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g\AppData\Local\Microsoft\Windows\Temporary Internet Files\Content.Outlook\GHPCE83J\"/>
    </mc:Choice>
  </mc:AlternateContent>
  <bookViews>
    <workbookView xWindow="0" yWindow="0" windowWidth="28800" windowHeight="11835" activeTab="3"/>
  </bookViews>
  <sheets>
    <sheet name="Rekapitulácia stavby" sheetId="1" r:id="rId1"/>
    <sheet name="01 - Aktivita č.1 - rekon..." sheetId="2" r:id="rId2"/>
    <sheet name="02 - Aktivita č.2 - rek.p..." sheetId="3" r:id="rId3"/>
    <sheet name="03 - Aktivita č.3 - rekon..." sheetId="4" r:id="rId4"/>
  </sheets>
  <definedNames>
    <definedName name="_xlnm.Print_Titles" localSheetId="1">'01 - Aktivita č.1 - rekon...'!$121:$121</definedName>
    <definedName name="_xlnm.Print_Titles" localSheetId="2">'02 - Aktivita č.2 - rek.p...'!$123:$123</definedName>
    <definedName name="_xlnm.Print_Titles" localSheetId="3">'03 - Aktivita č.3 - rekon...'!$122:$122</definedName>
    <definedName name="_xlnm.Print_Titles" localSheetId="0">'Rekapitulácia stavby'!$85:$85</definedName>
    <definedName name="_xlnm.Print_Area" localSheetId="1">'01 - Aktivita č.1 - rekon...'!$C$4:$Q$70,'01 - Aktivita č.1 - rekon...'!$C$76:$Q$105,'01 - Aktivita č.1 - rekon...'!$C$111:$Q$163</definedName>
    <definedName name="_xlnm.Print_Area" localSheetId="2">'02 - Aktivita č.2 - rek.p...'!$C$4:$Q$70,'02 - Aktivita č.2 - rek.p...'!$C$76:$Q$107,'02 - Aktivita č.2 - rek.p...'!$C$113:$Q$193</definedName>
    <definedName name="_xlnm.Print_Area" localSheetId="3">'03 - Aktivita č.3 - rekon...'!$C$4:$Q$70,'03 - Aktivita č.3 - rekon...'!$C$76:$Q$106,'03 - Aktivita č.3 - rekon...'!$C$112:$Q$181</definedName>
    <definedName name="_xlnm.Print_Area" localSheetId="0">'Rekapitulácia stavby'!$C$4:$AP$70,'Rekapitulácia stavby'!$C$76:$AP$98</definedName>
  </definedNames>
  <calcPr calcId="152511"/>
</workbook>
</file>

<file path=xl/calcChain.xml><?xml version="1.0" encoding="utf-8"?>
<calcChain xmlns="http://schemas.openxmlformats.org/spreadsheetml/2006/main">
  <c r="N181" i="4" l="1"/>
  <c r="AY90" i="1"/>
  <c r="AX90" i="1"/>
  <c r="BI180" i="4"/>
  <c r="BH180" i="4"/>
  <c r="BG180" i="4"/>
  <c r="BE180" i="4"/>
  <c r="AA180" i="4"/>
  <c r="Y180" i="4"/>
  <c r="W180" i="4"/>
  <c r="BK180" i="4"/>
  <c r="N180" i="4"/>
  <c r="BF180" i="4"/>
  <c r="BI179" i="4"/>
  <c r="BH179" i="4"/>
  <c r="BG179" i="4"/>
  <c r="BE179" i="4"/>
  <c r="AA179" i="4"/>
  <c r="Y179" i="4"/>
  <c r="W179" i="4"/>
  <c r="BK179" i="4"/>
  <c r="N179" i="4"/>
  <c r="BF179" i="4"/>
  <c r="BI178" i="4"/>
  <c r="BH178" i="4"/>
  <c r="BG178" i="4"/>
  <c r="BE178" i="4"/>
  <c r="AA178" i="4"/>
  <c r="Y178" i="4"/>
  <c r="W178" i="4"/>
  <c r="BK178" i="4"/>
  <c r="BK175" i="4" s="1"/>
  <c r="N175" i="4" s="1"/>
  <c r="N96" i="4" s="1"/>
  <c r="N178" i="4"/>
  <c r="BF178" i="4" s="1"/>
  <c r="BI177" i="4"/>
  <c r="BH177" i="4"/>
  <c r="BG177" i="4"/>
  <c r="BE177" i="4"/>
  <c r="AA177" i="4"/>
  <c r="Y177" i="4"/>
  <c r="Y175" i="4" s="1"/>
  <c r="W177" i="4"/>
  <c r="W175" i="4" s="1"/>
  <c r="BK177" i="4"/>
  <c r="N177" i="4"/>
  <c r="BF177" i="4"/>
  <c r="BI176" i="4"/>
  <c r="BH176" i="4"/>
  <c r="BG176" i="4"/>
  <c r="BE176" i="4"/>
  <c r="AA176" i="4"/>
  <c r="AA175" i="4" s="1"/>
  <c r="Y176" i="4"/>
  <c r="W176" i="4"/>
  <c r="BK176" i="4"/>
  <c r="N176" i="4"/>
  <c r="BF176" i="4"/>
  <c r="BI174" i="4"/>
  <c r="BH174" i="4"/>
  <c r="BG174" i="4"/>
  <c r="BE174" i="4"/>
  <c r="AA174" i="4"/>
  <c r="AA173" i="4" s="1"/>
  <c r="Y174" i="4"/>
  <c r="Y173" i="4"/>
  <c r="W174" i="4"/>
  <c r="W173" i="4" s="1"/>
  <c r="BK174" i="4"/>
  <c r="BK173" i="4"/>
  <c r="N173" i="4"/>
  <c r="N95" i="4" s="1"/>
  <c r="N174" i="4"/>
  <c r="BF174" i="4"/>
  <c r="BI172" i="4"/>
  <c r="BH172" i="4"/>
  <c r="BG172" i="4"/>
  <c r="BE172" i="4"/>
  <c r="AA172" i="4"/>
  <c r="Y172" i="4"/>
  <c r="W172" i="4"/>
  <c r="BK172" i="4"/>
  <c r="N172" i="4"/>
  <c r="BF172" i="4"/>
  <c r="BI171" i="4"/>
  <c r="BH171" i="4"/>
  <c r="BG171" i="4"/>
  <c r="BE171" i="4"/>
  <c r="AA171" i="4"/>
  <c r="Y171" i="4"/>
  <c r="W171" i="4"/>
  <c r="W167" i="4" s="1"/>
  <c r="BK171" i="4"/>
  <c r="N171" i="4"/>
  <c r="BF171" i="4" s="1"/>
  <c r="BI170" i="4"/>
  <c r="BH170" i="4"/>
  <c r="BG170" i="4"/>
  <c r="BE170" i="4"/>
  <c r="AA170" i="4"/>
  <c r="Y170" i="4"/>
  <c r="W170" i="4"/>
  <c r="BK170" i="4"/>
  <c r="N170" i="4"/>
  <c r="BF170" i="4" s="1"/>
  <c r="BI169" i="4"/>
  <c r="BH169" i="4"/>
  <c r="BG169" i="4"/>
  <c r="BE169" i="4"/>
  <c r="AA169" i="4"/>
  <c r="Y169" i="4"/>
  <c r="W169" i="4"/>
  <c r="BK169" i="4"/>
  <c r="N169" i="4"/>
  <c r="BF169" i="4"/>
  <c r="BI168" i="4"/>
  <c r="BH168" i="4"/>
  <c r="BG168" i="4"/>
  <c r="BE168" i="4"/>
  <c r="AA168" i="4"/>
  <c r="Y168" i="4"/>
  <c r="W168" i="4"/>
  <c r="BK168" i="4"/>
  <c r="BK167" i="4" s="1"/>
  <c r="N167" i="4" s="1"/>
  <c r="N94" i="4" s="1"/>
  <c r="N168" i="4"/>
  <c r="BF168" i="4" s="1"/>
  <c r="BI166" i="4"/>
  <c r="BH166" i="4"/>
  <c r="BG166" i="4"/>
  <c r="BE166" i="4"/>
  <c r="AA166" i="4"/>
  <c r="Y166" i="4"/>
  <c r="W166" i="4"/>
  <c r="BK166" i="4"/>
  <c r="N166" i="4"/>
  <c r="BF166" i="4"/>
  <c r="BI165" i="4"/>
  <c r="BH165" i="4"/>
  <c r="BG165" i="4"/>
  <c r="BE165" i="4"/>
  <c r="AA165" i="4"/>
  <c r="Y165" i="4"/>
  <c r="W165" i="4"/>
  <c r="BK165" i="4"/>
  <c r="N165" i="4"/>
  <c r="BF165" i="4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/>
  <c r="BI162" i="4"/>
  <c r="BH162" i="4"/>
  <c r="BG162" i="4"/>
  <c r="BE162" i="4"/>
  <c r="AA162" i="4"/>
  <c r="Y162" i="4"/>
  <c r="W162" i="4"/>
  <c r="BK162" i="4"/>
  <c r="N162" i="4"/>
  <c r="BF162" i="4" s="1"/>
  <c r="BI161" i="4"/>
  <c r="BH161" i="4"/>
  <c r="BG161" i="4"/>
  <c r="BE161" i="4"/>
  <c r="AA161" i="4"/>
  <c r="Y161" i="4"/>
  <c r="W161" i="4"/>
  <c r="BK161" i="4"/>
  <c r="N161" i="4"/>
  <c r="BF161" i="4"/>
  <c r="BI160" i="4"/>
  <c r="BH160" i="4"/>
  <c r="BG160" i="4"/>
  <c r="BE160" i="4"/>
  <c r="AA160" i="4"/>
  <c r="Y160" i="4"/>
  <c r="W160" i="4"/>
  <c r="BK160" i="4"/>
  <c r="N160" i="4"/>
  <c r="BF160" i="4" s="1"/>
  <c r="BI159" i="4"/>
  <c r="BH159" i="4"/>
  <c r="BG159" i="4"/>
  <c r="BE159" i="4"/>
  <c r="AA159" i="4"/>
  <c r="Y159" i="4"/>
  <c r="W159" i="4"/>
  <c r="BK159" i="4"/>
  <c r="N159" i="4"/>
  <c r="BF159" i="4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E157" i="4"/>
  <c r="AA157" i="4"/>
  <c r="Y157" i="4"/>
  <c r="W157" i="4"/>
  <c r="BK157" i="4"/>
  <c r="N157" i="4"/>
  <c r="BF157" i="4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/>
  <c r="BI154" i="4"/>
  <c r="BH154" i="4"/>
  <c r="BG154" i="4"/>
  <c r="BE154" i="4"/>
  <c r="AA154" i="4"/>
  <c r="Y154" i="4"/>
  <c r="W154" i="4"/>
  <c r="BK154" i="4"/>
  <c r="N154" i="4"/>
  <c r="BF154" i="4"/>
  <c r="BI153" i="4"/>
  <c r="BH153" i="4"/>
  <c r="BG153" i="4"/>
  <c r="BE153" i="4"/>
  <c r="AA153" i="4"/>
  <c r="Y153" i="4"/>
  <c r="Y152" i="4"/>
  <c r="W153" i="4"/>
  <c r="W152" i="4" s="1"/>
  <c r="BK153" i="4"/>
  <c r="N153" i="4"/>
  <c r="BF153" i="4"/>
  <c r="BI151" i="4"/>
  <c r="BH151" i="4"/>
  <c r="BG151" i="4"/>
  <c r="BE151" i="4"/>
  <c r="AA151" i="4"/>
  <c r="Y151" i="4"/>
  <c r="W151" i="4"/>
  <c r="BK151" i="4"/>
  <c r="N151" i="4"/>
  <c r="BF151" i="4"/>
  <c r="BI150" i="4"/>
  <c r="BH150" i="4"/>
  <c r="BG150" i="4"/>
  <c r="BE150" i="4"/>
  <c r="AA150" i="4"/>
  <c r="Y150" i="4"/>
  <c r="W150" i="4"/>
  <c r="W148" i="4" s="1"/>
  <c r="BK150" i="4"/>
  <c r="BK148" i="4" s="1"/>
  <c r="N148" i="4" s="1"/>
  <c r="N92" i="4" s="1"/>
  <c r="N150" i="4"/>
  <c r="BF150" i="4" s="1"/>
  <c r="BI149" i="4"/>
  <c r="BH149" i="4"/>
  <c r="BG149" i="4"/>
  <c r="BE149" i="4"/>
  <c r="AA149" i="4"/>
  <c r="AA148" i="4"/>
  <c r="Y149" i="4"/>
  <c r="Y148" i="4" s="1"/>
  <c r="W149" i="4"/>
  <c r="BK149" i="4"/>
  <c r="N149" i="4"/>
  <c r="BF149" i="4"/>
  <c r="BI147" i="4"/>
  <c r="BH147" i="4"/>
  <c r="BG147" i="4"/>
  <c r="BE147" i="4"/>
  <c r="AA147" i="4"/>
  <c r="Y147" i="4"/>
  <c r="W147" i="4"/>
  <c r="W144" i="4" s="1"/>
  <c r="BK147" i="4"/>
  <c r="N147" i="4"/>
  <c r="BF147" i="4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AA144" i="4"/>
  <c r="Y145" i="4"/>
  <c r="Y144" i="4" s="1"/>
  <c r="W145" i="4"/>
  <c r="BK145" i="4"/>
  <c r="N145" i="4"/>
  <c r="BF145" i="4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/>
  <c r="BI140" i="4"/>
  <c r="BH140" i="4"/>
  <c r="BG140" i="4"/>
  <c r="BE140" i="4"/>
  <c r="AA140" i="4"/>
  <c r="Y140" i="4"/>
  <c r="W140" i="4"/>
  <c r="BK140" i="4"/>
  <c r="N140" i="4"/>
  <c r="BF140" i="4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/>
  <c r="BI136" i="4"/>
  <c r="BH136" i="4"/>
  <c r="BG136" i="4"/>
  <c r="BE136" i="4"/>
  <c r="AA136" i="4"/>
  <c r="Y136" i="4"/>
  <c r="W136" i="4"/>
  <c r="BK136" i="4"/>
  <c r="N136" i="4"/>
  <c r="BF136" i="4"/>
  <c r="BI135" i="4"/>
  <c r="BH135" i="4"/>
  <c r="BG135" i="4"/>
  <c r="BE135" i="4"/>
  <c r="AA135" i="4"/>
  <c r="Y135" i="4"/>
  <c r="W135" i="4"/>
  <c r="BK135" i="4"/>
  <c r="N135" i="4"/>
  <c r="BF135" i="4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/>
  <c r="BI132" i="4"/>
  <c r="BH132" i="4"/>
  <c r="BG132" i="4"/>
  <c r="BE132" i="4"/>
  <c r="AA132" i="4"/>
  <c r="Y132" i="4"/>
  <c r="W132" i="4"/>
  <c r="BK132" i="4"/>
  <c r="N132" i="4"/>
  <c r="BF132" i="4"/>
  <c r="BI131" i="4"/>
  <c r="BH131" i="4"/>
  <c r="BG131" i="4"/>
  <c r="BE131" i="4"/>
  <c r="AA131" i="4"/>
  <c r="Y131" i="4"/>
  <c r="W131" i="4"/>
  <c r="BK131" i="4"/>
  <c r="N131" i="4"/>
  <c r="BF131" i="4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/>
  <c r="BI128" i="4"/>
  <c r="BH128" i="4"/>
  <c r="BG128" i="4"/>
  <c r="BE128" i="4"/>
  <c r="AA128" i="4"/>
  <c r="Y128" i="4"/>
  <c r="W128" i="4"/>
  <c r="BK128" i="4"/>
  <c r="N128" i="4"/>
  <c r="BF128" i="4"/>
  <c r="BI127" i="4"/>
  <c r="BH127" i="4"/>
  <c r="BG127" i="4"/>
  <c r="H34" i="4" s="1"/>
  <c r="BB90" i="1" s="1"/>
  <c r="BE127" i="4"/>
  <c r="AA127" i="4"/>
  <c r="Y127" i="4"/>
  <c r="W127" i="4"/>
  <c r="BK127" i="4"/>
  <c r="N127" i="4"/>
  <c r="BF127" i="4"/>
  <c r="BI126" i="4"/>
  <c r="BH126" i="4"/>
  <c r="BG126" i="4"/>
  <c r="BE126" i="4"/>
  <c r="AA126" i="4"/>
  <c r="Y126" i="4"/>
  <c r="W126" i="4"/>
  <c r="BK126" i="4"/>
  <c r="N126" i="4"/>
  <c r="BF126" i="4"/>
  <c r="M119" i="4"/>
  <c r="F119" i="4"/>
  <c r="F117" i="4"/>
  <c r="F115" i="4"/>
  <c r="BI104" i="4"/>
  <c r="BH104" i="4"/>
  <c r="BG104" i="4"/>
  <c r="BE104" i="4"/>
  <c r="BI103" i="4"/>
  <c r="BH103" i="4"/>
  <c r="BG103" i="4"/>
  <c r="BE103" i="4"/>
  <c r="BI102" i="4"/>
  <c r="BH102" i="4"/>
  <c r="BG102" i="4"/>
  <c r="BE102" i="4"/>
  <c r="BI101" i="4"/>
  <c r="BH101" i="4"/>
  <c r="H35" i="4" s="1"/>
  <c r="BC90" i="1" s="1"/>
  <c r="BG101" i="4"/>
  <c r="BE101" i="4"/>
  <c r="BI100" i="4"/>
  <c r="BH100" i="4"/>
  <c r="BG100" i="4"/>
  <c r="BE100" i="4"/>
  <c r="BI99" i="4"/>
  <c r="BH99" i="4"/>
  <c r="BG99" i="4"/>
  <c r="BE99" i="4"/>
  <c r="M83" i="4"/>
  <c r="F83" i="4"/>
  <c r="F81" i="4"/>
  <c r="F79" i="4"/>
  <c r="O21" i="4"/>
  <c r="E21" i="4"/>
  <c r="O20" i="4"/>
  <c r="O15" i="4"/>
  <c r="E15" i="4"/>
  <c r="O14" i="4"/>
  <c r="O9" i="4"/>
  <c r="M117" i="4" s="1"/>
  <c r="M81" i="4"/>
  <c r="F6" i="4"/>
  <c r="F114" i="4"/>
  <c r="F78" i="4"/>
  <c r="N193" i="3"/>
  <c r="AY89" i="1"/>
  <c r="AX89" i="1"/>
  <c r="BI192" i="3"/>
  <c r="BH192" i="3"/>
  <c r="BG192" i="3"/>
  <c r="BE192" i="3"/>
  <c r="AA192" i="3"/>
  <c r="AA187" i="3" s="1"/>
  <c r="Y192" i="3"/>
  <c r="W192" i="3"/>
  <c r="BK192" i="3"/>
  <c r="N192" i="3"/>
  <c r="BF192" i="3"/>
  <c r="BI191" i="3"/>
  <c r="BH191" i="3"/>
  <c r="BG191" i="3"/>
  <c r="BE191" i="3"/>
  <c r="AA191" i="3"/>
  <c r="Y191" i="3"/>
  <c r="W191" i="3"/>
  <c r="BK191" i="3"/>
  <c r="N191" i="3"/>
  <c r="BF191" i="3"/>
  <c r="BI190" i="3"/>
  <c r="BH190" i="3"/>
  <c r="BG190" i="3"/>
  <c r="BE190" i="3"/>
  <c r="AA190" i="3"/>
  <c r="Y190" i="3"/>
  <c r="W190" i="3"/>
  <c r="BK190" i="3"/>
  <c r="BK187" i="3" s="1"/>
  <c r="N187" i="3" s="1"/>
  <c r="N97" i="3" s="1"/>
  <c r="N190" i="3"/>
  <c r="BF190" i="3" s="1"/>
  <c r="BI189" i="3"/>
  <c r="BH189" i="3"/>
  <c r="BG189" i="3"/>
  <c r="BE189" i="3"/>
  <c r="AA189" i="3"/>
  <c r="Y189" i="3"/>
  <c r="W189" i="3"/>
  <c r="W187" i="3" s="1"/>
  <c r="BK189" i="3"/>
  <c r="N189" i="3"/>
  <c r="BF189" i="3" s="1"/>
  <c r="BI188" i="3"/>
  <c r="BH188" i="3"/>
  <c r="BG188" i="3"/>
  <c r="BE188" i="3"/>
  <c r="AA188" i="3"/>
  <c r="Y188" i="3"/>
  <c r="W188" i="3"/>
  <c r="BK188" i="3"/>
  <c r="N188" i="3"/>
  <c r="BF188" i="3"/>
  <c r="BI186" i="3"/>
  <c r="BH186" i="3"/>
  <c r="BG186" i="3"/>
  <c r="BE186" i="3"/>
  <c r="AA186" i="3"/>
  <c r="AA185" i="3"/>
  <c r="Y186" i="3"/>
  <c r="Y185" i="3" s="1"/>
  <c r="W186" i="3"/>
  <c r="W185" i="3"/>
  <c r="BK186" i="3"/>
  <c r="BK185" i="3"/>
  <c r="N185" i="3"/>
  <c r="N96" i="3" s="1"/>
  <c r="N186" i="3"/>
  <c r="BF186" i="3"/>
  <c r="BI184" i="3"/>
  <c r="BH184" i="3"/>
  <c r="BG184" i="3"/>
  <c r="BE184" i="3"/>
  <c r="AA184" i="3"/>
  <c r="Y184" i="3"/>
  <c r="W184" i="3"/>
  <c r="BK184" i="3"/>
  <c r="N184" i="3"/>
  <c r="BF184" i="3"/>
  <c r="BI183" i="3"/>
  <c r="BH183" i="3"/>
  <c r="BG183" i="3"/>
  <c r="BE183" i="3"/>
  <c r="AA183" i="3"/>
  <c r="Y183" i="3"/>
  <c r="W183" i="3"/>
  <c r="BK183" i="3"/>
  <c r="N183" i="3"/>
  <c r="BF183" i="3" s="1"/>
  <c r="BI182" i="3"/>
  <c r="BH182" i="3"/>
  <c r="BG182" i="3"/>
  <c r="BE182" i="3"/>
  <c r="AA182" i="3"/>
  <c r="Y182" i="3"/>
  <c r="W182" i="3"/>
  <c r="BK182" i="3"/>
  <c r="N182" i="3"/>
  <c r="BF182" i="3"/>
  <c r="BI181" i="3"/>
  <c r="BH181" i="3"/>
  <c r="BG181" i="3"/>
  <c r="BE181" i="3"/>
  <c r="AA181" i="3"/>
  <c r="Y181" i="3"/>
  <c r="W181" i="3"/>
  <c r="BK181" i="3"/>
  <c r="N181" i="3"/>
  <c r="BF181" i="3" s="1"/>
  <c r="BI180" i="3"/>
  <c r="BH180" i="3"/>
  <c r="BG180" i="3"/>
  <c r="BE180" i="3"/>
  <c r="AA180" i="3"/>
  <c r="Y180" i="3"/>
  <c r="W180" i="3"/>
  <c r="BK180" i="3"/>
  <c r="N180" i="3"/>
  <c r="BF180" i="3"/>
  <c r="BI179" i="3"/>
  <c r="BH179" i="3"/>
  <c r="BG179" i="3"/>
  <c r="BE179" i="3"/>
  <c r="AA179" i="3"/>
  <c r="Y179" i="3"/>
  <c r="W179" i="3"/>
  <c r="BK179" i="3"/>
  <c r="N179" i="3"/>
  <c r="BF179" i="3" s="1"/>
  <c r="BI178" i="3"/>
  <c r="BH178" i="3"/>
  <c r="BG178" i="3"/>
  <c r="BE178" i="3"/>
  <c r="AA178" i="3"/>
  <c r="Y178" i="3"/>
  <c r="W178" i="3"/>
  <c r="BK178" i="3"/>
  <c r="N178" i="3"/>
  <c r="BF178" i="3"/>
  <c r="BI177" i="3"/>
  <c r="BH177" i="3"/>
  <c r="BG177" i="3"/>
  <c r="BE177" i="3"/>
  <c r="AA177" i="3"/>
  <c r="Y177" i="3"/>
  <c r="W177" i="3"/>
  <c r="BK177" i="3"/>
  <c r="N177" i="3"/>
  <c r="BF177" i="3" s="1"/>
  <c r="BI176" i="3"/>
  <c r="BH176" i="3"/>
  <c r="BG176" i="3"/>
  <c r="BE176" i="3"/>
  <c r="AA176" i="3"/>
  <c r="Y176" i="3"/>
  <c r="W176" i="3"/>
  <c r="BK176" i="3"/>
  <c r="N176" i="3"/>
  <c r="BF176" i="3"/>
  <c r="BI175" i="3"/>
  <c r="BH175" i="3"/>
  <c r="BG175" i="3"/>
  <c r="BE175" i="3"/>
  <c r="AA175" i="3"/>
  <c r="Y175" i="3"/>
  <c r="W175" i="3"/>
  <c r="BK175" i="3"/>
  <c r="N175" i="3"/>
  <c r="BF175" i="3"/>
  <c r="BI174" i="3"/>
  <c r="BH174" i="3"/>
  <c r="BG174" i="3"/>
  <c r="BE174" i="3"/>
  <c r="AA174" i="3"/>
  <c r="Y174" i="3"/>
  <c r="W174" i="3"/>
  <c r="BK174" i="3"/>
  <c r="N174" i="3"/>
  <c r="BF174" i="3" s="1"/>
  <c r="BI173" i="3"/>
  <c r="BH173" i="3"/>
  <c r="BG173" i="3"/>
  <c r="BE173" i="3"/>
  <c r="AA173" i="3"/>
  <c r="Y173" i="3"/>
  <c r="W173" i="3"/>
  <c r="BK173" i="3"/>
  <c r="N173" i="3"/>
  <c r="BF173" i="3" s="1"/>
  <c r="BI172" i="3"/>
  <c r="BH172" i="3"/>
  <c r="BG172" i="3"/>
  <c r="BE172" i="3"/>
  <c r="AA172" i="3"/>
  <c r="Y172" i="3"/>
  <c r="W172" i="3"/>
  <c r="BK172" i="3"/>
  <c r="N172" i="3"/>
  <c r="BF172" i="3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E170" i="3"/>
  <c r="AA170" i="3"/>
  <c r="Y170" i="3"/>
  <c r="W170" i="3"/>
  <c r="BK170" i="3"/>
  <c r="N170" i="3"/>
  <c r="BF170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/>
  <c r="BI167" i="3"/>
  <c r="BH167" i="3"/>
  <c r="BG167" i="3"/>
  <c r="BE167" i="3"/>
  <c r="AA167" i="3"/>
  <c r="Y167" i="3"/>
  <c r="W167" i="3"/>
  <c r="BK167" i="3"/>
  <c r="BK166" i="3"/>
  <c r="N166" i="3"/>
  <c r="N95" i="3" s="1"/>
  <c r="N167" i="3"/>
  <c r="BF167" i="3" s="1"/>
  <c r="BI165" i="3"/>
  <c r="BH165" i="3"/>
  <c r="BG165" i="3"/>
  <c r="BE165" i="3"/>
  <c r="AA165" i="3"/>
  <c r="Y165" i="3"/>
  <c r="W165" i="3"/>
  <c r="BK165" i="3"/>
  <c r="N165" i="3"/>
  <c r="BF165" i="3"/>
  <c r="BI164" i="3"/>
  <c r="BH164" i="3"/>
  <c r="BG164" i="3"/>
  <c r="BE164" i="3"/>
  <c r="AA164" i="3"/>
  <c r="Y164" i="3"/>
  <c r="W164" i="3"/>
  <c r="BK164" i="3"/>
  <c r="N164" i="3"/>
  <c r="BF164" i="3"/>
  <c r="BI163" i="3"/>
  <c r="BH163" i="3"/>
  <c r="BG163" i="3"/>
  <c r="BE163" i="3"/>
  <c r="AA163" i="3"/>
  <c r="Y163" i="3"/>
  <c r="W163" i="3"/>
  <c r="BK163" i="3"/>
  <c r="BK160" i="3" s="1"/>
  <c r="N160" i="3" s="1"/>
  <c r="N94" i="3" s="1"/>
  <c r="N163" i="3"/>
  <c r="BF163" i="3" s="1"/>
  <c r="BI162" i="3"/>
  <c r="BH162" i="3"/>
  <c r="BG162" i="3"/>
  <c r="BE162" i="3"/>
  <c r="AA162" i="3"/>
  <c r="Y162" i="3"/>
  <c r="W162" i="3"/>
  <c r="BK162" i="3"/>
  <c r="N162" i="3"/>
  <c r="BF162" i="3"/>
  <c r="BI161" i="3"/>
  <c r="BH161" i="3"/>
  <c r="BG161" i="3"/>
  <c r="BE161" i="3"/>
  <c r="AA161" i="3"/>
  <c r="Y161" i="3"/>
  <c r="Y160" i="3"/>
  <c r="W161" i="3"/>
  <c r="W160" i="3" s="1"/>
  <c r="BK161" i="3"/>
  <c r="N161" i="3"/>
  <c r="BF161" i="3"/>
  <c r="BI159" i="3"/>
  <c r="BH159" i="3"/>
  <c r="BG159" i="3"/>
  <c r="BE159" i="3"/>
  <c r="AA159" i="3"/>
  <c r="Y159" i="3"/>
  <c r="W159" i="3"/>
  <c r="BK159" i="3"/>
  <c r="N159" i="3"/>
  <c r="BF159" i="3" s="1"/>
  <c r="BI158" i="3"/>
  <c r="BH158" i="3"/>
  <c r="BG158" i="3"/>
  <c r="BE158" i="3"/>
  <c r="AA158" i="3"/>
  <c r="AA157" i="3"/>
  <c r="Y158" i="3"/>
  <c r="Y157" i="3" s="1"/>
  <c r="W158" i="3"/>
  <c r="W157" i="3"/>
  <c r="BK158" i="3"/>
  <c r="N158" i="3"/>
  <c r="BF158" i="3"/>
  <c r="BI156" i="3"/>
  <c r="BH156" i="3"/>
  <c r="BG156" i="3"/>
  <c r="BE156" i="3"/>
  <c r="AA156" i="3"/>
  <c r="Y156" i="3"/>
  <c r="W156" i="3"/>
  <c r="BK156" i="3"/>
  <c r="BK154" i="3" s="1"/>
  <c r="N156" i="3"/>
  <c r="BF156" i="3" s="1"/>
  <c r="BI155" i="3"/>
  <c r="BH155" i="3"/>
  <c r="BG155" i="3"/>
  <c r="BE155" i="3"/>
  <c r="AA155" i="3"/>
  <c r="AA154" i="3"/>
  <c r="Y155" i="3"/>
  <c r="W155" i="3"/>
  <c r="BK155" i="3"/>
  <c r="N154" i="3"/>
  <c r="N92" i="3" s="1"/>
  <c r="N155" i="3"/>
  <c r="BF155" i="3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E152" i="3"/>
  <c r="AA152" i="3"/>
  <c r="Y152" i="3"/>
  <c r="W152" i="3"/>
  <c r="BK152" i="3"/>
  <c r="N152" i="3"/>
  <c r="BF152" i="3"/>
  <c r="BI151" i="3"/>
  <c r="BH151" i="3"/>
  <c r="BG151" i="3"/>
  <c r="BE151" i="3"/>
  <c r="AA151" i="3"/>
  <c r="Y151" i="3"/>
  <c r="W151" i="3"/>
  <c r="BK151" i="3"/>
  <c r="N151" i="3"/>
  <c r="BF151" i="3"/>
  <c r="BI150" i="3"/>
  <c r="BH150" i="3"/>
  <c r="BG150" i="3"/>
  <c r="BE150" i="3"/>
  <c r="AA150" i="3"/>
  <c r="Y150" i="3"/>
  <c r="W150" i="3"/>
  <c r="BK150" i="3"/>
  <c r="N150" i="3"/>
  <c r="BF150" i="3"/>
  <c r="BI149" i="3"/>
  <c r="BH149" i="3"/>
  <c r="BG149" i="3"/>
  <c r="BE149" i="3"/>
  <c r="AA149" i="3"/>
  <c r="Y149" i="3"/>
  <c r="W149" i="3"/>
  <c r="BK149" i="3"/>
  <c r="BK147" i="3" s="1"/>
  <c r="N147" i="3" s="1"/>
  <c r="N91" i="3" s="1"/>
  <c r="N149" i="3"/>
  <c r="BF149" i="3" s="1"/>
  <c r="BI148" i="3"/>
  <c r="BH148" i="3"/>
  <c r="BG148" i="3"/>
  <c r="BE148" i="3"/>
  <c r="AA148" i="3"/>
  <c r="AA147" i="3"/>
  <c r="Y148" i="3"/>
  <c r="Y147" i="3" s="1"/>
  <c r="W148" i="3"/>
  <c r="BK148" i="3"/>
  <c r="N148" i="3"/>
  <c r="BF148" i="3" s="1"/>
  <c r="BI146" i="3"/>
  <c r="BH146" i="3"/>
  <c r="BG146" i="3"/>
  <c r="BE146" i="3"/>
  <c r="AA146" i="3"/>
  <c r="Y146" i="3"/>
  <c r="W146" i="3"/>
  <c r="BK146" i="3"/>
  <c r="N146" i="3"/>
  <c r="BF146" i="3"/>
  <c r="BI145" i="3"/>
  <c r="BH145" i="3"/>
  <c r="BG145" i="3"/>
  <c r="BE145" i="3"/>
  <c r="AA145" i="3"/>
  <c r="Y145" i="3"/>
  <c r="W145" i="3"/>
  <c r="BK145" i="3"/>
  <c r="N145" i="3"/>
  <c r="BF145" i="3"/>
  <c r="BI144" i="3"/>
  <c r="BH144" i="3"/>
  <c r="BG144" i="3"/>
  <c r="BE144" i="3"/>
  <c r="AA144" i="3"/>
  <c r="Y144" i="3"/>
  <c r="W144" i="3"/>
  <c r="BK144" i="3"/>
  <c r="N144" i="3"/>
  <c r="BF144" i="3"/>
  <c r="BI143" i="3"/>
  <c r="BH143" i="3"/>
  <c r="BG143" i="3"/>
  <c r="BE143" i="3"/>
  <c r="AA143" i="3"/>
  <c r="Y143" i="3"/>
  <c r="W143" i="3"/>
  <c r="BK143" i="3"/>
  <c r="N143" i="3"/>
  <c r="BF143" i="3" s="1"/>
  <c r="BI142" i="3"/>
  <c r="BH142" i="3"/>
  <c r="BG142" i="3"/>
  <c r="BE142" i="3"/>
  <c r="AA142" i="3"/>
  <c r="Y142" i="3"/>
  <c r="W142" i="3"/>
  <c r="BK142" i="3"/>
  <c r="N142" i="3"/>
  <c r="BF142" i="3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E134" i="3"/>
  <c r="AA134" i="3"/>
  <c r="Y134" i="3"/>
  <c r="W134" i="3"/>
  <c r="BK134" i="3"/>
  <c r="N134" i="3"/>
  <c r="BF134" i="3"/>
  <c r="BI133" i="3"/>
  <c r="BH133" i="3"/>
  <c r="BG133" i="3"/>
  <c r="BE133" i="3"/>
  <c r="AA133" i="3"/>
  <c r="Y133" i="3"/>
  <c r="W133" i="3"/>
  <c r="BK133" i="3"/>
  <c r="N133" i="3"/>
  <c r="BF133" i="3"/>
  <c r="BI132" i="3"/>
  <c r="BH132" i="3"/>
  <c r="BG132" i="3"/>
  <c r="BE132" i="3"/>
  <c r="AA132" i="3"/>
  <c r="Y132" i="3"/>
  <c r="W132" i="3"/>
  <c r="BK132" i="3"/>
  <c r="N132" i="3"/>
  <c r="BF132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E130" i="3"/>
  <c r="AA130" i="3"/>
  <c r="AA126" i="3" s="1"/>
  <c r="Y130" i="3"/>
  <c r="W130" i="3"/>
  <c r="BK130" i="3"/>
  <c r="N130" i="3"/>
  <c r="BF130" i="3"/>
  <c r="BI129" i="3"/>
  <c r="BH129" i="3"/>
  <c r="H35" i="3" s="1"/>
  <c r="BC89" i="1" s="1"/>
  <c r="BG129" i="3"/>
  <c r="BE129" i="3"/>
  <c r="AA129" i="3"/>
  <c r="Y129" i="3"/>
  <c r="W129" i="3"/>
  <c r="BK129" i="3"/>
  <c r="N129" i="3"/>
  <c r="BF129" i="3"/>
  <c r="BI128" i="3"/>
  <c r="BH128" i="3"/>
  <c r="BG128" i="3"/>
  <c r="BE128" i="3"/>
  <c r="AA128" i="3"/>
  <c r="Y128" i="3"/>
  <c r="W128" i="3"/>
  <c r="BK128" i="3"/>
  <c r="N128" i="3"/>
  <c r="BF128" i="3" s="1"/>
  <c r="BI127" i="3"/>
  <c r="BH127" i="3"/>
  <c r="BG127" i="3"/>
  <c r="BE127" i="3"/>
  <c r="AA127" i="3"/>
  <c r="Y127" i="3"/>
  <c r="W127" i="3"/>
  <c r="BK127" i="3"/>
  <c r="N127" i="3"/>
  <c r="BF127" i="3"/>
  <c r="M120" i="3"/>
  <c r="F120" i="3"/>
  <c r="F118" i="3"/>
  <c r="F116" i="3"/>
  <c r="BI105" i="3"/>
  <c r="BH105" i="3"/>
  <c r="BG105" i="3"/>
  <c r="BE105" i="3"/>
  <c r="BI104" i="3"/>
  <c r="BH104" i="3"/>
  <c r="BG104" i="3"/>
  <c r="BE104" i="3"/>
  <c r="BI103" i="3"/>
  <c r="BH103" i="3"/>
  <c r="BG103" i="3"/>
  <c r="BE103" i="3"/>
  <c r="H32" i="3" s="1"/>
  <c r="AZ89" i="1" s="1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M83" i="3"/>
  <c r="F83" i="3"/>
  <c r="F81" i="3"/>
  <c r="F79" i="3"/>
  <c r="O21" i="3"/>
  <c r="E21" i="3"/>
  <c r="O20" i="3"/>
  <c r="O15" i="3"/>
  <c r="E15" i="3"/>
  <c r="F121" i="3"/>
  <c r="F84" i="3"/>
  <c r="O14" i="3"/>
  <c r="O9" i="3"/>
  <c r="M118" i="3" s="1"/>
  <c r="M81" i="3"/>
  <c r="F6" i="3"/>
  <c r="F115" i="3" s="1"/>
  <c r="F78" i="3"/>
  <c r="N163" i="2"/>
  <c r="AY88" i="1"/>
  <c r="AX88" i="1"/>
  <c r="BI162" i="2"/>
  <c r="BH162" i="2"/>
  <c r="BG162" i="2"/>
  <c r="BE162" i="2"/>
  <c r="AA162" i="2"/>
  <c r="Y162" i="2"/>
  <c r="W162" i="2"/>
  <c r="BK162" i="2"/>
  <c r="N162" i="2"/>
  <c r="BF162" i="2"/>
  <c r="BI161" i="2"/>
  <c r="BH161" i="2"/>
  <c r="BG161" i="2"/>
  <c r="BE161" i="2"/>
  <c r="AA161" i="2"/>
  <c r="AA157" i="2" s="1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W157" i="2"/>
  <c r="BK158" i="2"/>
  <c r="BK157" i="2"/>
  <c r="N157" i="2" s="1"/>
  <c r="N95" i="2" s="1"/>
  <c r="N158" i="2"/>
  <c r="BF158" i="2"/>
  <c r="BI156" i="2"/>
  <c r="BH156" i="2"/>
  <c r="BG156" i="2"/>
  <c r="BE156" i="2"/>
  <c r="AA156" i="2"/>
  <c r="AA155" i="2" s="1"/>
  <c r="Y156" i="2"/>
  <c r="Y155" i="2" s="1"/>
  <c r="W156" i="2"/>
  <c r="W155" i="2"/>
  <c r="BK156" i="2"/>
  <c r="BK155" i="2"/>
  <c r="N155" i="2"/>
  <c r="N94" i="2" s="1"/>
  <c r="N156" i="2"/>
  <c r="BF156" i="2" s="1"/>
  <c r="BI154" i="2"/>
  <c r="BH154" i="2"/>
  <c r="BG154" i="2"/>
  <c r="BE154" i="2"/>
  <c r="AA154" i="2"/>
  <c r="Y154" i="2"/>
  <c r="Y146" i="2" s="1"/>
  <c r="W154" i="2"/>
  <c r="BK154" i="2"/>
  <c r="N154" i="2"/>
  <c r="BF154" i="2"/>
  <c r="BI153" i="2"/>
  <c r="BH153" i="2"/>
  <c r="BG153" i="2"/>
  <c r="BE153" i="2"/>
  <c r="AA153" i="2"/>
  <c r="Y153" i="2"/>
  <c r="W153" i="2"/>
  <c r="BK153" i="2"/>
  <c r="N153" i="2"/>
  <c r="BF153" i="2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BK146" i="2" s="1"/>
  <c r="N146" i="2" s="1"/>
  <c r="N93" i="2" s="1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Y141" i="2" s="1"/>
  <c r="W144" i="2"/>
  <c r="W141" i="2" s="1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AA141" i="2"/>
  <c r="Y142" i="2"/>
  <c r="W142" i="2"/>
  <c r="BK142" i="2"/>
  <c r="N142" i="2"/>
  <c r="BF142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Y135" i="2" s="1"/>
  <c r="W139" i="2"/>
  <c r="BK139" i="2"/>
  <c r="N139" i="2"/>
  <c r="BF139" i="2" s="1"/>
  <c r="BI138" i="2"/>
  <c r="BH138" i="2"/>
  <c r="BG138" i="2"/>
  <c r="BE138" i="2"/>
  <c r="AA138" i="2"/>
  <c r="AA135" i="2" s="1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AA124" i="2" s="1"/>
  <c r="Y127" i="2"/>
  <c r="W127" i="2"/>
  <c r="BK127" i="2"/>
  <c r="N127" i="2"/>
  <c r="BF127" i="2"/>
  <c r="BI126" i="2"/>
  <c r="BH126" i="2"/>
  <c r="BG126" i="2"/>
  <c r="BE126" i="2"/>
  <c r="AA126" i="2"/>
  <c r="Y126" i="2"/>
  <c r="W126" i="2"/>
  <c r="BK126" i="2"/>
  <c r="N126" i="2"/>
  <c r="BF126" i="2"/>
  <c r="BI125" i="2"/>
  <c r="BH125" i="2"/>
  <c r="BG125" i="2"/>
  <c r="BE125" i="2"/>
  <c r="AA125" i="2"/>
  <c r="Y125" i="2"/>
  <c r="Y124" i="2" s="1"/>
  <c r="W125" i="2"/>
  <c r="W124" i="2" s="1"/>
  <c r="BK125" i="2"/>
  <c r="N125" i="2"/>
  <c r="BF125" i="2"/>
  <c r="M118" i="2"/>
  <c r="F118" i="2"/>
  <c r="F116" i="2"/>
  <c r="F11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BH100" i="2"/>
  <c r="BG100" i="2"/>
  <c r="H34" i="2" s="1"/>
  <c r="BB88" i="1" s="1"/>
  <c r="BE100" i="2"/>
  <c r="BI99" i="2"/>
  <c r="BH99" i="2"/>
  <c r="BG99" i="2"/>
  <c r="BE99" i="2"/>
  <c r="BI98" i="2"/>
  <c r="BH98" i="2"/>
  <c r="BG98" i="2"/>
  <c r="BE98" i="2"/>
  <c r="M83" i="2"/>
  <c r="F83" i="2"/>
  <c r="F81" i="2"/>
  <c r="F79" i="2"/>
  <c r="O21" i="2"/>
  <c r="E21" i="2"/>
  <c r="O20" i="2"/>
  <c r="O15" i="2"/>
  <c r="E15" i="2"/>
  <c r="F84" i="2" s="1"/>
  <c r="O14" i="2"/>
  <c r="O9" i="2"/>
  <c r="M116" i="2"/>
  <c r="M81" i="2"/>
  <c r="F6" i="2"/>
  <c r="F78" i="2" s="1"/>
  <c r="F113" i="2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AA125" i="3" l="1"/>
  <c r="AA124" i="3" s="1"/>
  <c r="Y123" i="2"/>
  <c r="H36" i="2"/>
  <c r="BD88" i="1" s="1"/>
  <c r="W135" i="2"/>
  <c r="H34" i="3"/>
  <c r="BB89" i="1" s="1"/>
  <c r="BB87" i="1" s="1"/>
  <c r="W126" i="3"/>
  <c r="W125" i="3" s="1"/>
  <c r="W124" i="3" s="1"/>
  <c r="AU89" i="1" s="1"/>
  <c r="AA125" i="4"/>
  <c r="AA124" i="4" s="1"/>
  <c r="AA123" i="4" s="1"/>
  <c r="M32" i="2"/>
  <c r="AV88" i="1" s="1"/>
  <c r="H32" i="2"/>
  <c r="AZ88" i="1" s="1"/>
  <c r="W147" i="3"/>
  <c r="AA160" i="3"/>
  <c r="AA146" i="2"/>
  <c r="Y125" i="4"/>
  <c r="F119" i="2"/>
  <c r="W146" i="2"/>
  <c r="W123" i="2" s="1"/>
  <c r="W122" i="2" s="1"/>
  <c r="AU88" i="1" s="1"/>
  <c r="AU87" i="1" s="1"/>
  <c r="M121" i="3"/>
  <c r="M84" i="3"/>
  <c r="F84" i="4"/>
  <c r="F120" i="4"/>
  <c r="BK125" i="4"/>
  <c r="H35" i="2"/>
  <c r="BC88" i="1" s="1"/>
  <c r="BC87" i="1" s="1"/>
  <c r="W125" i="4"/>
  <c r="W124" i="4" s="1"/>
  <c r="W123" i="4" s="1"/>
  <c r="AU90" i="1" s="1"/>
  <c r="AA123" i="2"/>
  <c r="AA122" i="2" s="1"/>
  <c r="H36" i="3"/>
  <c r="BD89" i="1" s="1"/>
  <c r="Y154" i="3"/>
  <c r="Y166" i="3"/>
  <c r="W166" i="3"/>
  <c r="H36" i="4"/>
  <c r="BD90" i="1" s="1"/>
  <c r="BK144" i="4"/>
  <c r="N144" i="4" s="1"/>
  <c r="N91" i="4" s="1"/>
  <c r="M119" i="2"/>
  <c r="M84" i="2"/>
  <c r="W154" i="3"/>
  <c r="BK126" i="3"/>
  <c r="AA166" i="3"/>
  <c r="Y187" i="3"/>
  <c r="M32" i="4"/>
  <c r="AV90" i="1" s="1"/>
  <c r="Y167" i="4"/>
  <c r="BK124" i="2"/>
  <c r="BK141" i="2"/>
  <c r="N141" i="2" s="1"/>
  <c r="N92" i="2" s="1"/>
  <c r="BK157" i="3"/>
  <c r="N157" i="3" s="1"/>
  <c r="N93" i="3" s="1"/>
  <c r="M120" i="4"/>
  <c r="M84" i="4"/>
  <c r="Y157" i="2"/>
  <c r="M32" i="3"/>
  <c r="AV89" i="1" s="1"/>
  <c r="AA152" i="4"/>
  <c r="BK135" i="2"/>
  <c r="N135" i="2" s="1"/>
  <c r="N91" i="2" s="1"/>
  <c r="Y126" i="3"/>
  <c r="Y125" i="3" s="1"/>
  <c r="Y124" i="3" s="1"/>
  <c r="H32" i="4"/>
  <c r="AZ90" i="1" s="1"/>
  <c r="BK152" i="4"/>
  <c r="N152" i="4" s="1"/>
  <c r="N93" i="4" s="1"/>
  <c r="AA167" i="4"/>
  <c r="AX87" i="1" l="1"/>
  <c r="W33" i="1"/>
  <c r="N124" i="2"/>
  <c r="N90" i="2" s="1"/>
  <c r="BK123" i="2"/>
  <c r="BK124" i="4"/>
  <c r="N125" i="4"/>
  <c r="N90" i="4" s="1"/>
  <c r="Y124" i="4"/>
  <c r="Y123" i="4" s="1"/>
  <c r="BD87" i="1"/>
  <c r="W35" i="1" s="1"/>
  <c r="N126" i="3"/>
  <c r="N90" i="3" s="1"/>
  <c r="BK125" i="3"/>
  <c r="Y122" i="2"/>
  <c r="AZ87" i="1"/>
  <c r="AY87" i="1"/>
  <c r="W34" i="1"/>
  <c r="BK123" i="4" l="1"/>
  <c r="N123" i="4" s="1"/>
  <c r="N88" i="4" s="1"/>
  <c r="N124" i="4"/>
  <c r="N89" i="4" s="1"/>
  <c r="AV87" i="1"/>
  <c r="BK124" i="3"/>
  <c r="N124" i="3" s="1"/>
  <c r="N88" i="3" s="1"/>
  <c r="N125" i="3"/>
  <c r="N89" i="3" s="1"/>
  <c r="BK122" i="2"/>
  <c r="N122" i="2" s="1"/>
  <c r="N88" i="2" s="1"/>
  <c r="N123" i="2"/>
  <c r="N89" i="2" s="1"/>
  <c r="N101" i="2" l="1"/>
  <c r="BF101" i="2" s="1"/>
  <c r="N98" i="2"/>
  <c r="M27" i="2"/>
  <c r="N103" i="2"/>
  <c r="BF103" i="2" s="1"/>
  <c r="N102" i="2"/>
  <c r="BF102" i="2" s="1"/>
  <c r="N99" i="2"/>
  <c r="BF99" i="2" s="1"/>
  <c r="N100" i="2"/>
  <c r="BF100" i="2" s="1"/>
  <c r="N103" i="3"/>
  <c r="BF103" i="3" s="1"/>
  <c r="N104" i="3"/>
  <c r="BF104" i="3" s="1"/>
  <c r="N101" i="3"/>
  <c r="BF101" i="3" s="1"/>
  <c r="N105" i="3"/>
  <c r="BF105" i="3" s="1"/>
  <c r="N102" i="3"/>
  <c r="BF102" i="3" s="1"/>
  <c r="M27" i="3"/>
  <c r="N100" i="3"/>
  <c r="N102" i="4"/>
  <c r="BF102" i="4" s="1"/>
  <c r="N99" i="4"/>
  <c r="N104" i="4"/>
  <c r="BF104" i="4" s="1"/>
  <c r="N101" i="4"/>
  <c r="BF101" i="4" s="1"/>
  <c r="M27" i="4"/>
  <c r="N103" i="4"/>
  <c r="BF103" i="4" s="1"/>
  <c r="N100" i="4"/>
  <c r="BF100" i="4" s="1"/>
  <c r="N98" i="4" l="1"/>
  <c r="BF99" i="4"/>
  <c r="BF100" i="3"/>
  <c r="N99" i="3"/>
  <c r="N97" i="2"/>
  <c r="BF98" i="2"/>
  <c r="M28" i="3" l="1"/>
  <c r="L107" i="3"/>
  <c r="M33" i="4"/>
  <c r="AW90" i="1" s="1"/>
  <c r="AT90" i="1" s="1"/>
  <c r="H33" i="4"/>
  <c r="BA90" i="1" s="1"/>
  <c r="M28" i="2"/>
  <c r="L105" i="2"/>
  <c r="M33" i="3"/>
  <c r="AW89" i="1" s="1"/>
  <c r="AT89" i="1" s="1"/>
  <c r="H33" i="3"/>
  <c r="BA89" i="1" s="1"/>
  <c r="M28" i="4"/>
  <c r="L106" i="4"/>
  <c r="M33" i="2"/>
  <c r="AW88" i="1" s="1"/>
  <c r="AT88" i="1" s="1"/>
  <c r="H33" i="2"/>
  <c r="BA88" i="1" s="1"/>
  <c r="BA87" i="1" s="1"/>
  <c r="AS88" i="1" l="1"/>
  <c r="M30" i="2"/>
  <c r="AW87" i="1"/>
  <c r="W32" i="1"/>
  <c r="AS90" i="1"/>
  <c r="M30" i="4"/>
  <c r="AS89" i="1"/>
  <c r="M30" i="3"/>
  <c r="AG89" i="1" l="1"/>
  <c r="AN89" i="1" s="1"/>
  <c r="L38" i="3"/>
  <c r="AG90" i="1"/>
  <c r="AN90" i="1" s="1"/>
  <c r="L38" i="4"/>
  <c r="AK32" i="1"/>
  <c r="AT87" i="1"/>
  <c r="L38" i="2"/>
  <c r="AG88" i="1"/>
  <c r="AS87" i="1"/>
  <c r="AG87" i="1" l="1"/>
  <c r="AN88" i="1"/>
  <c r="AG93" i="1" l="1"/>
  <c r="AK26" i="1"/>
  <c r="AG95" i="1"/>
  <c r="AG96" i="1"/>
  <c r="AG94" i="1"/>
  <c r="AN87" i="1"/>
  <c r="AV94" i="1" l="1"/>
  <c r="BY94" i="1" s="1"/>
  <c r="CD94" i="1"/>
  <c r="AV96" i="1"/>
  <c r="BY96" i="1" s="1"/>
  <c r="CD96" i="1"/>
  <c r="CD95" i="1"/>
  <c r="AV95" i="1"/>
  <c r="BY95" i="1" s="1"/>
  <c r="AN95" i="1"/>
  <c r="AG92" i="1"/>
  <c r="CD93" i="1"/>
  <c r="AV93" i="1"/>
  <c r="BY93" i="1" s="1"/>
  <c r="AK31" i="1" s="1"/>
  <c r="AN93" i="1" l="1"/>
  <c r="AN96" i="1"/>
  <c r="AK27" i="1"/>
  <c r="AK29" i="1" s="1"/>
  <c r="AK37" i="1" s="1"/>
  <c r="AG98" i="1"/>
  <c r="W31" i="1"/>
  <c r="AN94" i="1"/>
  <c r="AN92" i="1" l="1"/>
  <c r="AN98" i="1" s="1"/>
</calcChain>
</file>

<file path=xl/sharedStrings.xml><?xml version="1.0" encoding="utf-8"?>
<sst xmlns="http://schemas.openxmlformats.org/spreadsheetml/2006/main" count="2727" uniqueCount="558">
  <si>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</si>
  <si>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</si>
  <si>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</si>
  <si>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</si>
  <si>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</si>
  <si>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</si>
  <si>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</si>
  <si>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</si>
  <si>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</si>
  <si>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</si>
  <si>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</si>
  <si>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</si>
  <si>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</si>
  <si>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</si>
  <si>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</si>
  <si>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</si>
  <si>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2018110KOMpl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</si>
  <si>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</si>
  <si>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</si>
  <si>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VODOZÁDRŽNÉ OPATRENIA V URBANIZOVANEJ KRAJINE - KOMJATICE</t>
  </si>
  <si>
    <t>JKSO:</t>
  </si>
  <si>
    <t>KS:</t>
  </si>
  <si>
    <t>Miesto:</t>
  </si>
  <si>
    <t>k.ú. Komjatice</t>
  </si>
  <si>
    <t>Dátum:</t>
  </si>
  <si>
    <t>14. 11. 2018</t>
  </si>
  <si>
    <t>Objednávateľ:</t>
  </si>
  <si>
    <t>IČO:</t>
  </si>
  <si>
    <t>Obec Komjatice, Nádražná 97/344, 941 06 Komjatice</t>
  </si>
  <si>
    <t>IČO DPH:</t>
  </si>
  <si>
    <t>Zhotoviteľ:</t>
  </si>
  <si>
    <t>Vyplň údaj</t>
  </si>
  <si>
    <t>Projektant:</t>
  </si>
  <si>
    <t>JMP Holding s.r.o., Južná trieda 1566/41, Košice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</si>
  <si>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</si>
  <si>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</si>
  <si>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</si>
  <si>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</si>
  <si>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</si>
  <si>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</si>
  <si>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</si>
  <si>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</si>
  <si>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</si>
  <si>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</si>
  <si>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</si>
  <si>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</si>
  <si>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</si>
  <si>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</si>
  <si>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</si>
  <si>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</si>
  <si>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</si>
  <si>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</si>
  <si>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</si>
  <si>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</si>
  <si>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</si>
  <si>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</si>
  <si>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</si>
  <si>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</si>
  <si>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</si>
  <si>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</si>
  <si>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</si>
  <si>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</si>
  <si>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</si>
  <si>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</si>
  <si>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</si>
  <si>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</si>
  <si>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</si>
  <si>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</si>
  <si>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</si>
  <si>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</si>
  <si>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</si>
  <si>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</si>
  <si>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</si>
  <si>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</si>
  <si>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</si>
  <si>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</si>
  <si>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</si>
  <si>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</si>
  <si>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</si>
  <si>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</si>
  <si>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{f33f152a-e240-4b0f-9cc5-171db89c0c90}</t>
  </si>
  <si>
    <t>{00000000-0000-0000-0000-000000000000}</t>
  </si>
  <si>
    <t>/</t>
  </si>
  <si>
    <t>01</t>
  </si>
  <si>
    <t>Aktivita č.1 - rekonštrukcia priekop na zrážkové vody</t>
  </si>
  <si>
    <t>1</t>
  </si>
  <si>
    <t>{f809c5de-e9b6-4f2d-8e65-8eee272c96fd}</t>
  </si>
  <si>
    <t>02</t>
  </si>
  <si>
    <t xml:space="preserve">Aktivita č.2 - rek.podpovrch.retenč. systému v komb.s vodozádrž.opatr.a prívod.žľabmi na zrážk.vodu </t>
  </si>
  <si>
    <t>{5f81bc23-7f6e-4ed2-a760-9c513fc71c47}</t>
  </si>
  <si>
    <t>03</t>
  </si>
  <si>
    <t>Aktivita č.3 - rekonštr.prívodného potrubia do bioretenčného syst. na zadržiavanie zrážkovej vody</t>
  </si>
  <si>
    <t>{a5b12a70-a40e-42f3-970b-c76236f4e179}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</si>
  <si>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</si>
  <si>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</si>
  <si>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</si>
  <si>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</si>
  <si>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</si>
  <si>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</si>
  <si>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</si>
  <si>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</si>
  <si>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</si>
  <si>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</si>
  <si>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</si>
  <si>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</si>
  <si>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</si>
  <si>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</si>
  <si>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</si>
  <si>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</si>
  <si>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Aktivita č.1 - rekonštrukcia priekop na zrážkové vody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</si>
  <si>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</si>
  <si>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</si>
  <si>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</si>
  <si>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</si>
  <si>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</si>
  <si>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</si>
  <si>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</si>
  <si>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</si>
  <si>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</si>
  <si>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</si>
  <si>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</si>
  <si>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</si>
  <si>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VRN - Vedľajšie rozpočtové náklady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</si>
  <si>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</si>
  <si>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</si>
  <si>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</si>
  <si>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</si>
  <si>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</si>
  <si>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</si>
  <si>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</si>
  <si>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</si>
  <si>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</si>
  <si>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</si>
  <si>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</si>
  <si>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</si>
  <si>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</si>
  <si>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</si>
  <si>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</si>
  <si>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</si>
  <si>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</si>
  <si>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</si>
  <si>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</si>
  <si>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</si>
  <si>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</si>
  <si>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</si>
  <si>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</si>
  <si>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</si>
  <si>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</si>
  <si>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</si>
  <si>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113107242</t>
  </si>
  <si>
    <t>Odstránenie krytu asfaltového v ploche nad 200 m2, hr. nad 50 do 100 mm,  -0,18100t</t>
  </si>
  <si>
    <t>m2</t>
  </si>
  <si>
    <t>4</t>
  </si>
  <si>
    <t>2071866465</t>
  </si>
  <si>
    <t>132201203</t>
  </si>
  <si>
    <t>Výkop ryhy šírky 600-2000mm horn.3 nad 1000 do 10000m3</t>
  </si>
  <si>
    <t>m3</t>
  </si>
  <si>
    <t>478280079</t>
  </si>
  <si>
    <t>3</t>
  </si>
  <si>
    <t>132201209</t>
  </si>
  <si>
    <t>Príplatok k cenám za lepivosť pri hĺbení rýh š. nad 600 do 2 000 mm zapaž. i nezapažených, s urovnaním dna v hornine 3</t>
  </si>
  <si>
    <t>-2017386617</t>
  </si>
  <si>
    <t>162501142</t>
  </si>
  <si>
    <t>Vodorovné premiestnenie výkopku po spevnenej ceste z horniny tr.1-4, nad 1000 do 10000 m3 na vzdialenosť do 3000 m</t>
  </si>
  <si>
    <t>-197310558</t>
  </si>
  <si>
    <t>5</t>
  </si>
  <si>
    <t>162501143</t>
  </si>
  <si>
    <t>Vodorovné premiestnenie výkopku po spevnenej ceste z horniny tr.1-4, nad 1000 do 10000 m3, príplatok k cene za každých ďalšich a začatých 1000 m</t>
  </si>
  <si>
    <t>-1540727884</t>
  </si>
  <si>
    <t>6</t>
  </si>
  <si>
    <t>167102102</t>
  </si>
  <si>
    <t>Nakladanie neuľahnutého výkopku z hornín tr.1-4 nad 1000 do 10000 m3</t>
  </si>
  <si>
    <t>-1504732586</t>
  </si>
  <si>
    <t>7</t>
  </si>
  <si>
    <t>171201203</t>
  </si>
  <si>
    <t>Uloženie sypaniny na skládky nad 1000 do 10000 m3</t>
  </si>
  <si>
    <t>2084642122</t>
  </si>
  <si>
    <t>8</t>
  </si>
  <si>
    <t>171209002</t>
  </si>
  <si>
    <t>Poplatok za skladovanie - hlušina, zemina a kamenivo (17 05) ostatné</t>
  </si>
  <si>
    <t>t</t>
  </si>
  <si>
    <t>-472411210</t>
  </si>
  <si>
    <t>9</t>
  </si>
  <si>
    <t>182313101</t>
  </si>
  <si>
    <t>Vyplnenie otvoru v tvárniciach kamenivom ťaženým</t>
  </si>
  <si>
    <t>1096821630</t>
  </si>
  <si>
    <t>10</t>
  </si>
  <si>
    <t>M</t>
  </si>
  <si>
    <t>583310000900</t>
  </si>
  <si>
    <t>Kamenivo ťažené hrubé frakcia 4-8 mm</t>
  </si>
  <si>
    <t>613615434</t>
  </si>
  <si>
    <t>11</t>
  </si>
  <si>
    <t>211521111</t>
  </si>
  <si>
    <t>Výplň odvodňovacieho rebra alebo trativodu do rýh kamenivom hrubým drveným frakcie 32-64</t>
  </si>
  <si>
    <t>1524456161</t>
  </si>
  <si>
    <t>12</t>
  </si>
  <si>
    <t>211971110</t>
  </si>
  <si>
    <t>Zhotovenie opláštenia výplne z geotextílie, v ryhe alebo v záreze so stenami šikmými o skl. do 1:2,5</t>
  </si>
  <si>
    <t>-594054813</t>
  </si>
  <si>
    <t>13</t>
  </si>
  <si>
    <t>693110000200</t>
  </si>
  <si>
    <t>Geotextília polypropylénová 300g/m2 (množstvo vč. 15% na prekrytie)</t>
  </si>
  <si>
    <t>1418546728</t>
  </si>
  <si>
    <t>14</t>
  </si>
  <si>
    <t>289971211</t>
  </si>
  <si>
    <t>Zhotovenie vrstvy z netkanej textílie na upravenom povrchu sklon do 1 : 5 , šírky od 0 do 3 m</t>
  </si>
  <si>
    <t>1358793178</t>
  </si>
  <si>
    <t>15</t>
  </si>
  <si>
    <t>693110000100</t>
  </si>
  <si>
    <t>-1944891592</t>
  </si>
  <si>
    <t>16</t>
  </si>
  <si>
    <t>566902151</t>
  </si>
  <si>
    <t>Vyspravenie podkladu alebo krytu asfaltovým betónom, po zhutnení hr. do 100 mm vč. penetrácie</t>
  </si>
  <si>
    <t>1033884929</t>
  </si>
  <si>
    <t>17</t>
  </si>
  <si>
    <t>566902262</t>
  </si>
  <si>
    <t>Vyspravenie podkladu po prekopoch inžinierskych sietí podkladovým betónom tr. C 20/25 hr. 150 mm</t>
  </si>
  <si>
    <t>1152870113</t>
  </si>
  <si>
    <t>18</t>
  </si>
  <si>
    <t>596912512</t>
  </si>
  <si>
    <t>Kladenie betónovej dlažby z vegetačných tvárnic hr. do 140 mm, do lôžka z kameniva ťaženého, plochy nad 300 m2</t>
  </si>
  <si>
    <t>367092665</t>
  </si>
  <si>
    <t>19</t>
  </si>
  <si>
    <t>592460024010</t>
  </si>
  <si>
    <t xml:space="preserve">Polovegetačný panel betónový - zatrávňovacia dlažba </t>
  </si>
  <si>
    <t>-1748112465</t>
  </si>
  <si>
    <t>917732112</t>
  </si>
  <si>
    <t>Osadenie chodník. obrubníka betónového ležatého do lôžka z betónu prosteho tr. C 16/20 bez bočnej opory</t>
  </si>
  <si>
    <t>m</t>
  </si>
  <si>
    <t>303290716</t>
  </si>
  <si>
    <t>21</t>
  </si>
  <si>
    <t>592170003500</t>
  </si>
  <si>
    <t>Obrubník betónový cestný</t>
  </si>
  <si>
    <t>812765775</t>
  </si>
  <si>
    <t>22</t>
  </si>
  <si>
    <t>918101112</t>
  </si>
  <si>
    <t>Lôžko pod obrubníky, krajníky alebo obruby z dlažobných kociek z betónu prostého tr. C 16/20</t>
  </si>
  <si>
    <t>-592343991</t>
  </si>
  <si>
    <t>23</t>
  </si>
  <si>
    <t>919735112</t>
  </si>
  <si>
    <t>Rezanie existujúceho asfaltového krytu alebo podkladu hĺbky nad 50 do 100 mm</t>
  </si>
  <si>
    <t>1583851464</t>
  </si>
  <si>
    <t>24</t>
  </si>
  <si>
    <t>979084216</t>
  </si>
  <si>
    <t>Vodorovná doprava vybúraných hmôt po suchu bez naloženia, ale so zložením na vzdialenosť do 5 km</t>
  </si>
  <si>
    <t>1289610107</t>
  </si>
  <si>
    <t>25</t>
  </si>
  <si>
    <t>979084219</t>
  </si>
  <si>
    <t>Príplatok k cene za každých ďalších aj začatých 5 km nad 5 km</t>
  </si>
  <si>
    <t>-1199608345</t>
  </si>
  <si>
    <t>26</t>
  </si>
  <si>
    <t>979087213</t>
  </si>
  <si>
    <t>Nakladanie na dopravné prostriedky pre vodorovnú dopravu vybúraných hmôt</t>
  </si>
  <si>
    <t>968761869</t>
  </si>
  <si>
    <t>27</t>
  </si>
  <si>
    <t>979089211</t>
  </si>
  <si>
    <t>Poplatok za skladovanie - bitúmenové zmesi, uhoľný decht, dechtové výrobky (17 03)</t>
  </si>
  <si>
    <t>-486685547</t>
  </si>
  <si>
    <t>28</t>
  </si>
  <si>
    <t>998223011</t>
  </si>
  <si>
    <t>Presun hmôt pre pozemné komunikácie s krytom dláždeným (822 2.3, 822 5.3) akejkoľvek dĺžky objektu</t>
  </si>
  <si>
    <t>-260827263</t>
  </si>
  <si>
    <t>29</t>
  </si>
  <si>
    <t>000300016</t>
  </si>
  <si>
    <t>Geodetické práce - vykonávané pred výstavbou určenie vytyčovacej siete, vytýčenie staveniska, staveb. objektu</t>
  </si>
  <si>
    <t>eur</t>
  </si>
  <si>
    <t>1024</t>
  </si>
  <si>
    <t>-1291242870</t>
  </si>
  <si>
    <t>30</t>
  </si>
  <si>
    <t>000400022</t>
  </si>
  <si>
    <t>Projektové práce - stavebná časť, náklady na dokumentáciu skutočného zhotovenia stavby</t>
  </si>
  <si>
    <t>404567273</t>
  </si>
  <si>
    <t>31</t>
  </si>
  <si>
    <t>000600024</t>
  </si>
  <si>
    <t>Zariadenie staveniska - prevádzkové dopravné značenie po stavenisku</t>
  </si>
  <si>
    <t>1720034686</t>
  </si>
  <si>
    <t>32</t>
  </si>
  <si>
    <t>000600042</t>
  </si>
  <si>
    <t>Zariadenie staveniska - sociálne sociálne zariadenia</t>
  </si>
  <si>
    <t>-228869796</t>
  </si>
  <si>
    <t>33</t>
  </si>
  <si>
    <t>001000014</t>
  </si>
  <si>
    <t>Inžinierska činnosť - dozory koordinátor BOZP na stavenisku</t>
  </si>
  <si>
    <t>1766845129</t>
  </si>
  <si>
    <t>VP - Práce naviac</t>
  </si>
  <si>
    <t>PN</t>
  </si>
  <si>
    <t xml:space="preserve">02 - Aktivita č.2 - rek.podpovrch.retenč. systému v komb.s vodozádrž.opatr.a prívod.žľabmi na zrážk.vodu </t>
  </si>
  <si>
    <t xml:space="preserve">    4 - Vodorovné konštrukcie</t>
  </si>
  <si>
    <t xml:space="preserve">    8 - Rúrové vedenie</t>
  </si>
  <si>
    <t>113107142</t>
  </si>
  <si>
    <t>Odstránenie krytu asfaltového v ploche do 200 m2, hr. nad 50 do 100 mm,  -0,18100t</t>
  </si>
  <si>
    <t>125595713</t>
  </si>
  <si>
    <t>131201102</t>
  </si>
  <si>
    <t>Výkop nezapaženej jamy v hornine 3, nad 100 do 1000 m3</t>
  </si>
  <si>
    <t>767159779</t>
  </si>
  <si>
    <t>131201109</t>
  </si>
  <si>
    <t>Hĺbenie nezapažených jám a zárezov. Príplatok za lepivosť horniny 3</t>
  </si>
  <si>
    <t>-1699688684</t>
  </si>
  <si>
    <t>132201101</t>
  </si>
  <si>
    <t>Výkop ryhy do šírky 600 mm v horn.3 do 100 m3</t>
  </si>
  <si>
    <t>-1155559279</t>
  </si>
  <si>
    <t>132201109</t>
  </si>
  <si>
    <t>Príplatok k cene za lepivosť pri hĺbení rýh šírky do 600 mm zapažených i nezapažených s urovnaním dna v hornine 3</t>
  </si>
  <si>
    <t>-868955118</t>
  </si>
  <si>
    <t>132211101</t>
  </si>
  <si>
    <t>Hĺbenie rýh šírky do 600 mm v  hornine tr.3 súdržných - ručným náradím</t>
  </si>
  <si>
    <t>1223748561</t>
  </si>
  <si>
    <t>132211119</t>
  </si>
  <si>
    <t>Príplatok za lepivosť pri hĺbení rýh š do 600 mm ručným náradím v hornine tr. 3</t>
  </si>
  <si>
    <t>-987040289</t>
  </si>
  <si>
    <t>133211101</t>
  </si>
  <si>
    <t>Hĺbenie šachiet v  hornine tr. 3 súdržných - ručným náradím plocha výkopu do 4 m2</t>
  </si>
  <si>
    <t>-1388800714</t>
  </si>
  <si>
    <t>133211109</t>
  </si>
  <si>
    <t>Príplatok za lepivosť pri hĺbení šachiet ručným alebo pneumatickým náradím v horninách tr. 3</t>
  </si>
  <si>
    <t>397605044</t>
  </si>
  <si>
    <t>162501122</t>
  </si>
  <si>
    <t>Vodorovné premiestnenie výkopku po spevnenej ceste z horniny tr.1-4, nad 100 do 1000 m3 na vzdialenosť do 3000 m</t>
  </si>
  <si>
    <t>-200262251</t>
  </si>
  <si>
    <t>162501123</t>
  </si>
  <si>
    <t>Vodorovné premiestnenie výkopku po spevnenej ceste z horniny tr.1-4, nad 100 do 1000 m3, príplatok k cene za každých ďalšich a začatých 1000 m</t>
  </si>
  <si>
    <t>-357251025</t>
  </si>
  <si>
    <t>167101102</t>
  </si>
  <si>
    <t>Nakladanie neuľahnutého výkopku z hornín tr.1-4 nad 100 do 1000 m3</t>
  </si>
  <si>
    <t>1834984219</t>
  </si>
  <si>
    <t>171201202</t>
  </si>
  <si>
    <t>Uloženie sypaniny na skládky nad 100 do 1000 m3</t>
  </si>
  <si>
    <t>364272285</t>
  </si>
  <si>
    <t>1697579981</t>
  </si>
  <si>
    <t>173103101</t>
  </si>
  <si>
    <t>Uloženie sypanín z hornín 1-4 do prechodových, priepustných vrstiev šírky vrstvy do 2, 5 m</t>
  </si>
  <si>
    <t>-430903098</t>
  </si>
  <si>
    <t>174101001</t>
  </si>
  <si>
    <t>Zásyp sypaninou so zhutnením jám, šachiet, rýh, zárezov alebo okolo objektov do 100 m3</t>
  </si>
  <si>
    <t>2146501208</t>
  </si>
  <si>
    <t>180402112</t>
  </si>
  <si>
    <t xml:space="preserve">Založenie trávnika parkového výsevom </t>
  </si>
  <si>
    <t>-841591959</t>
  </si>
  <si>
    <t>005720001400</t>
  </si>
  <si>
    <t>Osivá tráv - semená parkovej zmesi</t>
  </si>
  <si>
    <t>kg</t>
  </si>
  <si>
    <t>1302967346</t>
  </si>
  <si>
    <t>184802211</t>
  </si>
  <si>
    <t>Chemické odburinenie pôdy postrekom naširoko</t>
  </si>
  <si>
    <t>507044050</t>
  </si>
  <si>
    <t>252310000100</t>
  </si>
  <si>
    <t>Postrekový prípravok na ničenie burín</t>
  </si>
  <si>
    <t>l</t>
  </si>
  <si>
    <t>330987265</t>
  </si>
  <si>
    <t>-519239818</t>
  </si>
  <si>
    <t>1173786792</t>
  </si>
  <si>
    <t>212752222</t>
  </si>
  <si>
    <t>Montáž trativodu z drenážnych rúr PVC, DN 200 mm, SN8, so štrkovým lôžkom v otvorenom výkope</t>
  </si>
  <si>
    <t>1385988565</t>
  </si>
  <si>
    <t>286120012600</t>
  </si>
  <si>
    <t>Rúra plnostenná drenážna, PVC DN 200</t>
  </si>
  <si>
    <t>-415500409</t>
  </si>
  <si>
    <t>-105024565</t>
  </si>
  <si>
    <t>562868062</t>
  </si>
  <si>
    <t>451541111</t>
  </si>
  <si>
    <t>Lôžko pod potrubie, stoky a drobné objekty, v otvorenom výkope zo štrkodrvy 0-63 mm</t>
  </si>
  <si>
    <t>-407061837</t>
  </si>
  <si>
    <t>452311141</t>
  </si>
  <si>
    <t>Dosky, bloky, sedlá z betónu v otvorenom výkope tr. C 16/20</t>
  </si>
  <si>
    <t>877232671</t>
  </si>
  <si>
    <t>-1920336456</t>
  </si>
  <si>
    <t>-1387877261</t>
  </si>
  <si>
    <t>894101100</t>
  </si>
  <si>
    <t>Akumulačná nádrž na zchytávanie zrážkových vôd z potrubia DN 400 vyplneného makadamom s príslušenstvom</t>
  </si>
  <si>
    <t>ks</t>
  </si>
  <si>
    <t>421861989</t>
  </si>
  <si>
    <t>895941111</t>
  </si>
  <si>
    <t xml:space="preserve">Zriadenie dážďového vpustu uličného z betónových dielcov </t>
  </si>
  <si>
    <t>1331158965</t>
  </si>
  <si>
    <t>592230000700</t>
  </si>
  <si>
    <t>Bodový uličný vpust betónový s kalovým košom a mrežou</t>
  </si>
  <si>
    <t>-383385064</t>
  </si>
  <si>
    <t>34</t>
  </si>
  <si>
    <t>895980098</t>
  </si>
  <si>
    <t>Montáž vsakovacieho bloku z prefabrikovaných plastových dielcov</t>
  </si>
  <si>
    <t>-1426696951</t>
  </si>
  <si>
    <t>35</t>
  </si>
  <si>
    <t>286650000900</t>
  </si>
  <si>
    <t>Retenčný priestor z prefabrikovaných plastových dielcov, vsakovacie bloky</t>
  </si>
  <si>
    <t>-1129408687</t>
  </si>
  <si>
    <t>36</t>
  </si>
  <si>
    <t>919411111</t>
  </si>
  <si>
    <t>Oprava, rekonštrukcia priepustu z betónu prostého z rúr DN 300 až DN 500 mm</t>
  </si>
  <si>
    <t>kpl</t>
  </si>
  <si>
    <t>-389408411</t>
  </si>
  <si>
    <t>37</t>
  </si>
  <si>
    <t>1168626625</t>
  </si>
  <si>
    <t>38</t>
  </si>
  <si>
    <t>935114433</t>
  </si>
  <si>
    <t xml:space="preserve">Osadenie odvodňovacieho betónového žľabu univerzálneho BGU-Z s ochrannou hranou vnútornej šírky 200 mm a s roštom </t>
  </si>
  <si>
    <t>-282091289</t>
  </si>
  <si>
    <t>39</t>
  </si>
  <si>
    <t>935114693</t>
  </si>
  <si>
    <t xml:space="preserve">Osadenie vpustu odvodňovacieho betónového žľabu </t>
  </si>
  <si>
    <t>576687194</t>
  </si>
  <si>
    <t>40</t>
  </si>
  <si>
    <t>592270008100</t>
  </si>
  <si>
    <t>663014748</t>
  </si>
  <si>
    <t>41</t>
  </si>
  <si>
    <t>592270007800</t>
  </si>
  <si>
    <t>1611603321</t>
  </si>
  <si>
    <t>42</t>
  </si>
  <si>
    <t>592270008000</t>
  </si>
  <si>
    <t>-435606008</t>
  </si>
  <si>
    <t>43</t>
  </si>
  <si>
    <t>592270016600</t>
  </si>
  <si>
    <t>760283367</t>
  </si>
  <si>
    <t>44</t>
  </si>
  <si>
    <t>592270005200</t>
  </si>
  <si>
    <t>1836386318</t>
  </si>
  <si>
    <t>45</t>
  </si>
  <si>
    <t>938909407</t>
  </si>
  <si>
    <t>Zhotovenie zemnej zatrávenenj priekopy</t>
  </si>
  <si>
    <t>-940044014</t>
  </si>
  <si>
    <t>46</t>
  </si>
  <si>
    <t>938909722</t>
  </si>
  <si>
    <t>Čistenie priepustov priemeru do 0,5 m, hrúbka nánosu do 50%, -0,11422 t</t>
  </si>
  <si>
    <t>-1839403871</t>
  </si>
  <si>
    <t>47</t>
  </si>
  <si>
    <t>945101112</t>
  </si>
  <si>
    <t>Lôžko pod odvodňovacie žľaby z betónu prostého tr. C 16/20</t>
  </si>
  <si>
    <t>1667064483</t>
  </si>
  <si>
    <t>48</t>
  </si>
  <si>
    <t>-430759840</t>
  </si>
  <si>
    <t>49</t>
  </si>
  <si>
    <t>993532915</t>
  </si>
  <si>
    <t>50</t>
  </si>
  <si>
    <t>-2100873842</t>
  </si>
  <si>
    <t>51</t>
  </si>
  <si>
    <t>979089012</t>
  </si>
  <si>
    <t>Poplatok za skladovanie - betón, tehly, dlaždice (17 01 ), ostatné</t>
  </si>
  <si>
    <t>2123088110</t>
  </si>
  <si>
    <t>52</t>
  </si>
  <si>
    <t>1771547511</t>
  </si>
  <si>
    <t>53</t>
  </si>
  <si>
    <t>981511113</t>
  </si>
  <si>
    <t>Demolácia konštrukcií objektov, postupným rozoberaním z betónu prostého na maltu cementovú,  -2,38000t</t>
  </si>
  <si>
    <t>-1614026171</t>
  </si>
  <si>
    <t>54</t>
  </si>
  <si>
    <t>-499541358</t>
  </si>
  <si>
    <t>55</t>
  </si>
  <si>
    <t>-526878606</t>
  </si>
  <si>
    <t>56</t>
  </si>
  <si>
    <t>-1353409832</t>
  </si>
  <si>
    <t>57</t>
  </si>
  <si>
    <t>-947530526</t>
  </si>
  <si>
    <t>58</t>
  </si>
  <si>
    <t>702147331</t>
  </si>
  <si>
    <t>59</t>
  </si>
  <si>
    <t>2124416623</t>
  </si>
  <si>
    <t>03 - Aktivita č.3 - rekonštr.prívodného potrubia do bioretenčného syst. na zadržiavanie zrážkovej vody</t>
  </si>
  <si>
    <t>-1971989054</t>
  </si>
  <si>
    <t>1705602147</t>
  </si>
  <si>
    <t>615688858</t>
  </si>
  <si>
    <t>132201202</t>
  </si>
  <si>
    <t>Výkop ryhy šírky 600-2000mm horn.3 od 100 do 1000 m3</t>
  </si>
  <si>
    <t>1146496540</t>
  </si>
  <si>
    <t>1584941018</t>
  </si>
  <si>
    <t>133201101</t>
  </si>
  <si>
    <t>Výkop šachty zapaženej, hornina 3 do 100 m3</t>
  </si>
  <si>
    <t>1947875212</t>
  </si>
  <si>
    <t>133201109</t>
  </si>
  <si>
    <t>Príplatok k cenám za lepivosť pri hĺbení šachiet zapažených i nezapažených v hornine 3</t>
  </si>
  <si>
    <t>-457038329</t>
  </si>
  <si>
    <t>151101102</t>
  </si>
  <si>
    <t>Paženie a rozopretie stien rýh pre podzemné vedenie, príložné do 4 m</t>
  </si>
  <si>
    <t>-1013573841</t>
  </si>
  <si>
    <t>151101112</t>
  </si>
  <si>
    <t>Odstránenie paženia rýh pre podzemné vedenie, príložné hĺbky do 4 m</t>
  </si>
  <si>
    <t>1194061133</t>
  </si>
  <si>
    <t>277288174</t>
  </si>
  <si>
    <t>-614105835</t>
  </si>
  <si>
    <t>1404875181</t>
  </si>
  <si>
    <t>-1903908614</t>
  </si>
  <si>
    <t>1930751071</t>
  </si>
  <si>
    <t>174101002</t>
  </si>
  <si>
    <t>Zásyp sypaninou so zhutnením jám, šachiet, rýh, zárezov alebo okolo objektov nad 100 do 1000 m3</t>
  </si>
  <si>
    <t>-68900112</t>
  </si>
  <si>
    <t>583410003300</t>
  </si>
  <si>
    <t>Kamenivo drvené hrubé - cca 30% zásypu</t>
  </si>
  <si>
    <t>771748316</t>
  </si>
  <si>
    <t>175101101</t>
  </si>
  <si>
    <t>Obsyp potrubia sypaninou z vhodných hornín 1 až 4 bez prehodenia sypaniny</t>
  </si>
  <si>
    <t>298645796</t>
  </si>
  <si>
    <t>583310000500</t>
  </si>
  <si>
    <t>Kamenivo ťažené drobné frakcia 0-2 mm</t>
  </si>
  <si>
    <t>447260666</t>
  </si>
  <si>
    <t>1852892601</t>
  </si>
  <si>
    <t>451572111</t>
  </si>
  <si>
    <t>Lôžko pod potrubie, stoky a drobné objekty, v otvorenom výkope z kameniva drobného ťaženého 0-4 mm</t>
  </si>
  <si>
    <t>-826166937</t>
  </si>
  <si>
    <t>-1285473529</t>
  </si>
  <si>
    <t>1724497578</t>
  </si>
  <si>
    <t>566902224</t>
  </si>
  <si>
    <t>Vyspravenie podkladu po prekopoch inžinierskych sietí štrkodrvou, po zhutnení hr. 250 mm</t>
  </si>
  <si>
    <t>1360807658</t>
  </si>
  <si>
    <t>2017671088</t>
  </si>
  <si>
    <t>871354046</t>
  </si>
  <si>
    <t>Montáž kanalizačného PP potrubia korugovaného DN 200</t>
  </si>
  <si>
    <t>-913893177</t>
  </si>
  <si>
    <t>286140011300</t>
  </si>
  <si>
    <t>Rúra PP s hrdlom vrátane tesnenia SN 8, DN 200 korugovaná pre gravitačnú kanalizáciu</t>
  </si>
  <si>
    <t>1868041206</t>
  </si>
  <si>
    <t>871374050</t>
  </si>
  <si>
    <t>Montáž kanalizačného PP potrubia korugovaného DN 300</t>
  </si>
  <si>
    <t>1097078745</t>
  </si>
  <si>
    <t>286140011500</t>
  </si>
  <si>
    <t>Rúra PP s hrdlom vrátane tesnenia SN 8, DN 300 korugovaná pre gravitačnú kanalizáciu</t>
  </si>
  <si>
    <t>609476797</t>
  </si>
  <si>
    <t>892351000</t>
  </si>
  <si>
    <t>Skúška tesnosti kanalizácie D 200</t>
  </si>
  <si>
    <t>-2120978247</t>
  </si>
  <si>
    <t>892371000</t>
  </si>
  <si>
    <t>Skúška tesnosti kanalizácie D 300</t>
  </si>
  <si>
    <t>1412375428</t>
  </si>
  <si>
    <t>894810009</t>
  </si>
  <si>
    <t>Montáž PP revíznej kanalizačnej šachty 600 do výšky šachty 4 m s roznášacím prstencom a poklopom</t>
  </si>
  <si>
    <t>1995617439</t>
  </si>
  <si>
    <t>286610035500</t>
  </si>
  <si>
    <t>Šachtové dno prietočné resp. koncové pre potrubie DN 300, ku kanalizačnej revíznej šachte materiál PP</t>
  </si>
  <si>
    <t>491754840</t>
  </si>
  <si>
    <t>286610045000</t>
  </si>
  <si>
    <t>Vlnovcová šachtová rúra kanalizačná PP</t>
  </si>
  <si>
    <t>895370651</t>
  </si>
  <si>
    <t>286710035900</t>
  </si>
  <si>
    <t>Gumové tesnenie šachtovej rúry ku kanalizačnej revíznej šachte PP</t>
  </si>
  <si>
    <t>-225364947</t>
  </si>
  <si>
    <t>552410002300</t>
  </si>
  <si>
    <t>Poklop liatinový T 600 D 400</t>
  </si>
  <si>
    <t>-1190693237</t>
  </si>
  <si>
    <t>592240009400</t>
  </si>
  <si>
    <t>Betónový roznášací prstenec 1100/680/150 ku kanalizačnej šachte PP</t>
  </si>
  <si>
    <t>-1482668635</t>
  </si>
  <si>
    <t>918344877</t>
  </si>
  <si>
    <t>1830515827</t>
  </si>
  <si>
    <t>-1201046093</t>
  </si>
  <si>
    <t>-1133096063</t>
  </si>
  <si>
    <t>1790677253</t>
  </si>
  <si>
    <t>394600739</t>
  </si>
  <si>
    <t>2144204072</t>
  </si>
  <si>
    <t>728497397</t>
  </si>
  <si>
    <t>-1445846281</t>
  </si>
  <si>
    <t>1200530328</t>
  </si>
  <si>
    <t>665069525</t>
  </si>
  <si>
    <t>853582741</t>
  </si>
  <si>
    <t>-110802438</t>
  </si>
  <si>
    <t>Sorpčná netkaná textília (množstvo vč. 15 % na prekrytie)</t>
  </si>
  <si>
    <t>Sorpčná netkaná textília  (množstvo vč. 15% na prekrytie)</t>
  </si>
  <si>
    <t>Čelná, koncová stena pre žľab</t>
  </si>
  <si>
    <t>Vpust, lxšxv 500x326x740 mm, s hranou a presuvkou DN 200, betónový</t>
  </si>
  <si>
    <t>Kalový kôš k vpustu , k zachytávaniu nečistôt</t>
  </si>
  <si>
    <t>Mriežkový rošt, lxšxhr 1000x247x25 mm, rozmer štrbiny 30x10 mm s rychlouzáverom</t>
  </si>
  <si>
    <t>Odvodňovací žľab univerzálny výšky 280 mm betónový s hranou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</si>
</sst>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4" fontId="23" fillId="6" borderId="0" xfId="0" applyNumberFormat="1" applyFont="1" applyFill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188" t="s">
        <v>8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86" t="s">
        <v>11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23"/>
      <c r="AS4" s="17" t="s">
        <v>12</v>
      </c>
      <c r="BE4" s="24" t="s">
        <v>13</v>
      </c>
      <c r="BS4" s="18" t="s">
        <v>14</v>
      </c>
    </row>
    <row r="5" spans="1:73" ht="14.45" customHeight="1">
      <c r="B5" s="22"/>
      <c r="C5" s="25"/>
      <c r="D5" s="26" t="s">
        <v>15</v>
      </c>
      <c r="E5" s="25"/>
      <c r="F5" s="25"/>
      <c r="G5" s="25"/>
      <c r="H5" s="25"/>
      <c r="I5" s="25"/>
      <c r="J5" s="25"/>
      <c r="K5" s="190" t="s">
        <v>16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5"/>
      <c r="AQ5" s="23"/>
      <c r="BE5" s="174" t="s">
        <v>17</v>
      </c>
      <c r="BS5" s="18" t="s">
        <v>9</v>
      </c>
    </row>
    <row r="6" spans="1:73" ht="36.950000000000003" customHeight="1">
      <c r="B6" s="22"/>
      <c r="C6" s="25"/>
      <c r="D6" s="28" t="s">
        <v>18</v>
      </c>
      <c r="E6" s="25"/>
      <c r="F6" s="25"/>
      <c r="G6" s="25"/>
      <c r="H6" s="25"/>
      <c r="I6" s="25"/>
      <c r="J6" s="25"/>
      <c r="K6" s="195" t="s">
        <v>19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5"/>
      <c r="AQ6" s="23"/>
      <c r="BE6" s="175"/>
      <c r="BS6" s="18" t="s">
        <v>9</v>
      </c>
    </row>
    <row r="7" spans="1:73" ht="14.45" customHeight="1">
      <c r="B7" s="22"/>
      <c r="C7" s="25"/>
      <c r="D7" s="29" t="s">
        <v>20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5</v>
      </c>
      <c r="AO7" s="25"/>
      <c r="AP7" s="25"/>
      <c r="AQ7" s="23"/>
      <c r="BE7" s="175"/>
      <c r="BS7" s="18" t="s">
        <v>9</v>
      </c>
    </row>
    <row r="8" spans="1:73" ht="14.45" customHeight="1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 t="s">
        <v>25</v>
      </c>
      <c r="AO8" s="25"/>
      <c r="AP8" s="25"/>
      <c r="AQ8" s="23"/>
      <c r="BE8" s="175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5"/>
      <c r="BS9" s="18" t="s">
        <v>9</v>
      </c>
    </row>
    <row r="10" spans="1:73" ht="14.45" customHeight="1">
      <c r="B10" s="22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 t="s">
        <v>5</v>
      </c>
      <c r="AO10" s="25"/>
      <c r="AP10" s="25"/>
      <c r="AQ10" s="23"/>
      <c r="BE10" s="175"/>
      <c r="BS10" s="18" t="s">
        <v>9</v>
      </c>
    </row>
    <row r="11" spans="1:73" ht="18.399999999999999" customHeight="1">
      <c r="B11" s="22"/>
      <c r="C11" s="25"/>
      <c r="D11" s="25"/>
      <c r="E11" s="27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5</v>
      </c>
      <c r="AO11" s="25"/>
      <c r="AP11" s="25"/>
      <c r="AQ11" s="23"/>
      <c r="BE11" s="175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5"/>
      <c r="BS12" s="18" t="s">
        <v>9</v>
      </c>
    </row>
    <row r="13" spans="1:73" ht="14.45" customHeight="1">
      <c r="B13" s="22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31" t="s">
        <v>31</v>
      </c>
      <c r="AO13" s="25"/>
      <c r="AP13" s="25"/>
      <c r="AQ13" s="23"/>
      <c r="BE13" s="175"/>
      <c r="BS13" s="18" t="s">
        <v>9</v>
      </c>
    </row>
    <row r="14" spans="1:73">
      <c r="B14" s="22"/>
      <c r="C14" s="25"/>
      <c r="D14" s="25"/>
      <c r="E14" s="176" t="s">
        <v>31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9" t="s">
        <v>29</v>
      </c>
      <c r="AL14" s="25"/>
      <c r="AM14" s="25"/>
      <c r="AN14" s="31" t="s">
        <v>31</v>
      </c>
      <c r="AO14" s="25"/>
      <c r="AP14" s="25"/>
      <c r="AQ14" s="23"/>
      <c r="BE14" s="175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5"/>
      <c r="BS15" s="18" t="s">
        <v>6</v>
      </c>
    </row>
    <row r="16" spans="1:73" ht="14.45" customHeight="1">
      <c r="B16" s="22"/>
      <c r="C16" s="25"/>
      <c r="D16" s="29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 t="s">
        <v>5</v>
      </c>
      <c r="AO16" s="25"/>
      <c r="AP16" s="25"/>
      <c r="AQ16" s="23"/>
      <c r="BE16" s="175"/>
      <c r="BS16" s="18" t="s">
        <v>6</v>
      </c>
    </row>
    <row r="17" spans="2:71" ht="18.399999999999999" customHeight="1">
      <c r="B17" s="22"/>
      <c r="C17" s="25"/>
      <c r="D17" s="25"/>
      <c r="E17" s="27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5</v>
      </c>
      <c r="AO17" s="25"/>
      <c r="AP17" s="25"/>
      <c r="AQ17" s="23"/>
      <c r="BE17" s="175"/>
      <c r="BS17" s="18" t="s">
        <v>34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5"/>
      <c r="BS18" s="18" t="s">
        <v>9</v>
      </c>
    </row>
    <row r="19" spans="2:71" ht="14.45" customHeight="1">
      <c r="B19" s="22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5</v>
      </c>
      <c r="AO19" s="25"/>
      <c r="AP19" s="25"/>
      <c r="AQ19" s="23"/>
      <c r="BE19" s="175"/>
      <c r="BS19" s="18" t="s">
        <v>9</v>
      </c>
    </row>
    <row r="20" spans="2:71" ht="18.399999999999999" customHeight="1">
      <c r="B20" s="22"/>
      <c r="C20" s="25"/>
      <c r="D20" s="25"/>
      <c r="E20" s="27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5</v>
      </c>
      <c r="AO20" s="25"/>
      <c r="AP20" s="25"/>
      <c r="AQ20" s="23"/>
      <c r="BE20" s="175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5"/>
    </row>
    <row r="22" spans="2:71">
      <c r="B22" s="22"/>
      <c r="C22" s="25"/>
      <c r="D22" s="29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5"/>
    </row>
    <row r="23" spans="2:71" ht="16.5" customHeight="1">
      <c r="B23" s="22"/>
      <c r="C23" s="25"/>
      <c r="D23" s="25"/>
      <c r="E23" s="178" t="s">
        <v>5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25"/>
      <c r="AP23" s="25"/>
      <c r="AQ23" s="23"/>
      <c r="BE23" s="175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5"/>
    </row>
    <row r="25" spans="2:71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5"/>
    </row>
    <row r="26" spans="2:71" ht="14.45" customHeight="1">
      <c r="B26" s="22"/>
      <c r="C26" s="25"/>
      <c r="D26" s="33" t="s">
        <v>38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9">
        <f>ROUND(AG87,2)</f>
        <v>0</v>
      </c>
      <c r="AL26" s="180"/>
      <c r="AM26" s="180"/>
      <c r="AN26" s="180"/>
      <c r="AO26" s="180"/>
      <c r="AP26" s="25"/>
      <c r="AQ26" s="23"/>
      <c r="BE26" s="175"/>
    </row>
    <row r="27" spans="2:71" ht="14.45" customHeight="1">
      <c r="B27" s="22"/>
      <c r="C27" s="25"/>
      <c r="D27" s="33" t="s">
        <v>39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9">
        <f>ROUND(AG92,2)</f>
        <v>0</v>
      </c>
      <c r="AL27" s="179"/>
      <c r="AM27" s="179"/>
      <c r="AN27" s="179"/>
      <c r="AO27" s="179"/>
      <c r="AP27" s="25"/>
      <c r="AQ27" s="23"/>
      <c r="BE27" s="175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5"/>
    </row>
    <row r="29" spans="2:71" s="1" customFormat="1" ht="25.9" customHeight="1">
      <c r="B29" s="34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1">
        <f>ROUND(AK26+AK27,2)</f>
        <v>0</v>
      </c>
      <c r="AL29" s="182"/>
      <c r="AM29" s="182"/>
      <c r="AN29" s="182"/>
      <c r="AO29" s="182"/>
      <c r="AP29" s="35"/>
      <c r="AQ29" s="36"/>
      <c r="BE29" s="175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5"/>
    </row>
    <row r="31" spans="2:71" s="2" customFormat="1" ht="14.45" customHeight="1">
      <c r="B31" s="39"/>
      <c r="C31" s="40"/>
      <c r="D31" s="41" t="s">
        <v>41</v>
      </c>
      <c r="E31" s="40"/>
      <c r="F31" s="41" t="s">
        <v>42</v>
      </c>
      <c r="G31" s="40"/>
      <c r="H31" s="40"/>
      <c r="I31" s="40"/>
      <c r="J31" s="40"/>
      <c r="K31" s="40"/>
      <c r="L31" s="172">
        <v>0.2</v>
      </c>
      <c r="M31" s="173"/>
      <c r="N31" s="173"/>
      <c r="O31" s="173"/>
      <c r="P31" s="40"/>
      <c r="Q31" s="40"/>
      <c r="R31" s="40"/>
      <c r="S31" s="40"/>
      <c r="T31" s="43" t="s">
        <v>43</v>
      </c>
      <c r="U31" s="40"/>
      <c r="V31" s="40"/>
      <c r="W31" s="183">
        <f>ROUND(AZ87+SUM(CD93:CD97),2)</f>
        <v>0</v>
      </c>
      <c r="X31" s="173"/>
      <c r="Y31" s="173"/>
      <c r="Z31" s="173"/>
      <c r="AA31" s="173"/>
      <c r="AB31" s="173"/>
      <c r="AC31" s="173"/>
      <c r="AD31" s="173"/>
      <c r="AE31" s="173"/>
      <c r="AF31" s="40"/>
      <c r="AG31" s="40"/>
      <c r="AH31" s="40"/>
      <c r="AI31" s="40"/>
      <c r="AJ31" s="40"/>
      <c r="AK31" s="183">
        <f>ROUND(AV87+SUM(BY93:BY97),2)</f>
        <v>0</v>
      </c>
      <c r="AL31" s="173"/>
      <c r="AM31" s="173"/>
      <c r="AN31" s="173"/>
      <c r="AO31" s="173"/>
      <c r="AP31" s="40"/>
      <c r="AQ31" s="44"/>
      <c r="BE31" s="175"/>
    </row>
    <row r="32" spans="2:71" s="2" customFormat="1" ht="14.45" customHeight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172">
        <v>0.2</v>
      </c>
      <c r="M32" s="173"/>
      <c r="N32" s="173"/>
      <c r="O32" s="173"/>
      <c r="P32" s="40"/>
      <c r="Q32" s="40"/>
      <c r="R32" s="40"/>
      <c r="S32" s="40"/>
      <c r="T32" s="43" t="s">
        <v>43</v>
      </c>
      <c r="U32" s="40"/>
      <c r="V32" s="40"/>
      <c r="W32" s="183">
        <f>ROUND(BA87+SUM(CE93:CE97),2)</f>
        <v>0</v>
      </c>
      <c r="X32" s="173"/>
      <c r="Y32" s="173"/>
      <c r="Z32" s="173"/>
      <c r="AA32" s="173"/>
      <c r="AB32" s="173"/>
      <c r="AC32" s="173"/>
      <c r="AD32" s="173"/>
      <c r="AE32" s="173"/>
      <c r="AF32" s="40"/>
      <c r="AG32" s="40"/>
      <c r="AH32" s="40"/>
      <c r="AI32" s="40"/>
      <c r="AJ32" s="40"/>
      <c r="AK32" s="183">
        <f>ROUND(AW87+SUM(BZ93:BZ97),2)</f>
        <v>0</v>
      </c>
      <c r="AL32" s="173"/>
      <c r="AM32" s="173"/>
      <c r="AN32" s="173"/>
      <c r="AO32" s="173"/>
      <c r="AP32" s="40"/>
      <c r="AQ32" s="44"/>
      <c r="BE32" s="175"/>
    </row>
    <row r="33" spans="2:57" s="2" customFormat="1" ht="14.45" hidden="1" customHeight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172">
        <v>0.2</v>
      </c>
      <c r="M33" s="173"/>
      <c r="N33" s="173"/>
      <c r="O33" s="173"/>
      <c r="P33" s="40"/>
      <c r="Q33" s="40"/>
      <c r="R33" s="40"/>
      <c r="S33" s="40"/>
      <c r="T33" s="43" t="s">
        <v>43</v>
      </c>
      <c r="U33" s="40"/>
      <c r="V33" s="40"/>
      <c r="W33" s="183">
        <f>ROUND(BB87+SUM(CF93:CF97),2)</f>
        <v>0</v>
      </c>
      <c r="X33" s="173"/>
      <c r="Y33" s="173"/>
      <c r="Z33" s="173"/>
      <c r="AA33" s="173"/>
      <c r="AB33" s="173"/>
      <c r="AC33" s="173"/>
      <c r="AD33" s="173"/>
      <c r="AE33" s="173"/>
      <c r="AF33" s="40"/>
      <c r="AG33" s="40"/>
      <c r="AH33" s="40"/>
      <c r="AI33" s="40"/>
      <c r="AJ33" s="40"/>
      <c r="AK33" s="183">
        <v>0</v>
      </c>
      <c r="AL33" s="173"/>
      <c r="AM33" s="173"/>
      <c r="AN33" s="173"/>
      <c r="AO33" s="173"/>
      <c r="AP33" s="40"/>
      <c r="AQ33" s="44"/>
      <c r="BE33" s="175"/>
    </row>
    <row r="34" spans="2:57" s="2" customFormat="1" ht="14.45" hidden="1" customHeight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172">
        <v>0.2</v>
      </c>
      <c r="M34" s="173"/>
      <c r="N34" s="173"/>
      <c r="O34" s="173"/>
      <c r="P34" s="40"/>
      <c r="Q34" s="40"/>
      <c r="R34" s="40"/>
      <c r="S34" s="40"/>
      <c r="T34" s="43" t="s">
        <v>43</v>
      </c>
      <c r="U34" s="40"/>
      <c r="V34" s="40"/>
      <c r="W34" s="183">
        <f>ROUND(BC87+SUM(CG93:CG97),2)</f>
        <v>0</v>
      </c>
      <c r="X34" s="173"/>
      <c r="Y34" s="173"/>
      <c r="Z34" s="173"/>
      <c r="AA34" s="173"/>
      <c r="AB34" s="173"/>
      <c r="AC34" s="173"/>
      <c r="AD34" s="173"/>
      <c r="AE34" s="173"/>
      <c r="AF34" s="40"/>
      <c r="AG34" s="40"/>
      <c r="AH34" s="40"/>
      <c r="AI34" s="40"/>
      <c r="AJ34" s="40"/>
      <c r="AK34" s="183">
        <v>0</v>
      </c>
      <c r="AL34" s="173"/>
      <c r="AM34" s="173"/>
      <c r="AN34" s="173"/>
      <c r="AO34" s="173"/>
      <c r="AP34" s="40"/>
      <c r="AQ34" s="44"/>
      <c r="BE34" s="175"/>
    </row>
    <row r="35" spans="2:57" s="2" customFormat="1" ht="14.45" hidden="1" customHeight="1">
      <c r="B35" s="39"/>
      <c r="C35" s="40"/>
      <c r="D35" s="40"/>
      <c r="E35" s="40"/>
      <c r="F35" s="41" t="s">
        <v>47</v>
      </c>
      <c r="G35" s="40"/>
      <c r="H35" s="40"/>
      <c r="I35" s="40"/>
      <c r="J35" s="40"/>
      <c r="K35" s="40"/>
      <c r="L35" s="172">
        <v>0</v>
      </c>
      <c r="M35" s="173"/>
      <c r="N35" s="173"/>
      <c r="O35" s="173"/>
      <c r="P35" s="40"/>
      <c r="Q35" s="40"/>
      <c r="R35" s="40"/>
      <c r="S35" s="40"/>
      <c r="T35" s="43" t="s">
        <v>43</v>
      </c>
      <c r="U35" s="40"/>
      <c r="V35" s="40"/>
      <c r="W35" s="183">
        <f>ROUND(BD87+SUM(CH93:CH97),2)</f>
        <v>0</v>
      </c>
      <c r="X35" s="173"/>
      <c r="Y35" s="173"/>
      <c r="Z35" s="173"/>
      <c r="AA35" s="173"/>
      <c r="AB35" s="173"/>
      <c r="AC35" s="173"/>
      <c r="AD35" s="173"/>
      <c r="AE35" s="173"/>
      <c r="AF35" s="40"/>
      <c r="AG35" s="40"/>
      <c r="AH35" s="40"/>
      <c r="AI35" s="40"/>
      <c r="AJ35" s="40"/>
      <c r="AK35" s="183">
        <v>0</v>
      </c>
      <c r="AL35" s="173"/>
      <c r="AM35" s="173"/>
      <c r="AN35" s="173"/>
      <c r="AO35" s="173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49</v>
      </c>
      <c r="U37" s="47"/>
      <c r="V37" s="47"/>
      <c r="W37" s="47"/>
      <c r="X37" s="196" t="s">
        <v>50</v>
      </c>
      <c r="Y37" s="197"/>
      <c r="Z37" s="197"/>
      <c r="AA37" s="197"/>
      <c r="AB37" s="197"/>
      <c r="AC37" s="47"/>
      <c r="AD37" s="47"/>
      <c r="AE37" s="47"/>
      <c r="AF37" s="47"/>
      <c r="AG37" s="47"/>
      <c r="AH37" s="47"/>
      <c r="AI37" s="47"/>
      <c r="AJ37" s="47"/>
      <c r="AK37" s="198">
        <f>SUM(AK29:AK35)</f>
        <v>0</v>
      </c>
      <c r="AL37" s="197"/>
      <c r="AM37" s="197"/>
      <c r="AN37" s="197"/>
      <c r="AO37" s="199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>
      <c r="B49" s="34"/>
      <c r="C49" s="35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>
      <c r="B58" s="34"/>
      <c r="C58" s="35"/>
      <c r="D58" s="54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54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>
      <c r="B60" s="34"/>
      <c r="C60" s="35"/>
      <c r="D60" s="49" t="s">
        <v>55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>
      <c r="B69" s="34"/>
      <c r="C69" s="35"/>
      <c r="D69" s="54" t="s">
        <v>53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86" t="s">
        <v>57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36"/>
    </row>
    <row r="77" spans="2:43" s="3" customFormat="1" ht="14.45" customHeight="1">
      <c r="B77" s="64"/>
      <c r="C77" s="29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2018110KOMpl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18</v>
      </c>
      <c r="D78" s="69"/>
      <c r="E78" s="69"/>
      <c r="F78" s="69"/>
      <c r="G78" s="69"/>
      <c r="H78" s="69"/>
      <c r="I78" s="69"/>
      <c r="J78" s="69"/>
      <c r="K78" s="69"/>
      <c r="L78" s="200" t="str">
        <f>K6</f>
        <v>VODOZÁDRŽNÉ OPATRENIA V URBANIZOVANEJ KRAJINE - KOMJATICE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k.ú. Komjatice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 "","",AN8)</f>
        <v>14. 11. 2018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>
      <c r="B82" s="34"/>
      <c r="C82" s="29" t="s">
        <v>26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Obec Komjatice, Nádražná 97/344, 941 06 Komjatice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32</v>
      </c>
      <c r="AJ82" s="35"/>
      <c r="AK82" s="35"/>
      <c r="AL82" s="35"/>
      <c r="AM82" s="209" t="str">
        <f>IF(E17="","",E17)</f>
        <v>JMP Holding s.r.o., Južná trieda 1566/41, Košice</v>
      </c>
      <c r="AN82" s="209"/>
      <c r="AO82" s="209"/>
      <c r="AP82" s="209"/>
      <c r="AQ82" s="36"/>
      <c r="AS82" s="210" t="s">
        <v>58</v>
      </c>
      <c r="AT82" s="211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>
      <c r="B83" s="34"/>
      <c r="C83" s="29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209" t="str">
        <f>IF(E20="","",E20)</f>
        <v xml:space="preserve"> </v>
      </c>
      <c r="AN83" s="209"/>
      <c r="AO83" s="209"/>
      <c r="AP83" s="209"/>
      <c r="AQ83" s="36"/>
      <c r="AS83" s="212"/>
      <c r="AT83" s="213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2"/>
      <c r="AT84" s="213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>
      <c r="B85" s="34"/>
      <c r="C85" s="202" t="s">
        <v>59</v>
      </c>
      <c r="D85" s="203"/>
      <c r="E85" s="203"/>
      <c r="F85" s="203"/>
      <c r="G85" s="203"/>
      <c r="H85" s="74"/>
      <c r="I85" s="204" t="s">
        <v>60</v>
      </c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 t="s">
        <v>61</v>
      </c>
      <c r="AH85" s="203"/>
      <c r="AI85" s="203"/>
      <c r="AJ85" s="203"/>
      <c r="AK85" s="203"/>
      <c r="AL85" s="203"/>
      <c r="AM85" s="203"/>
      <c r="AN85" s="204" t="s">
        <v>62</v>
      </c>
      <c r="AO85" s="203"/>
      <c r="AP85" s="214"/>
      <c r="AQ85" s="36"/>
      <c r="AS85" s="75" t="s">
        <v>63</v>
      </c>
      <c r="AT85" s="76" t="s">
        <v>64</v>
      </c>
      <c r="AU85" s="76" t="s">
        <v>65</v>
      </c>
      <c r="AV85" s="76" t="s">
        <v>66</v>
      </c>
      <c r="AW85" s="76" t="s">
        <v>67</v>
      </c>
      <c r="AX85" s="76" t="s">
        <v>68</v>
      </c>
      <c r="AY85" s="76" t="s">
        <v>69</v>
      </c>
      <c r="AZ85" s="76" t="s">
        <v>70</v>
      </c>
      <c r="BA85" s="76" t="s">
        <v>71</v>
      </c>
      <c r="BB85" s="76" t="s">
        <v>72</v>
      </c>
      <c r="BC85" s="76" t="s">
        <v>73</v>
      </c>
      <c r="BD85" s="77" t="s">
        <v>74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79" t="s">
        <v>75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5">
        <f>ROUND(SUM(AG88:AG90),2)</f>
        <v>0</v>
      </c>
      <c r="AH87" s="215"/>
      <c r="AI87" s="215"/>
      <c r="AJ87" s="215"/>
      <c r="AK87" s="215"/>
      <c r="AL87" s="215"/>
      <c r="AM87" s="215"/>
      <c r="AN87" s="194">
        <f>SUM(AG87,AT87)</f>
        <v>0</v>
      </c>
      <c r="AO87" s="194"/>
      <c r="AP87" s="194"/>
      <c r="AQ87" s="70"/>
      <c r="AS87" s="81">
        <f>ROUND(SUM(AS88:AS90),2)</f>
        <v>0</v>
      </c>
      <c r="AT87" s="82">
        <f>ROUND(SUM(AV87:AW87),2)</f>
        <v>0</v>
      </c>
      <c r="AU87" s="83">
        <f>ROUND(SUM(AU88:AU90),5)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0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76</v>
      </c>
      <c r="BT87" s="85" t="s">
        <v>77</v>
      </c>
      <c r="BU87" s="86" t="s">
        <v>78</v>
      </c>
      <c r="BV87" s="85" t="s">
        <v>79</v>
      </c>
      <c r="BW87" s="85" t="s">
        <v>80</v>
      </c>
      <c r="BX87" s="85" t="s">
        <v>81</v>
      </c>
    </row>
    <row r="88" spans="1:89" s="5" customFormat="1" ht="31.5" customHeight="1">
      <c r="A88" s="87" t="s">
        <v>82</v>
      </c>
      <c r="B88" s="88"/>
      <c r="C88" s="89"/>
      <c r="D88" s="205" t="s">
        <v>83</v>
      </c>
      <c r="E88" s="205"/>
      <c r="F88" s="205"/>
      <c r="G88" s="205"/>
      <c r="H88" s="205"/>
      <c r="I88" s="90"/>
      <c r="J88" s="205" t="s">
        <v>84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192">
        <f>'01 - Aktivita č.1 - rekon...'!M30</f>
        <v>0</v>
      </c>
      <c r="AH88" s="193"/>
      <c r="AI88" s="193"/>
      <c r="AJ88" s="193"/>
      <c r="AK88" s="193"/>
      <c r="AL88" s="193"/>
      <c r="AM88" s="193"/>
      <c r="AN88" s="192">
        <f>SUM(AG88,AT88)</f>
        <v>0</v>
      </c>
      <c r="AO88" s="193"/>
      <c r="AP88" s="193"/>
      <c r="AQ88" s="91"/>
      <c r="AS88" s="92">
        <f>'01 - Aktivita č.1 - rekon...'!M28</f>
        <v>0</v>
      </c>
      <c r="AT88" s="93">
        <f>ROUND(SUM(AV88:AW88),2)</f>
        <v>0</v>
      </c>
      <c r="AU88" s="94">
        <f>'01 - Aktivita č.1 - rekon...'!W122</f>
        <v>0</v>
      </c>
      <c r="AV88" s="93">
        <f>'01 - Aktivita č.1 - rekon...'!M32</f>
        <v>0</v>
      </c>
      <c r="AW88" s="93">
        <f>'01 - Aktivita č.1 - rekon...'!M33</f>
        <v>0</v>
      </c>
      <c r="AX88" s="93">
        <f>'01 - Aktivita č.1 - rekon...'!M34</f>
        <v>0</v>
      </c>
      <c r="AY88" s="93">
        <f>'01 - Aktivita č.1 - rekon...'!M35</f>
        <v>0</v>
      </c>
      <c r="AZ88" s="93">
        <f>'01 - Aktivita č.1 - rekon...'!H32</f>
        <v>0</v>
      </c>
      <c r="BA88" s="93">
        <f>'01 - Aktivita č.1 - rekon...'!H33</f>
        <v>0</v>
      </c>
      <c r="BB88" s="93">
        <f>'01 - Aktivita č.1 - rekon...'!H34</f>
        <v>0</v>
      </c>
      <c r="BC88" s="93">
        <f>'01 - Aktivita č.1 - rekon...'!H35</f>
        <v>0</v>
      </c>
      <c r="BD88" s="95">
        <f>'01 - Aktivita č.1 - rekon...'!H36</f>
        <v>0</v>
      </c>
      <c r="BT88" s="96" t="s">
        <v>85</v>
      </c>
      <c r="BV88" s="96" t="s">
        <v>79</v>
      </c>
      <c r="BW88" s="96" t="s">
        <v>86</v>
      </c>
      <c r="BX88" s="96" t="s">
        <v>80</v>
      </c>
    </row>
    <row r="89" spans="1:89" s="5" customFormat="1" ht="47.25" customHeight="1">
      <c r="A89" s="87" t="s">
        <v>82</v>
      </c>
      <c r="B89" s="88"/>
      <c r="C89" s="89"/>
      <c r="D89" s="205" t="s">
        <v>87</v>
      </c>
      <c r="E89" s="205"/>
      <c r="F89" s="205"/>
      <c r="G89" s="205"/>
      <c r="H89" s="205"/>
      <c r="I89" s="90"/>
      <c r="J89" s="205" t="s">
        <v>88</v>
      </c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192">
        <f>'02 - Aktivita č.2 - rek.p...'!M30</f>
        <v>0</v>
      </c>
      <c r="AH89" s="193"/>
      <c r="AI89" s="193"/>
      <c r="AJ89" s="193"/>
      <c r="AK89" s="193"/>
      <c r="AL89" s="193"/>
      <c r="AM89" s="193"/>
      <c r="AN89" s="192">
        <f>SUM(AG89,AT89)</f>
        <v>0</v>
      </c>
      <c r="AO89" s="193"/>
      <c r="AP89" s="193"/>
      <c r="AQ89" s="91"/>
      <c r="AS89" s="92">
        <f>'02 - Aktivita č.2 - rek.p...'!M28</f>
        <v>0</v>
      </c>
      <c r="AT89" s="93">
        <f>ROUND(SUM(AV89:AW89),2)</f>
        <v>0</v>
      </c>
      <c r="AU89" s="94">
        <f>'02 - Aktivita č.2 - rek.p...'!W124</f>
        <v>0</v>
      </c>
      <c r="AV89" s="93">
        <f>'02 - Aktivita č.2 - rek.p...'!M32</f>
        <v>0</v>
      </c>
      <c r="AW89" s="93">
        <f>'02 - Aktivita č.2 - rek.p...'!M33</f>
        <v>0</v>
      </c>
      <c r="AX89" s="93">
        <f>'02 - Aktivita č.2 - rek.p...'!M34</f>
        <v>0</v>
      </c>
      <c r="AY89" s="93">
        <f>'02 - Aktivita č.2 - rek.p...'!M35</f>
        <v>0</v>
      </c>
      <c r="AZ89" s="93">
        <f>'02 - Aktivita č.2 - rek.p...'!H32</f>
        <v>0</v>
      </c>
      <c r="BA89" s="93">
        <f>'02 - Aktivita č.2 - rek.p...'!H33</f>
        <v>0</v>
      </c>
      <c r="BB89" s="93">
        <f>'02 - Aktivita č.2 - rek.p...'!H34</f>
        <v>0</v>
      </c>
      <c r="BC89" s="93">
        <f>'02 - Aktivita č.2 - rek.p...'!H35</f>
        <v>0</v>
      </c>
      <c r="BD89" s="95">
        <f>'02 - Aktivita č.2 - rek.p...'!H36</f>
        <v>0</v>
      </c>
      <c r="BT89" s="96" t="s">
        <v>85</v>
      </c>
      <c r="BV89" s="96" t="s">
        <v>79</v>
      </c>
      <c r="BW89" s="96" t="s">
        <v>89</v>
      </c>
      <c r="BX89" s="96" t="s">
        <v>80</v>
      </c>
    </row>
    <row r="90" spans="1:89" s="5" customFormat="1" ht="47.25" customHeight="1">
      <c r="A90" s="87" t="s">
        <v>82</v>
      </c>
      <c r="B90" s="88"/>
      <c r="C90" s="89"/>
      <c r="D90" s="205" t="s">
        <v>90</v>
      </c>
      <c r="E90" s="205"/>
      <c r="F90" s="205"/>
      <c r="G90" s="205"/>
      <c r="H90" s="205"/>
      <c r="I90" s="90"/>
      <c r="J90" s="205" t="s">
        <v>91</v>
      </c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192">
        <f>'03 - Aktivita č.3 - rekon...'!M30</f>
        <v>0</v>
      </c>
      <c r="AH90" s="193"/>
      <c r="AI90" s="193"/>
      <c r="AJ90" s="193"/>
      <c r="AK90" s="193"/>
      <c r="AL90" s="193"/>
      <c r="AM90" s="193"/>
      <c r="AN90" s="192">
        <f>SUM(AG90,AT90)</f>
        <v>0</v>
      </c>
      <c r="AO90" s="193"/>
      <c r="AP90" s="193"/>
      <c r="AQ90" s="91"/>
      <c r="AS90" s="97">
        <f>'03 - Aktivita č.3 - rekon...'!M28</f>
        <v>0</v>
      </c>
      <c r="AT90" s="98">
        <f>ROUND(SUM(AV90:AW90),2)</f>
        <v>0</v>
      </c>
      <c r="AU90" s="99">
        <f>'03 - Aktivita č.3 - rekon...'!W123</f>
        <v>0</v>
      </c>
      <c r="AV90" s="98">
        <f>'03 - Aktivita č.3 - rekon...'!M32</f>
        <v>0</v>
      </c>
      <c r="AW90" s="98">
        <f>'03 - Aktivita č.3 - rekon...'!M33</f>
        <v>0</v>
      </c>
      <c r="AX90" s="98">
        <f>'03 - Aktivita č.3 - rekon...'!M34</f>
        <v>0</v>
      </c>
      <c r="AY90" s="98">
        <f>'03 - Aktivita č.3 - rekon...'!M35</f>
        <v>0</v>
      </c>
      <c r="AZ90" s="98">
        <f>'03 - Aktivita č.3 - rekon...'!H32</f>
        <v>0</v>
      </c>
      <c r="BA90" s="98">
        <f>'03 - Aktivita č.3 - rekon...'!H33</f>
        <v>0</v>
      </c>
      <c r="BB90" s="98">
        <f>'03 - Aktivita č.3 - rekon...'!H34</f>
        <v>0</v>
      </c>
      <c r="BC90" s="98">
        <f>'03 - Aktivita č.3 - rekon...'!H35</f>
        <v>0</v>
      </c>
      <c r="BD90" s="100">
        <f>'03 - Aktivita č.3 - rekon...'!H36</f>
        <v>0</v>
      </c>
      <c r="BT90" s="96" t="s">
        <v>85</v>
      </c>
      <c r="BV90" s="96" t="s">
        <v>79</v>
      </c>
      <c r="BW90" s="96" t="s">
        <v>92</v>
      </c>
      <c r="BX90" s="96" t="s">
        <v>80</v>
      </c>
    </row>
    <row r="91" spans="1:89" ht="13.5">
      <c r="B91" s="2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3"/>
    </row>
    <row r="92" spans="1:89" s="1" customFormat="1" ht="30" customHeight="1">
      <c r="B92" s="34"/>
      <c r="C92" s="79" t="s">
        <v>93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194">
        <f>ROUND(SUM(AG93:AG96),2)</f>
        <v>0</v>
      </c>
      <c r="AH92" s="194"/>
      <c r="AI92" s="194"/>
      <c r="AJ92" s="194"/>
      <c r="AK92" s="194"/>
      <c r="AL92" s="194"/>
      <c r="AM92" s="194"/>
      <c r="AN92" s="194">
        <f>ROUND(SUM(AN93:AN96),2)</f>
        <v>0</v>
      </c>
      <c r="AO92" s="194"/>
      <c r="AP92" s="194"/>
      <c r="AQ92" s="36"/>
      <c r="AS92" s="75" t="s">
        <v>94</v>
      </c>
      <c r="AT92" s="76" t="s">
        <v>95</v>
      </c>
      <c r="AU92" s="76" t="s">
        <v>41</v>
      </c>
      <c r="AV92" s="77" t="s">
        <v>64</v>
      </c>
    </row>
    <row r="93" spans="1:89" s="1" customFormat="1" ht="19.899999999999999" customHeight="1">
      <c r="B93" s="34"/>
      <c r="C93" s="35"/>
      <c r="D93" s="101" t="s">
        <v>96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208">
        <f>ROUND(AG87*AS93,2)</f>
        <v>0</v>
      </c>
      <c r="AH93" s="191"/>
      <c r="AI93" s="191"/>
      <c r="AJ93" s="191"/>
      <c r="AK93" s="191"/>
      <c r="AL93" s="191"/>
      <c r="AM93" s="191"/>
      <c r="AN93" s="191">
        <f>ROUND(AG93+AV93,2)</f>
        <v>0</v>
      </c>
      <c r="AO93" s="191"/>
      <c r="AP93" s="191"/>
      <c r="AQ93" s="36"/>
      <c r="AS93" s="102">
        <v>0</v>
      </c>
      <c r="AT93" s="103" t="s">
        <v>97</v>
      </c>
      <c r="AU93" s="103" t="s">
        <v>42</v>
      </c>
      <c r="AV93" s="104">
        <f>ROUND(IF(AU93="základná",AG93*L31,IF(AU93="znížená",AG93*L32,0)),2)</f>
        <v>0</v>
      </c>
      <c r="BV93" s="18" t="s">
        <v>98</v>
      </c>
      <c r="BY93" s="105">
        <f>IF(AU93="základná",AV93,0)</f>
        <v>0</v>
      </c>
      <c r="BZ93" s="105">
        <f>IF(AU93="znížená",AV93,0)</f>
        <v>0</v>
      </c>
      <c r="CA93" s="105">
        <v>0</v>
      </c>
      <c r="CB93" s="105">
        <v>0</v>
      </c>
      <c r="CC93" s="105">
        <v>0</v>
      </c>
      <c r="CD93" s="105">
        <f>IF(AU93="základná",AG93,0)</f>
        <v>0</v>
      </c>
      <c r="CE93" s="105">
        <f>IF(AU93="znížená",AG93,0)</f>
        <v>0</v>
      </c>
      <c r="CF93" s="105">
        <f>IF(AU93="zákl. prenesená",AG93,0)</f>
        <v>0</v>
      </c>
      <c r="CG93" s="105">
        <f>IF(AU93="zníž. prenesená",AG93,0)</f>
        <v>0</v>
      </c>
      <c r="CH93" s="105">
        <f>IF(AU93="nulová",AG93,0)</f>
        <v>0</v>
      </c>
      <c r="CI93" s="18">
        <f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>IF(D93="Vyplň vlastné","","x")</f>
        <v>x</v>
      </c>
    </row>
    <row r="94" spans="1:89" s="1" customFormat="1" ht="19.899999999999999" customHeight="1">
      <c r="B94" s="34"/>
      <c r="C94" s="35"/>
      <c r="D94" s="206" t="s">
        <v>99</v>
      </c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35"/>
      <c r="AD94" s="35"/>
      <c r="AE94" s="35"/>
      <c r="AF94" s="35"/>
      <c r="AG94" s="208">
        <f>AG87*AS94</f>
        <v>0</v>
      </c>
      <c r="AH94" s="191"/>
      <c r="AI94" s="191"/>
      <c r="AJ94" s="191"/>
      <c r="AK94" s="191"/>
      <c r="AL94" s="191"/>
      <c r="AM94" s="191"/>
      <c r="AN94" s="191">
        <f>AG94+AV94</f>
        <v>0</v>
      </c>
      <c r="AO94" s="191"/>
      <c r="AP94" s="191"/>
      <c r="AQ94" s="36"/>
      <c r="AS94" s="106">
        <v>0</v>
      </c>
      <c r="AT94" s="107" t="s">
        <v>97</v>
      </c>
      <c r="AU94" s="107" t="s">
        <v>42</v>
      </c>
      <c r="AV94" s="108">
        <f>ROUND(IF(AU94="nulová",0,IF(OR(AU94="základná",AU94="zákl. prenesená"),AG94*L31,AG94*L32)),2)</f>
        <v>0</v>
      </c>
      <c r="BV94" s="18" t="s">
        <v>100</v>
      </c>
      <c r="BY94" s="105">
        <f>IF(AU94="základná",AV94,0)</f>
        <v>0</v>
      </c>
      <c r="BZ94" s="105">
        <f>IF(AU94="znížená",AV94,0)</f>
        <v>0</v>
      </c>
      <c r="CA94" s="105">
        <f>IF(AU94="zákl. prenesená",AV94,0)</f>
        <v>0</v>
      </c>
      <c r="CB94" s="105">
        <f>IF(AU94="zníž. prenesená",AV94,0)</f>
        <v>0</v>
      </c>
      <c r="CC94" s="105">
        <f>IF(AU94="nulová",AV94,0)</f>
        <v>0</v>
      </c>
      <c r="CD94" s="105">
        <f>IF(AU94="základná",AG94,0)</f>
        <v>0</v>
      </c>
      <c r="CE94" s="105">
        <f>IF(AU94="znížená",AG94,0)</f>
        <v>0</v>
      </c>
      <c r="CF94" s="105">
        <f>IF(AU94="zákl. prenesená",AG94,0)</f>
        <v>0</v>
      </c>
      <c r="CG94" s="105">
        <f>IF(AU94="zníž. prenesená",AG94,0)</f>
        <v>0</v>
      </c>
      <c r="CH94" s="105">
        <f>IF(AU94="nulová",AG94,0)</f>
        <v>0</v>
      </c>
      <c r="CI94" s="18">
        <f>IF(AU94="základná",1,IF(AU94="znížená",2,IF(AU94="zákl. prenesená",4,IF(AU94="zníž. prenesená",5,3))))</f>
        <v>1</v>
      </c>
      <c r="CJ94" s="18">
        <f>IF(AT94="stavebná časť",1,IF(8894="investičná časť",2,3))</f>
        <v>1</v>
      </c>
      <c r="CK94" s="18" t="str">
        <f>IF(D94="Vyplň vlastné","","x")</f>
        <v/>
      </c>
    </row>
    <row r="95" spans="1:89" s="1" customFormat="1" ht="19.899999999999999" customHeight="1">
      <c r="B95" s="34"/>
      <c r="C95" s="35"/>
      <c r="D95" s="206" t="s">
        <v>99</v>
      </c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35"/>
      <c r="AD95" s="35"/>
      <c r="AE95" s="35"/>
      <c r="AF95" s="35"/>
      <c r="AG95" s="208">
        <f>AG87*AS95</f>
        <v>0</v>
      </c>
      <c r="AH95" s="191"/>
      <c r="AI95" s="191"/>
      <c r="AJ95" s="191"/>
      <c r="AK95" s="191"/>
      <c r="AL95" s="191"/>
      <c r="AM95" s="191"/>
      <c r="AN95" s="191">
        <f>AG95+AV95</f>
        <v>0</v>
      </c>
      <c r="AO95" s="191"/>
      <c r="AP95" s="191"/>
      <c r="AQ95" s="36"/>
      <c r="AS95" s="106">
        <v>0</v>
      </c>
      <c r="AT95" s="107" t="s">
        <v>97</v>
      </c>
      <c r="AU95" s="107" t="s">
        <v>42</v>
      </c>
      <c r="AV95" s="108">
        <f>ROUND(IF(AU95="nulová",0,IF(OR(AU95="základná",AU95="zákl. prenesená"),AG95*L31,AG95*L32)),2)</f>
        <v>0</v>
      </c>
      <c r="BV95" s="18" t="s">
        <v>100</v>
      </c>
      <c r="BY95" s="105">
        <f>IF(AU95="základná",AV95,0)</f>
        <v>0</v>
      </c>
      <c r="BZ95" s="105">
        <f>IF(AU95="znížená",AV95,0)</f>
        <v>0</v>
      </c>
      <c r="CA95" s="105">
        <f>IF(AU95="zákl. prenesená",AV95,0)</f>
        <v>0</v>
      </c>
      <c r="CB95" s="105">
        <f>IF(AU95="zníž. prenesená",AV95,0)</f>
        <v>0</v>
      </c>
      <c r="CC95" s="105">
        <f>IF(AU95="nulová",AV95,0)</f>
        <v>0</v>
      </c>
      <c r="CD95" s="105">
        <f>IF(AU95="základná",AG95,0)</f>
        <v>0</v>
      </c>
      <c r="CE95" s="105">
        <f>IF(AU95="znížená",AG95,0)</f>
        <v>0</v>
      </c>
      <c r="CF95" s="105">
        <f>IF(AU95="zákl. prenesená",AG95,0)</f>
        <v>0</v>
      </c>
      <c r="CG95" s="105">
        <f>IF(AU95="zníž. prenesená",AG95,0)</f>
        <v>0</v>
      </c>
      <c r="CH95" s="105">
        <f>IF(AU95="nulová",AG95,0)</f>
        <v>0</v>
      </c>
      <c r="CI95" s="18">
        <f>IF(AU95="základná",1,IF(AU95="znížená",2,IF(AU95="zákl. prenesená",4,IF(AU95="zníž. prenesená",5,3))))</f>
        <v>1</v>
      </c>
      <c r="CJ95" s="18">
        <f>IF(AT95="stavebná časť",1,IF(8895="investičná časť",2,3))</f>
        <v>1</v>
      </c>
      <c r="CK95" s="18" t="str">
        <f>IF(D95="Vyplň vlastné","","x")</f>
        <v/>
      </c>
    </row>
    <row r="96" spans="1:89" s="1" customFormat="1" ht="19.899999999999999" customHeight="1">
      <c r="B96" s="34"/>
      <c r="C96" s="35"/>
      <c r="D96" s="206" t="s">
        <v>99</v>
      </c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35"/>
      <c r="AD96" s="35"/>
      <c r="AE96" s="35"/>
      <c r="AF96" s="35"/>
      <c r="AG96" s="208">
        <f>AG87*AS96</f>
        <v>0</v>
      </c>
      <c r="AH96" s="191"/>
      <c r="AI96" s="191"/>
      <c r="AJ96" s="191"/>
      <c r="AK96" s="191"/>
      <c r="AL96" s="191"/>
      <c r="AM96" s="191"/>
      <c r="AN96" s="191">
        <f>AG96+AV96</f>
        <v>0</v>
      </c>
      <c r="AO96" s="191"/>
      <c r="AP96" s="191"/>
      <c r="AQ96" s="36"/>
      <c r="AS96" s="109">
        <v>0</v>
      </c>
      <c r="AT96" s="110" t="s">
        <v>97</v>
      </c>
      <c r="AU96" s="110" t="s">
        <v>42</v>
      </c>
      <c r="AV96" s="111">
        <f>ROUND(IF(AU96="nulová",0,IF(OR(AU96="základná",AU96="zákl. prenesená"),AG96*L31,AG96*L32)),2)</f>
        <v>0</v>
      </c>
      <c r="BV96" s="18" t="s">
        <v>100</v>
      </c>
      <c r="BY96" s="105">
        <f>IF(AU96="základná",AV96,0)</f>
        <v>0</v>
      </c>
      <c r="BZ96" s="105">
        <f>IF(AU96="znížená",AV96,0)</f>
        <v>0</v>
      </c>
      <c r="CA96" s="105">
        <f>IF(AU96="zákl. prenesená",AV96,0)</f>
        <v>0</v>
      </c>
      <c r="CB96" s="105">
        <f>IF(AU96="zníž. prenesená",AV96,0)</f>
        <v>0</v>
      </c>
      <c r="CC96" s="105">
        <f>IF(AU96="nulová",AV96,0)</f>
        <v>0</v>
      </c>
      <c r="CD96" s="105">
        <f>IF(AU96="základná",AG96,0)</f>
        <v>0</v>
      </c>
      <c r="CE96" s="105">
        <f>IF(AU96="znížená",AG96,0)</f>
        <v>0</v>
      </c>
      <c r="CF96" s="105">
        <f>IF(AU96="zákl. prenesená",AG96,0)</f>
        <v>0</v>
      </c>
      <c r="CG96" s="105">
        <f>IF(AU96="zníž. prenesená",AG96,0)</f>
        <v>0</v>
      </c>
      <c r="CH96" s="105">
        <f>IF(AU96="nulová",AG96,0)</f>
        <v>0</v>
      </c>
      <c r="CI96" s="18">
        <f>IF(AU96="základná",1,IF(AU96="znížená",2,IF(AU96="zákl. prenesená",4,IF(AU96="zníž. prenesená",5,3))))</f>
        <v>1</v>
      </c>
      <c r="CJ96" s="18">
        <f>IF(AT96="stavebná časť",1,IF(8896="investičná časť",2,3))</f>
        <v>1</v>
      </c>
      <c r="CK96" s="18" t="str">
        <f>IF(D96="Vyplň vlastné","","x")</f>
        <v/>
      </c>
    </row>
    <row r="97" spans="2:43" s="1" customFormat="1" ht="10.9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6"/>
    </row>
    <row r="98" spans="2:43" s="1" customFormat="1" ht="30" customHeight="1">
      <c r="B98" s="34"/>
      <c r="C98" s="112" t="s">
        <v>101</v>
      </c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216">
        <f>ROUND(AG87+AG92,2)</f>
        <v>0</v>
      </c>
      <c r="AH98" s="216"/>
      <c r="AI98" s="216"/>
      <c r="AJ98" s="216"/>
      <c r="AK98" s="216"/>
      <c r="AL98" s="216"/>
      <c r="AM98" s="216"/>
      <c r="AN98" s="216">
        <f>AN87+AN92</f>
        <v>0</v>
      </c>
      <c r="AO98" s="216"/>
      <c r="AP98" s="216"/>
      <c r="AQ98" s="36"/>
    </row>
    <row r="99" spans="2:43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60"/>
    </row>
  </sheetData>
  <mergeCells count="66">
    <mergeCell ref="AG98:AM98"/>
    <mergeCell ref="AN98:AP98"/>
    <mergeCell ref="AG90:AM90"/>
    <mergeCell ref="AG93:AM93"/>
    <mergeCell ref="AG87:AM87"/>
    <mergeCell ref="AN87:AP87"/>
    <mergeCell ref="AG92:AM92"/>
    <mergeCell ref="AS82:AT84"/>
    <mergeCell ref="AM83:AP83"/>
    <mergeCell ref="AN85:AP85"/>
    <mergeCell ref="AG88:AM88"/>
    <mergeCell ref="AG89:AM89"/>
    <mergeCell ref="D94:AB94"/>
    <mergeCell ref="AG94:AM94"/>
    <mergeCell ref="D95:AB95"/>
    <mergeCell ref="AG95:AM95"/>
    <mergeCell ref="D96:AB96"/>
    <mergeCell ref="AG96:AM96"/>
    <mergeCell ref="D88:H88"/>
    <mergeCell ref="J88:AF88"/>
    <mergeCell ref="D89:H89"/>
    <mergeCell ref="J89:AF89"/>
    <mergeCell ref="D90:H90"/>
    <mergeCell ref="J90:AF90"/>
    <mergeCell ref="C76:AP76"/>
    <mergeCell ref="L78:AO78"/>
    <mergeCell ref="C85:G85"/>
    <mergeCell ref="I85:AF85"/>
    <mergeCell ref="AG85:AM85"/>
    <mergeCell ref="AM82:AP82"/>
    <mergeCell ref="AK34:AO34"/>
    <mergeCell ref="L35:O35"/>
    <mergeCell ref="W35:AE35"/>
    <mergeCell ref="AK35:AO35"/>
    <mergeCell ref="X37:AB37"/>
    <mergeCell ref="AK37:AO37"/>
    <mergeCell ref="AN96:AP96"/>
    <mergeCell ref="AN89:AP89"/>
    <mergeCell ref="AN88:AP88"/>
    <mergeCell ref="AN90:AP90"/>
    <mergeCell ref="AN93:AP93"/>
    <mergeCell ref="AN94:AP94"/>
    <mergeCell ref="AN95:AP95"/>
    <mergeCell ref="AN92:AP92"/>
    <mergeCell ref="C2:AP2"/>
    <mergeCell ref="C4:AP4"/>
    <mergeCell ref="AR2:BE2"/>
    <mergeCell ref="K5:AO5"/>
    <mergeCell ref="AK33:AO33"/>
    <mergeCell ref="K6:AO6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W34:AE34"/>
  </mergeCells>
  <dataValidations count="2">
    <dataValidation type="list" allowBlank="1" showInputMessage="1" showErrorMessage="1" error="Povolené sú hodnoty základná, znížená, nulová." sqref="AU93:AU97">
      <formula1>"základná, znížená, nulová"</formula1>
    </dataValidation>
    <dataValidation type="list" allowBlank="1" showInputMessage="1" showErrorMessage="1" error="Povolené sú hodnoty stavebná časť, technologická časť, investičná časť." sqref="AT93:AT97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1 - Aktivita č.1 - rekon...'!C2" display="/"/>
    <hyperlink ref="A89" location="'02 - Aktivita č.2 - rek.p...'!C2" display="/"/>
    <hyperlink ref="A90" location="'03 - Aktivita č.3 - rekon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4"/>
  <sheetViews>
    <sheetView showGridLines="0" workbookViewId="0">
      <pane ySplit="1" topLeftCell="A121" activePane="bottomLeft" state="frozen"/>
      <selection pane="bottomLeft" activeCell="F141" sqref="F14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102</v>
      </c>
      <c r="G1" s="13"/>
      <c r="H1" s="253" t="s">
        <v>103</v>
      </c>
      <c r="I1" s="253"/>
      <c r="J1" s="253"/>
      <c r="K1" s="253"/>
      <c r="L1" s="13" t="s">
        <v>104</v>
      </c>
      <c r="M1" s="11"/>
      <c r="N1" s="11"/>
      <c r="O1" s="12" t="s">
        <v>105</v>
      </c>
      <c r="P1" s="11"/>
      <c r="Q1" s="11"/>
      <c r="R1" s="11"/>
      <c r="S1" s="13" t="s">
        <v>106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88" t="s">
        <v>8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18" t="s">
        <v>86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77</v>
      </c>
    </row>
    <row r="4" spans="1:66" ht="36.950000000000003" customHeight="1">
      <c r="B4" s="22"/>
      <c r="C4" s="186" t="s">
        <v>107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18</v>
      </c>
      <c r="E6" s="25"/>
      <c r="F6" s="234" t="str">
        <f>'Rekapitulácia stavby'!K6</f>
        <v>VODOZÁDRŽNÉ OPATRENIA V URBANIZOVANEJ KRAJINE - KOMJATICE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5"/>
      <c r="R6" s="23"/>
    </row>
    <row r="7" spans="1:66" s="1" customFormat="1" ht="32.85" customHeight="1">
      <c r="B7" s="34"/>
      <c r="C7" s="35"/>
      <c r="D7" s="28" t="s">
        <v>108</v>
      </c>
      <c r="E7" s="35"/>
      <c r="F7" s="195" t="s">
        <v>109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5"/>
      <c r="R7" s="36"/>
    </row>
    <row r="8" spans="1:66" s="1" customFormat="1" ht="14.45" customHeight="1">
      <c r="B8" s="34"/>
      <c r="C8" s="35"/>
      <c r="D8" s="29" t="s">
        <v>20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54" t="str">
        <f>'Rekapitulácia stavby'!AN8</f>
        <v>14. 11. 2018</v>
      </c>
      <c r="P9" s="236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90" t="s">
        <v>5</v>
      </c>
      <c r="P11" s="190"/>
      <c r="Q11" s="35"/>
      <c r="R11" s="36"/>
    </row>
    <row r="12" spans="1:66" s="1" customFormat="1" ht="18" customHeight="1">
      <c r="B12" s="34"/>
      <c r="C12" s="35"/>
      <c r="D12" s="35"/>
      <c r="E12" s="27" t="s">
        <v>28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190" t="s">
        <v>5</v>
      </c>
      <c r="P12" s="190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55" t="str">
        <f>IF('Rekapitulácia stavby'!AN13="","",'Rekapitulácia stavby'!AN13)</f>
        <v>Vyplň údaj</v>
      </c>
      <c r="P14" s="190"/>
      <c r="Q14" s="35"/>
      <c r="R14" s="36"/>
    </row>
    <row r="15" spans="1:66" s="1" customFormat="1" ht="18" customHeight="1">
      <c r="B15" s="34"/>
      <c r="C15" s="35"/>
      <c r="D15" s="35"/>
      <c r="E15" s="255" t="str">
        <f>IF('Rekapitulácia stavby'!E14="","",'Rekapitulácia stavby'!E14)</f>
        <v>Vyplň údaj</v>
      </c>
      <c r="F15" s="256"/>
      <c r="G15" s="256"/>
      <c r="H15" s="256"/>
      <c r="I15" s="256"/>
      <c r="J15" s="256"/>
      <c r="K15" s="256"/>
      <c r="L15" s="256"/>
      <c r="M15" s="29" t="s">
        <v>29</v>
      </c>
      <c r="N15" s="35"/>
      <c r="O15" s="255" t="str">
        <f>IF('Rekapitulácia stavby'!AN14="","",'Rekapitulácia stavby'!AN14)</f>
        <v>Vyplň údaj</v>
      </c>
      <c r="P15" s="190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90" t="s">
        <v>5</v>
      </c>
      <c r="P17" s="190"/>
      <c r="Q17" s="35"/>
      <c r="R17" s="36"/>
    </row>
    <row r="18" spans="2:18" s="1" customFormat="1" ht="18" customHeight="1">
      <c r="B18" s="34"/>
      <c r="C18" s="35"/>
      <c r="D18" s="35"/>
      <c r="E18" s="27" t="s">
        <v>33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190" t="s">
        <v>5</v>
      </c>
      <c r="P18" s="190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90" t="str">
        <f>IF('Rekapitulácia stavby'!AN19="","",'Rekapitulácia stavby'!AN19)</f>
        <v/>
      </c>
      <c r="P20" s="190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190" t="str">
        <f>IF('Rekapitulácia stavby'!AN20="","",'Rekapitulácia stavby'!AN20)</f>
        <v/>
      </c>
      <c r="P21" s="190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78" t="s">
        <v>5</v>
      </c>
      <c r="F24" s="178"/>
      <c r="G24" s="178"/>
      <c r="H24" s="178"/>
      <c r="I24" s="178"/>
      <c r="J24" s="178"/>
      <c r="K24" s="178"/>
      <c r="L24" s="17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110</v>
      </c>
      <c r="E27" s="35"/>
      <c r="F27" s="35"/>
      <c r="G27" s="35"/>
      <c r="H27" s="35"/>
      <c r="I27" s="35"/>
      <c r="J27" s="35"/>
      <c r="K27" s="35"/>
      <c r="L27" s="35"/>
      <c r="M27" s="179">
        <f>N88</f>
        <v>0</v>
      </c>
      <c r="N27" s="179"/>
      <c r="O27" s="179"/>
      <c r="P27" s="179"/>
      <c r="Q27" s="35"/>
      <c r="R27" s="36"/>
    </row>
    <row r="28" spans="2:18" s="1" customFormat="1" ht="14.45" customHeight="1">
      <c r="B28" s="34"/>
      <c r="C28" s="35"/>
      <c r="D28" s="33" t="s">
        <v>96</v>
      </c>
      <c r="E28" s="35"/>
      <c r="F28" s="35"/>
      <c r="G28" s="35"/>
      <c r="H28" s="35"/>
      <c r="I28" s="35"/>
      <c r="J28" s="35"/>
      <c r="K28" s="35"/>
      <c r="L28" s="35"/>
      <c r="M28" s="179">
        <f>N97</f>
        <v>0</v>
      </c>
      <c r="N28" s="179"/>
      <c r="O28" s="179"/>
      <c r="P28" s="17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40</v>
      </c>
      <c r="E30" s="35"/>
      <c r="F30" s="35"/>
      <c r="G30" s="35"/>
      <c r="H30" s="35"/>
      <c r="I30" s="35"/>
      <c r="J30" s="35"/>
      <c r="K30" s="35"/>
      <c r="L30" s="35"/>
      <c r="M30" s="229">
        <f>ROUND(M27+M28,2)</f>
        <v>0</v>
      </c>
      <c r="N30" s="230"/>
      <c r="O30" s="230"/>
      <c r="P30" s="23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</v>
      </c>
      <c r="G32" s="117" t="s">
        <v>43</v>
      </c>
      <c r="H32" s="231">
        <f>(SUM(BE97:BE104)+SUM(BE122:BE162))</f>
        <v>0</v>
      </c>
      <c r="I32" s="230"/>
      <c r="J32" s="230"/>
      <c r="K32" s="35"/>
      <c r="L32" s="35"/>
      <c r="M32" s="231">
        <f>ROUND((SUM(BE97:BE104)+SUM(BE122:BE162)), 2)*F32</f>
        <v>0</v>
      </c>
      <c r="N32" s="230"/>
      <c r="O32" s="230"/>
      <c r="P32" s="23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0.2</v>
      </c>
      <c r="G33" s="117" t="s">
        <v>43</v>
      </c>
      <c r="H33" s="231">
        <f>(SUM(BF97:BF104)+SUM(BF122:BF162))</f>
        <v>0</v>
      </c>
      <c r="I33" s="230"/>
      <c r="J33" s="230"/>
      <c r="K33" s="35"/>
      <c r="L33" s="35"/>
      <c r="M33" s="231">
        <f>ROUND((SUM(BF97:BF104)+SUM(BF122:BF162)), 2)*F33</f>
        <v>0</v>
      </c>
      <c r="N33" s="230"/>
      <c r="O33" s="230"/>
      <c r="P33" s="23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17" t="s">
        <v>43</v>
      </c>
      <c r="H34" s="231">
        <f>(SUM(BG97:BG104)+SUM(BG122:BG162))</f>
        <v>0</v>
      </c>
      <c r="I34" s="230"/>
      <c r="J34" s="230"/>
      <c r="K34" s="35"/>
      <c r="L34" s="35"/>
      <c r="M34" s="231">
        <v>0</v>
      </c>
      <c r="N34" s="230"/>
      <c r="O34" s="230"/>
      <c r="P34" s="23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0.2</v>
      </c>
      <c r="G35" s="117" t="s">
        <v>43</v>
      </c>
      <c r="H35" s="231">
        <f>(SUM(BH97:BH104)+SUM(BH122:BH162))</f>
        <v>0</v>
      </c>
      <c r="I35" s="230"/>
      <c r="J35" s="230"/>
      <c r="K35" s="35"/>
      <c r="L35" s="35"/>
      <c r="M35" s="231">
        <v>0</v>
      </c>
      <c r="N35" s="230"/>
      <c r="O35" s="230"/>
      <c r="P35" s="23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17" t="s">
        <v>43</v>
      </c>
      <c r="H36" s="231">
        <f>(SUM(BI97:BI104)+SUM(BI122:BI162))</f>
        <v>0</v>
      </c>
      <c r="I36" s="230"/>
      <c r="J36" s="230"/>
      <c r="K36" s="35"/>
      <c r="L36" s="35"/>
      <c r="M36" s="231">
        <v>0</v>
      </c>
      <c r="N36" s="230"/>
      <c r="O36" s="230"/>
      <c r="P36" s="23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48</v>
      </c>
      <c r="E38" s="74"/>
      <c r="F38" s="74"/>
      <c r="G38" s="119" t="s">
        <v>49</v>
      </c>
      <c r="H38" s="120" t="s">
        <v>50</v>
      </c>
      <c r="I38" s="74"/>
      <c r="J38" s="74"/>
      <c r="K38" s="74"/>
      <c r="L38" s="232">
        <f>SUM(M30:M36)</f>
        <v>0</v>
      </c>
      <c r="M38" s="232"/>
      <c r="N38" s="232"/>
      <c r="O38" s="232"/>
      <c r="P38" s="233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6" t="s">
        <v>111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18</v>
      </c>
      <c r="D78" s="35"/>
      <c r="E78" s="35"/>
      <c r="F78" s="234" t="str">
        <f>F6</f>
        <v>VODOZÁDRŽNÉ OPATRENIA V URBANIZOVANEJ KRAJINE - KOMJATICE</v>
      </c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35"/>
      <c r="R78" s="36"/>
    </row>
    <row r="79" spans="2:18" s="1" customFormat="1" ht="36.950000000000003" customHeight="1">
      <c r="B79" s="34"/>
      <c r="C79" s="68" t="s">
        <v>108</v>
      </c>
      <c r="D79" s="35"/>
      <c r="E79" s="35"/>
      <c r="F79" s="200" t="str">
        <f>F7</f>
        <v>01 - Aktivita č.1 - rekonštrukcia priekop na zrážkové vody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22</v>
      </c>
      <c r="D81" s="35"/>
      <c r="E81" s="35"/>
      <c r="F81" s="27" t="str">
        <f>F9</f>
        <v>k.ú. Komjatice</v>
      </c>
      <c r="G81" s="35"/>
      <c r="H81" s="35"/>
      <c r="I81" s="35"/>
      <c r="J81" s="35"/>
      <c r="K81" s="29" t="s">
        <v>24</v>
      </c>
      <c r="L81" s="35"/>
      <c r="M81" s="236" t="str">
        <f>IF(O9="","",O9)</f>
        <v>14. 11. 2018</v>
      </c>
      <c r="N81" s="236"/>
      <c r="O81" s="236"/>
      <c r="P81" s="236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>
      <c r="B83" s="34"/>
      <c r="C83" s="29" t="s">
        <v>26</v>
      </c>
      <c r="D83" s="35"/>
      <c r="E83" s="35"/>
      <c r="F83" s="27" t="str">
        <f>E12</f>
        <v>Obec Komjatice, Nádražná 97/344, 941 06 Komjatice</v>
      </c>
      <c r="G83" s="35"/>
      <c r="H83" s="35"/>
      <c r="I83" s="35"/>
      <c r="J83" s="35"/>
      <c r="K83" s="29" t="s">
        <v>32</v>
      </c>
      <c r="L83" s="35"/>
      <c r="M83" s="190" t="str">
        <f>E18</f>
        <v>JMP Holding s.r.o., Južná trieda 1566/41, Košice</v>
      </c>
      <c r="N83" s="190"/>
      <c r="O83" s="190"/>
      <c r="P83" s="190"/>
      <c r="Q83" s="190"/>
      <c r="R83" s="36"/>
    </row>
    <row r="84" spans="2:47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90" t="str">
        <f>E21</f>
        <v xml:space="preserve"> </v>
      </c>
      <c r="N84" s="190"/>
      <c r="O84" s="190"/>
      <c r="P84" s="190"/>
      <c r="Q84" s="190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7" t="s">
        <v>112</v>
      </c>
      <c r="D86" s="238"/>
      <c r="E86" s="238"/>
      <c r="F86" s="238"/>
      <c r="G86" s="238"/>
      <c r="H86" s="113"/>
      <c r="I86" s="113"/>
      <c r="J86" s="113"/>
      <c r="K86" s="113"/>
      <c r="L86" s="113"/>
      <c r="M86" s="113"/>
      <c r="N86" s="237" t="s">
        <v>113</v>
      </c>
      <c r="O86" s="238"/>
      <c r="P86" s="238"/>
      <c r="Q86" s="23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114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4">
        <f>N122</f>
        <v>0</v>
      </c>
      <c r="O88" s="239"/>
      <c r="P88" s="239"/>
      <c r="Q88" s="239"/>
      <c r="R88" s="36"/>
      <c r="AU88" s="18" t="s">
        <v>115</v>
      </c>
    </row>
    <row r="89" spans="2:47" s="6" customFormat="1" ht="24.95" customHeight="1">
      <c r="B89" s="122"/>
      <c r="C89" s="123"/>
      <c r="D89" s="124" t="s">
        <v>116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40">
        <f>N123</f>
        <v>0</v>
      </c>
      <c r="O89" s="241"/>
      <c r="P89" s="241"/>
      <c r="Q89" s="241"/>
      <c r="R89" s="125"/>
    </row>
    <row r="90" spans="2:47" s="7" customFormat="1" ht="19.899999999999999" customHeight="1">
      <c r="B90" s="126"/>
      <c r="C90" s="127"/>
      <c r="D90" s="101" t="s">
        <v>117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91">
        <f>N124</f>
        <v>0</v>
      </c>
      <c r="O90" s="242"/>
      <c r="P90" s="242"/>
      <c r="Q90" s="242"/>
      <c r="R90" s="128"/>
    </row>
    <row r="91" spans="2:47" s="7" customFormat="1" ht="19.899999999999999" customHeight="1">
      <c r="B91" s="126"/>
      <c r="C91" s="127"/>
      <c r="D91" s="101" t="s">
        <v>118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91">
        <f>N135</f>
        <v>0</v>
      </c>
      <c r="O91" s="242"/>
      <c r="P91" s="242"/>
      <c r="Q91" s="242"/>
      <c r="R91" s="128"/>
    </row>
    <row r="92" spans="2:47" s="7" customFormat="1" ht="19.899999999999999" customHeight="1">
      <c r="B92" s="126"/>
      <c r="C92" s="127"/>
      <c r="D92" s="101" t="s">
        <v>119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91">
        <f>N141</f>
        <v>0</v>
      </c>
      <c r="O92" s="242"/>
      <c r="P92" s="242"/>
      <c r="Q92" s="242"/>
      <c r="R92" s="128"/>
    </row>
    <row r="93" spans="2:47" s="7" customFormat="1" ht="19.899999999999999" customHeight="1">
      <c r="B93" s="126"/>
      <c r="C93" s="127"/>
      <c r="D93" s="101" t="s">
        <v>120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91">
        <f>N146</f>
        <v>0</v>
      </c>
      <c r="O93" s="242"/>
      <c r="P93" s="242"/>
      <c r="Q93" s="242"/>
      <c r="R93" s="128"/>
    </row>
    <row r="94" spans="2:47" s="7" customFormat="1" ht="19.899999999999999" customHeight="1">
      <c r="B94" s="126"/>
      <c r="C94" s="127"/>
      <c r="D94" s="101" t="s">
        <v>121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91">
        <f>N155</f>
        <v>0</v>
      </c>
      <c r="O94" s="242"/>
      <c r="P94" s="242"/>
      <c r="Q94" s="242"/>
      <c r="R94" s="128"/>
    </row>
    <row r="95" spans="2:47" s="6" customFormat="1" ht="24.95" customHeight="1">
      <c r="B95" s="122"/>
      <c r="C95" s="123"/>
      <c r="D95" s="124" t="s">
        <v>122</v>
      </c>
      <c r="E95" s="123"/>
      <c r="F95" s="123"/>
      <c r="G95" s="123"/>
      <c r="H95" s="123"/>
      <c r="I95" s="123"/>
      <c r="J95" s="123"/>
      <c r="K95" s="123"/>
      <c r="L95" s="123"/>
      <c r="M95" s="123"/>
      <c r="N95" s="240">
        <f>N157</f>
        <v>0</v>
      </c>
      <c r="O95" s="241"/>
      <c r="P95" s="241"/>
      <c r="Q95" s="241"/>
      <c r="R95" s="125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65" s="1" customFormat="1" ht="29.25" customHeight="1">
      <c r="B97" s="34"/>
      <c r="C97" s="121" t="s">
        <v>123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39">
        <f>ROUND(N98+N99+N100+N101+N102+N103,2)</f>
        <v>0</v>
      </c>
      <c r="O97" s="243"/>
      <c r="P97" s="243"/>
      <c r="Q97" s="243"/>
      <c r="R97" s="36"/>
      <c r="T97" s="129"/>
      <c r="U97" s="130" t="s">
        <v>41</v>
      </c>
    </row>
    <row r="98" spans="2:65" s="1" customFormat="1" ht="18" customHeight="1">
      <c r="B98" s="131"/>
      <c r="C98" s="132"/>
      <c r="D98" s="206" t="s">
        <v>124</v>
      </c>
      <c r="E98" s="244"/>
      <c r="F98" s="244"/>
      <c r="G98" s="244"/>
      <c r="H98" s="244"/>
      <c r="I98" s="132"/>
      <c r="J98" s="132"/>
      <c r="K98" s="132"/>
      <c r="L98" s="132"/>
      <c r="M98" s="132"/>
      <c r="N98" s="208">
        <f>ROUND(N88*T98,2)</f>
        <v>0</v>
      </c>
      <c r="O98" s="245"/>
      <c r="P98" s="245"/>
      <c r="Q98" s="245"/>
      <c r="R98" s="134"/>
      <c r="S98" s="135"/>
      <c r="T98" s="136"/>
      <c r="U98" s="137" t="s">
        <v>44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125</v>
      </c>
      <c r="AZ98" s="135"/>
      <c r="BA98" s="135"/>
      <c r="BB98" s="135"/>
      <c r="BC98" s="135"/>
      <c r="BD98" s="135"/>
      <c r="BE98" s="139">
        <f t="shared" ref="BE98:BE103" si="0">IF(U98="základná",N98,0)</f>
        <v>0</v>
      </c>
      <c r="BF98" s="139">
        <f t="shared" ref="BF98:BF103" si="1">IF(U98="znížená",N98,0)</f>
        <v>0</v>
      </c>
      <c r="BG98" s="139">
        <f t="shared" ref="BG98:BG103" si="2">IF(U98="zákl. prenesená",N98,0)</f>
        <v>0</v>
      </c>
      <c r="BH98" s="139">
        <f t="shared" ref="BH98:BH103" si="3">IF(U98="zníž. prenesená",N98,0)</f>
        <v>0</v>
      </c>
      <c r="BI98" s="139">
        <f t="shared" ref="BI98:BI103" si="4">IF(U98="nulová",N98,0)</f>
        <v>0</v>
      </c>
      <c r="BJ98" s="138" t="s">
        <v>126</v>
      </c>
      <c r="BK98" s="135"/>
      <c r="BL98" s="135"/>
      <c r="BM98" s="135"/>
    </row>
    <row r="99" spans="2:65" s="1" customFormat="1" ht="18" customHeight="1">
      <c r="B99" s="131"/>
      <c r="C99" s="132"/>
      <c r="D99" s="206" t="s">
        <v>127</v>
      </c>
      <c r="E99" s="244"/>
      <c r="F99" s="244"/>
      <c r="G99" s="244"/>
      <c r="H99" s="244"/>
      <c r="I99" s="132"/>
      <c r="J99" s="132"/>
      <c r="K99" s="132"/>
      <c r="L99" s="132"/>
      <c r="M99" s="132"/>
      <c r="N99" s="208">
        <f>ROUND(N88*T99,2)</f>
        <v>0</v>
      </c>
      <c r="O99" s="245"/>
      <c r="P99" s="245"/>
      <c r="Q99" s="245"/>
      <c r="R99" s="134"/>
      <c r="S99" s="135"/>
      <c r="T99" s="136"/>
      <c r="U99" s="137" t="s">
        <v>44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125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126</v>
      </c>
      <c r="BK99" s="135"/>
      <c r="BL99" s="135"/>
      <c r="BM99" s="135"/>
    </row>
    <row r="100" spans="2:65" s="1" customFormat="1" ht="18" customHeight="1">
      <c r="B100" s="131"/>
      <c r="C100" s="132"/>
      <c r="D100" s="206" t="s">
        <v>128</v>
      </c>
      <c r="E100" s="244"/>
      <c r="F100" s="244"/>
      <c r="G100" s="244"/>
      <c r="H100" s="244"/>
      <c r="I100" s="132"/>
      <c r="J100" s="132"/>
      <c r="K100" s="132"/>
      <c r="L100" s="132"/>
      <c r="M100" s="132"/>
      <c r="N100" s="208">
        <f>ROUND(N88*T100,2)</f>
        <v>0</v>
      </c>
      <c r="O100" s="245"/>
      <c r="P100" s="245"/>
      <c r="Q100" s="245"/>
      <c r="R100" s="134"/>
      <c r="S100" s="135"/>
      <c r="T100" s="136"/>
      <c r="U100" s="137" t="s">
        <v>44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125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126</v>
      </c>
      <c r="BK100" s="135"/>
      <c r="BL100" s="135"/>
      <c r="BM100" s="135"/>
    </row>
    <row r="101" spans="2:65" s="1" customFormat="1" ht="18" customHeight="1">
      <c r="B101" s="131"/>
      <c r="C101" s="132"/>
      <c r="D101" s="206" t="s">
        <v>129</v>
      </c>
      <c r="E101" s="244"/>
      <c r="F101" s="244"/>
      <c r="G101" s="244"/>
      <c r="H101" s="244"/>
      <c r="I101" s="132"/>
      <c r="J101" s="132"/>
      <c r="K101" s="132"/>
      <c r="L101" s="132"/>
      <c r="M101" s="132"/>
      <c r="N101" s="208">
        <f>ROUND(N88*T101,2)</f>
        <v>0</v>
      </c>
      <c r="O101" s="245"/>
      <c r="P101" s="245"/>
      <c r="Q101" s="245"/>
      <c r="R101" s="134"/>
      <c r="S101" s="135"/>
      <c r="T101" s="136"/>
      <c r="U101" s="137" t="s">
        <v>44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125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126</v>
      </c>
      <c r="BK101" s="135"/>
      <c r="BL101" s="135"/>
      <c r="BM101" s="135"/>
    </row>
    <row r="102" spans="2:65" s="1" customFormat="1" ht="18" customHeight="1">
      <c r="B102" s="131"/>
      <c r="C102" s="132"/>
      <c r="D102" s="206" t="s">
        <v>130</v>
      </c>
      <c r="E102" s="244"/>
      <c r="F102" s="244"/>
      <c r="G102" s="244"/>
      <c r="H102" s="244"/>
      <c r="I102" s="132"/>
      <c r="J102" s="132"/>
      <c r="K102" s="132"/>
      <c r="L102" s="132"/>
      <c r="M102" s="132"/>
      <c r="N102" s="208">
        <f>ROUND(N88*T102,2)</f>
        <v>0</v>
      </c>
      <c r="O102" s="245"/>
      <c r="P102" s="245"/>
      <c r="Q102" s="245"/>
      <c r="R102" s="134"/>
      <c r="S102" s="135"/>
      <c r="T102" s="136"/>
      <c r="U102" s="137" t="s">
        <v>44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125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126</v>
      </c>
      <c r="BK102" s="135"/>
      <c r="BL102" s="135"/>
      <c r="BM102" s="135"/>
    </row>
    <row r="103" spans="2:65" s="1" customFormat="1" ht="18" customHeight="1">
      <c r="B103" s="131"/>
      <c r="C103" s="132"/>
      <c r="D103" s="133" t="s">
        <v>131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208">
        <f>ROUND(N88*T103,2)</f>
        <v>0</v>
      </c>
      <c r="O103" s="245"/>
      <c r="P103" s="245"/>
      <c r="Q103" s="245"/>
      <c r="R103" s="134"/>
      <c r="S103" s="135"/>
      <c r="T103" s="140"/>
      <c r="U103" s="141" t="s">
        <v>44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8" t="s">
        <v>132</v>
      </c>
      <c r="AZ103" s="135"/>
      <c r="BA103" s="135"/>
      <c r="BB103" s="135"/>
      <c r="BC103" s="135"/>
      <c r="BD103" s="135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126</v>
      </c>
      <c r="BK103" s="135"/>
      <c r="BL103" s="135"/>
      <c r="BM103" s="135"/>
    </row>
    <row r="104" spans="2:65" s="1" customFormat="1" ht="13.5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2" t="s">
        <v>101</v>
      </c>
      <c r="D105" s="113"/>
      <c r="E105" s="113"/>
      <c r="F105" s="113"/>
      <c r="G105" s="113"/>
      <c r="H105" s="113"/>
      <c r="I105" s="113"/>
      <c r="J105" s="113"/>
      <c r="K105" s="113"/>
      <c r="L105" s="216">
        <f>ROUND(SUM(N88+N97),2)</f>
        <v>0</v>
      </c>
      <c r="M105" s="216"/>
      <c r="N105" s="216"/>
      <c r="O105" s="216"/>
      <c r="P105" s="216"/>
      <c r="Q105" s="216"/>
      <c r="R105" s="36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186" t="s">
        <v>133</v>
      </c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29" t="s">
        <v>18</v>
      </c>
      <c r="D113" s="35"/>
      <c r="E113" s="35"/>
      <c r="F113" s="234" t="str">
        <f>F6</f>
        <v>VODOZÁDRŽNÉ OPATRENIA V URBANIZOVANEJ KRAJINE - KOMJATICE</v>
      </c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35"/>
      <c r="R113" s="36"/>
    </row>
    <row r="114" spans="2:65" s="1" customFormat="1" ht="36.950000000000003" customHeight="1">
      <c r="B114" s="34"/>
      <c r="C114" s="68" t="s">
        <v>108</v>
      </c>
      <c r="D114" s="35"/>
      <c r="E114" s="35"/>
      <c r="F114" s="200" t="str">
        <f>F7</f>
        <v>01 - Aktivita č.1 - rekonštrukcia priekop na zrážkové vody</v>
      </c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8" customHeight="1">
      <c r="B116" s="34"/>
      <c r="C116" s="29" t="s">
        <v>22</v>
      </c>
      <c r="D116" s="35"/>
      <c r="E116" s="35"/>
      <c r="F116" s="27" t="str">
        <f>F9</f>
        <v>k.ú. Komjatice</v>
      </c>
      <c r="G116" s="35"/>
      <c r="H116" s="35"/>
      <c r="I116" s="35"/>
      <c r="J116" s="35"/>
      <c r="K116" s="29" t="s">
        <v>24</v>
      </c>
      <c r="L116" s="35"/>
      <c r="M116" s="236" t="str">
        <f>IF(O9="","",O9)</f>
        <v>14. 11. 2018</v>
      </c>
      <c r="N116" s="236"/>
      <c r="O116" s="236"/>
      <c r="P116" s="236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>
      <c r="B118" s="34"/>
      <c r="C118" s="29" t="s">
        <v>26</v>
      </c>
      <c r="D118" s="35"/>
      <c r="E118" s="35"/>
      <c r="F118" s="27" t="str">
        <f>E12</f>
        <v>Obec Komjatice, Nádražná 97/344, 941 06 Komjatice</v>
      </c>
      <c r="G118" s="35"/>
      <c r="H118" s="35"/>
      <c r="I118" s="35"/>
      <c r="J118" s="35"/>
      <c r="K118" s="29" t="s">
        <v>32</v>
      </c>
      <c r="L118" s="35"/>
      <c r="M118" s="190" t="str">
        <f>E18</f>
        <v>JMP Holding s.r.o., Južná trieda 1566/41, Košice</v>
      </c>
      <c r="N118" s="190"/>
      <c r="O118" s="190"/>
      <c r="P118" s="190"/>
      <c r="Q118" s="190"/>
      <c r="R118" s="36"/>
    </row>
    <row r="119" spans="2:65" s="1" customFormat="1" ht="14.45" customHeight="1">
      <c r="B119" s="34"/>
      <c r="C119" s="29" t="s">
        <v>30</v>
      </c>
      <c r="D119" s="35"/>
      <c r="E119" s="35"/>
      <c r="F119" s="27" t="str">
        <f>IF(E15="","",E15)</f>
        <v>Vyplň údaj</v>
      </c>
      <c r="G119" s="35"/>
      <c r="H119" s="35"/>
      <c r="I119" s="35"/>
      <c r="J119" s="35"/>
      <c r="K119" s="29" t="s">
        <v>35</v>
      </c>
      <c r="L119" s="35"/>
      <c r="M119" s="190" t="str">
        <f>E21</f>
        <v xml:space="preserve"> </v>
      </c>
      <c r="N119" s="190"/>
      <c r="O119" s="190"/>
      <c r="P119" s="190"/>
      <c r="Q119" s="190"/>
      <c r="R119" s="36"/>
    </row>
    <row r="120" spans="2:65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8" customFormat="1" ht="29.25" customHeight="1">
      <c r="B121" s="142"/>
      <c r="C121" s="143" t="s">
        <v>134</v>
      </c>
      <c r="D121" s="144" t="s">
        <v>135</v>
      </c>
      <c r="E121" s="144" t="s">
        <v>59</v>
      </c>
      <c r="F121" s="246" t="s">
        <v>136</v>
      </c>
      <c r="G121" s="246"/>
      <c r="H121" s="246"/>
      <c r="I121" s="246"/>
      <c r="J121" s="144" t="s">
        <v>137</v>
      </c>
      <c r="K121" s="144" t="s">
        <v>138</v>
      </c>
      <c r="L121" s="246" t="s">
        <v>139</v>
      </c>
      <c r="M121" s="246"/>
      <c r="N121" s="246" t="s">
        <v>113</v>
      </c>
      <c r="O121" s="246"/>
      <c r="P121" s="246"/>
      <c r="Q121" s="247"/>
      <c r="R121" s="145"/>
      <c r="T121" s="75" t="s">
        <v>140</v>
      </c>
      <c r="U121" s="76" t="s">
        <v>41</v>
      </c>
      <c r="V121" s="76" t="s">
        <v>141</v>
      </c>
      <c r="W121" s="76" t="s">
        <v>142</v>
      </c>
      <c r="X121" s="76" t="s">
        <v>143</v>
      </c>
      <c r="Y121" s="76" t="s">
        <v>144</v>
      </c>
      <c r="Z121" s="76" t="s">
        <v>145</v>
      </c>
      <c r="AA121" s="77" t="s">
        <v>146</v>
      </c>
    </row>
    <row r="122" spans="2:65" s="1" customFormat="1" ht="29.25" customHeight="1">
      <c r="B122" s="34"/>
      <c r="C122" s="79" t="s">
        <v>110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48">
        <f>BK122</f>
        <v>0</v>
      </c>
      <c r="O122" s="249"/>
      <c r="P122" s="249"/>
      <c r="Q122" s="249"/>
      <c r="R122" s="36"/>
      <c r="T122" s="78"/>
      <c r="U122" s="50"/>
      <c r="V122" s="50"/>
      <c r="W122" s="146">
        <f>W123+W157+W163</f>
        <v>0</v>
      </c>
      <c r="X122" s="50"/>
      <c r="Y122" s="146">
        <f>Y123+Y157+Y163</f>
        <v>1769.6732367299999</v>
      </c>
      <c r="Z122" s="50"/>
      <c r="AA122" s="147">
        <f>AA123+AA157+AA163</f>
        <v>60.254899999999992</v>
      </c>
      <c r="AT122" s="18" t="s">
        <v>76</v>
      </c>
      <c r="AU122" s="18" t="s">
        <v>115</v>
      </c>
      <c r="BK122" s="148">
        <f>BK123+BK157+BK163</f>
        <v>0</v>
      </c>
    </row>
    <row r="123" spans="2:65" s="9" customFormat="1" ht="37.35" customHeight="1">
      <c r="B123" s="149"/>
      <c r="C123" s="150"/>
      <c r="D123" s="151" t="s">
        <v>116</v>
      </c>
      <c r="E123" s="151"/>
      <c r="F123" s="151"/>
      <c r="G123" s="151"/>
      <c r="H123" s="151"/>
      <c r="I123" s="151"/>
      <c r="J123" s="151"/>
      <c r="K123" s="151"/>
      <c r="L123" s="151"/>
      <c r="M123" s="151"/>
      <c r="N123" s="250">
        <f>BK123</f>
        <v>0</v>
      </c>
      <c r="O123" s="240"/>
      <c r="P123" s="240"/>
      <c r="Q123" s="240"/>
      <c r="R123" s="152"/>
      <c r="T123" s="153"/>
      <c r="U123" s="150"/>
      <c r="V123" s="150"/>
      <c r="W123" s="154">
        <f>W124+W135+W141+W146+W155</f>
        <v>0</v>
      </c>
      <c r="X123" s="150"/>
      <c r="Y123" s="154">
        <f>Y124+Y135+Y141+Y146+Y155</f>
        <v>1769.6732367299999</v>
      </c>
      <c r="Z123" s="150"/>
      <c r="AA123" s="155">
        <f>AA124+AA135+AA141+AA146+AA155</f>
        <v>60.254899999999992</v>
      </c>
      <c r="AR123" s="156" t="s">
        <v>85</v>
      </c>
      <c r="AT123" s="157" t="s">
        <v>76</v>
      </c>
      <c r="AU123" s="157" t="s">
        <v>77</v>
      </c>
      <c r="AY123" s="156" t="s">
        <v>147</v>
      </c>
      <c r="BK123" s="158">
        <f>BK124+BK135+BK141+BK146+BK155</f>
        <v>0</v>
      </c>
    </row>
    <row r="124" spans="2:65" s="9" customFormat="1" ht="19.899999999999999" customHeight="1">
      <c r="B124" s="149"/>
      <c r="C124" s="150"/>
      <c r="D124" s="159" t="s">
        <v>117</v>
      </c>
      <c r="E124" s="159"/>
      <c r="F124" s="159"/>
      <c r="G124" s="159"/>
      <c r="H124" s="159"/>
      <c r="I124" s="159"/>
      <c r="J124" s="159"/>
      <c r="K124" s="159"/>
      <c r="L124" s="159"/>
      <c r="M124" s="159"/>
      <c r="N124" s="251">
        <f>BK124</f>
        <v>0</v>
      </c>
      <c r="O124" s="252"/>
      <c r="P124" s="252"/>
      <c r="Q124" s="252"/>
      <c r="R124" s="152"/>
      <c r="T124" s="153"/>
      <c r="U124" s="150"/>
      <c r="V124" s="150"/>
      <c r="W124" s="154">
        <f>SUM(W125:W134)</f>
        <v>0</v>
      </c>
      <c r="X124" s="150"/>
      <c r="Y124" s="154">
        <f>SUM(Y125:Y134)</f>
        <v>200.13900000000001</v>
      </c>
      <c r="Z124" s="150"/>
      <c r="AA124" s="155">
        <f>SUM(AA125:AA134)</f>
        <v>60.254899999999992</v>
      </c>
      <c r="AR124" s="156" t="s">
        <v>85</v>
      </c>
      <c r="AT124" s="157" t="s">
        <v>76</v>
      </c>
      <c r="AU124" s="157" t="s">
        <v>85</v>
      </c>
      <c r="AY124" s="156" t="s">
        <v>147</v>
      </c>
      <c r="BK124" s="158">
        <f>SUM(BK125:BK134)</f>
        <v>0</v>
      </c>
    </row>
    <row r="125" spans="2:65" s="1" customFormat="1" ht="38.25" customHeight="1">
      <c r="B125" s="131"/>
      <c r="C125" s="160" t="s">
        <v>85</v>
      </c>
      <c r="D125" s="160" t="s">
        <v>148</v>
      </c>
      <c r="E125" s="161" t="s">
        <v>149</v>
      </c>
      <c r="F125" s="220" t="s">
        <v>150</v>
      </c>
      <c r="G125" s="220"/>
      <c r="H125" s="220"/>
      <c r="I125" s="220"/>
      <c r="J125" s="162" t="s">
        <v>151</v>
      </c>
      <c r="K125" s="163">
        <v>332.9</v>
      </c>
      <c r="L125" s="222">
        <v>0</v>
      </c>
      <c r="M125" s="222"/>
      <c r="N125" s="217">
        <f t="shared" ref="N125:N134" si="5">ROUND(L125*K125,2)</f>
        <v>0</v>
      </c>
      <c r="O125" s="217"/>
      <c r="P125" s="217"/>
      <c r="Q125" s="217"/>
      <c r="R125" s="134"/>
      <c r="T125" s="164" t="s">
        <v>5</v>
      </c>
      <c r="U125" s="43" t="s">
        <v>44</v>
      </c>
      <c r="V125" s="35"/>
      <c r="W125" s="165">
        <f t="shared" ref="W125:W134" si="6">V125*K125</f>
        <v>0</v>
      </c>
      <c r="X125" s="165">
        <v>0</v>
      </c>
      <c r="Y125" s="165">
        <f t="shared" ref="Y125:Y134" si="7">X125*K125</f>
        <v>0</v>
      </c>
      <c r="Z125" s="165">
        <v>0.18099999999999999</v>
      </c>
      <c r="AA125" s="166">
        <f t="shared" ref="AA125:AA134" si="8">Z125*K125</f>
        <v>60.254899999999992</v>
      </c>
      <c r="AR125" s="18" t="s">
        <v>152</v>
      </c>
      <c r="AT125" s="18" t="s">
        <v>148</v>
      </c>
      <c r="AU125" s="18" t="s">
        <v>126</v>
      </c>
      <c r="AY125" s="18" t="s">
        <v>147</v>
      </c>
      <c r="BE125" s="105">
        <f t="shared" ref="BE125:BE134" si="9">IF(U125="základná",N125,0)</f>
        <v>0</v>
      </c>
      <c r="BF125" s="105">
        <f t="shared" ref="BF125:BF134" si="10">IF(U125="znížená",N125,0)</f>
        <v>0</v>
      </c>
      <c r="BG125" s="105">
        <f t="shared" ref="BG125:BG134" si="11">IF(U125="zákl. prenesená",N125,0)</f>
        <v>0</v>
      </c>
      <c r="BH125" s="105">
        <f t="shared" ref="BH125:BH134" si="12">IF(U125="zníž. prenesená",N125,0)</f>
        <v>0</v>
      </c>
      <c r="BI125" s="105">
        <f t="shared" ref="BI125:BI134" si="13">IF(U125="nulová",N125,0)</f>
        <v>0</v>
      </c>
      <c r="BJ125" s="18" t="s">
        <v>126</v>
      </c>
      <c r="BK125" s="105">
        <f t="shared" ref="BK125:BK134" si="14">ROUND(L125*K125,2)</f>
        <v>0</v>
      </c>
      <c r="BL125" s="18" t="s">
        <v>152</v>
      </c>
      <c r="BM125" s="18" t="s">
        <v>153</v>
      </c>
    </row>
    <row r="126" spans="2:65" s="1" customFormat="1" ht="25.5" customHeight="1">
      <c r="B126" s="131"/>
      <c r="C126" s="160" t="s">
        <v>126</v>
      </c>
      <c r="D126" s="160" t="s">
        <v>148</v>
      </c>
      <c r="E126" s="161" t="s">
        <v>154</v>
      </c>
      <c r="F126" s="220" t="s">
        <v>155</v>
      </c>
      <c r="G126" s="220"/>
      <c r="H126" s="220"/>
      <c r="I126" s="220"/>
      <c r="J126" s="162" t="s">
        <v>156</v>
      </c>
      <c r="K126" s="163">
        <v>1074.6010000000001</v>
      </c>
      <c r="L126" s="222">
        <v>0</v>
      </c>
      <c r="M126" s="222"/>
      <c r="N126" s="217">
        <f t="shared" si="5"/>
        <v>0</v>
      </c>
      <c r="O126" s="217"/>
      <c r="P126" s="217"/>
      <c r="Q126" s="217"/>
      <c r="R126" s="134"/>
      <c r="T126" s="164" t="s">
        <v>5</v>
      </c>
      <c r="U126" s="43" t="s">
        <v>44</v>
      </c>
      <c r="V126" s="35"/>
      <c r="W126" s="165">
        <f t="shared" si="6"/>
        <v>0</v>
      </c>
      <c r="X126" s="165">
        <v>0</v>
      </c>
      <c r="Y126" s="165">
        <f t="shared" si="7"/>
        <v>0</v>
      </c>
      <c r="Z126" s="165">
        <v>0</v>
      </c>
      <c r="AA126" s="166">
        <f t="shared" si="8"/>
        <v>0</v>
      </c>
      <c r="AR126" s="18" t="s">
        <v>152</v>
      </c>
      <c r="AT126" s="18" t="s">
        <v>148</v>
      </c>
      <c r="AU126" s="18" t="s">
        <v>126</v>
      </c>
      <c r="AY126" s="18" t="s">
        <v>147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8" t="s">
        <v>126</v>
      </c>
      <c r="BK126" s="105">
        <f t="shared" si="14"/>
        <v>0</v>
      </c>
      <c r="BL126" s="18" t="s">
        <v>152</v>
      </c>
      <c r="BM126" s="18" t="s">
        <v>157</v>
      </c>
    </row>
    <row r="127" spans="2:65" s="1" customFormat="1" ht="51" customHeight="1">
      <c r="B127" s="131"/>
      <c r="C127" s="160" t="s">
        <v>158</v>
      </c>
      <c r="D127" s="160" t="s">
        <v>148</v>
      </c>
      <c r="E127" s="161" t="s">
        <v>159</v>
      </c>
      <c r="F127" s="220" t="s">
        <v>160</v>
      </c>
      <c r="G127" s="220"/>
      <c r="H127" s="220"/>
      <c r="I127" s="220"/>
      <c r="J127" s="162" t="s">
        <v>156</v>
      </c>
      <c r="K127" s="163">
        <v>1074.6010000000001</v>
      </c>
      <c r="L127" s="222">
        <v>0</v>
      </c>
      <c r="M127" s="222"/>
      <c r="N127" s="217">
        <f t="shared" si="5"/>
        <v>0</v>
      </c>
      <c r="O127" s="217"/>
      <c r="P127" s="217"/>
      <c r="Q127" s="217"/>
      <c r="R127" s="134"/>
      <c r="T127" s="164" t="s">
        <v>5</v>
      </c>
      <c r="U127" s="43" t="s">
        <v>44</v>
      </c>
      <c r="V127" s="35"/>
      <c r="W127" s="165">
        <f t="shared" si="6"/>
        <v>0</v>
      </c>
      <c r="X127" s="165">
        <v>0</v>
      </c>
      <c r="Y127" s="165">
        <f t="shared" si="7"/>
        <v>0</v>
      </c>
      <c r="Z127" s="165">
        <v>0</v>
      </c>
      <c r="AA127" s="166">
        <f t="shared" si="8"/>
        <v>0</v>
      </c>
      <c r="AR127" s="18" t="s">
        <v>152</v>
      </c>
      <c r="AT127" s="18" t="s">
        <v>148</v>
      </c>
      <c r="AU127" s="18" t="s">
        <v>126</v>
      </c>
      <c r="AY127" s="18" t="s">
        <v>147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126</v>
      </c>
      <c r="BK127" s="105">
        <f t="shared" si="14"/>
        <v>0</v>
      </c>
      <c r="BL127" s="18" t="s">
        <v>152</v>
      </c>
      <c r="BM127" s="18" t="s">
        <v>161</v>
      </c>
    </row>
    <row r="128" spans="2:65" s="1" customFormat="1" ht="51" customHeight="1">
      <c r="B128" s="131"/>
      <c r="C128" s="160" t="s">
        <v>152</v>
      </c>
      <c r="D128" s="160" t="s">
        <v>148</v>
      </c>
      <c r="E128" s="161" t="s">
        <v>162</v>
      </c>
      <c r="F128" s="220" t="s">
        <v>163</v>
      </c>
      <c r="G128" s="220"/>
      <c r="H128" s="220"/>
      <c r="I128" s="220"/>
      <c r="J128" s="162" t="s">
        <v>156</v>
      </c>
      <c r="K128" s="163">
        <v>1074.6010000000001</v>
      </c>
      <c r="L128" s="222">
        <v>0</v>
      </c>
      <c r="M128" s="222"/>
      <c r="N128" s="217">
        <f t="shared" si="5"/>
        <v>0</v>
      </c>
      <c r="O128" s="217"/>
      <c r="P128" s="217"/>
      <c r="Q128" s="217"/>
      <c r="R128" s="134"/>
      <c r="T128" s="164" t="s">
        <v>5</v>
      </c>
      <c r="U128" s="43" t="s">
        <v>44</v>
      </c>
      <c r="V128" s="35"/>
      <c r="W128" s="165">
        <f t="shared" si="6"/>
        <v>0</v>
      </c>
      <c r="X128" s="165">
        <v>0</v>
      </c>
      <c r="Y128" s="165">
        <f t="shared" si="7"/>
        <v>0</v>
      </c>
      <c r="Z128" s="165">
        <v>0</v>
      </c>
      <c r="AA128" s="166">
        <f t="shared" si="8"/>
        <v>0</v>
      </c>
      <c r="AR128" s="18" t="s">
        <v>152</v>
      </c>
      <c r="AT128" s="18" t="s">
        <v>148</v>
      </c>
      <c r="AU128" s="18" t="s">
        <v>126</v>
      </c>
      <c r="AY128" s="18" t="s">
        <v>147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126</v>
      </c>
      <c r="BK128" s="105">
        <f t="shared" si="14"/>
        <v>0</v>
      </c>
      <c r="BL128" s="18" t="s">
        <v>152</v>
      </c>
      <c r="BM128" s="18" t="s">
        <v>164</v>
      </c>
    </row>
    <row r="129" spans="2:65" s="1" customFormat="1" ht="51" customHeight="1">
      <c r="B129" s="131"/>
      <c r="C129" s="160" t="s">
        <v>165</v>
      </c>
      <c r="D129" s="160" t="s">
        <v>148</v>
      </c>
      <c r="E129" s="161" t="s">
        <v>166</v>
      </c>
      <c r="F129" s="220" t="s">
        <v>167</v>
      </c>
      <c r="G129" s="220"/>
      <c r="H129" s="220"/>
      <c r="I129" s="220"/>
      <c r="J129" s="162" t="s">
        <v>156</v>
      </c>
      <c r="K129" s="163">
        <v>61252.256999999998</v>
      </c>
      <c r="L129" s="222">
        <v>0</v>
      </c>
      <c r="M129" s="222"/>
      <c r="N129" s="217">
        <f t="shared" si="5"/>
        <v>0</v>
      </c>
      <c r="O129" s="217"/>
      <c r="P129" s="217"/>
      <c r="Q129" s="217"/>
      <c r="R129" s="134"/>
      <c r="T129" s="164" t="s">
        <v>5</v>
      </c>
      <c r="U129" s="43" t="s">
        <v>44</v>
      </c>
      <c r="V129" s="35"/>
      <c r="W129" s="165">
        <f t="shared" si="6"/>
        <v>0</v>
      </c>
      <c r="X129" s="165">
        <v>0</v>
      </c>
      <c r="Y129" s="165">
        <f t="shared" si="7"/>
        <v>0</v>
      </c>
      <c r="Z129" s="165">
        <v>0</v>
      </c>
      <c r="AA129" s="166">
        <f t="shared" si="8"/>
        <v>0</v>
      </c>
      <c r="AR129" s="18" t="s">
        <v>152</v>
      </c>
      <c r="AT129" s="18" t="s">
        <v>148</v>
      </c>
      <c r="AU129" s="18" t="s">
        <v>126</v>
      </c>
      <c r="AY129" s="18" t="s">
        <v>147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126</v>
      </c>
      <c r="BK129" s="105">
        <f t="shared" si="14"/>
        <v>0</v>
      </c>
      <c r="BL129" s="18" t="s">
        <v>152</v>
      </c>
      <c r="BM129" s="18" t="s">
        <v>168</v>
      </c>
    </row>
    <row r="130" spans="2:65" s="1" customFormat="1" ht="25.5" customHeight="1">
      <c r="B130" s="131"/>
      <c r="C130" s="160" t="s">
        <v>169</v>
      </c>
      <c r="D130" s="160" t="s">
        <v>148</v>
      </c>
      <c r="E130" s="161" t="s">
        <v>170</v>
      </c>
      <c r="F130" s="220" t="s">
        <v>171</v>
      </c>
      <c r="G130" s="220"/>
      <c r="H130" s="220"/>
      <c r="I130" s="220"/>
      <c r="J130" s="162" t="s">
        <v>156</v>
      </c>
      <c r="K130" s="163">
        <v>1074.6010000000001</v>
      </c>
      <c r="L130" s="222">
        <v>0</v>
      </c>
      <c r="M130" s="222"/>
      <c r="N130" s="217">
        <f t="shared" si="5"/>
        <v>0</v>
      </c>
      <c r="O130" s="217"/>
      <c r="P130" s="217"/>
      <c r="Q130" s="217"/>
      <c r="R130" s="134"/>
      <c r="T130" s="164" t="s">
        <v>5</v>
      </c>
      <c r="U130" s="43" t="s">
        <v>44</v>
      </c>
      <c r="V130" s="35"/>
      <c r="W130" s="165">
        <f t="shared" si="6"/>
        <v>0</v>
      </c>
      <c r="X130" s="165">
        <v>0</v>
      </c>
      <c r="Y130" s="165">
        <f t="shared" si="7"/>
        <v>0</v>
      </c>
      <c r="Z130" s="165">
        <v>0</v>
      </c>
      <c r="AA130" s="166">
        <f t="shared" si="8"/>
        <v>0</v>
      </c>
      <c r="AR130" s="18" t="s">
        <v>152</v>
      </c>
      <c r="AT130" s="18" t="s">
        <v>148</v>
      </c>
      <c r="AU130" s="18" t="s">
        <v>126</v>
      </c>
      <c r="AY130" s="18" t="s">
        <v>147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126</v>
      </c>
      <c r="BK130" s="105">
        <f t="shared" si="14"/>
        <v>0</v>
      </c>
      <c r="BL130" s="18" t="s">
        <v>152</v>
      </c>
      <c r="BM130" s="18" t="s">
        <v>172</v>
      </c>
    </row>
    <row r="131" spans="2:65" s="1" customFormat="1" ht="25.5" customHeight="1">
      <c r="B131" s="131"/>
      <c r="C131" s="160" t="s">
        <v>173</v>
      </c>
      <c r="D131" s="160" t="s">
        <v>148</v>
      </c>
      <c r="E131" s="161" t="s">
        <v>174</v>
      </c>
      <c r="F131" s="220" t="s">
        <v>175</v>
      </c>
      <c r="G131" s="220"/>
      <c r="H131" s="220"/>
      <c r="I131" s="220"/>
      <c r="J131" s="162" t="s">
        <v>156</v>
      </c>
      <c r="K131" s="163">
        <v>1074.6010000000001</v>
      </c>
      <c r="L131" s="222">
        <v>0</v>
      </c>
      <c r="M131" s="222"/>
      <c r="N131" s="217">
        <f t="shared" si="5"/>
        <v>0</v>
      </c>
      <c r="O131" s="217"/>
      <c r="P131" s="217"/>
      <c r="Q131" s="217"/>
      <c r="R131" s="134"/>
      <c r="T131" s="164" t="s">
        <v>5</v>
      </c>
      <c r="U131" s="43" t="s">
        <v>44</v>
      </c>
      <c r="V131" s="35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18" t="s">
        <v>152</v>
      </c>
      <c r="AT131" s="18" t="s">
        <v>148</v>
      </c>
      <c r="AU131" s="18" t="s">
        <v>126</v>
      </c>
      <c r="AY131" s="18" t="s">
        <v>147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126</v>
      </c>
      <c r="BK131" s="105">
        <f t="shared" si="14"/>
        <v>0</v>
      </c>
      <c r="BL131" s="18" t="s">
        <v>152</v>
      </c>
      <c r="BM131" s="18" t="s">
        <v>176</v>
      </c>
    </row>
    <row r="132" spans="2:65" s="1" customFormat="1" ht="25.5" customHeight="1">
      <c r="B132" s="131"/>
      <c r="C132" s="160" t="s">
        <v>177</v>
      </c>
      <c r="D132" s="160" t="s">
        <v>148</v>
      </c>
      <c r="E132" s="161" t="s">
        <v>178</v>
      </c>
      <c r="F132" s="220" t="s">
        <v>179</v>
      </c>
      <c r="G132" s="220"/>
      <c r="H132" s="220"/>
      <c r="I132" s="220"/>
      <c r="J132" s="162" t="s">
        <v>180</v>
      </c>
      <c r="K132" s="163">
        <v>2009.5039999999999</v>
      </c>
      <c r="L132" s="222">
        <v>0</v>
      </c>
      <c r="M132" s="222"/>
      <c r="N132" s="217">
        <f t="shared" si="5"/>
        <v>0</v>
      </c>
      <c r="O132" s="217"/>
      <c r="P132" s="217"/>
      <c r="Q132" s="217"/>
      <c r="R132" s="134"/>
      <c r="T132" s="164" t="s">
        <v>5</v>
      </c>
      <c r="U132" s="43" t="s">
        <v>44</v>
      </c>
      <c r="V132" s="35"/>
      <c r="W132" s="165">
        <f t="shared" si="6"/>
        <v>0</v>
      </c>
      <c r="X132" s="165">
        <v>0</v>
      </c>
      <c r="Y132" s="165">
        <f t="shared" si="7"/>
        <v>0</v>
      </c>
      <c r="Z132" s="165">
        <v>0</v>
      </c>
      <c r="AA132" s="166">
        <f t="shared" si="8"/>
        <v>0</v>
      </c>
      <c r="AR132" s="18" t="s">
        <v>152</v>
      </c>
      <c r="AT132" s="18" t="s">
        <v>148</v>
      </c>
      <c r="AU132" s="18" t="s">
        <v>126</v>
      </c>
      <c r="AY132" s="18" t="s">
        <v>147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126</v>
      </c>
      <c r="BK132" s="105">
        <f t="shared" si="14"/>
        <v>0</v>
      </c>
      <c r="BL132" s="18" t="s">
        <v>152</v>
      </c>
      <c r="BM132" s="18" t="s">
        <v>181</v>
      </c>
    </row>
    <row r="133" spans="2:65" s="1" customFormat="1" ht="25.5" customHeight="1">
      <c r="B133" s="131"/>
      <c r="C133" s="160" t="s">
        <v>182</v>
      </c>
      <c r="D133" s="160" t="s">
        <v>148</v>
      </c>
      <c r="E133" s="161" t="s">
        <v>183</v>
      </c>
      <c r="F133" s="220" t="s">
        <v>184</v>
      </c>
      <c r="G133" s="220"/>
      <c r="H133" s="220"/>
      <c r="I133" s="220"/>
      <c r="J133" s="162" t="s">
        <v>151</v>
      </c>
      <c r="K133" s="163">
        <v>798.96</v>
      </c>
      <c r="L133" s="222">
        <v>0</v>
      </c>
      <c r="M133" s="222"/>
      <c r="N133" s="217">
        <f t="shared" si="5"/>
        <v>0</v>
      </c>
      <c r="O133" s="217"/>
      <c r="P133" s="217"/>
      <c r="Q133" s="217"/>
      <c r="R133" s="134"/>
      <c r="T133" s="164" t="s">
        <v>5</v>
      </c>
      <c r="U133" s="43" t="s">
        <v>44</v>
      </c>
      <c r="V133" s="35"/>
      <c r="W133" s="165">
        <f t="shared" si="6"/>
        <v>0</v>
      </c>
      <c r="X133" s="165">
        <v>0</v>
      </c>
      <c r="Y133" s="165">
        <f t="shared" si="7"/>
        <v>0</v>
      </c>
      <c r="Z133" s="165">
        <v>0</v>
      </c>
      <c r="AA133" s="166">
        <f t="shared" si="8"/>
        <v>0</v>
      </c>
      <c r="AR133" s="18" t="s">
        <v>152</v>
      </c>
      <c r="AT133" s="18" t="s">
        <v>148</v>
      </c>
      <c r="AU133" s="18" t="s">
        <v>126</v>
      </c>
      <c r="AY133" s="18" t="s">
        <v>147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126</v>
      </c>
      <c r="BK133" s="105">
        <f t="shared" si="14"/>
        <v>0</v>
      </c>
      <c r="BL133" s="18" t="s">
        <v>152</v>
      </c>
      <c r="BM133" s="18" t="s">
        <v>185</v>
      </c>
    </row>
    <row r="134" spans="2:65" s="1" customFormat="1" ht="16.5" customHeight="1">
      <c r="B134" s="131"/>
      <c r="C134" s="167" t="s">
        <v>186</v>
      </c>
      <c r="D134" s="167" t="s">
        <v>187</v>
      </c>
      <c r="E134" s="168" t="s">
        <v>188</v>
      </c>
      <c r="F134" s="221" t="s">
        <v>189</v>
      </c>
      <c r="G134" s="221"/>
      <c r="H134" s="221"/>
      <c r="I134" s="221"/>
      <c r="J134" s="169" t="s">
        <v>180</v>
      </c>
      <c r="K134" s="170">
        <v>200.13900000000001</v>
      </c>
      <c r="L134" s="227">
        <v>0</v>
      </c>
      <c r="M134" s="227"/>
      <c r="N134" s="228">
        <f t="shared" si="5"/>
        <v>0</v>
      </c>
      <c r="O134" s="217"/>
      <c r="P134" s="217"/>
      <c r="Q134" s="217"/>
      <c r="R134" s="134"/>
      <c r="T134" s="164" t="s">
        <v>5</v>
      </c>
      <c r="U134" s="43" t="s">
        <v>44</v>
      </c>
      <c r="V134" s="35"/>
      <c r="W134" s="165">
        <f t="shared" si="6"/>
        <v>0</v>
      </c>
      <c r="X134" s="165">
        <v>1</v>
      </c>
      <c r="Y134" s="165">
        <f t="shared" si="7"/>
        <v>200.13900000000001</v>
      </c>
      <c r="Z134" s="165">
        <v>0</v>
      </c>
      <c r="AA134" s="166">
        <f t="shared" si="8"/>
        <v>0</v>
      </c>
      <c r="AR134" s="18" t="s">
        <v>177</v>
      </c>
      <c r="AT134" s="18" t="s">
        <v>187</v>
      </c>
      <c r="AU134" s="18" t="s">
        <v>126</v>
      </c>
      <c r="AY134" s="18" t="s">
        <v>147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126</v>
      </c>
      <c r="BK134" s="105">
        <f t="shared" si="14"/>
        <v>0</v>
      </c>
      <c r="BL134" s="18" t="s">
        <v>152</v>
      </c>
      <c r="BM134" s="18" t="s">
        <v>190</v>
      </c>
    </row>
    <row r="135" spans="2:65" s="9" customFormat="1" ht="29.85" customHeight="1">
      <c r="B135" s="149"/>
      <c r="C135" s="150"/>
      <c r="D135" s="159" t="s">
        <v>118</v>
      </c>
      <c r="E135" s="159"/>
      <c r="F135" s="159"/>
      <c r="G135" s="159"/>
      <c r="H135" s="159"/>
      <c r="I135" s="159"/>
      <c r="J135" s="159"/>
      <c r="K135" s="159"/>
      <c r="L135" s="159"/>
      <c r="M135" s="159"/>
      <c r="N135" s="225">
        <f>BK135</f>
        <v>0</v>
      </c>
      <c r="O135" s="226"/>
      <c r="P135" s="226"/>
      <c r="Q135" s="226"/>
      <c r="R135" s="152"/>
      <c r="T135" s="153"/>
      <c r="U135" s="150"/>
      <c r="V135" s="150"/>
      <c r="W135" s="154">
        <f>SUM(W136:W140)</f>
        <v>0</v>
      </c>
      <c r="X135" s="150"/>
      <c r="Y135" s="154">
        <f>SUM(Y136:Y140)</f>
        <v>839.19986781999989</v>
      </c>
      <c r="Z135" s="150"/>
      <c r="AA135" s="155">
        <f>SUM(AA136:AA140)</f>
        <v>0</v>
      </c>
      <c r="AR135" s="156" t="s">
        <v>85</v>
      </c>
      <c r="AT135" s="157" t="s">
        <v>76</v>
      </c>
      <c r="AU135" s="157" t="s">
        <v>85</v>
      </c>
      <c r="AY135" s="156" t="s">
        <v>147</v>
      </c>
      <c r="BK135" s="158">
        <f>SUM(BK136:BK140)</f>
        <v>0</v>
      </c>
    </row>
    <row r="136" spans="2:65" s="1" customFormat="1" ht="38.25" customHeight="1">
      <c r="B136" s="131"/>
      <c r="C136" s="160" t="s">
        <v>191</v>
      </c>
      <c r="D136" s="160" t="s">
        <v>148</v>
      </c>
      <c r="E136" s="161" t="s">
        <v>192</v>
      </c>
      <c r="F136" s="220" t="s">
        <v>193</v>
      </c>
      <c r="G136" s="220"/>
      <c r="H136" s="220"/>
      <c r="I136" s="220"/>
      <c r="J136" s="162" t="s">
        <v>156</v>
      </c>
      <c r="K136" s="163">
        <v>741.03499999999997</v>
      </c>
      <c r="L136" s="222">
        <v>0</v>
      </c>
      <c r="M136" s="222"/>
      <c r="N136" s="217">
        <f>ROUND(L136*K136,2)</f>
        <v>0</v>
      </c>
      <c r="O136" s="217"/>
      <c r="P136" s="217"/>
      <c r="Q136" s="217"/>
      <c r="R136" s="134"/>
      <c r="T136" s="164" t="s">
        <v>5</v>
      </c>
      <c r="U136" s="43" t="s">
        <v>44</v>
      </c>
      <c r="V136" s="35"/>
      <c r="W136" s="165">
        <f>V136*K136</f>
        <v>0</v>
      </c>
      <c r="X136" s="165">
        <v>1.1299999999999999</v>
      </c>
      <c r="Y136" s="165">
        <f>X136*K136</f>
        <v>837.36954999999989</v>
      </c>
      <c r="Z136" s="165">
        <v>0</v>
      </c>
      <c r="AA136" s="166">
        <f>Z136*K136</f>
        <v>0</v>
      </c>
      <c r="AR136" s="18" t="s">
        <v>152</v>
      </c>
      <c r="AT136" s="18" t="s">
        <v>148</v>
      </c>
      <c r="AU136" s="18" t="s">
        <v>126</v>
      </c>
      <c r="AY136" s="18" t="s">
        <v>147</v>
      </c>
      <c r="BE136" s="105">
        <f>IF(U136="základná",N136,0)</f>
        <v>0</v>
      </c>
      <c r="BF136" s="105">
        <f>IF(U136="znížená",N136,0)</f>
        <v>0</v>
      </c>
      <c r="BG136" s="105">
        <f>IF(U136="zákl. prenesená",N136,0)</f>
        <v>0</v>
      </c>
      <c r="BH136" s="105">
        <f>IF(U136="zníž. prenesená",N136,0)</f>
        <v>0</v>
      </c>
      <c r="BI136" s="105">
        <f>IF(U136="nulová",N136,0)</f>
        <v>0</v>
      </c>
      <c r="BJ136" s="18" t="s">
        <v>126</v>
      </c>
      <c r="BK136" s="105">
        <f>ROUND(L136*K136,2)</f>
        <v>0</v>
      </c>
      <c r="BL136" s="18" t="s">
        <v>152</v>
      </c>
      <c r="BM136" s="18" t="s">
        <v>194</v>
      </c>
    </row>
    <row r="137" spans="2:65" s="1" customFormat="1" ht="38.25" customHeight="1">
      <c r="B137" s="131"/>
      <c r="C137" s="160" t="s">
        <v>195</v>
      </c>
      <c r="D137" s="160" t="s">
        <v>148</v>
      </c>
      <c r="E137" s="161" t="s">
        <v>196</v>
      </c>
      <c r="F137" s="220" t="s">
        <v>197</v>
      </c>
      <c r="G137" s="220"/>
      <c r="H137" s="220"/>
      <c r="I137" s="220"/>
      <c r="J137" s="162" t="s">
        <v>151</v>
      </c>
      <c r="K137" s="163">
        <v>3090.6439999999998</v>
      </c>
      <c r="L137" s="222">
        <v>0</v>
      </c>
      <c r="M137" s="222"/>
      <c r="N137" s="217">
        <f>ROUND(L137*K137,2)</f>
        <v>0</v>
      </c>
      <c r="O137" s="217"/>
      <c r="P137" s="217"/>
      <c r="Q137" s="217"/>
      <c r="R137" s="134"/>
      <c r="T137" s="164" t="s">
        <v>5</v>
      </c>
      <c r="U137" s="43" t="s">
        <v>44</v>
      </c>
      <c r="V137" s="35"/>
      <c r="W137" s="165">
        <f>V137*K137</f>
        <v>0</v>
      </c>
      <c r="X137" s="165">
        <v>1.8000000000000001E-4</v>
      </c>
      <c r="Y137" s="165">
        <f>X137*K137</f>
        <v>0.55631591999999996</v>
      </c>
      <c r="Z137" s="165">
        <v>0</v>
      </c>
      <c r="AA137" s="166">
        <f>Z137*K137</f>
        <v>0</v>
      </c>
      <c r="AR137" s="18" t="s">
        <v>152</v>
      </c>
      <c r="AT137" s="18" t="s">
        <v>148</v>
      </c>
      <c r="AU137" s="18" t="s">
        <v>126</v>
      </c>
      <c r="AY137" s="18" t="s">
        <v>147</v>
      </c>
      <c r="BE137" s="105">
        <f>IF(U137="základná",N137,0)</f>
        <v>0</v>
      </c>
      <c r="BF137" s="105">
        <f>IF(U137="znížená",N137,0)</f>
        <v>0</v>
      </c>
      <c r="BG137" s="105">
        <f>IF(U137="zákl. prenesená",N137,0)</f>
        <v>0</v>
      </c>
      <c r="BH137" s="105">
        <f>IF(U137="zníž. prenesená",N137,0)</f>
        <v>0</v>
      </c>
      <c r="BI137" s="105">
        <f>IF(U137="nulová",N137,0)</f>
        <v>0</v>
      </c>
      <c r="BJ137" s="18" t="s">
        <v>126</v>
      </c>
      <c r="BK137" s="105">
        <f>ROUND(L137*K137,2)</f>
        <v>0</v>
      </c>
      <c r="BL137" s="18" t="s">
        <v>152</v>
      </c>
      <c r="BM137" s="18" t="s">
        <v>198</v>
      </c>
    </row>
    <row r="138" spans="2:65" s="1" customFormat="1" ht="25.5" customHeight="1">
      <c r="B138" s="131"/>
      <c r="C138" s="167" t="s">
        <v>199</v>
      </c>
      <c r="D138" s="167" t="s">
        <v>187</v>
      </c>
      <c r="E138" s="168" t="s">
        <v>200</v>
      </c>
      <c r="F138" s="221" t="s">
        <v>201</v>
      </c>
      <c r="G138" s="221"/>
      <c r="H138" s="221"/>
      <c r="I138" s="221"/>
      <c r="J138" s="169" t="s">
        <v>151</v>
      </c>
      <c r="K138" s="170">
        <v>3554.241</v>
      </c>
      <c r="L138" s="227">
        <v>0</v>
      </c>
      <c r="M138" s="227"/>
      <c r="N138" s="228">
        <f>ROUND(L138*K138,2)</f>
        <v>0</v>
      </c>
      <c r="O138" s="217"/>
      <c r="P138" s="217"/>
      <c r="Q138" s="217"/>
      <c r="R138" s="134"/>
      <c r="T138" s="164" t="s">
        <v>5</v>
      </c>
      <c r="U138" s="43" t="s">
        <v>44</v>
      </c>
      <c r="V138" s="35"/>
      <c r="W138" s="165">
        <f>V138*K138</f>
        <v>0</v>
      </c>
      <c r="X138" s="165">
        <v>2.9999999999999997E-4</v>
      </c>
      <c r="Y138" s="165">
        <f>X138*K138</f>
        <v>1.0662722999999998</v>
      </c>
      <c r="Z138" s="165">
        <v>0</v>
      </c>
      <c r="AA138" s="166">
        <f>Z138*K138</f>
        <v>0</v>
      </c>
      <c r="AR138" s="18" t="s">
        <v>177</v>
      </c>
      <c r="AT138" s="18" t="s">
        <v>187</v>
      </c>
      <c r="AU138" s="18" t="s">
        <v>126</v>
      </c>
      <c r="AY138" s="18" t="s">
        <v>147</v>
      </c>
      <c r="BE138" s="105">
        <f>IF(U138="základná",N138,0)</f>
        <v>0</v>
      </c>
      <c r="BF138" s="105">
        <f>IF(U138="znížená",N138,0)</f>
        <v>0</v>
      </c>
      <c r="BG138" s="105">
        <f>IF(U138="zákl. prenesená",N138,0)</f>
        <v>0</v>
      </c>
      <c r="BH138" s="105">
        <f>IF(U138="zníž. prenesená",N138,0)</f>
        <v>0</v>
      </c>
      <c r="BI138" s="105">
        <f>IF(U138="nulová",N138,0)</f>
        <v>0</v>
      </c>
      <c r="BJ138" s="18" t="s">
        <v>126</v>
      </c>
      <c r="BK138" s="105">
        <f>ROUND(L138*K138,2)</f>
        <v>0</v>
      </c>
      <c r="BL138" s="18" t="s">
        <v>152</v>
      </c>
      <c r="BM138" s="18" t="s">
        <v>202</v>
      </c>
    </row>
    <row r="139" spans="2:65" s="1" customFormat="1" ht="38.25" customHeight="1">
      <c r="B139" s="131"/>
      <c r="C139" s="160" t="s">
        <v>203</v>
      </c>
      <c r="D139" s="160" t="s">
        <v>148</v>
      </c>
      <c r="E139" s="161" t="s">
        <v>204</v>
      </c>
      <c r="F139" s="220" t="s">
        <v>205</v>
      </c>
      <c r="G139" s="220"/>
      <c r="H139" s="220"/>
      <c r="I139" s="220"/>
      <c r="J139" s="162" t="s">
        <v>151</v>
      </c>
      <c r="K139" s="163">
        <v>798.96</v>
      </c>
      <c r="L139" s="222">
        <v>0</v>
      </c>
      <c r="M139" s="222"/>
      <c r="N139" s="217">
        <f>ROUND(L139*K139,2)</f>
        <v>0</v>
      </c>
      <c r="O139" s="217"/>
      <c r="P139" s="217"/>
      <c r="Q139" s="217"/>
      <c r="R139" s="134"/>
      <c r="T139" s="164" t="s">
        <v>5</v>
      </c>
      <c r="U139" s="43" t="s">
        <v>44</v>
      </c>
      <c r="V139" s="35"/>
      <c r="W139" s="165">
        <f>V139*K139</f>
        <v>0</v>
      </c>
      <c r="X139" s="165">
        <v>3.0000000000000001E-5</v>
      </c>
      <c r="Y139" s="165">
        <f>X139*K139</f>
        <v>2.3968800000000002E-2</v>
      </c>
      <c r="Z139" s="165">
        <v>0</v>
      </c>
      <c r="AA139" s="166">
        <f>Z139*K139</f>
        <v>0</v>
      </c>
      <c r="AR139" s="18" t="s">
        <v>152</v>
      </c>
      <c r="AT139" s="18" t="s">
        <v>148</v>
      </c>
      <c r="AU139" s="18" t="s">
        <v>126</v>
      </c>
      <c r="AY139" s="18" t="s">
        <v>147</v>
      </c>
      <c r="BE139" s="105">
        <f>IF(U139="základná",N139,0)</f>
        <v>0</v>
      </c>
      <c r="BF139" s="105">
        <f>IF(U139="znížená",N139,0)</f>
        <v>0</v>
      </c>
      <c r="BG139" s="105">
        <f>IF(U139="zákl. prenesená",N139,0)</f>
        <v>0</v>
      </c>
      <c r="BH139" s="105">
        <f>IF(U139="zníž. prenesená",N139,0)</f>
        <v>0</v>
      </c>
      <c r="BI139" s="105">
        <f>IF(U139="nulová",N139,0)</f>
        <v>0</v>
      </c>
      <c r="BJ139" s="18" t="s">
        <v>126</v>
      </c>
      <c r="BK139" s="105">
        <f>ROUND(L139*K139,2)</f>
        <v>0</v>
      </c>
      <c r="BL139" s="18" t="s">
        <v>152</v>
      </c>
      <c r="BM139" s="18" t="s">
        <v>206</v>
      </c>
    </row>
    <row r="140" spans="2:65" s="1" customFormat="1" ht="25.5" customHeight="1">
      <c r="B140" s="131"/>
      <c r="C140" s="167" t="s">
        <v>207</v>
      </c>
      <c r="D140" s="167" t="s">
        <v>187</v>
      </c>
      <c r="E140" s="168" t="s">
        <v>208</v>
      </c>
      <c r="F140" s="221" t="s">
        <v>551</v>
      </c>
      <c r="G140" s="221"/>
      <c r="H140" s="221"/>
      <c r="I140" s="221"/>
      <c r="J140" s="169" t="s">
        <v>151</v>
      </c>
      <c r="K140" s="170">
        <v>918.80399999999997</v>
      </c>
      <c r="L140" s="227">
        <v>0</v>
      </c>
      <c r="M140" s="227"/>
      <c r="N140" s="228">
        <f>ROUND(L140*K140,2)</f>
        <v>0</v>
      </c>
      <c r="O140" s="217"/>
      <c r="P140" s="217"/>
      <c r="Q140" s="217"/>
      <c r="R140" s="134"/>
      <c r="T140" s="164" t="s">
        <v>5</v>
      </c>
      <c r="U140" s="43" t="s">
        <v>44</v>
      </c>
      <c r="V140" s="35"/>
      <c r="W140" s="165">
        <f>V140*K140</f>
        <v>0</v>
      </c>
      <c r="X140" s="165">
        <v>2.0000000000000001E-4</v>
      </c>
      <c r="Y140" s="165">
        <f>X140*K140</f>
        <v>0.1837608</v>
      </c>
      <c r="Z140" s="165">
        <v>0</v>
      </c>
      <c r="AA140" s="166">
        <f>Z140*K140</f>
        <v>0</v>
      </c>
      <c r="AR140" s="18" t="s">
        <v>177</v>
      </c>
      <c r="AT140" s="18" t="s">
        <v>187</v>
      </c>
      <c r="AU140" s="18" t="s">
        <v>126</v>
      </c>
      <c r="AY140" s="18" t="s">
        <v>147</v>
      </c>
      <c r="BE140" s="105">
        <f>IF(U140="základná",N140,0)</f>
        <v>0</v>
      </c>
      <c r="BF140" s="105">
        <f>IF(U140="znížená",N140,0)</f>
        <v>0</v>
      </c>
      <c r="BG140" s="105">
        <f>IF(U140="zákl. prenesená",N140,0)</f>
        <v>0</v>
      </c>
      <c r="BH140" s="105">
        <f>IF(U140="zníž. prenesená",N140,0)</f>
        <v>0</v>
      </c>
      <c r="BI140" s="105">
        <f>IF(U140="nulová",N140,0)</f>
        <v>0</v>
      </c>
      <c r="BJ140" s="18" t="s">
        <v>126</v>
      </c>
      <c r="BK140" s="105">
        <f>ROUND(L140*K140,2)</f>
        <v>0</v>
      </c>
      <c r="BL140" s="18" t="s">
        <v>152</v>
      </c>
      <c r="BM140" s="18" t="s">
        <v>209</v>
      </c>
    </row>
    <row r="141" spans="2:65" s="9" customFormat="1" ht="29.85" customHeight="1">
      <c r="B141" s="149"/>
      <c r="C141" s="150"/>
      <c r="D141" s="159" t="s">
        <v>119</v>
      </c>
      <c r="E141" s="159"/>
      <c r="F141" s="159"/>
      <c r="G141" s="159"/>
      <c r="H141" s="159"/>
      <c r="I141" s="159"/>
      <c r="J141" s="159"/>
      <c r="K141" s="159"/>
      <c r="L141" s="159"/>
      <c r="M141" s="159"/>
      <c r="N141" s="225">
        <f>BK141</f>
        <v>0</v>
      </c>
      <c r="O141" s="226"/>
      <c r="P141" s="226"/>
      <c r="Q141" s="226"/>
      <c r="R141" s="152"/>
      <c r="T141" s="153"/>
      <c r="U141" s="150"/>
      <c r="V141" s="150"/>
      <c r="W141" s="154">
        <f>SUM(W142:W145)</f>
        <v>0</v>
      </c>
      <c r="X141" s="150"/>
      <c r="Y141" s="154">
        <f>SUM(Y142:Y145)</f>
        <v>321.22686150000004</v>
      </c>
      <c r="Z141" s="150"/>
      <c r="AA141" s="155">
        <f>SUM(AA142:AA145)</f>
        <v>0</v>
      </c>
      <c r="AR141" s="156" t="s">
        <v>85</v>
      </c>
      <c r="AT141" s="157" t="s">
        <v>76</v>
      </c>
      <c r="AU141" s="157" t="s">
        <v>85</v>
      </c>
      <c r="AY141" s="156" t="s">
        <v>147</v>
      </c>
      <c r="BK141" s="158">
        <f>SUM(BK142:BK145)</f>
        <v>0</v>
      </c>
    </row>
    <row r="142" spans="2:65" s="1" customFormat="1" ht="38.25" customHeight="1">
      <c r="B142" s="131"/>
      <c r="C142" s="160" t="s">
        <v>210</v>
      </c>
      <c r="D142" s="160" t="s">
        <v>148</v>
      </c>
      <c r="E142" s="161" t="s">
        <v>211</v>
      </c>
      <c r="F142" s="220" t="s">
        <v>212</v>
      </c>
      <c r="G142" s="220"/>
      <c r="H142" s="220"/>
      <c r="I142" s="220"/>
      <c r="J142" s="162" t="s">
        <v>151</v>
      </c>
      <c r="K142" s="163">
        <v>166.45</v>
      </c>
      <c r="L142" s="222">
        <v>0</v>
      </c>
      <c r="M142" s="222"/>
      <c r="N142" s="217">
        <f>ROUND(L142*K142,2)</f>
        <v>0</v>
      </c>
      <c r="O142" s="217"/>
      <c r="P142" s="217"/>
      <c r="Q142" s="217"/>
      <c r="R142" s="134"/>
      <c r="T142" s="164" t="s">
        <v>5</v>
      </c>
      <c r="U142" s="43" t="s">
        <v>44</v>
      </c>
      <c r="V142" s="35"/>
      <c r="W142" s="165">
        <f>V142*K142</f>
        <v>0</v>
      </c>
      <c r="X142" s="165">
        <v>0.26375999999999999</v>
      </c>
      <c r="Y142" s="165">
        <f>X142*K142</f>
        <v>43.902851999999996</v>
      </c>
      <c r="Z142" s="165">
        <v>0</v>
      </c>
      <c r="AA142" s="166">
        <f>Z142*K142</f>
        <v>0</v>
      </c>
      <c r="AR142" s="18" t="s">
        <v>152</v>
      </c>
      <c r="AT142" s="18" t="s">
        <v>148</v>
      </c>
      <c r="AU142" s="18" t="s">
        <v>126</v>
      </c>
      <c r="AY142" s="18" t="s">
        <v>147</v>
      </c>
      <c r="BE142" s="105">
        <f>IF(U142="základná",N142,0)</f>
        <v>0</v>
      </c>
      <c r="BF142" s="105">
        <f>IF(U142="znížená",N142,0)</f>
        <v>0</v>
      </c>
      <c r="BG142" s="105">
        <f>IF(U142="zákl. prenesená",N142,0)</f>
        <v>0</v>
      </c>
      <c r="BH142" s="105">
        <f>IF(U142="zníž. prenesená",N142,0)</f>
        <v>0</v>
      </c>
      <c r="BI142" s="105">
        <f>IF(U142="nulová",N142,0)</f>
        <v>0</v>
      </c>
      <c r="BJ142" s="18" t="s">
        <v>126</v>
      </c>
      <c r="BK142" s="105">
        <f>ROUND(L142*K142,2)</f>
        <v>0</v>
      </c>
      <c r="BL142" s="18" t="s">
        <v>152</v>
      </c>
      <c r="BM142" s="18" t="s">
        <v>213</v>
      </c>
    </row>
    <row r="143" spans="2:65" s="1" customFormat="1" ht="38.25" customHeight="1">
      <c r="B143" s="131"/>
      <c r="C143" s="160" t="s">
        <v>214</v>
      </c>
      <c r="D143" s="160" t="s">
        <v>148</v>
      </c>
      <c r="E143" s="161" t="s">
        <v>215</v>
      </c>
      <c r="F143" s="220" t="s">
        <v>216</v>
      </c>
      <c r="G143" s="220"/>
      <c r="H143" s="220"/>
      <c r="I143" s="220"/>
      <c r="J143" s="162" t="s">
        <v>151</v>
      </c>
      <c r="K143" s="163">
        <v>166.45</v>
      </c>
      <c r="L143" s="222">
        <v>0</v>
      </c>
      <c r="M143" s="222"/>
      <c r="N143" s="217">
        <f>ROUND(L143*K143,2)</f>
        <v>0</v>
      </c>
      <c r="O143" s="217"/>
      <c r="P143" s="217"/>
      <c r="Q143" s="217"/>
      <c r="R143" s="134"/>
      <c r="T143" s="164" t="s">
        <v>5</v>
      </c>
      <c r="U143" s="43" t="s">
        <v>44</v>
      </c>
      <c r="V143" s="35"/>
      <c r="W143" s="165">
        <f>V143*K143</f>
        <v>0</v>
      </c>
      <c r="X143" s="165">
        <v>0.34131</v>
      </c>
      <c r="Y143" s="165">
        <f>X143*K143</f>
        <v>56.811049499999996</v>
      </c>
      <c r="Z143" s="165">
        <v>0</v>
      </c>
      <c r="AA143" s="166">
        <f>Z143*K143</f>
        <v>0</v>
      </c>
      <c r="AR143" s="18" t="s">
        <v>152</v>
      </c>
      <c r="AT143" s="18" t="s">
        <v>148</v>
      </c>
      <c r="AU143" s="18" t="s">
        <v>126</v>
      </c>
      <c r="AY143" s="18" t="s">
        <v>147</v>
      </c>
      <c r="BE143" s="105">
        <f>IF(U143="základná",N143,0)</f>
        <v>0</v>
      </c>
      <c r="BF143" s="105">
        <f>IF(U143="znížená",N143,0)</f>
        <v>0</v>
      </c>
      <c r="BG143" s="105">
        <f>IF(U143="zákl. prenesená",N143,0)</f>
        <v>0</v>
      </c>
      <c r="BH143" s="105">
        <f>IF(U143="zníž. prenesená",N143,0)</f>
        <v>0</v>
      </c>
      <c r="BI143" s="105">
        <f>IF(U143="nulová",N143,0)</f>
        <v>0</v>
      </c>
      <c r="BJ143" s="18" t="s">
        <v>126</v>
      </c>
      <c r="BK143" s="105">
        <f>ROUND(L143*K143,2)</f>
        <v>0</v>
      </c>
      <c r="BL143" s="18" t="s">
        <v>152</v>
      </c>
      <c r="BM143" s="18" t="s">
        <v>217</v>
      </c>
    </row>
    <row r="144" spans="2:65" s="1" customFormat="1" ht="38.25" customHeight="1">
      <c r="B144" s="131"/>
      <c r="C144" s="160" t="s">
        <v>218</v>
      </c>
      <c r="D144" s="160" t="s">
        <v>148</v>
      </c>
      <c r="E144" s="161" t="s">
        <v>219</v>
      </c>
      <c r="F144" s="220" t="s">
        <v>220</v>
      </c>
      <c r="G144" s="220"/>
      <c r="H144" s="220"/>
      <c r="I144" s="220"/>
      <c r="J144" s="162" t="s">
        <v>151</v>
      </c>
      <c r="K144" s="163">
        <v>798.96</v>
      </c>
      <c r="L144" s="222">
        <v>0</v>
      </c>
      <c r="M144" s="222"/>
      <c r="N144" s="217">
        <f>ROUND(L144*K144,2)</f>
        <v>0</v>
      </c>
      <c r="O144" s="217"/>
      <c r="P144" s="217"/>
      <c r="Q144" s="217"/>
      <c r="R144" s="134"/>
      <c r="T144" s="164" t="s">
        <v>5</v>
      </c>
      <c r="U144" s="43" t="s">
        <v>44</v>
      </c>
      <c r="V144" s="35"/>
      <c r="W144" s="165">
        <f>V144*K144</f>
        <v>0</v>
      </c>
      <c r="X144" s="165">
        <v>0.112</v>
      </c>
      <c r="Y144" s="165">
        <f>X144*K144</f>
        <v>89.483520000000013</v>
      </c>
      <c r="Z144" s="165">
        <v>0</v>
      </c>
      <c r="AA144" s="166">
        <f>Z144*K144</f>
        <v>0</v>
      </c>
      <c r="AR144" s="18" t="s">
        <v>152</v>
      </c>
      <c r="AT144" s="18" t="s">
        <v>148</v>
      </c>
      <c r="AU144" s="18" t="s">
        <v>126</v>
      </c>
      <c r="AY144" s="18" t="s">
        <v>147</v>
      </c>
      <c r="BE144" s="105">
        <f>IF(U144="základná",N144,0)</f>
        <v>0</v>
      </c>
      <c r="BF144" s="105">
        <f>IF(U144="znížená",N144,0)</f>
        <v>0</v>
      </c>
      <c r="BG144" s="105">
        <f>IF(U144="zákl. prenesená",N144,0)</f>
        <v>0</v>
      </c>
      <c r="BH144" s="105">
        <f>IF(U144="zníž. prenesená",N144,0)</f>
        <v>0</v>
      </c>
      <c r="BI144" s="105">
        <f>IF(U144="nulová",N144,0)</f>
        <v>0</v>
      </c>
      <c r="BJ144" s="18" t="s">
        <v>126</v>
      </c>
      <c r="BK144" s="105">
        <f>ROUND(L144*K144,2)</f>
        <v>0</v>
      </c>
      <c r="BL144" s="18" t="s">
        <v>152</v>
      </c>
      <c r="BM144" s="18" t="s">
        <v>221</v>
      </c>
    </row>
    <row r="145" spans="2:65" s="1" customFormat="1" ht="25.5" customHeight="1">
      <c r="B145" s="131"/>
      <c r="C145" s="167" t="s">
        <v>222</v>
      </c>
      <c r="D145" s="167" t="s">
        <v>187</v>
      </c>
      <c r="E145" s="168" t="s">
        <v>223</v>
      </c>
      <c r="F145" s="221" t="s">
        <v>224</v>
      </c>
      <c r="G145" s="221"/>
      <c r="H145" s="221"/>
      <c r="I145" s="221"/>
      <c r="J145" s="169" t="s">
        <v>151</v>
      </c>
      <c r="K145" s="170">
        <v>798.96</v>
      </c>
      <c r="L145" s="227">
        <v>0</v>
      </c>
      <c r="M145" s="227"/>
      <c r="N145" s="228">
        <f>ROUND(L145*K145,2)</f>
        <v>0</v>
      </c>
      <c r="O145" s="217"/>
      <c r="P145" s="217"/>
      <c r="Q145" s="217"/>
      <c r="R145" s="134"/>
      <c r="T145" s="164" t="s">
        <v>5</v>
      </c>
      <c r="U145" s="43" t="s">
        <v>44</v>
      </c>
      <c r="V145" s="35"/>
      <c r="W145" s="165">
        <f>V145*K145</f>
        <v>0</v>
      </c>
      <c r="X145" s="165">
        <v>0.16400000000000001</v>
      </c>
      <c r="Y145" s="165">
        <f>X145*K145</f>
        <v>131.02944000000002</v>
      </c>
      <c r="Z145" s="165">
        <v>0</v>
      </c>
      <c r="AA145" s="166">
        <f>Z145*K145</f>
        <v>0</v>
      </c>
      <c r="AR145" s="18" t="s">
        <v>177</v>
      </c>
      <c r="AT145" s="18" t="s">
        <v>187</v>
      </c>
      <c r="AU145" s="18" t="s">
        <v>126</v>
      </c>
      <c r="AY145" s="18" t="s">
        <v>147</v>
      </c>
      <c r="BE145" s="105">
        <f>IF(U145="základná",N145,0)</f>
        <v>0</v>
      </c>
      <c r="BF145" s="105">
        <f>IF(U145="znížená",N145,0)</f>
        <v>0</v>
      </c>
      <c r="BG145" s="105">
        <f>IF(U145="zákl. prenesená",N145,0)</f>
        <v>0</v>
      </c>
      <c r="BH145" s="105">
        <f>IF(U145="zníž. prenesená",N145,0)</f>
        <v>0</v>
      </c>
      <c r="BI145" s="105">
        <f>IF(U145="nulová",N145,0)</f>
        <v>0</v>
      </c>
      <c r="BJ145" s="18" t="s">
        <v>126</v>
      </c>
      <c r="BK145" s="105">
        <f>ROUND(L145*K145,2)</f>
        <v>0</v>
      </c>
      <c r="BL145" s="18" t="s">
        <v>152</v>
      </c>
      <c r="BM145" s="18" t="s">
        <v>225</v>
      </c>
    </row>
    <row r="146" spans="2:65" s="9" customFormat="1" ht="29.85" customHeight="1">
      <c r="B146" s="149"/>
      <c r="C146" s="150"/>
      <c r="D146" s="159" t="s">
        <v>120</v>
      </c>
      <c r="E146" s="159"/>
      <c r="F146" s="159"/>
      <c r="G146" s="159"/>
      <c r="H146" s="159"/>
      <c r="I146" s="159"/>
      <c r="J146" s="159"/>
      <c r="K146" s="159"/>
      <c r="L146" s="159"/>
      <c r="M146" s="159"/>
      <c r="N146" s="225">
        <f>BK146</f>
        <v>0</v>
      </c>
      <c r="O146" s="226"/>
      <c r="P146" s="226"/>
      <c r="Q146" s="226"/>
      <c r="R146" s="152"/>
      <c r="T146" s="153"/>
      <c r="U146" s="150"/>
      <c r="V146" s="150"/>
      <c r="W146" s="154">
        <f>SUM(W147:W154)</f>
        <v>0</v>
      </c>
      <c r="X146" s="150"/>
      <c r="Y146" s="154">
        <f>SUM(Y147:Y154)</f>
        <v>409.10750740999998</v>
      </c>
      <c r="Z146" s="150"/>
      <c r="AA146" s="155">
        <f>SUM(AA147:AA154)</f>
        <v>0</v>
      </c>
      <c r="AR146" s="156" t="s">
        <v>85</v>
      </c>
      <c r="AT146" s="157" t="s">
        <v>76</v>
      </c>
      <c r="AU146" s="157" t="s">
        <v>85</v>
      </c>
      <c r="AY146" s="156" t="s">
        <v>147</v>
      </c>
      <c r="BK146" s="158">
        <f>SUM(BK147:BK154)</f>
        <v>0</v>
      </c>
    </row>
    <row r="147" spans="2:65" s="1" customFormat="1" ht="38.25" customHeight="1">
      <c r="B147" s="131"/>
      <c r="C147" s="160" t="s">
        <v>10</v>
      </c>
      <c r="D147" s="160" t="s">
        <v>148</v>
      </c>
      <c r="E147" s="161" t="s">
        <v>226</v>
      </c>
      <c r="F147" s="220" t="s">
        <v>227</v>
      </c>
      <c r="G147" s="220"/>
      <c r="H147" s="220"/>
      <c r="I147" s="220"/>
      <c r="J147" s="162" t="s">
        <v>228</v>
      </c>
      <c r="K147" s="163">
        <v>665.8</v>
      </c>
      <c r="L147" s="222">
        <v>0</v>
      </c>
      <c r="M147" s="222"/>
      <c r="N147" s="217">
        <f t="shared" ref="N147:N154" si="15">ROUND(L147*K147,2)</f>
        <v>0</v>
      </c>
      <c r="O147" s="217"/>
      <c r="P147" s="217"/>
      <c r="Q147" s="217"/>
      <c r="R147" s="134"/>
      <c r="T147" s="164" t="s">
        <v>5</v>
      </c>
      <c r="U147" s="43" t="s">
        <v>44</v>
      </c>
      <c r="V147" s="35"/>
      <c r="W147" s="165">
        <f t="shared" ref="W147:W154" si="16">V147*K147</f>
        <v>0</v>
      </c>
      <c r="X147" s="165">
        <v>0.11679</v>
      </c>
      <c r="Y147" s="165">
        <f t="shared" ref="Y147:Y154" si="17">X147*K147</f>
        <v>77.758781999999997</v>
      </c>
      <c r="Z147" s="165">
        <v>0</v>
      </c>
      <c r="AA147" s="166">
        <f t="shared" ref="AA147:AA154" si="18">Z147*K147</f>
        <v>0</v>
      </c>
      <c r="AR147" s="18" t="s">
        <v>152</v>
      </c>
      <c r="AT147" s="18" t="s">
        <v>148</v>
      </c>
      <c r="AU147" s="18" t="s">
        <v>126</v>
      </c>
      <c r="AY147" s="18" t="s">
        <v>147</v>
      </c>
      <c r="BE147" s="105">
        <f t="shared" ref="BE147:BE154" si="19">IF(U147="základná",N147,0)</f>
        <v>0</v>
      </c>
      <c r="BF147" s="105">
        <f t="shared" ref="BF147:BF154" si="20">IF(U147="znížená",N147,0)</f>
        <v>0</v>
      </c>
      <c r="BG147" s="105">
        <f t="shared" ref="BG147:BG154" si="21">IF(U147="zákl. prenesená",N147,0)</f>
        <v>0</v>
      </c>
      <c r="BH147" s="105">
        <f t="shared" ref="BH147:BH154" si="22">IF(U147="zníž. prenesená",N147,0)</f>
        <v>0</v>
      </c>
      <c r="BI147" s="105">
        <f t="shared" ref="BI147:BI154" si="23">IF(U147="nulová",N147,0)</f>
        <v>0</v>
      </c>
      <c r="BJ147" s="18" t="s">
        <v>126</v>
      </c>
      <c r="BK147" s="105">
        <f t="shared" ref="BK147:BK154" si="24">ROUND(L147*K147,2)</f>
        <v>0</v>
      </c>
      <c r="BL147" s="18" t="s">
        <v>152</v>
      </c>
      <c r="BM147" s="18" t="s">
        <v>229</v>
      </c>
    </row>
    <row r="148" spans="2:65" s="1" customFormat="1" ht="16.5" customHeight="1">
      <c r="B148" s="131"/>
      <c r="C148" s="167" t="s">
        <v>230</v>
      </c>
      <c r="D148" s="167" t="s">
        <v>187</v>
      </c>
      <c r="E148" s="168" t="s">
        <v>231</v>
      </c>
      <c r="F148" s="221" t="s">
        <v>232</v>
      </c>
      <c r="G148" s="221"/>
      <c r="H148" s="221"/>
      <c r="I148" s="221"/>
      <c r="J148" s="169" t="s">
        <v>228</v>
      </c>
      <c r="K148" s="170">
        <v>665.8</v>
      </c>
      <c r="L148" s="227">
        <v>0</v>
      </c>
      <c r="M148" s="227"/>
      <c r="N148" s="228">
        <f t="shared" si="15"/>
        <v>0</v>
      </c>
      <c r="O148" s="217"/>
      <c r="P148" s="217"/>
      <c r="Q148" s="217"/>
      <c r="R148" s="134"/>
      <c r="T148" s="164" t="s">
        <v>5</v>
      </c>
      <c r="U148" s="43" t="s">
        <v>44</v>
      </c>
      <c r="V148" s="35"/>
      <c r="W148" s="165">
        <f t="shared" si="16"/>
        <v>0</v>
      </c>
      <c r="X148" s="165">
        <v>4.8000000000000001E-2</v>
      </c>
      <c r="Y148" s="165">
        <f t="shared" si="17"/>
        <v>31.958399999999997</v>
      </c>
      <c r="Z148" s="165">
        <v>0</v>
      </c>
      <c r="AA148" s="166">
        <f t="shared" si="18"/>
        <v>0</v>
      </c>
      <c r="AR148" s="18" t="s">
        <v>177</v>
      </c>
      <c r="AT148" s="18" t="s">
        <v>187</v>
      </c>
      <c r="AU148" s="18" t="s">
        <v>126</v>
      </c>
      <c r="AY148" s="18" t="s">
        <v>147</v>
      </c>
      <c r="BE148" s="105">
        <f t="shared" si="19"/>
        <v>0</v>
      </c>
      <c r="BF148" s="105">
        <f t="shared" si="20"/>
        <v>0</v>
      </c>
      <c r="BG148" s="105">
        <f t="shared" si="21"/>
        <v>0</v>
      </c>
      <c r="BH148" s="105">
        <f t="shared" si="22"/>
        <v>0</v>
      </c>
      <c r="BI148" s="105">
        <f t="shared" si="23"/>
        <v>0</v>
      </c>
      <c r="BJ148" s="18" t="s">
        <v>126</v>
      </c>
      <c r="BK148" s="105">
        <f t="shared" si="24"/>
        <v>0</v>
      </c>
      <c r="BL148" s="18" t="s">
        <v>152</v>
      </c>
      <c r="BM148" s="18" t="s">
        <v>233</v>
      </c>
    </row>
    <row r="149" spans="2:65" s="1" customFormat="1" ht="38.25" customHeight="1">
      <c r="B149" s="131"/>
      <c r="C149" s="160" t="s">
        <v>234</v>
      </c>
      <c r="D149" s="160" t="s">
        <v>148</v>
      </c>
      <c r="E149" s="161" t="s">
        <v>235</v>
      </c>
      <c r="F149" s="220" t="s">
        <v>236</v>
      </c>
      <c r="G149" s="220"/>
      <c r="H149" s="220"/>
      <c r="I149" s="220"/>
      <c r="J149" s="162" t="s">
        <v>156</v>
      </c>
      <c r="K149" s="163">
        <v>135.15700000000001</v>
      </c>
      <c r="L149" s="222">
        <v>0</v>
      </c>
      <c r="M149" s="222"/>
      <c r="N149" s="217">
        <f t="shared" si="15"/>
        <v>0</v>
      </c>
      <c r="O149" s="217"/>
      <c r="P149" s="217"/>
      <c r="Q149" s="217"/>
      <c r="R149" s="134"/>
      <c r="T149" s="164" t="s">
        <v>5</v>
      </c>
      <c r="U149" s="43" t="s">
        <v>44</v>
      </c>
      <c r="V149" s="35"/>
      <c r="W149" s="165">
        <f t="shared" si="16"/>
        <v>0</v>
      </c>
      <c r="X149" s="165">
        <v>2.2151299999999998</v>
      </c>
      <c r="Y149" s="165">
        <f t="shared" si="17"/>
        <v>299.39032541</v>
      </c>
      <c r="Z149" s="165">
        <v>0</v>
      </c>
      <c r="AA149" s="166">
        <f t="shared" si="18"/>
        <v>0</v>
      </c>
      <c r="AR149" s="18" t="s">
        <v>152</v>
      </c>
      <c r="AT149" s="18" t="s">
        <v>148</v>
      </c>
      <c r="AU149" s="18" t="s">
        <v>126</v>
      </c>
      <c r="AY149" s="18" t="s">
        <v>147</v>
      </c>
      <c r="BE149" s="105">
        <f t="shared" si="19"/>
        <v>0</v>
      </c>
      <c r="BF149" s="105">
        <f t="shared" si="20"/>
        <v>0</v>
      </c>
      <c r="BG149" s="105">
        <f t="shared" si="21"/>
        <v>0</v>
      </c>
      <c r="BH149" s="105">
        <f t="shared" si="22"/>
        <v>0</v>
      </c>
      <c r="BI149" s="105">
        <f t="shared" si="23"/>
        <v>0</v>
      </c>
      <c r="BJ149" s="18" t="s">
        <v>126</v>
      </c>
      <c r="BK149" s="105">
        <f t="shared" si="24"/>
        <v>0</v>
      </c>
      <c r="BL149" s="18" t="s">
        <v>152</v>
      </c>
      <c r="BM149" s="18" t="s">
        <v>237</v>
      </c>
    </row>
    <row r="150" spans="2:65" s="1" customFormat="1" ht="25.5" customHeight="1">
      <c r="B150" s="131"/>
      <c r="C150" s="160" t="s">
        <v>238</v>
      </c>
      <c r="D150" s="160" t="s">
        <v>148</v>
      </c>
      <c r="E150" s="161" t="s">
        <v>239</v>
      </c>
      <c r="F150" s="220" t="s">
        <v>240</v>
      </c>
      <c r="G150" s="220"/>
      <c r="H150" s="220"/>
      <c r="I150" s="220"/>
      <c r="J150" s="162" t="s">
        <v>228</v>
      </c>
      <c r="K150" s="163">
        <v>665.8</v>
      </c>
      <c r="L150" s="222">
        <v>0</v>
      </c>
      <c r="M150" s="222"/>
      <c r="N150" s="217">
        <f t="shared" si="15"/>
        <v>0</v>
      </c>
      <c r="O150" s="217"/>
      <c r="P150" s="217"/>
      <c r="Q150" s="217"/>
      <c r="R150" s="134"/>
      <c r="T150" s="164" t="s">
        <v>5</v>
      </c>
      <c r="U150" s="43" t="s">
        <v>44</v>
      </c>
      <c r="V150" s="35"/>
      <c r="W150" s="165">
        <f t="shared" si="16"/>
        <v>0</v>
      </c>
      <c r="X150" s="165">
        <v>0</v>
      </c>
      <c r="Y150" s="165">
        <f t="shared" si="17"/>
        <v>0</v>
      </c>
      <c r="Z150" s="165">
        <v>0</v>
      </c>
      <c r="AA150" s="166">
        <f t="shared" si="18"/>
        <v>0</v>
      </c>
      <c r="AR150" s="18" t="s">
        <v>152</v>
      </c>
      <c r="AT150" s="18" t="s">
        <v>148</v>
      </c>
      <c r="AU150" s="18" t="s">
        <v>126</v>
      </c>
      <c r="AY150" s="18" t="s">
        <v>147</v>
      </c>
      <c r="BE150" s="105">
        <f t="shared" si="19"/>
        <v>0</v>
      </c>
      <c r="BF150" s="105">
        <f t="shared" si="20"/>
        <v>0</v>
      </c>
      <c r="BG150" s="105">
        <f t="shared" si="21"/>
        <v>0</v>
      </c>
      <c r="BH150" s="105">
        <f t="shared" si="22"/>
        <v>0</v>
      </c>
      <c r="BI150" s="105">
        <f t="shared" si="23"/>
        <v>0</v>
      </c>
      <c r="BJ150" s="18" t="s">
        <v>126</v>
      </c>
      <c r="BK150" s="105">
        <f t="shared" si="24"/>
        <v>0</v>
      </c>
      <c r="BL150" s="18" t="s">
        <v>152</v>
      </c>
      <c r="BM150" s="18" t="s">
        <v>241</v>
      </c>
    </row>
    <row r="151" spans="2:65" s="1" customFormat="1" ht="38.25" customHeight="1">
      <c r="B151" s="131"/>
      <c r="C151" s="160" t="s">
        <v>242</v>
      </c>
      <c r="D151" s="160" t="s">
        <v>148</v>
      </c>
      <c r="E151" s="161" t="s">
        <v>243</v>
      </c>
      <c r="F151" s="220" t="s">
        <v>244</v>
      </c>
      <c r="G151" s="220"/>
      <c r="H151" s="220"/>
      <c r="I151" s="220"/>
      <c r="J151" s="162" t="s">
        <v>180</v>
      </c>
      <c r="K151" s="163">
        <v>60.255000000000003</v>
      </c>
      <c r="L151" s="222">
        <v>0</v>
      </c>
      <c r="M151" s="222"/>
      <c r="N151" s="217">
        <f t="shared" si="15"/>
        <v>0</v>
      </c>
      <c r="O151" s="217"/>
      <c r="P151" s="217"/>
      <c r="Q151" s="217"/>
      <c r="R151" s="134"/>
      <c r="T151" s="164" t="s">
        <v>5</v>
      </c>
      <c r="U151" s="43" t="s">
        <v>44</v>
      </c>
      <c r="V151" s="35"/>
      <c r="W151" s="165">
        <f t="shared" si="16"/>
        <v>0</v>
      </c>
      <c r="X151" s="165">
        <v>0</v>
      </c>
      <c r="Y151" s="165">
        <f t="shared" si="17"/>
        <v>0</v>
      </c>
      <c r="Z151" s="165">
        <v>0</v>
      </c>
      <c r="AA151" s="166">
        <f t="shared" si="18"/>
        <v>0</v>
      </c>
      <c r="AR151" s="18" t="s">
        <v>152</v>
      </c>
      <c r="AT151" s="18" t="s">
        <v>148</v>
      </c>
      <c r="AU151" s="18" t="s">
        <v>126</v>
      </c>
      <c r="AY151" s="18" t="s">
        <v>147</v>
      </c>
      <c r="BE151" s="105">
        <f t="shared" si="19"/>
        <v>0</v>
      </c>
      <c r="BF151" s="105">
        <f t="shared" si="20"/>
        <v>0</v>
      </c>
      <c r="BG151" s="105">
        <f t="shared" si="21"/>
        <v>0</v>
      </c>
      <c r="BH151" s="105">
        <f t="shared" si="22"/>
        <v>0</v>
      </c>
      <c r="BI151" s="105">
        <f t="shared" si="23"/>
        <v>0</v>
      </c>
      <c r="BJ151" s="18" t="s">
        <v>126</v>
      </c>
      <c r="BK151" s="105">
        <f t="shared" si="24"/>
        <v>0</v>
      </c>
      <c r="BL151" s="18" t="s">
        <v>152</v>
      </c>
      <c r="BM151" s="18" t="s">
        <v>245</v>
      </c>
    </row>
    <row r="152" spans="2:65" s="1" customFormat="1" ht="25.5" customHeight="1">
      <c r="B152" s="131"/>
      <c r="C152" s="160" t="s">
        <v>246</v>
      </c>
      <c r="D152" s="160" t="s">
        <v>148</v>
      </c>
      <c r="E152" s="161" t="s">
        <v>247</v>
      </c>
      <c r="F152" s="220" t="s">
        <v>248</v>
      </c>
      <c r="G152" s="220"/>
      <c r="H152" s="220"/>
      <c r="I152" s="220"/>
      <c r="J152" s="162" t="s">
        <v>180</v>
      </c>
      <c r="K152" s="163">
        <v>662.80499999999995</v>
      </c>
      <c r="L152" s="222">
        <v>0</v>
      </c>
      <c r="M152" s="222"/>
      <c r="N152" s="217">
        <f t="shared" si="15"/>
        <v>0</v>
      </c>
      <c r="O152" s="217"/>
      <c r="P152" s="217"/>
      <c r="Q152" s="217"/>
      <c r="R152" s="134"/>
      <c r="T152" s="164" t="s">
        <v>5</v>
      </c>
      <c r="U152" s="43" t="s">
        <v>44</v>
      </c>
      <c r="V152" s="35"/>
      <c r="W152" s="165">
        <f t="shared" si="16"/>
        <v>0</v>
      </c>
      <c r="X152" s="165">
        <v>0</v>
      </c>
      <c r="Y152" s="165">
        <f t="shared" si="17"/>
        <v>0</v>
      </c>
      <c r="Z152" s="165">
        <v>0</v>
      </c>
      <c r="AA152" s="166">
        <f t="shared" si="18"/>
        <v>0</v>
      </c>
      <c r="AR152" s="18" t="s">
        <v>152</v>
      </c>
      <c r="AT152" s="18" t="s">
        <v>148</v>
      </c>
      <c r="AU152" s="18" t="s">
        <v>126</v>
      </c>
      <c r="AY152" s="18" t="s">
        <v>147</v>
      </c>
      <c r="BE152" s="105">
        <f t="shared" si="19"/>
        <v>0</v>
      </c>
      <c r="BF152" s="105">
        <f t="shared" si="20"/>
        <v>0</v>
      </c>
      <c r="BG152" s="105">
        <f t="shared" si="21"/>
        <v>0</v>
      </c>
      <c r="BH152" s="105">
        <f t="shared" si="22"/>
        <v>0</v>
      </c>
      <c r="BI152" s="105">
        <f t="shared" si="23"/>
        <v>0</v>
      </c>
      <c r="BJ152" s="18" t="s">
        <v>126</v>
      </c>
      <c r="BK152" s="105">
        <f t="shared" si="24"/>
        <v>0</v>
      </c>
      <c r="BL152" s="18" t="s">
        <v>152</v>
      </c>
      <c r="BM152" s="18" t="s">
        <v>249</v>
      </c>
    </row>
    <row r="153" spans="2:65" s="1" customFormat="1" ht="25.5" customHeight="1">
      <c r="B153" s="131"/>
      <c r="C153" s="160" t="s">
        <v>250</v>
      </c>
      <c r="D153" s="160" t="s">
        <v>148</v>
      </c>
      <c r="E153" s="161" t="s">
        <v>251</v>
      </c>
      <c r="F153" s="220" t="s">
        <v>252</v>
      </c>
      <c r="G153" s="220"/>
      <c r="H153" s="220"/>
      <c r="I153" s="220"/>
      <c r="J153" s="162" t="s">
        <v>180</v>
      </c>
      <c r="K153" s="163">
        <v>60.255000000000003</v>
      </c>
      <c r="L153" s="222">
        <v>0</v>
      </c>
      <c r="M153" s="222"/>
      <c r="N153" s="217">
        <f t="shared" si="15"/>
        <v>0</v>
      </c>
      <c r="O153" s="217"/>
      <c r="P153" s="217"/>
      <c r="Q153" s="217"/>
      <c r="R153" s="134"/>
      <c r="T153" s="164" t="s">
        <v>5</v>
      </c>
      <c r="U153" s="43" t="s">
        <v>44</v>
      </c>
      <c r="V153" s="35"/>
      <c r="W153" s="165">
        <f t="shared" si="16"/>
        <v>0</v>
      </c>
      <c r="X153" s="165">
        <v>0</v>
      </c>
      <c r="Y153" s="165">
        <f t="shared" si="17"/>
        <v>0</v>
      </c>
      <c r="Z153" s="165">
        <v>0</v>
      </c>
      <c r="AA153" s="166">
        <f t="shared" si="18"/>
        <v>0</v>
      </c>
      <c r="AR153" s="18" t="s">
        <v>152</v>
      </c>
      <c r="AT153" s="18" t="s">
        <v>148</v>
      </c>
      <c r="AU153" s="18" t="s">
        <v>126</v>
      </c>
      <c r="AY153" s="18" t="s">
        <v>147</v>
      </c>
      <c r="BE153" s="105">
        <f t="shared" si="19"/>
        <v>0</v>
      </c>
      <c r="BF153" s="105">
        <f t="shared" si="20"/>
        <v>0</v>
      </c>
      <c r="BG153" s="105">
        <f t="shared" si="21"/>
        <v>0</v>
      </c>
      <c r="BH153" s="105">
        <f t="shared" si="22"/>
        <v>0</v>
      </c>
      <c r="BI153" s="105">
        <f t="shared" si="23"/>
        <v>0</v>
      </c>
      <c r="BJ153" s="18" t="s">
        <v>126</v>
      </c>
      <c r="BK153" s="105">
        <f t="shared" si="24"/>
        <v>0</v>
      </c>
      <c r="BL153" s="18" t="s">
        <v>152</v>
      </c>
      <c r="BM153" s="18" t="s">
        <v>253</v>
      </c>
    </row>
    <row r="154" spans="2:65" s="1" customFormat="1" ht="38.25" customHeight="1">
      <c r="B154" s="131"/>
      <c r="C154" s="160" t="s">
        <v>254</v>
      </c>
      <c r="D154" s="160" t="s">
        <v>148</v>
      </c>
      <c r="E154" s="161" t="s">
        <v>255</v>
      </c>
      <c r="F154" s="220" t="s">
        <v>256</v>
      </c>
      <c r="G154" s="220"/>
      <c r="H154" s="220"/>
      <c r="I154" s="220"/>
      <c r="J154" s="162" t="s">
        <v>180</v>
      </c>
      <c r="K154" s="163">
        <v>60.255000000000003</v>
      </c>
      <c r="L154" s="222">
        <v>0</v>
      </c>
      <c r="M154" s="222"/>
      <c r="N154" s="217">
        <f t="shared" si="15"/>
        <v>0</v>
      </c>
      <c r="O154" s="217"/>
      <c r="P154" s="217"/>
      <c r="Q154" s="217"/>
      <c r="R154" s="134"/>
      <c r="T154" s="164" t="s">
        <v>5</v>
      </c>
      <c r="U154" s="43" t="s">
        <v>44</v>
      </c>
      <c r="V154" s="35"/>
      <c r="W154" s="165">
        <f t="shared" si="16"/>
        <v>0</v>
      </c>
      <c r="X154" s="165">
        <v>0</v>
      </c>
      <c r="Y154" s="165">
        <f t="shared" si="17"/>
        <v>0</v>
      </c>
      <c r="Z154" s="165">
        <v>0</v>
      </c>
      <c r="AA154" s="166">
        <f t="shared" si="18"/>
        <v>0</v>
      </c>
      <c r="AR154" s="18" t="s">
        <v>152</v>
      </c>
      <c r="AT154" s="18" t="s">
        <v>148</v>
      </c>
      <c r="AU154" s="18" t="s">
        <v>126</v>
      </c>
      <c r="AY154" s="18" t="s">
        <v>147</v>
      </c>
      <c r="BE154" s="105">
        <f t="shared" si="19"/>
        <v>0</v>
      </c>
      <c r="BF154" s="105">
        <f t="shared" si="20"/>
        <v>0</v>
      </c>
      <c r="BG154" s="105">
        <f t="shared" si="21"/>
        <v>0</v>
      </c>
      <c r="BH154" s="105">
        <f t="shared" si="22"/>
        <v>0</v>
      </c>
      <c r="BI154" s="105">
        <f t="shared" si="23"/>
        <v>0</v>
      </c>
      <c r="BJ154" s="18" t="s">
        <v>126</v>
      </c>
      <c r="BK154" s="105">
        <f t="shared" si="24"/>
        <v>0</v>
      </c>
      <c r="BL154" s="18" t="s">
        <v>152</v>
      </c>
      <c r="BM154" s="18" t="s">
        <v>257</v>
      </c>
    </row>
    <row r="155" spans="2:65" s="9" customFormat="1" ht="29.85" customHeight="1">
      <c r="B155" s="149"/>
      <c r="C155" s="150"/>
      <c r="D155" s="159" t="s">
        <v>121</v>
      </c>
      <c r="E155" s="159"/>
      <c r="F155" s="159"/>
      <c r="G155" s="159"/>
      <c r="H155" s="159"/>
      <c r="I155" s="159"/>
      <c r="J155" s="159"/>
      <c r="K155" s="159"/>
      <c r="L155" s="159"/>
      <c r="M155" s="159"/>
      <c r="N155" s="225">
        <f>BK155</f>
        <v>0</v>
      </c>
      <c r="O155" s="226"/>
      <c r="P155" s="226"/>
      <c r="Q155" s="226"/>
      <c r="R155" s="152"/>
      <c r="T155" s="153"/>
      <c r="U155" s="150"/>
      <c r="V155" s="150"/>
      <c r="W155" s="154">
        <f>W156</f>
        <v>0</v>
      </c>
      <c r="X155" s="150"/>
      <c r="Y155" s="154">
        <f>Y156</f>
        <v>0</v>
      </c>
      <c r="Z155" s="150"/>
      <c r="AA155" s="155">
        <f>AA156</f>
        <v>0</v>
      </c>
      <c r="AR155" s="156" t="s">
        <v>85</v>
      </c>
      <c r="AT155" s="157" t="s">
        <v>76</v>
      </c>
      <c r="AU155" s="157" t="s">
        <v>85</v>
      </c>
      <c r="AY155" s="156" t="s">
        <v>147</v>
      </c>
      <c r="BK155" s="158">
        <f>BK156</f>
        <v>0</v>
      </c>
    </row>
    <row r="156" spans="2:65" s="1" customFormat="1" ht="38.25" customHeight="1">
      <c r="B156" s="131"/>
      <c r="C156" s="160" t="s">
        <v>258</v>
      </c>
      <c r="D156" s="160" t="s">
        <v>148</v>
      </c>
      <c r="E156" s="161" t="s">
        <v>259</v>
      </c>
      <c r="F156" s="220" t="s">
        <v>260</v>
      </c>
      <c r="G156" s="220"/>
      <c r="H156" s="220"/>
      <c r="I156" s="220"/>
      <c r="J156" s="162" t="s">
        <v>180</v>
      </c>
      <c r="K156" s="163">
        <v>1769.673</v>
      </c>
      <c r="L156" s="222">
        <v>0</v>
      </c>
      <c r="M156" s="222"/>
      <c r="N156" s="217">
        <f>ROUND(L156*K156,2)</f>
        <v>0</v>
      </c>
      <c r="O156" s="217"/>
      <c r="P156" s="217"/>
      <c r="Q156" s="217"/>
      <c r="R156" s="134"/>
      <c r="T156" s="164" t="s">
        <v>5</v>
      </c>
      <c r="U156" s="43" t="s">
        <v>44</v>
      </c>
      <c r="V156" s="35"/>
      <c r="W156" s="165">
        <f>V156*K156</f>
        <v>0</v>
      </c>
      <c r="X156" s="165">
        <v>0</v>
      </c>
      <c r="Y156" s="165">
        <f>X156*K156</f>
        <v>0</v>
      </c>
      <c r="Z156" s="165">
        <v>0</v>
      </c>
      <c r="AA156" s="166">
        <f>Z156*K156</f>
        <v>0</v>
      </c>
      <c r="AR156" s="18" t="s">
        <v>152</v>
      </c>
      <c r="AT156" s="18" t="s">
        <v>148</v>
      </c>
      <c r="AU156" s="18" t="s">
        <v>126</v>
      </c>
      <c r="AY156" s="18" t="s">
        <v>147</v>
      </c>
      <c r="BE156" s="105">
        <f>IF(U156="základná",N156,0)</f>
        <v>0</v>
      </c>
      <c r="BF156" s="105">
        <f>IF(U156="znížená",N156,0)</f>
        <v>0</v>
      </c>
      <c r="BG156" s="105">
        <f>IF(U156="zákl. prenesená",N156,0)</f>
        <v>0</v>
      </c>
      <c r="BH156" s="105">
        <f>IF(U156="zníž. prenesená",N156,0)</f>
        <v>0</v>
      </c>
      <c r="BI156" s="105">
        <f>IF(U156="nulová",N156,0)</f>
        <v>0</v>
      </c>
      <c r="BJ156" s="18" t="s">
        <v>126</v>
      </c>
      <c r="BK156" s="105">
        <f>ROUND(L156*K156,2)</f>
        <v>0</v>
      </c>
      <c r="BL156" s="18" t="s">
        <v>152</v>
      </c>
      <c r="BM156" s="18" t="s">
        <v>261</v>
      </c>
    </row>
    <row r="157" spans="2:65" s="9" customFormat="1" ht="37.35" customHeight="1">
      <c r="B157" s="149"/>
      <c r="C157" s="150"/>
      <c r="D157" s="151" t="s">
        <v>122</v>
      </c>
      <c r="E157" s="151"/>
      <c r="F157" s="151"/>
      <c r="G157" s="151"/>
      <c r="H157" s="151"/>
      <c r="I157" s="151"/>
      <c r="J157" s="151"/>
      <c r="K157" s="151"/>
      <c r="L157" s="151"/>
      <c r="M157" s="151"/>
      <c r="N157" s="223">
        <f>BK157</f>
        <v>0</v>
      </c>
      <c r="O157" s="224"/>
      <c r="P157" s="224"/>
      <c r="Q157" s="224"/>
      <c r="R157" s="152"/>
      <c r="T157" s="153"/>
      <c r="U157" s="150"/>
      <c r="V157" s="150"/>
      <c r="W157" s="154">
        <f>SUM(W158:W162)</f>
        <v>0</v>
      </c>
      <c r="X157" s="150"/>
      <c r="Y157" s="154">
        <f>SUM(Y158:Y162)</f>
        <v>0</v>
      </c>
      <c r="Z157" s="150"/>
      <c r="AA157" s="155">
        <f>SUM(AA158:AA162)</f>
        <v>0</v>
      </c>
      <c r="AR157" s="156" t="s">
        <v>165</v>
      </c>
      <c r="AT157" s="157" t="s">
        <v>76</v>
      </c>
      <c r="AU157" s="157" t="s">
        <v>77</v>
      </c>
      <c r="AY157" s="156" t="s">
        <v>147</v>
      </c>
      <c r="BK157" s="158">
        <f>SUM(BK158:BK162)</f>
        <v>0</v>
      </c>
    </row>
    <row r="158" spans="2:65" s="1" customFormat="1" ht="38.25" customHeight="1">
      <c r="B158" s="131"/>
      <c r="C158" s="160" t="s">
        <v>262</v>
      </c>
      <c r="D158" s="160" t="s">
        <v>148</v>
      </c>
      <c r="E158" s="161" t="s">
        <v>263</v>
      </c>
      <c r="F158" s="220" t="s">
        <v>264</v>
      </c>
      <c r="G158" s="220"/>
      <c r="H158" s="220"/>
      <c r="I158" s="220"/>
      <c r="J158" s="162" t="s">
        <v>265</v>
      </c>
      <c r="K158" s="163">
        <v>1</v>
      </c>
      <c r="L158" s="222">
        <v>0</v>
      </c>
      <c r="M158" s="222"/>
      <c r="N158" s="217">
        <f>ROUND(L158*K158,2)</f>
        <v>0</v>
      </c>
      <c r="O158" s="217"/>
      <c r="P158" s="217"/>
      <c r="Q158" s="217"/>
      <c r="R158" s="134"/>
      <c r="T158" s="164" t="s">
        <v>5</v>
      </c>
      <c r="U158" s="43" t="s">
        <v>44</v>
      </c>
      <c r="V158" s="35"/>
      <c r="W158" s="165">
        <f>V158*K158</f>
        <v>0</v>
      </c>
      <c r="X158" s="165">
        <v>0</v>
      </c>
      <c r="Y158" s="165">
        <f>X158*K158</f>
        <v>0</v>
      </c>
      <c r="Z158" s="165">
        <v>0</v>
      </c>
      <c r="AA158" s="166">
        <f>Z158*K158</f>
        <v>0</v>
      </c>
      <c r="AR158" s="18" t="s">
        <v>266</v>
      </c>
      <c r="AT158" s="18" t="s">
        <v>148</v>
      </c>
      <c r="AU158" s="18" t="s">
        <v>85</v>
      </c>
      <c r="AY158" s="18" t="s">
        <v>147</v>
      </c>
      <c r="BE158" s="105">
        <f>IF(U158="základná",N158,0)</f>
        <v>0</v>
      </c>
      <c r="BF158" s="105">
        <f>IF(U158="znížená",N158,0)</f>
        <v>0</v>
      </c>
      <c r="BG158" s="105">
        <f>IF(U158="zákl. prenesená",N158,0)</f>
        <v>0</v>
      </c>
      <c r="BH158" s="105">
        <f>IF(U158="zníž. prenesená",N158,0)</f>
        <v>0</v>
      </c>
      <c r="BI158" s="105">
        <f>IF(U158="nulová",N158,0)</f>
        <v>0</v>
      </c>
      <c r="BJ158" s="18" t="s">
        <v>126</v>
      </c>
      <c r="BK158" s="105">
        <f>ROUND(L158*K158,2)</f>
        <v>0</v>
      </c>
      <c r="BL158" s="18" t="s">
        <v>266</v>
      </c>
      <c r="BM158" s="18" t="s">
        <v>267</v>
      </c>
    </row>
    <row r="159" spans="2:65" s="1" customFormat="1" ht="38.25" customHeight="1">
      <c r="B159" s="131"/>
      <c r="C159" s="160" t="s">
        <v>268</v>
      </c>
      <c r="D159" s="160" t="s">
        <v>148</v>
      </c>
      <c r="E159" s="161" t="s">
        <v>269</v>
      </c>
      <c r="F159" s="220" t="s">
        <v>270</v>
      </c>
      <c r="G159" s="220"/>
      <c r="H159" s="220"/>
      <c r="I159" s="220"/>
      <c r="J159" s="162" t="s">
        <v>265</v>
      </c>
      <c r="K159" s="163">
        <v>1</v>
      </c>
      <c r="L159" s="222">
        <v>0</v>
      </c>
      <c r="M159" s="222"/>
      <c r="N159" s="217">
        <f>ROUND(L159*K159,2)</f>
        <v>0</v>
      </c>
      <c r="O159" s="217"/>
      <c r="P159" s="217"/>
      <c r="Q159" s="217"/>
      <c r="R159" s="134"/>
      <c r="T159" s="164" t="s">
        <v>5</v>
      </c>
      <c r="U159" s="43" t="s">
        <v>44</v>
      </c>
      <c r="V159" s="35"/>
      <c r="W159" s="165">
        <f>V159*K159</f>
        <v>0</v>
      </c>
      <c r="X159" s="165">
        <v>0</v>
      </c>
      <c r="Y159" s="165">
        <f>X159*K159</f>
        <v>0</v>
      </c>
      <c r="Z159" s="165">
        <v>0</v>
      </c>
      <c r="AA159" s="166">
        <f>Z159*K159</f>
        <v>0</v>
      </c>
      <c r="AR159" s="18" t="s">
        <v>266</v>
      </c>
      <c r="AT159" s="18" t="s">
        <v>148</v>
      </c>
      <c r="AU159" s="18" t="s">
        <v>85</v>
      </c>
      <c r="AY159" s="18" t="s">
        <v>147</v>
      </c>
      <c r="BE159" s="105">
        <f>IF(U159="základná",N159,0)</f>
        <v>0</v>
      </c>
      <c r="BF159" s="105">
        <f>IF(U159="znížená",N159,0)</f>
        <v>0</v>
      </c>
      <c r="BG159" s="105">
        <f>IF(U159="zákl. prenesená",N159,0)</f>
        <v>0</v>
      </c>
      <c r="BH159" s="105">
        <f>IF(U159="zníž. prenesená",N159,0)</f>
        <v>0</v>
      </c>
      <c r="BI159" s="105">
        <f>IF(U159="nulová",N159,0)</f>
        <v>0</v>
      </c>
      <c r="BJ159" s="18" t="s">
        <v>126</v>
      </c>
      <c r="BK159" s="105">
        <f>ROUND(L159*K159,2)</f>
        <v>0</v>
      </c>
      <c r="BL159" s="18" t="s">
        <v>266</v>
      </c>
      <c r="BM159" s="18" t="s">
        <v>271</v>
      </c>
    </row>
    <row r="160" spans="2:65" s="1" customFormat="1" ht="25.5" customHeight="1">
      <c r="B160" s="131"/>
      <c r="C160" s="160" t="s">
        <v>272</v>
      </c>
      <c r="D160" s="160" t="s">
        <v>148</v>
      </c>
      <c r="E160" s="161" t="s">
        <v>273</v>
      </c>
      <c r="F160" s="220" t="s">
        <v>274</v>
      </c>
      <c r="G160" s="220"/>
      <c r="H160" s="220"/>
      <c r="I160" s="220"/>
      <c r="J160" s="162" t="s">
        <v>265</v>
      </c>
      <c r="K160" s="163">
        <v>1</v>
      </c>
      <c r="L160" s="222">
        <v>0</v>
      </c>
      <c r="M160" s="222"/>
      <c r="N160" s="217">
        <f>ROUND(L160*K160,2)</f>
        <v>0</v>
      </c>
      <c r="O160" s="217"/>
      <c r="P160" s="217"/>
      <c r="Q160" s="217"/>
      <c r="R160" s="134"/>
      <c r="T160" s="164" t="s">
        <v>5</v>
      </c>
      <c r="U160" s="43" t="s">
        <v>44</v>
      </c>
      <c r="V160" s="35"/>
      <c r="W160" s="165">
        <f>V160*K160</f>
        <v>0</v>
      </c>
      <c r="X160" s="165">
        <v>0</v>
      </c>
      <c r="Y160" s="165">
        <f>X160*K160</f>
        <v>0</v>
      </c>
      <c r="Z160" s="165">
        <v>0</v>
      </c>
      <c r="AA160" s="166">
        <f>Z160*K160</f>
        <v>0</v>
      </c>
      <c r="AR160" s="18" t="s">
        <v>266</v>
      </c>
      <c r="AT160" s="18" t="s">
        <v>148</v>
      </c>
      <c r="AU160" s="18" t="s">
        <v>85</v>
      </c>
      <c r="AY160" s="18" t="s">
        <v>147</v>
      </c>
      <c r="BE160" s="105">
        <f>IF(U160="základná",N160,0)</f>
        <v>0</v>
      </c>
      <c r="BF160" s="105">
        <f>IF(U160="znížená",N160,0)</f>
        <v>0</v>
      </c>
      <c r="BG160" s="105">
        <f>IF(U160="zákl. prenesená",N160,0)</f>
        <v>0</v>
      </c>
      <c r="BH160" s="105">
        <f>IF(U160="zníž. prenesená",N160,0)</f>
        <v>0</v>
      </c>
      <c r="BI160" s="105">
        <f>IF(U160="nulová",N160,0)</f>
        <v>0</v>
      </c>
      <c r="BJ160" s="18" t="s">
        <v>126</v>
      </c>
      <c r="BK160" s="105">
        <f>ROUND(L160*K160,2)</f>
        <v>0</v>
      </c>
      <c r="BL160" s="18" t="s">
        <v>266</v>
      </c>
      <c r="BM160" s="18" t="s">
        <v>275</v>
      </c>
    </row>
    <row r="161" spans="2:65" s="1" customFormat="1" ht="25.5" customHeight="1">
      <c r="B161" s="131"/>
      <c r="C161" s="160" t="s">
        <v>276</v>
      </c>
      <c r="D161" s="160" t="s">
        <v>148</v>
      </c>
      <c r="E161" s="161" t="s">
        <v>277</v>
      </c>
      <c r="F161" s="220" t="s">
        <v>278</v>
      </c>
      <c r="G161" s="220"/>
      <c r="H161" s="220"/>
      <c r="I161" s="220"/>
      <c r="J161" s="162" t="s">
        <v>265</v>
      </c>
      <c r="K161" s="163">
        <v>1</v>
      </c>
      <c r="L161" s="222">
        <v>0</v>
      </c>
      <c r="M161" s="222"/>
      <c r="N161" s="217">
        <f>ROUND(L161*K161,2)</f>
        <v>0</v>
      </c>
      <c r="O161" s="217"/>
      <c r="P161" s="217"/>
      <c r="Q161" s="217"/>
      <c r="R161" s="134"/>
      <c r="T161" s="164" t="s">
        <v>5</v>
      </c>
      <c r="U161" s="43" t="s">
        <v>44</v>
      </c>
      <c r="V161" s="35"/>
      <c r="W161" s="165">
        <f>V161*K161</f>
        <v>0</v>
      </c>
      <c r="X161" s="165">
        <v>0</v>
      </c>
      <c r="Y161" s="165">
        <f>X161*K161</f>
        <v>0</v>
      </c>
      <c r="Z161" s="165">
        <v>0</v>
      </c>
      <c r="AA161" s="166">
        <f>Z161*K161</f>
        <v>0</v>
      </c>
      <c r="AR161" s="18" t="s">
        <v>266</v>
      </c>
      <c r="AT161" s="18" t="s">
        <v>148</v>
      </c>
      <c r="AU161" s="18" t="s">
        <v>85</v>
      </c>
      <c r="AY161" s="18" t="s">
        <v>147</v>
      </c>
      <c r="BE161" s="105">
        <f>IF(U161="základná",N161,0)</f>
        <v>0</v>
      </c>
      <c r="BF161" s="105">
        <f>IF(U161="znížená",N161,0)</f>
        <v>0</v>
      </c>
      <c r="BG161" s="105">
        <f>IF(U161="zákl. prenesená",N161,0)</f>
        <v>0</v>
      </c>
      <c r="BH161" s="105">
        <f>IF(U161="zníž. prenesená",N161,0)</f>
        <v>0</v>
      </c>
      <c r="BI161" s="105">
        <f>IF(U161="nulová",N161,0)</f>
        <v>0</v>
      </c>
      <c r="BJ161" s="18" t="s">
        <v>126</v>
      </c>
      <c r="BK161" s="105">
        <f>ROUND(L161*K161,2)</f>
        <v>0</v>
      </c>
      <c r="BL161" s="18" t="s">
        <v>266</v>
      </c>
      <c r="BM161" s="18" t="s">
        <v>279</v>
      </c>
    </row>
    <row r="162" spans="2:65" s="1" customFormat="1" ht="25.5" customHeight="1">
      <c r="B162" s="131"/>
      <c r="C162" s="160" t="s">
        <v>280</v>
      </c>
      <c r="D162" s="160" t="s">
        <v>148</v>
      </c>
      <c r="E162" s="161" t="s">
        <v>281</v>
      </c>
      <c r="F162" s="220" t="s">
        <v>282</v>
      </c>
      <c r="G162" s="220"/>
      <c r="H162" s="220"/>
      <c r="I162" s="220"/>
      <c r="J162" s="162" t="s">
        <v>265</v>
      </c>
      <c r="K162" s="163">
        <v>1</v>
      </c>
      <c r="L162" s="222">
        <v>0</v>
      </c>
      <c r="M162" s="222"/>
      <c r="N162" s="217">
        <f>ROUND(L162*K162,2)</f>
        <v>0</v>
      </c>
      <c r="O162" s="217"/>
      <c r="P162" s="217"/>
      <c r="Q162" s="217"/>
      <c r="R162" s="134"/>
      <c r="T162" s="164" t="s">
        <v>5</v>
      </c>
      <c r="U162" s="43" t="s">
        <v>44</v>
      </c>
      <c r="V162" s="35"/>
      <c r="W162" s="165">
        <f>V162*K162</f>
        <v>0</v>
      </c>
      <c r="X162" s="165">
        <v>0</v>
      </c>
      <c r="Y162" s="165">
        <f>X162*K162</f>
        <v>0</v>
      </c>
      <c r="Z162" s="165">
        <v>0</v>
      </c>
      <c r="AA162" s="166">
        <f>Z162*K162</f>
        <v>0</v>
      </c>
      <c r="AR162" s="18" t="s">
        <v>266</v>
      </c>
      <c r="AT162" s="18" t="s">
        <v>148</v>
      </c>
      <c r="AU162" s="18" t="s">
        <v>85</v>
      </c>
      <c r="AY162" s="18" t="s">
        <v>147</v>
      </c>
      <c r="BE162" s="105">
        <f>IF(U162="základná",N162,0)</f>
        <v>0</v>
      </c>
      <c r="BF162" s="105">
        <f>IF(U162="znížená",N162,0)</f>
        <v>0</v>
      </c>
      <c r="BG162" s="105">
        <f>IF(U162="zákl. prenesená",N162,0)</f>
        <v>0</v>
      </c>
      <c r="BH162" s="105">
        <f>IF(U162="zníž. prenesená",N162,0)</f>
        <v>0</v>
      </c>
      <c r="BI162" s="105">
        <f>IF(U162="nulová",N162,0)</f>
        <v>0</v>
      </c>
      <c r="BJ162" s="18" t="s">
        <v>126</v>
      </c>
      <c r="BK162" s="105">
        <f>ROUND(L162*K162,2)</f>
        <v>0</v>
      </c>
      <c r="BL162" s="18" t="s">
        <v>266</v>
      </c>
      <c r="BM162" s="18" t="s">
        <v>283</v>
      </c>
    </row>
    <row r="163" spans="2:65" s="1" customFormat="1" ht="49.9" customHeight="1">
      <c r="B163" s="34"/>
      <c r="C163" s="35"/>
      <c r="D163" s="151" t="s">
        <v>284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218">
        <f>BK163</f>
        <v>0</v>
      </c>
      <c r="O163" s="219"/>
      <c r="P163" s="219"/>
      <c r="Q163" s="219"/>
      <c r="R163" s="36"/>
      <c r="T163" s="171"/>
      <c r="U163" s="55"/>
      <c r="V163" s="55"/>
      <c r="W163" s="55"/>
      <c r="X163" s="55"/>
      <c r="Y163" s="55"/>
      <c r="Z163" s="55"/>
      <c r="AA163" s="57"/>
      <c r="AT163" s="18" t="s">
        <v>76</v>
      </c>
      <c r="AU163" s="18" t="s">
        <v>77</v>
      </c>
      <c r="AY163" s="18" t="s">
        <v>285</v>
      </c>
      <c r="BK163" s="105">
        <v>0</v>
      </c>
    </row>
    <row r="164" spans="2:65" s="1" customFormat="1" ht="6.95" customHeight="1">
      <c r="B164" s="58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60"/>
    </row>
  </sheetData>
  <mergeCells count="177">
    <mergeCell ref="L145:M145"/>
    <mergeCell ref="N145:Q145"/>
    <mergeCell ref="N141:Q141"/>
    <mergeCell ref="F144:I144"/>
    <mergeCell ref="F147:I147"/>
    <mergeCell ref="F145:I145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42:I142"/>
    <mergeCell ref="F140:I140"/>
    <mergeCell ref="L142:M142"/>
    <mergeCell ref="N142:Q142"/>
    <mergeCell ref="F143:I143"/>
    <mergeCell ref="L143:M143"/>
    <mergeCell ref="N143:Q143"/>
    <mergeCell ref="L144:M144"/>
    <mergeCell ref="N144:Q144"/>
    <mergeCell ref="F138:I138"/>
    <mergeCell ref="L138:M138"/>
    <mergeCell ref="N138:Q138"/>
    <mergeCell ref="L139:M139"/>
    <mergeCell ref="N139:Q139"/>
    <mergeCell ref="L140:M140"/>
    <mergeCell ref="N140:Q140"/>
    <mergeCell ref="N135:Q135"/>
    <mergeCell ref="F139:I139"/>
    <mergeCell ref="L134:M134"/>
    <mergeCell ref="N134:Q134"/>
    <mergeCell ref="F134:I134"/>
    <mergeCell ref="F137:I137"/>
    <mergeCell ref="F136:I136"/>
    <mergeCell ref="L136:M136"/>
    <mergeCell ref="N136:Q136"/>
    <mergeCell ref="L137:M137"/>
    <mergeCell ref="N137:Q137"/>
    <mergeCell ref="F131:I131"/>
    <mergeCell ref="F133:I133"/>
    <mergeCell ref="L131:M131"/>
    <mergeCell ref="N131:Q131"/>
    <mergeCell ref="F132:I132"/>
    <mergeCell ref="L132:M132"/>
    <mergeCell ref="N132:Q132"/>
    <mergeCell ref="L133:M133"/>
    <mergeCell ref="N133:Q133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N92:Q92"/>
    <mergeCell ref="N93:Q93"/>
    <mergeCell ref="N94:Q94"/>
    <mergeCell ref="N97:Q97"/>
    <mergeCell ref="N95:Q95"/>
    <mergeCell ref="D98:H98"/>
    <mergeCell ref="N98:Q98"/>
    <mergeCell ref="D99:H99"/>
    <mergeCell ref="N99:Q9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L160:M160"/>
    <mergeCell ref="L161:M161"/>
    <mergeCell ref="L162:M162"/>
    <mergeCell ref="N160:Q160"/>
    <mergeCell ref="N158:Q158"/>
    <mergeCell ref="N159:Q159"/>
    <mergeCell ref="N157:Q157"/>
    <mergeCell ref="N146:Q146"/>
    <mergeCell ref="L147:M147"/>
    <mergeCell ref="N147:Q147"/>
    <mergeCell ref="L148:M148"/>
    <mergeCell ref="N148:Q148"/>
    <mergeCell ref="L149:M149"/>
    <mergeCell ref="N149:Q149"/>
    <mergeCell ref="N150:Q150"/>
    <mergeCell ref="N151:Q151"/>
    <mergeCell ref="N152:Q152"/>
    <mergeCell ref="N153:Q153"/>
    <mergeCell ref="N154:Q154"/>
    <mergeCell ref="N156:Q156"/>
    <mergeCell ref="N155:Q155"/>
    <mergeCell ref="N162:Q162"/>
    <mergeCell ref="N161:Q161"/>
    <mergeCell ref="N163:Q163"/>
    <mergeCell ref="F151:I151"/>
    <mergeCell ref="F148:I148"/>
    <mergeCell ref="F149:I149"/>
    <mergeCell ref="F150:I150"/>
    <mergeCell ref="F152:I152"/>
    <mergeCell ref="F153:I153"/>
    <mergeCell ref="F154:I154"/>
    <mergeCell ref="F156:I156"/>
    <mergeCell ref="F158:I158"/>
    <mergeCell ref="F159:I159"/>
    <mergeCell ref="F160:I160"/>
    <mergeCell ref="F161:I161"/>
    <mergeCell ref="F162:I162"/>
    <mergeCell ref="L156:M156"/>
    <mergeCell ref="L153:M153"/>
    <mergeCell ref="L150:M150"/>
    <mergeCell ref="L151:M151"/>
    <mergeCell ref="L152:M152"/>
    <mergeCell ref="L154:M154"/>
    <mergeCell ref="L158:M158"/>
    <mergeCell ref="L159:M159"/>
  </mergeCell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4"/>
  <sheetViews>
    <sheetView showGridLines="0" workbookViewId="0">
      <pane ySplit="1" topLeftCell="A184" activePane="bottomLeft" state="frozen"/>
      <selection pane="bottomLeft" activeCell="F176" sqref="F176:I17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102</v>
      </c>
      <c r="G1" s="13"/>
      <c r="H1" s="253" t="s">
        <v>103</v>
      </c>
      <c r="I1" s="253"/>
      <c r="J1" s="253"/>
      <c r="K1" s="253"/>
      <c r="L1" s="13" t="s">
        <v>104</v>
      </c>
      <c r="M1" s="11"/>
      <c r="N1" s="11"/>
      <c r="O1" s="12" t="s">
        <v>105</v>
      </c>
      <c r="P1" s="11"/>
      <c r="Q1" s="11"/>
      <c r="R1" s="11"/>
      <c r="S1" s="13" t="s">
        <v>106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88" t="s">
        <v>8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18" t="s">
        <v>89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77</v>
      </c>
    </row>
    <row r="4" spans="1:66" ht="36.950000000000003" customHeight="1">
      <c r="B4" s="22"/>
      <c r="C4" s="186" t="s">
        <v>107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18</v>
      </c>
      <c r="E6" s="25"/>
      <c r="F6" s="234" t="str">
        <f>'Rekapitulácia stavby'!K6</f>
        <v>VODOZÁDRŽNÉ OPATRENIA V URBANIZOVANEJ KRAJINE - KOMJATICE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5"/>
      <c r="R6" s="23"/>
    </row>
    <row r="7" spans="1:66" s="1" customFormat="1" ht="32.85" customHeight="1">
      <c r="B7" s="34"/>
      <c r="C7" s="35"/>
      <c r="D7" s="28" t="s">
        <v>108</v>
      </c>
      <c r="E7" s="35"/>
      <c r="F7" s="195" t="s">
        <v>286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5"/>
      <c r="R7" s="36"/>
    </row>
    <row r="8" spans="1:66" s="1" customFormat="1" ht="14.45" customHeight="1">
      <c r="B8" s="34"/>
      <c r="C8" s="35"/>
      <c r="D8" s="29" t="s">
        <v>20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54" t="str">
        <f>'Rekapitulácia stavby'!AN8</f>
        <v>14. 11. 2018</v>
      </c>
      <c r="P9" s="236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90" t="s">
        <v>5</v>
      </c>
      <c r="P11" s="190"/>
      <c r="Q11" s="35"/>
      <c r="R11" s="36"/>
    </row>
    <row r="12" spans="1:66" s="1" customFormat="1" ht="18" customHeight="1">
      <c r="B12" s="34"/>
      <c r="C12" s="35"/>
      <c r="D12" s="35"/>
      <c r="E12" s="27" t="s">
        <v>28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190" t="s">
        <v>5</v>
      </c>
      <c r="P12" s="190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55" t="str">
        <f>IF('Rekapitulácia stavby'!AN13="","",'Rekapitulácia stavby'!AN13)</f>
        <v>Vyplň údaj</v>
      </c>
      <c r="P14" s="190"/>
      <c r="Q14" s="35"/>
      <c r="R14" s="36"/>
    </row>
    <row r="15" spans="1:66" s="1" customFormat="1" ht="18" customHeight="1">
      <c r="B15" s="34"/>
      <c r="C15" s="35"/>
      <c r="D15" s="35"/>
      <c r="E15" s="255" t="str">
        <f>IF('Rekapitulácia stavby'!E14="","",'Rekapitulácia stavby'!E14)</f>
        <v>Vyplň údaj</v>
      </c>
      <c r="F15" s="256"/>
      <c r="G15" s="256"/>
      <c r="H15" s="256"/>
      <c r="I15" s="256"/>
      <c r="J15" s="256"/>
      <c r="K15" s="256"/>
      <c r="L15" s="256"/>
      <c r="M15" s="29" t="s">
        <v>29</v>
      </c>
      <c r="N15" s="35"/>
      <c r="O15" s="255" t="str">
        <f>IF('Rekapitulácia stavby'!AN14="","",'Rekapitulácia stavby'!AN14)</f>
        <v>Vyplň údaj</v>
      </c>
      <c r="P15" s="190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90" t="s">
        <v>5</v>
      </c>
      <c r="P17" s="190"/>
      <c r="Q17" s="35"/>
      <c r="R17" s="36"/>
    </row>
    <row r="18" spans="2:18" s="1" customFormat="1" ht="18" customHeight="1">
      <c r="B18" s="34"/>
      <c r="C18" s="35"/>
      <c r="D18" s="35"/>
      <c r="E18" s="27" t="s">
        <v>33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190" t="s">
        <v>5</v>
      </c>
      <c r="P18" s="190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90" t="str">
        <f>IF('Rekapitulácia stavby'!AN19="","",'Rekapitulácia stavby'!AN19)</f>
        <v/>
      </c>
      <c r="P20" s="190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190" t="str">
        <f>IF('Rekapitulácia stavby'!AN20="","",'Rekapitulácia stavby'!AN20)</f>
        <v/>
      </c>
      <c r="P21" s="190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78" t="s">
        <v>5</v>
      </c>
      <c r="F24" s="178"/>
      <c r="G24" s="178"/>
      <c r="H24" s="178"/>
      <c r="I24" s="178"/>
      <c r="J24" s="178"/>
      <c r="K24" s="178"/>
      <c r="L24" s="17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110</v>
      </c>
      <c r="E27" s="35"/>
      <c r="F27" s="35"/>
      <c r="G27" s="35"/>
      <c r="H27" s="35"/>
      <c r="I27" s="35"/>
      <c r="J27" s="35"/>
      <c r="K27" s="35"/>
      <c r="L27" s="35"/>
      <c r="M27" s="179">
        <f>N88</f>
        <v>0</v>
      </c>
      <c r="N27" s="179"/>
      <c r="O27" s="179"/>
      <c r="P27" s="179"/>
      <c r="Q27" s="35"/>
      <c r="R27" s="36"/>
    </row>
    <row r="28" spans="2:18" s="1" customFormat="1" ht="14.45" customHeight="1">
      <c r="B28" s="34"/>
      <c r="C28" s="35"/>
      <c r="D28" s="33" t="s">
        <v>96</v>
      </c>
      <c r="E28" s="35"/>
      <c r="F28" s="35"/>
      <c r="G28" s="35"/>
      <c r="H28" s="35"/>
      <c r="I28" s="35"/>
      <c r="J28" s="35"/>
      <c r="K28" s="35"/>
      <c r="L28" s="35"/>
      <c r="M28" s="179">
        <f>N99</f>
        <v>0</v>
      </c>
      <c r="N28" s="179"/>
      <c r="O28" s="179"/>
      <c r="P28" s="17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40</v>
      </c>
      <c r="E30" s="35"/>
      <c r="F30" s="35"/>
      <c r="G30" s="35"/>
      <c r="H30" s="35"/>
      <c r="I30" s="35"/>
      <c r="J30" s="35"/>
      <c r="K30" s="35"/>
      <c r="L30" s="35"/>
      <c r="M30" s="229">
        <f>ROUND(M27+M28,2)</f>
        <v>0</v>
      </c>
      <c r="N30" s="230"/>
      <c r="O30" s="230"/>
      <c r="P30" s="23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</v>
      </c>
      <c r="G32" s="117" t="s">
        <v>43</v>
      </c>
      <c r="H32" s="231">
        <f>(SUM(BE99:BE106)+SUM(BE124:BE192))</f>
        <v>0</v>
      </c>
      <c r="I32" s="230"/>
      <c r="J32" s="230"/>
      <c r="K32" s="35"/>
      <c r="L32" s="35"/>
      <c r="M32" s="231">
        <f>ROUND((SUM(BE99:BE106)+SUM(BE124:BE192)), 2)*F32</f>
        <v>0</v>
      </c>
      <c r="N32" s="230"/>
      <c r="O32" s="230"/>
      <c r="P32" s="23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0.2</v>
      </c>
      <c r="G33" s="117" t="s">
        <v>43</v>
      </c>
      <c r="H33" s="231">
        <f>(SUM(BF99:BF106)+SUM(BF124:BF192))</f>
        <v>0</v>
      </c>
      <c r="I33" s="230"/>
      <c r="J33" s="230"/>
      <c r="K33" s="35"/>
      <c r="L33" s="35"/>
      <c r="M33" s="231">
        <f>ROUND((SUM(BF99:BF106)+SUM(BF124:BF192)), 2)*F33</f>
        <v>0</v>
      </c>
      <c r="N33" s="230"/>
      <c r="O33" s="230"/>
      <c r="P33" s="23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17" t="s">
        <v>43</v>
      </c>
      <c r="H34" s="231">
        <f>(SUM(BG99:BG106)+SUM(BG124:BG192))</f>
        <v>0</v>
      </c>
      <c r="I34" s="230"/>
      <c r="J34" s="230"/>
      <c r="K34" s="35"/>
      <c r="L34" s="35"/>
      <c r="M34" s="231">
        <v>0</v>
      </c>
      <c r="N34" s="230"/>
      <c r="O34" s="230"/>
      <c r="P34" s="23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0.2</v>
      </c>
      <c r="G35" s="117" t="s">
        <v>43</v>
      </c>
      <c r="H35" s="231">
        <f>(SUM(BH99:BH106)+SUM(BH124:BH192))</f>
        <v>0</v>
      </c>
      <c r="I35" s="230"/>
      <c r="J35" s="230"/>
      <c r="K35" s="35"/>
      <c r="L35" s="35"/>
      <c r="M35" s="231">
        <v>0</v>
      </c>
      <c r="N35" s="230"/>
      <c r="O35" s="230"/>
      <c r="P35" s="23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17" t="s">
        <v>43</v>
      </c>
      <c r="H36" s="231">
        <f>(SUM(BI99:BI106)+SUM(BI124:BI192))</f>
        <v>0</v>
      </c>
      <c r="I36" s="230"/>
      <c r="J36" s="230"/>
      <c r="K36" s="35"/>
      <c r="L36" s="35"/>
      <c r="M36" s="231">
        <v>0</v>
      </c>
      <c r="N36" s="230"/>
      <c r="O36" s="230"/>
      <c r="P36" s="23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48</v>
      </c>
      <c r="E38" s="74"/>
      <c r="F38" s="74"/>
      <c r="G38" s="119" t="s">
        <v>49</v>
      </c>
      <c r="H38" s="120" t="s">
        <v>50</v>
      </c>
      <c r="I38" s="74"/>
      <c r="J38" s="74"/>
      <c r="K38" s="74"/>
      <c r="L38" s="232">
        <f>SUM(M30:M36)</f>
        <v>0</v>
      </c>
      <c r="M38" s="232"/>
      <c r="N38" s="232"/>
      <c r="O38" s="232"/>
      <c r="P38" s="233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6" t="s">
        <v>111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18</v>
      </c>
      <c r="D78" s="35"/>
      <c r="E78" s="35"/>
      <c r="F78" s="234" t="str">
        <f>F6</f>
        <v>VODOZÁDRŽNÉ OPATRENIA V URBANIZOVANEJ KRAJINE - KOMJATICE</v>
      </c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35"/>
      <c r="R78" s="36"/>
    </row>
    <row r="79" spans="2:18" s="1" customFormat="1" ht="36.950000000000003" customHeight="1">
      <c r="B79" s="34"/>
      <c r="C79" s="68" t="s">
        <v>108</v>
      </c>
      <c r="D79" s="35"/>
      <c r="E79" s="35"/>
      <c r="F79" s="200" t="str">
        <f>F7</f>
        <v xml:space="preserve">02 - Aktivita č.2 - rek.podpovrch.retenč. systému v komb.s vodozádrž.opatr.a prívod.žľabmi na zrážk.vodu 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22</v>
      </c>
      <c r="D81" s="35"/>
      <c r="E81" s="35"/>
      <c r="F81" s="27" t="str">
        <f>F9</f>
        <v>k.ú. Komjatice</v>
      </c>
      <c r="G81" s="35"/>
      <c r="H81" s="35"/>
      <c r="I81" s="35"/>
      <c r="J81" s="35"/>
      <c r="K81" s="29" t="s">
        <v>24</v>
      </c>
      <c r="L81" s="35"/>
      <c r="M81" s="236" t="str">
        <f>IF(O9="","",O9)</f>
        <v>14. 11. 2018</v>
      </c>
      <c r="N81" s="236"/>
      <c r="O81" s="236"/>
      <c r="P81" s="236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>
      <c r="B83" s="34"/>
      <c r="C83" s="29" t="s">
        <v>26</v>
      </c>
      <c r="D83" s="35"/>
      <c r="E83" s="35"/>
      <c r="F83" s="27" t="str">
        <f>E12</f>
        <v>Obec Komjatice, Nádražná 97/344, 941 06 Komjatice</v>
      </c>
      <c r="G83" s="35"/>
      <c r="H83" s="35"/>
      <c r="I83" s="35"/>
      <c r="J83" s="35"/>
      <c r="K83" s="29" t="s">
        <v>32</v>
      </c>
      <c r="L83" s="35"/>
      <c r="M83" s="190" t="str">
        <f>E18</f>
        <v>JMP Holding s.r.o., Južná trieda 1566/41, Košice</v>
      </c>
      <c r="N83" s="190"/>
      <c r="O83" s="190"/>
      <c r="P83" s="190"/>
      <c r="Q83" s="190"/>
      <c r="R83" s="36"/>
    </row>
    <row r="84" spans="2:47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90" t="str">
        <f>E21</f>
        <v xml:space="preserve"> </v>
      </c>
      <c r="N84" s="190"/>
      <c r="O84" s="190"/>
      <c r="P84" s="190"/>
      <c r="Q84" s="190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7" t="s">
        <v>112</v>
      </c>
      <c r="D86" s="238"/>
      <c r="E86" s="238"/>
      <c r="F86" s="238"/>
      <c r="G86" s="238"/>
      <c r="H86" s="113"/>
      <c r="I86" s="113"/>
      <c r="J86" s="113"/>
      <c r="K86" s="113"/>
      <c r="L86" s="113"/>
      <c r="M86" s="113"/>
      <c r="N86" s="237" t="s">
        <v>113</v>
      </c>
      <c r="O86" s="238"/>
      <c r="P86" s="238"/>
      <c r="Q86" s="23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114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4">
        <f>N124</f>
        <v>0</v>
      </c>
      <c r="O88" s="239"/>
      <c r="P88" s="239"/>
      <c r="Q88" s="239"/>
      <c r="R88" s="36"/>
      <c r="AU88" s="18" t="s">
        <v>115</v>
      </c>
    </row>
    <row r="89" spans="2:47" s="6" customFormat="1" ht="24.95" customHeight="1">
      <c r="B89" s="122"/>
      <c r="C89" s="123"/>
      <c r="D89" s="124" t="s">
        <v>116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40">
        <f>N125</f>
        <v>0</v>
      </c>
      <c r="O89" s="241"/>
      <c r="P89" s="241"/>
      <c r="Q89" s="241"/>
      <c r="R89" s="125"/>
    </row>
    <row r="90" spans="2:47" s="7" customFormat="1" ht="19.899999999999999" customHeight="1">
      <c r="B90" s="126"/>
      <c r="C90" s="127"/>
      <c r="D90" s="101" t="s">
        <v>117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91">
        <f>N126</f>
        <v>0</v>
      </c>
      <c r="O90" s="242"/>
      <c r="P90" s="242"/>
      <c r="Q90" s="242"/>
      <c r="R90" s="128"/>
    </row>
    <row r="91" spans="2:47" s="7" customFormat="1" ht="19.899999999999999" customHeight="1">
      <c r="B91" s="126"/>
      <c r="C91" s="127"/>
      <c r="D91" s="101" t="s">
        <v>118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91">
        <f>N147</f>
        <v>0</v>
      </c>
      <c r="O91" s="242"/>
      <c r="P91" s="242"/>
      <c r="Q91" s="242"/>
      <c r="R91" s="128"/>
    </row>
    <row r="92" spans="2:47" s="7" customFormat="1" ht="19.899999999999999" customHeight="1">
      <c r="B92" s="126"/>
      <c r="C92" s="127"/>
      <c r="D92" s="101" t="s">
        <v>287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91">
        <f>N154</f>
        <v>0</v>
      </c>
      <c r="O92" s="242"/>
      <c r="P92" s="242"/>
      <c r="Q92" s="242"/>
      <c r="R92" s="128"/>
    </row>
    <row r="93" spans="2:47" s="7" customFormat="1" ht="19.899999999999999" customHeight="1">
      <c r="B93" s="126"/>
      <c r="C93" s="127"/>
      <c r="D93" s="101" t="s">
        <v>119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91">
        <f>N157</f>
        <v>0</v>
      </c>
      <c r="O93" s="242"/>
      <c r="P93" s="242"/>
      <c r="Q93" s="242"/>
      <c r="R93" s="128"/>
    </row>
    <row r="94" spans="2:47" s="7" customFormat="1" ht="19.899999999999999" customHeight="1">
      <c r="B94" s="126"/>
      <c r="C94" s="127"/>
      <c r="D94" s="101" t="s">
        <v>288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91">
        <f>N160</f>
        <v>0</v>
      </c>
      <c r="O94" s="242"/>
      <c r="P94" s="242"/>
      <c r="Q94" s="242"/>
      <c r="R94" s="128"/>
    </row>
    <row r="95" spans="2:47" s="7" customFormat="1" ht="19.899999999999999" customHeight="1">
      <c r="B95" s="126"/>
      <c r="C95" s="127"/>
      <c r="D95" s="101" t="s">
        <v>120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91">
        <f>N166</f>
        <v>0</v>
      </c>
      <c r="O95" s="242"/>
      <c r="P95" s="242"/>
      <c r="Q95" s="242"/>
      <c r="R95" s="128"/>
    </row>
    <row r="96" spans="2:47" s="7" customFormat="1" ht="19.899999999999999" customHeight="1">
      <c r="B96" s="126"/>
      <c r="C96" s="127"/>
      <c r="D96" s="101" t="s">
        <v>121</v>
      </c>
      <c r="E96" s="127"/>
      <c r="F96" s="127"/>
      <c r="G96" s="127"/>
      <c r="H96" s="127"/>
      <c r="I96" s="127"/>
      <c r="J96" s="127"/>
      <c r="K96" s="127"/>
      <c r="L96" s="127"/>
      <c r="M96" s="127"/>
      <c r="N96" s="191">
        <f>N185</f>
        <v>0</v>
      </c>
      <c r="O96" s="242"/>
      <c r="P96" s="242"/>
      <c r="Q96" s="242"/>
      <c r="R96" s="128"/>
    </row>
    <row r="97" spans="2:65" s="6" customFormat="1" ht="24.95" customHeight="1">
      <c r="B97" s="122"/>
      <c r="C97" s="123"/>
      <c r="D97" s="124" t="s">
        <v>122</v>
      </c>
      <c r="E97" s="123"/>
      <c r="F97" s="123"/>
      <c r="G97" s="123"/>
      <c r="H97" s="123"/>
      <c r="I97" s="123"/>
      <c r="J97" s="123"/>
      <c r="K97" s="123"/>
      <c r="L97" s="123"/>
      <c r="M97" s="123"/>
      <c r="N97" s="240">
        <f>N187</f>
        <v>0</v>
      </c>
      <c r="O97" s="241"/>
      <c r="P97" s="241"/>
      <c r="Q97" s="241"/>
      <c r="R97" s="125"/>
    </row>
    <row r="98" spans="2:65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65" s="1" customFormat="1" ht="29.25" customHeight="1">
      <c r="B99" s="34"/>
      <c r="C99" s="121" t="s">
        <v>123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39">
        <f>ROUND(N100+N101+N102+N103+N104+N105,2)</f>
        <v>0</v>
      </c>
      <c r="O99" s="243"/>
      <c r="P99" s="243"/>
      <c r="Q99" s="243"/>
      <c r="R99" s="36"/>
      <c r="T99" s="129"/>
      <c r="U99" s="130" t="s">
        <v>41</v>
      </c>
    </row>
    <row r="100" spans="2:65" s="1" customFormat="1" ht="18" customHeight="1">
      <c r="B100" s="131"/>
      <c r="C100" s="132"/>
      <c r="D100" s="206" t="s">
        <v>124</v>
      </c>
      <c r="E100" s="244"/>
      <c r="F100" s="244"/>
      <c r="G100" s="244"/>
      <c r="H100" s="244"/>
      <c r="I100" s="132"/>
      <c r="J100" s="132"/>
      <c r="K100" s="132"/>
      <c r="L100" s="132"/>
      <c r="M100" s="132"/>
      <c r="N100" s="208">
        <f>ROUND(N88*T100,2)</f>
        <v>0</v>
      </c>
      <c r="O100" s="245"/>
      <c r="P100" s="245"/>
      <c r="Q100" s="245"/>
      <c r="R100" s="134"/>
      <c r="S100" s="135"/>
      <c r="T100" s="136"/>
      <c r="U100" s="137" t="s">
        <v>44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125</v>
      </c>
      <c r="AZ100" s="135"/>
      <c r="BA100" s="135"/>
      <c r="BB100" s="135"/>
      <c r="BC100" s="135"/>
      <c r="BD100" s="135"/>
      <c r="BE100" s="139">
        <f t="shared" ref="BE100:BE105" si="0">IF(U100="základná",N100,0)</f>
        <v>0</v>
      </c>
      <c r="BF100" s="139">
        <f t="shared" ref="BF100:BF105" si="1">IF(U100="znížená",N100,0)</f>
        <v>0</v>
      </c>
      <c r="BG100" s="139">
        <f t="shared" ref="BG100:BG105" si="2">IF(U100="zákl. prenesená",N100,0)</f>
        <v>0</v>
      </c>
      <c r="BH100" s="139">
        <f t="shared" ref="BH100:BH105" si="3">IF(U100="zníž. prenesená",N100,0)</f>
        <v>0</v>
      </c>
      <c r="BI100" s="139">
        <f t="shared" ref="BI100:BI105" si="4">IF(U100="nulová",N100,0)</f>
        <v>0</v>
      </c>
      <c r="BJ100" s="138" t="s">
        <v>126</v>
      </c>
      <c r="BK100" s="135"/>
      <c r="BL100" s="135"/>
      <c r="BM100" s="135"/>
    </row>
    <row r="101" spans="2:65" s="1" customFormat="1" ht="18" customHeight="1">
      <c r="B101" s="131"/>
      <c r="C101" s="132"/>
      <c r="D101" s="206" t="s">
        <v>127</v>
      </c>
      <c r="E101" s="244"/>
      <c r="F101" s="244"/>
      <c r="G101" s="244"/>
      <c r="H101" s="244"/>
      <c r="I101" s="132"/>
      <c r="J101" s="132"/>
      <c r="K101" s="132"/>
      <c r="L101" s="132"/>
      <c r="M101" s="132"/>
      <c r="N101" s="208">
        <f>ROUND(N88*T101,2)</f>
        <v>0</v>
      </c>
      <c r="O101" s="245"/>
      <c r="P101" s="245"/>
      <c r="Q101" s="245"/>
      <c r="R101" s="134"/>
      <c r="S101" s="135"/>
      <c r="T101" s="136"/>
      <c r="U101" s="137" t="s">
        <v>44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125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126</v>
      </c>
      <c r="BK101" s="135"/>
      <c r="BL101" s="135"/>
      <c r="BM101" s="135"/>
    </row>
    <row r="102" spans="2:65" s="1" customFormat="1" ht="18" customHeight="1">
      <c r="B102" s="131"/>
      <c r="C102" s="132"/>
      <c r="D102" s="206" t="s">
        <v>128</v>
      </c>
      <c r="E102" s="244"/>
      <c r="F102" s="244"/>
      <c r="G102" s="244"/>
      <c r="H102" s="244"/>
      <c r="I102" s="132"/>
      <c r="J102" s="132"/>
      <c r="K102" s="132"/>
      <c r="L102" s="132"/>
      <c r="M102" s="132"/>
      <c r="N102" s="208">
        <f>ROUND(N88*T102,2)</f>
        <v>0</v>
      </c>
      <c r="O102" s="245"/>
      <c r="P102" s="245"/>
      <c r="Q102" s="245"/>
      <c r="R102" s="134"/>
      <c r="S102" s="135"/>
      <c r="T102" s="136"/>
      <c r="U102" s="137" t="s">
        <v>44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125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126</v>
      </c>
      <c r="BK102" s="135"/>
      <c r="BL102" s="135"/>
      <c r="BM102" s="135"/>
    </row>
    <row r="103" spans="2:65" s="1" customFormat="1" ht="18" customHeight="1">
      <c r="B103" s="131"/>
      <c r="C103" s="132"/>
      <c r="D103" s="206" t="s">
        <v>129</v>
      </c>
      <c r="E103" s="244"/>
      <c r="F103" s="244"/>
      <c r="G103" s="244"/>
      <c r="H103" s="244"/>
      <c r="I103" s="132"/>
      <c r="J103" s="132"/>
      <c r="K103" s="132"/>
      <c r="L103" s="132"/>
      <c r="M103" s="132"/>
      <c r="N103" s="208">
        <f>ROUND(N88*T103,2)</f>
        <v>0</v>
      </c>
      <c r="O103" s="245"/>
      <c r="P103" s="245"/>
      <c r="Q103" s="245"/>
      <c r="R103" s="134"/>
      <c r="S103" s="135"/>
      <c r="T103" s="136"/>
      <c r="U103" s="137" t="s">
        <v>44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8" t="s">
        <v>125</v>
      </c>
      <c r="AZ103" s="135"/>
      <c r="BA103" s="135"/>
      <c r="BB103" s="135"/>
      <c r="BC103" s="135"/>
      <c r="BD103" s="135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126</v>
      </c>
      <c r="BK103" s="135"/>
      <c r="BL103" s="135"/>
      <c r="BM103" s="135"/>
    </row>
    <row r="104" spans="2:65" s="1" customFormat="1" ht="18" customHeight="1">
      <c r="B104" s="131"/>
      <c r="C104" s="132"/>
      <c r="D104" s="206" t="s">
        <v>130</v>
      </c>
      <c r="E104" s="244"/>
      <c r="F104" s="244"/>
      <c r="G104" s="244"/>
      <c r="H104" s="244"/>
      <c r="I104" s="132"/>
      <c r="J104" s="132"/>
      <c r="K104" s="132"/>
      <c r="L104" s="132"/>
      <c r="M104" s="132"/>
      <c r="N104" s="208">
        <f>ROUND(N88*T104,2)</f>
        <v>0</v>
      </c>
      <c r="O104" s="245"/>
      <c r="P104" s="245"/>
      <c r="Q104" s="245"/>
      <c r="R104" s="134"/>
      <c r="S104" s="135"/>
      <c r="T104" s="136"/>
      <c r="U104" s="137" t="s">
        <v>44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8" t="s">
        <v>125</v>
      </c>
      <c r="AZ104" s="135"/>
      <c r="BA104" s="135"/>
      <c r="BB104" s="135"/>
      <c r="BC104" s="135"/>
      <c r="BD104" s="135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126</v>
      </c>
      <c r="BK104" s="135"/>
      <c r="BL104" s="135"/>
      <c r="BM104" s="135"/>
    </row>
    <row r="105" spans="2:65" s="1" customFormat="1" ht="18" customHeight="1">
      <c r="B105" s="131"/>
      <c r="C105" s="132"/>
      <c r="D105" s="133" t="s">
        <v>131</v>
      </c>
      <c r="E105" s="132"/>
      <c r="F105" s="132"/>
      <c r="G105" s="132"/>
      <c r="H105" s="132"/>
      <c r="I105" s="132"/>
      <c r="J105" s="132"/>
      <c r="K105" s="132"/>
      <c r="L105" s="132"/>
      <c r="M105" s="132"/>
      <c r="N105" s="208">
        <f>ROUND(N88*T105,2)</f>
        <v>0</v>
      </c>
      <c r="O105" s="245"/>
      <c r="P105" s="245"/>
      <c r="Q105" s="245"/>
      <c r="R105" s="134"/>
      <c r="S105" s="135"/>
      <c r="T105" s="140"/>
      <c r="U105" s="141" t="s">
        <v>44</v>
      </c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8" t="s">
        <v>132</v>
      </c>
      <c r="AZ105" s="135"/>
      <c r="BA105" s="135"/>
      <c r="BB105" s="135"/>
      <c r="BC105" s="135"/>
      <c r="BD105" s="135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126</v>
      </c>
      <c r="BK105" s="135"/>
      <c r="BL105" s="135"/>
      <c r="BM105" s="135"/>
    </row>
    <row r="106" spans="2:65" s="1" customFormat="1" ht="13.5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65" s="1" customFormat="1" ht="29.25" customHeight="1">
      <c r="B107" s="34"/>
      <c r="C107" s="112" t="s">
        <v>101</v>
      </c>
      <c r="D107" s="113"/>
      <c r="E107" s="113"/>
      <c r="F107" s="113"/>
      <c r="G107" s="113"/>
      <c r="H107" s="113"/>
      <c r="I107" s="113"/>
      <c r="J107" s="113"/>
      <c r="K107" s="113"/>
      <c r="L107" s="216">
        <f>ROUND(SUM(N88+N99),2)</f>
        <v>0</v>
      </c>
      <c r="M107" s="216"/>
      <c r="N107" s="216"/>
      <c r="O107" s="216"/>
      <c r="P107" s="216"/>
      <c r="Q107" s="216"/>
      <c r="R107" s="36"/>
    </row>
    <row r="108" spans="2:65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12" spans="2:65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65" s="1" customFormat="1" ht="36.950000000000003" customHeight="1">
      <c r="B113" s="34"/>
      <c r="C113" s="186" t="s">
        <v>133</v>
      </c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30" customHeight="1">
      <c r="B115" s="34"/>
      <c r="C115" s="29" t="s">
        <v>18</v>
      </c>
      <c r="D115" s="35"/>
      <c r="E115" s="35"/>
      <c r="F115" s="234" t="str">
        <f>F6</f>
        <v>VODOZÁDRŽNÉ OPATRENIA V URBANIZOVANEJ KRAJINE - KOMJATICE</v>
      </c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35"/>
      <c r="R115" s="36"/>
    </row>
    <row r="116" spans="2:65" s="1" customFormat="1" ht="36.950000000000003" customHeight="1">
      <c r="B116" s="34"/>
      <c r="C116" s="68" t="s">
        <v>108</v>
      </c>
      <c r="D116" s="35"/>
      <c r="E116" s="35"/>
      <c r="F116" s="200" t="str">
        <f>F7</f>
        <v xml:space="preserve">02 - Aktivita č.2 - rek.podpovrch.retenč. systému v komb.s vodozádrž.opatr.a prívod.žľabmi na zrážk.vodu </v>
      </c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18" customHeight="1">
      <c r="B118" s="34"/>
      <c r="C118" s="29" t="s">
        <v>22</v>
      </c>
      <c r="D118" s="35"/>
      <c r="E118" s="35"/>
      <c r="F118" s="27" t="str">
        <f>F9</f>
        <v>k.ú. Komjatice</v>
      </c>
      <c r="G118" s="35"/>
      <c r="H118" s="35"/>
      <c r="I118" s="35"/>
      <c r="J118" s="35"/>
      <c r="K118" s="29" t="s">
        <v>24</v>
      </c>
      <c r="L118" s="35"/>
      <c r="M118" s="236" t="str">
        <f>IF(O9="","",O9)</f>
        <v>14. 11. 2018</v>
      </c>
      <c r="N118" s="236"/>
      <c r="O118" s="236"/>
      <c r="P118" s="236"/>
      <c r="Q118" s="35"/>
      <c r="R118" s="36"/>
    </row>
    <row r="119" spans="2:65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1" customFormat="1">
      <c r="B120" s="34"/>
      <c r="C120" s="29" t="s">
        <v>26</v>
      </c>
      <c r="D120" s="35"/>
      <c r="E120" s="35"/>
      <c r="F120" s="27" t="str">
        <f>E12</f>
        <v>Obec Komjatice, Nádražná 97/344, 941 06 Komjatice</v>
      </c>
      <c r="G120" s="35"/>
      <c r="H120" s="35"/>
      <c r="I120" s="35"/>
      <c r="J120" s="35"/>
      <c r="K120" s="29" t="s">
        <v>32</v>
      </c>
      <c r="L120" s="35"/>
      <c r="M120" s="190" t="str">
        <f>E18</f>
        <v>JMP Holding s.r.o., Južná trieda 1566/41, Košice</v>
      </c>
      <c r="N120" s="190"/>
      <c r="O120" s="190"/>
      <c r="P120" s="190"/>
      <c r="Q120" s="190"/>
      <c r="R120" s="36"/>
    </row>
    <row r="121" spans="2:65" s="1" customFormat="1" ht="14.45" customHeight="1">
      <c r="B121" s="34"/>
      <c r="C121" s="29" t="s">
        <v>30</v>
      </c>
      <c r="D121" s="35"/>
      <c r="E121" s="35"/>
      <c r="F121" s="27" t="str">
        <f>IF(E15="","",E15)</f>
        <v>Vyplň údaj</v>
      </c>
      <c r="G121" s="35"/>
      <c r="H121" s="35"/>
      <c r="I121" s="35"/>
      <c r="J121" s="35"/>
      <c r="K121" s="29" t="s">
        <v>35</v>
      </c>
      <c r="L121" s="35"/>
      <c r="M121" s="190" t="str">
        <f>E21</f>
        <v xml:space="preserve"> </v>
      </c>
      <c r="N121" s="190"/>
      <c r="O121" s="190"/>
      <c r="P121" s="190"/>
      <c r="Q121" s="190"/>
      <c r="R121" s="36"/>
    </row>
    <row r="122" spans="2:65" s="1" customFormat="1" ht="10.3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5" s="8" customFormat="1" ht="29.25" customHeight="1">
      <c r="B123" s="142"/>
      <c r="C123" s="143" t="s">
        <v>134</v>
      </c>
      <c r="D123" s="144" t="s">
        <v>135</v>
      </c>
      <c r="E123" s="144" t="s">
        <v>59</v>
      </c>
      <c r="F123" s="246" t="s">
        <v>136</v>
      </c>
      <c r="G123" s="246"/>
      <c r="H123" s="246"/>
      <c r="I123" s="246"/>
      <c r="J123" s="144" t="s">
        <v>137</v>
      </c>
      <c r="K123" s="144" t="s">
        <v>138</v>
      </c>
      <c r="L123" s="246" t="s">
        <v>139</v>
      </c>
      <c r="M123" s="246"/>
      <c r="N123" s="246" t="s">
        <v>113</v>
      </c>
      <c r="O123" s="246"/>
      <c r="P123" s="246"/>
      <c r="Q123" s="247"/>
      <c r="R123" s="145"/>
      <c r="T123" s="75" t="s">
        <v>140</v>
      </c>
      <c r="U123" s="76" t="s">
        <v>41</v>
      </c>
      <c r="V123" s="76" t="s">
        <v>141</v>
      </c>
      <c r="W123" s="76" t="s">
        <v>142</v>
      </c>
      <c r="X123" s="76" t="s">
        <v>143</v>
      </c>
      <c r="Y123" s="76" t="s">
        <v>144</v>
      </c>
      <c r="Z123" s="76" t="s">
        <v>145</v>
      </c>
      <c r="AA123" s="77" t="s">
        <v>146</v>
      </c>
    </row>
    <row r="124" spans="2:65" s="1" customFormat="1" ht="29.25" customHeight="1">
      <c r="B124" s="34"/>
      <c r="C124" s="79" t="s">
        <v>110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48">
        <f>BK124</f>
        <v>0</v>
      </c>
      <c r="O124" s="249"/>
      <c r="P124" s="249"/>
      <c r="Q124" s="249"/>
      <c r="R124" s="36"/>
      <c r="T124" s="78"/>
      <c r="U124" s="50"/>
      <c r="V124" s="50"/>
      <c r="W124" s="146">
        <f>W125+W187+W193</f>
        <v>0</v>
      </c>
      <c r="X124" s="50"/>
      <c r="Y124" s="146">
        <f>Y125+Y187+Y193</f>
        <v>715.13923955000007</v>
      </c>
      <c r="Z124" s="50"/>
      <c r="AA124" s="147">
        <f>AA125+AA187+AA193</f>
        <v>40.204479999999997</v>
      </c>
      <c r="AT124" s="18" t="s">
        <v>76</v>
      </c>
      <c r="AU124" s="18" t="s">
        <v>115</v>
      </c>
      <c r="BK124" s="148">
        <f>BK125+BK187+BK193</f>
        <v>0</v>
      </c>
    </row>
    <row r="125" spans="2:65" s="9" customFormat="1" ht="37.35" customHeight="1">
      <c r="B125" s="149"/>
      <c r="C125" s="150"/>
      <c r="D125" s="151" t="s">
        <v>116</v>
      </c>
      <c r="E125" s="151"/>
      <c r="F125" s="151"/>
      <c r="G125" s="151"/>
      <c r="H125" s="151"/>
      <c r="I125" s="151"/>
      <c r="J125" s="151"/>
      <c r="K125" s="151"/>
      <c r="L125" s="151"/>
      <c r="M125" s="151"/>
      <c r="N125" s="250">
        <f>BK125</f>
        <v>0</v>
      </c>
      <c r="O125" s="240"/>
      <c r="P125" s="240"/>
      <c r="Q125" s="240"/>
      <c r="R125" s="152"/>
      <c r="T125" s="153"/>
      <c r="U125" s="150"/>
      <c r="V125" s="150"/>
      <c r="W125" s="154">
        <f>W126+W147+W154+W157+W160+W166+W185</f>
        <v>0</v>
      </c>
      <c r="X125" s="150"/>
      <c r="Y125" s="154">
        <f>Y126+Y147+Y154+Y157+Y160+Y166+Y185</f>
        <v>715.13923955000007</v>
      </c>
      <c r="Z125" s="150"/>
      <c r="AA125" s="155">
        <f>AA126+AA147+AA154+AA157+AA160+AA166+AA185</f>
        <v>40.204479999999997</v>
      </c>
      <c r="AR125" s="156" t="s">
        <v>85</v>
      </c>
      <c r="AT125" s="157" t="s">
        <v>76</v>
      </c>
      <c r="AU125" s="157" t="s">
        <v>77</v>
      </c>
      <c r="AY125" s="156" t="s">
        <v>147</v>
      </c>
      <c r="BK125" s="158">
        <f>BK126+BK147+BK154+BK157+BK160+BK166+BK185</f>
        <v>0</v>
      </c>
    </row>
    <row r="126" spans="2:65" s="9" customFormat="1" ht="19.899999999999999" customHeight="1">
      <c r="B126" s="149"/>
      <c r="C126" s="150"/>
      <c r="D126" s="159" t="s">
        <v>117</v>
      </c>
      <c r="E126" s="159"/>
      <c r="F126" s="159"/>
      <c r="G126" s="159"/>
      <c r="H126" s="159"/>
      <c r="I126" s="159"/>
      <c r="J126" s="159"/>
      <c r="K126" s="159"/>
      <c r="L126" s="159"/>
      <c r="M126" s="159"/>
      <c r="N126" s="251">
        <f>BK126</f>
        <v>0</v>
      </c>
      <c r="O126" s="252"/>
      <c r="P126" s="252"/>
      <c r="Q126" s="252"/>
      <c r="R126" s="152"/>
      <c r="T126" s="153"/>
      <c r="U126" s="150"/>
      <c r="V126" s="150"/>
      <c r="W126" s="154">
        <f>SUM(W127:W146)</f>
        <v>0</v>
      </c>
      <c r="X126" s="150"/>
      <c r="Y126" s="154">
        <f>SUM(Y127:Y146)</f>
        <v>1.0305E-2</v>
      </c>
      <c r="Z126" s="150"/>
      <c r="AA126" s="155">
        <f>SUM(AA127:AA146)</f>
        <v>1.5638400000000001</v>
      </c>
      <c r="AR126" s="156" t="s">
        <v>85</v>
      </c>
      <c r="AT126" s="157" t="s">
        <v>76</v>
      </c>
      <c r="AU126" s="157" t="s">
        <v>85</v>
      </c>
      <c r="AY126" s="156" t="s">
        <v>147</v>
      </c>
      <c r="BK126" s="158">
        <f>SUM(BK127:BK146)</f>
        <v>0</v>
      </c>
    </row>
    <row r="127" spans="2:65" s="1" customFormat="1" ht="38.25" customHeight="1">
      <c r="B127" s="131"/>
      <c r="C127" s="160" t="s">
        <v>85</v>
      </c>
      <c r="D127" s="160" t="s">
        <v>148</v>
      </c>
      <c r="E127" s="161" t="s">
        <v>289</v>
      </c>
      <c r="F127" s="220" t="s">
        <v>290</v>
      </c>
      <c r="G127" s="220"/>
      <c r="H127" s="220"/>
      <c r="I127" s="220"/>
      <c r="J127" s="162" t="s">
        <v>151</v>
      </c>
      <c r="K127" s="163">
        <v>8.64</v>
      </c>
      <c r="L127" s="222">
        <v>0</v>
      </c>
      <c r="M127" s="222"/>
      <c r="N127" s="217">
        <f t="shared" ref="N127:N146" si="5">ROUND(L127*K127,2)</f>
        <v>0</v>
      </c>
      <c r="O127" s="217"/>
      <c r="P127" s="217"/>
      <c r="Q127" s="217"/>
      <c r="R127" s="134"/>
      <c r="T127" s="164" t="s">
        <v>5</v>
      </c>
      <c r="U127" s="43" t="s">
        <v>44</v>
      </c>
      <c r="V127" s="35"/>
      <c r="W127" s="165">
        <f t="shared" ref="W127:W146" si="6">V127*K127</f>
        <v>0</v>
      </c>
      <c r="X127" s="165">
        <v>0</v>
      </c>
      <c r="Y127" s="165">
        <f t="shared" ref="Y127:Y146" si="7">X127*K127</f>
        <v>0</v>
      </c>
      <c r="Z127" s="165">
        <v>0.18099999999999999</v>
      </c>
      <c r="AA127" s="166">
        <f t="shared" ref="AA127:AA146" si="8">Z127*K127</f>
        <v>1.5638400000000001</v>
      </c>
      <c r="AR127" s="18" t="s">
        <v>152</v>
      </c>
      <c r="AT127" s="18" t="s">
        <v>148</v>
      </c>
      <c r="AU127" s="18" t="s">
        <v>126</v>
      </c>
      <c r="AY127" s="18" t="s">
        <v>147</v>
      </c>
      <c r="BE127" s="105">
        <f t="shared" ref="BE127:BE146" si="9">IF(U127="základná",N127,0)</f>
        <v>0</v>
      </c>
      <c r="BF127" s="105">
        <f t="shared" ref="BF127:BF146" si="10">IF(U127="znížená",N127,0)</f>
        <v>0</v>
      </c>
      <c r="BG127" s="105">
        <f t="shared" ref="BG127:BG146" si="11">IF(U127="zákl. prenesená",N127,0)</f>
        <v>0</v>
      </c>
      <c r="BH127" s="105">
        <f t="shared" ref="BH127:BH146" si="12">IF(U127="zníž. prenesená",N127,0)</f>
        <v>0</v>
      </c>
      <c r="BI127" s="105">
        <f t="shared" ref="BI127:BI146" si="13">IF(U127="nulová",N127,0)</f>
        <v>0</v>
      </c>
      <c r="BJ127" s="18" t="s">
        <v>126</v>
      </c>
      <c r="BK127" s="105">
        <f t="shared" ref="BK127:BK146" si="14">ROUND(L127*K127,2)</f>
        <v>0</v>
      </c>
      <c r="BL127" s="18" t="s">
        <v>152</v>
      </c>
      <c r="BM127" s="18" t="s">
        <v>291</v>
      </c>
    </row>
    <row r="128" spans="2:65" s="1" customFormat="1" ht="25.5" customHeight="1">
      <c r="B128" s="131"/>
      <c r="C128" s="160" t="s">
        <v>126</v>
      </c>
      <c r="D128" s="160" t="s">
        <v>148</v>
      </c>
      <c r="E128" s="161" t="s">
        <v>292</v>
      </c>
      <c r="F128" s="220" t="s">
        <v>293</v>
      </c>
      <c r="G128" s="220"/>
      <c r="H128" s="220"/>
      <c r="I128" s="220"/>
      <c r="J128" s="162" t="s">
        <v>156</v>
      </c>
      <c r="K128" s="163">
        <v>205</v>
      </c>
      <c r="L128" s="222">
        <v>0</v>
      </c>
      <c r="M128" s="222"/>
      <c r="N128" s="217">
        <f t="shared" si="5"/>
        <v>0</v>
      </c>
      <c r="O128" s="217"/>
      <c r="P128" s="217"/>
      <c r="Q128" s="217"/>
      <c r="R128" s="134"/>
      <c r="T128" s="164" t="s">
        <v>5</v>
      </c>
      <c r="U128" s="43" t="s">
        <v>44</v>
      </c>
      <c r="V128" s="35"/>
      <c r="W128" s="165">
        <f t="shared" si="6"/>
        <v>0</v>
      </c>
      <c r="X128" s="165">
        <v>0</v>
      </c>
      <c r="Y128" s="165">
        <f t="shared" si="7"/>
        <v>0</v>
      </c>
      <c r="Z128" s="165">
        <v>0</v>
      </c>
      <c r="AA128" s="166">
        <f t="shared" si="8"/>
        <v>0</v>
      </c>
      <c r="AR128" s="18" t="s">
        <v>152</v>
      </c>
      <c r="AT128" s="18" t="s">
        <v>148</v>
      </c>
      <c r="AU128" s="18" t="s">
        <v>126</v>
      </c>
      <c r="AY128" s="18" t="s">
        <v>147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126</v>
      </c>
      <c r="BK128" s="105">
        <f t="shared" si="14"/>
        <v>0</v>
      </c>
      <c r="BL128" s="18" t="s">
        <v>152</v>
      </c>
      <c r="BM128" s="18" t="s">
        <v>294</v>
      </c>
    </row>
    <row r="129" spans="2:65" s="1" customFormat="1" ht="25.5" customHeight="1">
      <c r="B129" s="131"/>
      <c r="C129" s="160" t="s">
        <v>158</v>
      </c>
      <c r="D129" s="160" t="s">
        <v>148</v>
      </c>
      <c r="E129" s="161" t="s">
        <v>295</v>
      </c>
      <c r="F129" s="220" t="s">
        <v>296</v>
      </c>
      <c r="G129" s="220"/>
      <c r="H129" s="220"/>
      <c r="I129" s="220"/>
      <c r="J129" s="162" t="s">
        <v>156</v>
      </c>
      <c r="K129" s="163">
        <v>205</v>
      </c>
      <c r="L129" s="222">
        <v>0</v>
      </c>
      <c r="M129" s="222"/>
      <c r="N129" s="217">
        <f t="shared" si="5"/>
        <v>0</v>
      </c>
      <c r="O129" s="217"/>
      <c r="P129" s="217"/>
      <c r="Q129" s="217"/>
      <c r="R129" s="134"/>
      <c r="T129" s="164" t="s">
        <v>5</v>
      </c>
      <c r="U129" s="43" t="s">
        <v>44</v>
      </c>
      <c r="V129" s="35"/>
      <c r="W129" s="165">
        <f t="shared" si="6"/>
        <v>0</v>
      </c>
      <c r="X129" s="165">
        <v>0</v>
      </c>
      <c r="Y129" s="165">
        <f t="shared" si="7"/>
        <v>0</v>
      </c>
      <c r="Z129" s="165">
        <v>0</v>
      </c>
      <c r="AA129" s="166">
        <f t="shared" si="8"/>
        <v>0</v>
      </c>
      <c r="AR129" s="18" t="s">
        <v>152</v>
      </c>
      <c r="AT129" s="18" t="s">
        <v>148</v>
      </c>
      <c r="AU129" s="18" t="s">
        <v>126</v>
      </c>
      <c r="AY129" s="18" t="s">
        <v>147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126</v>
      </c>
      <c r="BK129" s="105">
        <f t="shared" si="14"/>
        <v>0</v>
      </c>
      <c r="BL129" s="18" t="s">
        <v>152</v>
      </c>
      <c r="BM129" s="18" t="s">
        <v>297</v>
      </c>
    </row>
    <row r="130" spans="2:65" s="1" customFormat="1" ht="25.5" customHeight="1">
      <c r="B130" s="131"/>
      <c r="C130" s="160" t="s">
        <v>152</v>
      </c>
      <c r="D130" s="160" t="s">
        <v>148</v>
      </c>
      <c r="E130" s="161" t="s">
        <v>298</v>
      </c>
      <c r="F130" s="220" t="s">
        <v>299</v>
      </c>
      <c r="G130" s="220"/>
      <c r="H130" s="220"/>
      <c r="I130" s="220"/>
      <c r="J130" s="162" t="s">
        <v>156</v>
      </c>
      <c r="K130" s="163">
        <v>20.52</v>
      </c>
      <c r="L130" s="222">
        <v>0</v>
      </c>
      <c r="M130" s="222"/>
      <c r="N130" s="217">
        <f t="shared" si="5"/>
        <v>0</v>
      </c>
      <c r="O130" s="217"/>
      <c r="P130" s="217"/>
      <c r="Q130" s="217"/>
      <c r="R130" s="134"/>
      <c r="T130" s="164" t="s">
        <v>5</v>
      </c>
      <c r="U130" s="43" t="s">
        <v>44</v>
      </c>
      <c r="V130" s="35"/>
      <c r="W130" s="165">
        <f t="shared" si="6"/>
        <v>0</v>
      </c>
      <c r="X130" s="165">
        <v>0</v>
      </c>
      <c r="Y130" s="165">
        <f t="shared" si="7"/>
        <v>0</v>
      </c>
      <c r="Z130" s="165">
        <v>0</v>
      </c>
      <c r="AA130" s="166">
        <f t="shared" si="8"/>
        <v>0</v>
      </c>
      <c r="AR130" s="18" t="s">
        <v>152</v>
      </c>
      <c r="AT130" s="18" t="s">
        <v>148</v>
      </c>
      <c r="AU130" s="18" t="s">
        <v>126</v>
      </c>
      <c r="AY130" s="18" t="s">
        <v>147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126</v>
      </c>
      <c r="BK130" s="105">
        <f t="shared" si="14"/>
        <v>0</v>
      </c>
      <c r="BL130" s="18" t="s">
        <v>152</v>
      </c>
      <c r="BM130" s="18" t="s">
        <v>300</v>
      </c>
    </row>
    <row r="131" spans="2:65" s="1" customFormat="1" ht="51" customHeight="1">
      <c r="B131" s="131"/>
      <c r="C131" s="160" t="s">
        <v>165</v>
      </c>
      <c r="D131" s="160" t="s">
        <v>148</v>
      </c>
      <c r="E131" s="161" t="s">
        <v>301</v>
      </c>
      <c r="F131" s="220" t="s">
        <v>302</v>
      </c>
      <c r="G131" s="220"/>
      <c r="H131" s="220"/>
      <c r="I131" s="220"/>
      <c r="J131" s="162" t="s">
        <v>156</v>
      </c>
      <c r="K131" s="163">
        <v>20.52</v>
      </c>
      <c r="L131" s="222">
        <v>0</v>
      </c>
      <c r="M131" s="222"/>
      <c r="N131" s="217">
        <f t="shared" si="5"/>
        <v>0</v>
      </c>
      <c r="O131" s="217"/>
      <c r="P131" s="217"/>
      <c r="Q131" s="217"/>
      <c r="R131" s="134"/>
      <c r="T131" s="164" t="s">
        <v>5</v>
      </c>
      <c r="U131" s="43" t="s">
        <v>44</v>
      </c>
      <c r="V131" s="35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18" t="s">
        <v>152</v>
      </c>
      <c r="AT131" s="18" t="s">
        <v>148</v>
      </c>
      <c r="AU131" s="18" t="s">
        <v>126</v>
      </c>
      <c r="AY131" s="18" t="s">
        <v>147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126</v>
      </c>
      <c r="BK131" s="105">
        <f t="shared" si="14"/>
        <v>0</v>
      </c>
      <c r="BL131" s="18" t="s">
        <v>152</v>
      </c>
      <c r="BM131" s="18" t="s">
        <v>303</v>
      </c>
    </row>
    <row r="132" spans="2:65" s="1" customFormat="1" ht="25.5" customHeight="1">
      <c r="B132" s="131"/>
      <c r="C132" s="160" t="s">
        <v>169</v>
      </c>
      <c r="D132" s="160" t="s">
        <v>148</v>
      </c>
      <c r="E132" s="161" t="s">
        <v>304</v>
      </c>
      <c r="F132" s="220" t="s">
        <v>305</v>
      </c>
      <c r="G132" s="220"/>
      <c r="H132" s="220"/>
      <c r="I132" s="220"/>
      <c r="J132" s="162" t="s">
        <v>156</v>
      </c>
      <c r="K132" s="163">
        <v>15</v>
      </c>
      <c r="L132" s="222">
        <v>0</v>
      </c>
      <c r="M132" s="222"/>
      <c r="N132" s="217">
        <f t="shared" si="5"/>
        <v>0</v>
      </c>
      <c r="O132" s="217"/>
      <c r="P132" s="217"/>
      <c r="Q132" s="217"/>
      <c r="R132" s="134"/>
      <c r="T132" s="164" t="s">
        <v>5</v>
      </c>
      <c r="U132" s="43" t="s">
        <v>44</v>
      </c>
      <c r="V132" s="35"/>
      <c r="W132" s="165">
        <f t="shared" si="6"/>
        <v>0</v>
      </c>
      <c r="X132" s="165">
        <v>0</v>
      </c>
      <c r="Y132" s="165">
        <f t="shared" si="7"/>
        <v>0</v>
      </c>
      <c r="Z132" s="165">
        <v>0</v>
      </c>
      <c r="AA132" s="166">
        <f t="shared" si="8"/>
        <v>0</v>
      </c>
      <c r="AR132" s="18" t="s">
        <v>152</v>
      </c>
      <c r="AT132" s="18" t="s">
        <v>148</v>
      </c>
      <c r="AU132" s="18" t="s">
        <v>126</v>
      </c>
      <c r="AY132" s="18" t="s">
        <v>147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126</v>
      </c>
      <c r="BK132" s="105">
        <f t="shared" si="14"/>
        <v>0</v>
      </c>
      <c r="BL132" s="18" t="s">
        <v>152</v>
      </c>
      <c r="BM132" s="18" t="s">
        <v>306</v>
      </c>
    </row>
    <row r="133" spans="2:65" s="1" customFormat="1" ht="25.5" customHeight="1">
      <c r="B133" s="131"/>
      <c r="C133" s="160" t="s">
        <v>173</v>
      </c>
      <c r="D133" s="160" t="s">
        <v>148</v>
      </c>
      <c r="E133" s="161" t="s">
        <v>307</v>
      </c>
      <c r="F133" s="220" t="s">
        <v>308</v>
      </c>
      <c r="G133" s="220"/>
      <c r="H133" s="220"/>
      <c r="I133" s="220"/>
      <c r="J133" s="162" t="s">
        <v>156</v>
      </c>
      <c r="K133" s="163">
        <v>15</v>
      </c>
      <c r="L133" s="222">
        <v>0</v>
      </c>
      <c r="M133" s="222"/>
      <c r="N133" s="217">
        <f t="shared" si="5"/>
        <v>0</v>
      </c>
      <c r="O133" s="217"/>
      <c r="P133" s="217"/>
      <c r="Q133" s="217"/>
      <c r="R133" s="134"/>
      <c r="T133" s="164" t="s">
        <v>5</v>
      </c>
      <c r="U133" s="43" t="s">
        <v>44</v>
      </c>
      <c r="V133" s="35"/>
      <c r="W133" s="165">
        <f t="shared" si="6"/>
        <v>0</v>
      </c>
      <c r="X133" s="165">
        <v>0</v>
      </c>
      <c r="Y133" s="165">
        <f t="shared" si="7"/>
        <v>0</v>
      </c>
      <c r="Z133" s="165">
        <v>0</v>
      </c>
      <c r="AA133" s="166">
        <f t="shared" si="8"/>
        <v>0</v>
      </c>
      <c r="AR133" s="18" t="s">
        <v>152</v>
      </c>
      <c r="AT133" s="18" t="s">
        <v>148</v>
      </c>
      <c r="AU133" s="18" t="s">
        <v>126</v>
      </c>
      <c r="AY133" s="18" t="s">
        <v>147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126</v>
      </c>
      <c r="BK133" s="105">
        <f t="shared" si="14"/>
        <v>0</v>
      </c>
      <c r="BL133" s="18" t="s">
        <v>152</v>
      </c>
      <c r="BM133" s="18" t="s">
        <v>309</v>
      </c>
    </row>
    <row r="134" spans="2:65" s="1" customFormat="1" ht="38.25" customHeight="1">
      <c r="B134" s="131"/>
      <c r="C134" s="160" t="s">
        <v>177</v>
      </c>
      <c r="D134" s="160" t="s">
        <v>148</v>
      </c>
      <c r="E134" s="161" t="s">
        <v>310</v>
      </c>
      <c r="F134" s="220" t="s">
        <v>311</v>
      </c>
      <c r="G134" s="220"/>
      <c r="H134" s="220"/>
      <c r="I134" s="220"/>
      <c r="J134" s="162" t="s">
        <v>156</v>
      </c>
      <c r="K134" s="163">
        <v>61.76</v>
      </c>
      <c r="L134" s="222">
        <v>0</v>
      </c>
      <c r="M134" s="222"/>
      <c r="N134" s="217">
        <f t="shared" si="5"/>
        <v>0</v>
      </c>
      <c r="O134" s="217"/>
      <c r="P134" s="217"/>
      <c r="Q134" s="217"/>
      <c r="R134" s="134"/>
      <c r="T134" s="164" t="s">
        <v>5</v>
      </c>
      <c r="U134" s="43" t="s">
        <v>44</v>
      </c>
      <c r="V134" s="35"/>
      <c r="W134" s="165">
        <f t="shared" si="6"/>
        <v>0</v>
      </c>
      <c r="X134" s="165">
        <v>0</v>
      </c>
      <c r="Y134" s="165">
        <f t="shared" si="7"/>
        <v>0</v>
      </c>
      <c r="Z134" s="165">
        <v>0</v>
      </c>
      <c r="AA134" s="166">
        <f t="shared" si="8"/>
        <v>0</v>
      </c>
      <c r="AR134" s="18" t="s">
        <v>152</v>
      </c>
      <c r="AT134" s="18" t="s">
        <v>148</v>
      </c>
      <c r="AU134" s="18" t="s">
        <v>126</v>
      </c>
      <c r="AY134" s="18" t="s">
        <v>147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126</v>
      </c>
      <c r="BK134" s="105">
        <f t="shared" si="14"/>
        <v>0</v>
      </c>
      <c r="BL134" s="18" t="s">
        <v>152</v>
      </c>
      <c r="BM134" s="18" t="s">
        <v>312</v>
      </c>
    </row>
    <row r="135" spans="2:65" s="1" customFormat="1" ht="38.25" customHeight="1">
      <c r="B135" s="131"/>
      <c r="C135" s="160" t="s">
        <v>182</v>
      </c>
      <c r="D135" s="160" t="s">
        <v>148</v>
      </c>
      <c r="E135" s="161" t="s">
        <v>313</v>
      </c>
      <c r="F135" s="220" t="s">
        <v>314</v>
      </c>
      <c r="G135" s="220"/>
      <c r="H135" s="220"/>
      <c r="I135" s="220"/>
      <c r="J135" s="162" t="s">
        <v>156</v>
      </c>
      <c r="K135" s="163">
        <v>61.76</v>
      </c>
      <c r="L135" s="222">
        <v>0</v>
      </c>
      <c r="M135" s="222"/>
      <c r="N135" s="217">
        <f t="shared" si="5"/>
        <v>0</v>
      </c>
      <c r="O135" s="217"/>
      <c r="P135" s="217"/>
      <c r="Q135" s="217"/>
      <c r="R135" s="134"/>
      <c r="T135" s="164" t="s">
        <v>5</v>
      </c>
      <c r="U135" s="43" t="s">
        <v>44</v>
      </c>
      <c r="V135" s="35"/>
      <c r="W135" s="165">
        <f t="shared" si="6"/>
        <v>0</v>
      </c>
      <c r="X135" s="165">
        <v>0</v>
      </c>
      <c r="Y135" s="165">
        <f t="shared" si="7"/>
        <v>0</v>
      </c>
      <c r="Z135" s="165">
        <v>0</v>
      </c>
      <c r="AA135" s="166">
        <f t="shared" si="8"/>
        <v>0</v>
      </c>
      <c r="AR135" s="18" t="s">
        <v>152</v>
      </c>
      <c r="AT135" s="18" t="s">
        <v>148</v>
      </c>
      <c r="AU135" s="18" t="s">
        <v>126</v>
      </c>
      <c r="AY135" s="18" t="s">
        <v>147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126</v>
      </c>
      <c r="BK135" s="105">
        <f t="shared" si="14"/>
        <v>0</v>
      </c>
      <c r="BL135" s="18" t="s">
        <v>152</v>
      </c>
      <c r="BM135" s="18" t="s">
        <v>315</v>
      </c>
    </row>
    <row r="136" spans="2:65" s="1" customFormat="1" ht="51" customHeight="1">
      <c r="B136" s="131"/>
      <c r="C136" s="160" t="s">
        <v>186</v>
      </c>
      <c r="D136" s="160" t="s">
        <v>148</v>
      </c>
      <c r="E136" s="161" t="s">
        <v>316</v>
      </c>
      <c r="F136" s="220" t="s">
        <v>317</v>
      </c>
      <c r="G136" s="220"/>
      <c r="H136" s="220"/>
      <c r="I136" s="220"/>
      <c r="J136" s="162" t="s">
        <v>156</v>
      </c>
      <c r="K136" s="163">
        <v>231.04</v>
      </c>
      <c r="L136" s="222">
        <v>0</v>
      </c>
      <c r="M136" s="222"/>
      <c r="N136" s="217">
        <f t="shared" si="5"/>
        <v>0</v>
      </c>
      <c r="O136" s="217"/>
      <c r="P136" s="217"/>
      <c r="Q136" s="217"/>
      <c r="R136" s="134"/>
      <c r="T136" s="164" t="s">
        <v>5</v>
      </c>
      <c r="U136" s="43" t="s">
        <v>44</v>
      </c>
      <c r="V136" s="35"/>
      <c r="W136" s="165">
        <f t="shared" si="6"/>
        <v>0</v>
      </c>
      <c r="X136" s="165">
        <v>0</v>
      </c>
      <c r="Y136" s="165">
        <f t="shared" si="7"/>
        <v>0</v>
      </c>
      <c r="Z136" s="165">
        <v>0</v>
      </c>
      <c r="AA136" s="166">
        <f t="shared" si="8"/>
        <v>0</v>
      </c>
      <c r="AR136" s="18" t="s">
        <v>152</v>
      </c>
      <c r="AT136" s="18" t="s">
        <v>148</v>
      </c>
      <c r="AU136" s="18" t="s">
        <v>126</v>
      </c>
      <c r="AY136" s="18" t="s">
        <v>147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126</v>
      </c>
      <c r="BK136" s="105">
        <f t="shared" si="14"/>
        <v>0</v>
      </c>
      <c r="BL136" s="18" t="s">
        <v>152</v>
      </c>
      <c r="BM136" s="18" t="s">
        <v>318</v>
      </c>
    </row>
    <row r="137" spans="2:65" s="1" customFormat="1" ht="51" customHeight="1">
      <c r="B137" s="131"/>
      <c r="C137" s="160" t="s">
        <v>191</v>
      </c>
      <c r="D137" s="160" t="s">
        <v>148</v>
      </c>
      <c r="E137" s="161" t="s">
        <v>319</v>
      </c>
      <c r="F137" s="220" t="s">
        <v>320</v>
      </c>
      <c r="G137" s="220"/>
      <c r="H137" s="220"/>
      <c r="I137" s="220"/>
      <c r="J137" s="162" t="s">
        <v>156</v>
      </c>
      <c r="K137" s="163">
        <v>13169.28</v>
      </c>
      <c r="L137" s="222">
        <v>0</v>
      </c>
      <c r="M137" s="222"/>
      <c r="N137" s="217">
        <f t="shared" si="5"/>
        <v>0</v>
      </c>
      <c r="O137" s="217"/>
      <c r="P137" s="217"/>
      <c r="Q137" s="217"/>
      <c r="R137" s="134"/>
      <c r="T137" s="164" t="s">
        <v>5</v>
      </c>
      <c r="U137" s="43" t="s">
        <v>44</v>
      </c>
      <c r="V137" s="35"/>
      <c r="W137" s="165">
        <f t="shared" si="6"/>
        <v>0</v>
      </c>
      <c r="X137" s="165">
        <v>0</v>
      </c>
      <c r="Y137" s="165">
        <f t="shared" si="7"/>
        <v>0</v>
      </c>
      <c r="Z137" s="165">
        <v>0</v>
      </c>
      <c r="AA137" s="166">
        <f t="shared" si="8"/>
        <v>0</v>
      </c>
      <c r="AR137" s="18" t="s">
        <v>152</v>
      </c>
      <c r="AT137" s="18" t="s">
        <v>148</v>
      </c>
      <c r="AU137" s="18" t="s">
        <v>126</v>
      </c>
      <c r="AY137" s="18" t="s">
        <v>147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126</v>
      </c>
      <c r="BK137" s="105">
        <f t="shared" si="14"/>
        <v>0</v>
      </c>
      <c r="BL137" s="18" t="s">
        <v>152</v>
      </c>
      <c r="BM137" s="18" t="s">
        <v>321</v>
      </c>
    </row>
    <row r="138" spans="2:65" s="1" customFormat="1" ht="25.5" customHeight="1">
      <c r="B138" s="131"/>
      <c r="C138" s="160" t="s">
        <v>195</v>
      </c>
      <c r="D138" s="160" t="s">
        <v>148</v>
      </c>
      <c r="E138" s="161" t="s">
        <v>322</v>
      </c>
      <c r="F138" s="220" t="s">
        <v>323</v>
      </c>
      <c r="G138" s="220"/>
      <c r="H138" s="220"/>
      <c r="I138" s="220"/>
      <c r="J138" s="162" t="s">
        <v>156</v>
      </c>
      <c r="K138" s="163">
        <v>231.04</v>
      </c>
      <c r="L138" s="222">
        <v>0</v>
      </c>
      <c r="M138" s="222"/>
      <c r="N138" s="217">
        <f t="shared" si="5"/>
        <v>0</v>
      </c>
      <c r="O138" s="217"/>
      <c r="P138" s="217"/>
      <c r="Q138" s="217"/>
      <c r="R138" s="134"/>
      <c r="T138" s="164" t="s">
        <v>5</v>
      </c>
      <c r="U138" s="43" t="s">
        <v>44</v>
      </c>
      <c r="V138" s="35"/>
      <c r="W138" s="165">
        <f t="shared" si="6"/>
        <v>0</v>
      </c>
      <c r="X138" s="165">
        <v>0</v>
      </c>
      <c r="Y138" s="165">
        <f t="shared" si="7"/>
        <v>0</v>
      </c>
      <c r="Z138" s="165">
        <v>0</v>
      </c>
      <c r="AA138" s="166">
        <f t="shared" si="8"/>
        <v>0</v>
      </c>
      <c r="AR138" s="18" t="s">
        <v>152</v>
      </c>
      <c r="AT138" s="18" t="s">
        <v>148</v>
      </c>
      <c r="AU138" s="18" t="s">
        <v>126</v>
      </c>
      <c r="AY138" s="18" t="s">
        <v>147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126</v>
      </c>
      <c r="BK138" s="105">
        <f t="shared" si="14"/>
        <v>0</v>
      </c>
      <c r="BL138" s="18" t="s">
        <v>152</v>
      </c>
      <c r="BM138" s="18" t="s">
        <v>324</v>
      </c>
    </row>
    <row r="139" spans="2:65" s="1" customFormat="1" ht="25.5" customHeight="1">
      <c r="B139" s="131"/>
      <c r="C139" s="160" t="s">
        <v>199</v>
      </c>
      <c r="D139" s="160" t="s">
        <v>148</v>
      </c>
      <c r="E139" s="161" t="s">
        <v>325</v>
      </c>
      <c r="F139" s="220" t="s">
        <v>326</v>
      </c>
      <c r="G139" s="220"/>
      <c r="H139" s="220"/>
      <c r="I139" s="220"/>
      <c r="J139" s="162" t="s">
        <v>156</v>
      </c>
      <c r="K139" s="163">
        <v>231.04</v>
      </c>
      <c r="L139" s="222">
        <v>0</v>
      </c>
      <c r="M139" s="222"/>
      <c r="N139" s="217">
        <f t="shared" si="5"/>
        <v>0</v>
      </c>
      <c r="O139" s="217"/>
      <c r="P139" s="217"/>
      <c r="Q139" s="217"/>
      <c r="R139" s="134"/>
      <c r="T139" s="164" t="s">
        <v>5</v>
      </c>
      <c r="U139" s="43" t="s">
        <v>44</v>
      </c>
      <c r="V139" s="35"/>
      <c r="W139" s="165">
        <f t="shared" si="6"/>
        <v>0</v>
      </c>
      <c r="X139" s="165">
        <v>0</v>
      </c>
      <c r="Y139" s="165">
        <f t="shared" si="7"/>
        <v>0</v>
      </c>
      <c r="Z139" s="165">
        <v>0</v>
      </c>
      <c r="AA139" s="166">
        <f t="shared" si="8"/>
        <v>0</v>
      </c>
      <c r="AR139" s="18" t="s">
        <v>152</v>
      </c>
      <c r="AT139" s="18" t="s">
        <v>148</v>
      </c>
      <c r="AU139" s="18" t="s">
        <v>126</v>
      </c>
      <c r="AY139" s="18" t="s">
        <v>147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126</v>
      </c>
      <c r="BK139" s="105">
        <f t="shared" si="14"/>
        <v>0</v>
      </c>
      <c r="BL139" s="18" t="s">
        <v>152</v>
      </c>
      <c r="BM139" s="18" t="s">
        <v>327</v>
      </c>
    </row>
    <row r="140" spans="2:65" s="1" customFormat="1" ht="25.5" customHeight="1">
      <c r="B140" s="131"/>
      <c r="C140" s="160" t="s">
        <v>203</v>
      </c>
      <c r="D140" s="160" t="s">
        <v>148</v>
      </c>
      <c r="E140" s="161" t="s">
        <v>178</v>
      </c>
      <c r="F140" s="220" t="s">
        <v>179</v>
      </c>
      <c r="G140" s="220"/>
      <c r="H140" s="220"/>
      <c r="I140" s="220"/>
      <c r="J140" s="162" t="s">
        <v>180</v>
      </c>
      <c r="K140" s="163">
        <v>432.04500000000002</v>
      </c>
      <c r="L140" s="222">
        <v>0</v>
      </c>
      <c r="M140" s="222"/>
      <c r="N140" s="217">
        <f t="shared" si="5"/>
        <v>0</v>
      </c>
      <c r="O140" s="217"/>
      <c r="P140" s="217"/>
      <c r="Q140" s="217"/>
      <c r="R140" s="134"/>
      <c r="T140" s="164" t="s">
        <v>5</v>
      </c>
      <c r="U140" s="43" t="s">
        <v>44</v>
      </c>
      <c r="V140" s="35"/>
      <c r="W140" s="165">
        <f t="shared" si="6"/>
        <v>0</v>
      </c>
      <c r="X140" s="165">
        <v>0</v>
      </c>
      <c r="Y140" s="165">
        <f t="shared" si="7"/>
        <v>0</v>
      </c>
      <c r="Z140" s="165">
        <v>0</v>
      </c>
      <c r="AA140" s="166">
        <f t="shared" si="8"/>
        <v>0</v>
      </c>
      <c r="AR140" s="18" t="s">
        <v>152</v>
      </c>
      <c r="AT140" s="18" t="s">
        <v>148</v>
      </c>
      <c r="AU140" s="18" t="s">
        <v>126</v>
      </c>
      <c r="AY140" s="18" t="s">
        <v>147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126</v>
      </c>
      <c r="BK140" s="105">
        <f t="shared" si="14"/>
        <v>0</v>
      </c>
      <c r="BL140" s="18" t="s">
        <v>152</v>
      </c>
      <c r="BM140" s="18" t="s">
        <v>328</v>
      </c>
    </row>
    <row r="141" spans="2:65" s="1" customFormat="1" ht="38.25" customHeight="1">
      <c r="B141" s="131"/>
      <c r="C141" s="160" t="s">
        <v>207</v>
      </c>
      <c r="D141" s="160" t="s">
        <v>148</v>
      </c>
      <c r="E141" s="161" t="s">
        <v>329</v>
      </c>
      <c r="F141" s="220" t="s">
        <v>330</v>
      </c>
      <c r="G141" s="220"/>
      <c r="H141" s="220"/>
      <c r="I141" s="220"/>
      <c r="J141" s="162" t="s">
        <v>156</v>
      </c>
      <c r="K141" s="163">
        <v>41</v>
      </c>
      <c r="L141" s="222">
        <v>0</v>
      </c>
      <c r="M141" s="222"/>
      <c r="N141" s="217">
        <f t="shared" si="5"/>
        <v>0</v>
      </c>
      <c r="O141" s="217"/>
      <c r="P141" s="217"/>
      <c r="Q141" s="217"/>
      <c r="R141" s="134"/>
      <c r="T141" s="164" t="s">
        <v>5</v>
      </c>
      <c r="U141" s="43" t="s">
        <v>44</v>
      </c>
      <c r="V141" s="35"/>
      <c r="W141" s="165">
        <f t="shared" si="6"/>
        <v>0</v>
      </c>
      <c r="X141" s="165">
        <v>0</v>
      </c>
      <c r="Y141" s="165">
        <f t="shared" si="7"/>
        <v>0</v>
      </c>
      <c r="Z141" s="165">
        <v>0</v>
      </c>
      <c r="AA141" s="166">
        <f t="shared" si="8"/>
        <v>0</v>
      </c>
      <c r="AR141" s="18" t="s">
        <v>152</v>
      </c>
      <c r="AT141" s="18" t="s">
        <v>148</v>
      </c>
      <c r="AU141" s="18" t="s">
        <v>126</v>
      </c>
      <c r="AY141" s="18" t="s">
        <v>147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126</v>
      </c>
      <c r="BK141" s="105">
        <f t="shared" si="14"/>
        <v>0</v>
      </c>
      <c r="BL141" s="18" t="s">
        <v>152</v>
      </c>
      <c r="BM141" s="18" t="s">
        <v>331</v>
      </c>
    </row>
    <row r="142" spans="2:65" s="1" customFormat="1" ht="38.25" customHeight="1">
      <c r="B142" s="131"/>
      <c r="C142" s="160" t="s">
        <v>210</v>
      </c>
      <c r="D142" s="160" t="s">
        <v>148</v>
      </c>
      <c r="E142" s="161" t="s">
        <v>332</v>
      </c>
      <c r="F142" s="220" t="s">
        <v>333</v>
      </c>
      <c r="G142" s="220"/>
      <c r="H142" s="220"/>
      <c r="I142" s="220"/>
      <c r="J142" s="162" t="s">
        <v>156</v>
      </c>
      <c r="K142" s="163">
        <v>71.239999999999995</v>
      </c>
      <c r="L142" s="222">
        <v>0</v>
      </c>
      <c r="M142" s="222"/>
      <c r="N142" s="217">
        <f t="shared" si="5"/>
        <v>0</v>
      </c>
      <c r="O142" s="217"/>
      <c r="P142" s="217"/>
      <c r="Q142" s="217"/>
      <c r="R142" s="134"/>
      <c r="T142" s="164" t="s">
        <v>5</v>
      </c>
      <c r="U142" s="43" t="s">
        <v>44</v>
      </c>
      <c r="V142" s="35"/>
      <c r="W142" s="165">
        <f t="shared" si="6"/>
        <v>0</v>
      </c>
      <c r="X142" s="165">
        <v>0</v>
      </c>
      <c r="Y142" s="165">
        <f t="shared" si="7"/>
        <v>0</v>
      </c>
      <c r="Z142" s="165">
        <v>0</v>
      </c>
      <c r="AA142" s="166">
        <f t="shared" si="8"/>
        <v>0</v>
      </c>
      <c r="AR142" s="18" t="s">
        <v>152</v>
      </c>
      <c r="AT142" s="18" t="s">
        <v>148</v>
      </c>
      <c r="AU142" s="18" t="s">
        <v>126</v>
      </c>
      <c r="AY142" s="18" t="s">
        <v>147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126</v>
      </c>
      <c r="BK142" s="105">
        <f t="shared" si="14"/>
        <v>0</v>
      </c>
      <c r="BL142" s="18" t="s">
        <v>152</v>
      </c>
      <c r="BM142" s="18" t="s">
        <v>334</v>
      </c>
    </row>
    <row r="143" spans="2:65" s="1" customFormat="1" ht="16.5" customHeight="1">
      <c r="B143" s="131"/>
      <c r="C143" s="160" t="s">
        <v>214</v>
      </c>
      <c r="D143" s="160" t="s">
        <v>148</v>
      </c>
      <c r="E143" s="161" t="s">
        <v>335</v>
      </c>
      <c r="F143" s="220" t="s">
        <v>336</v>
      </c>
      <c r="G143" s="220"/>
      <c r="H143" s="220"/>
      <c r="I143" s="220"/>
      <c r="J143" s="162" t="s">
        <v>151</v>
      </c>
      <c r="K143" s="163">
        <v>329.23</v>
      </c>
      <c r="L143" s="222">
        <v>0</v>
      </c>
      <c r="M143" s="222"/>
      <c r="N143" s="217">
        <f t="shared" si="5"/>
        <v>0</v>
      </c>
      <c r="O143" s="217"/>
      <c r="P143" s="217"/>
      <c r="Q143" s="217"/>
      <c r="R143" s="134"/>
      <c r="T143" s="164" t="s">
        <v>5</v>
      </c>
      <c r="U143" s="43" t="s">
        <v>44</v>
      </c>
      <c r="V143" s="35"/>
      <c r="W143" s="165">
        <f t="shared" si="6"/>
        <v>0</v>
      </c>
      <c r="X143" s="165">
        <v>0</v>
      </c>
      <c r="Y143" s="165">
        <f t="shared" si="7"/>
        <v>0</v>
      </c>
      <c r="Z143" s="165">
        <v>0</v>
      </c>
      <c r="AA143" s="166">
        <f t="shared" si="8"/>
        <v>0</v>
      </c>
      <c r="AR143" s="18" t="s">
        <v>152</v>
      </c>
      <c r="AT143" s="18" t="s">
        <v>148</v>
      </c>
      <c r="AU143" s="18" t="s">
        <v>126</v>
      </c>
      <c r="AY143" s="18" t="s">
        <v>147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126</v>
      </c>
      <c r="BK143" s="105">
        <f t="shared" si="14"/>
        <v>0</v>
      </c>
      <c r="BL143" s="18" t="s">
        <v>152</v>
      </c>
      <c r="BM143" s="18" t="s">
        <v>337</v>
      </c>
    </row>
    <row r="144" spans="2:65" s="1" customFormat="1" ht="16.5" customHeight="1">
      <c r="B144" s="131"/>
      <c r="C144" s="167" t="s">
        <v>218</v>
      </c>
      <c r="D144" s="167" t="s">
        <v>187</v>
      </c>
      <c r="E144" s="168" t="s">
        <v>338</v>
      </c>
      <c r="F144" s="221" t="s">
        <v>339</v>
      </c>
      <c r="G144" s="221"/>
      <c r="H144" s="221"/>
      <c r="I144" s="221"/>
      <c r="J144" s="169" t="s">
        <v>340</v>
      </c>
      <c r="K144" s="170">
        <v>10.173</v>
      </c>
      <c r="L144" s="227">
        <v>0</v>
      </c>
      <c r="M144" s="227"/>
      <c r="N144" s="228">
        <f t="shared" si="5"/>
        <v>0</v>
      </c>
      <c r="O144" s="217"/>
      <c r="P144" s="217"/>
      <c r="Q144" s="217"/>
      <c r="R144" s="134"/>
      <c r="T144" s="164" t="s">
        <v>5</v>
      </c>
      <c r="U144" s="43" t="s">
        <v>44</v>
      </c>
      <c r="V144" s="35"/>
      <c r="W144" s="165">
        <f t="shared" si="6"/>
        <v>0</v>
      </c>
      <c r="X144" s="165">
        <v>1E-3</v>
      </c>
      <c r="Y144" s="165">
        <f t="shared" si="7"/>
        <v>1.0173E-2</v>
      </c>
      <c r="Z144" s="165">
        <v>0</v>
      </c>
      <c r="AA144" s="166">
        <f t="shared" si="8"/>
        <v>0</v>
      </c>
      <c r="AR144" s="18" t="s">
        <v>177</v>
      </c>
      <c r="AT144" s="18" t="s">
        <v>187</v>
      </c>
      <c r="AU144" s="18" t="s">
        <v>126</v>
      </c>
      <c r="AY144" s="18" t="s">
        <v>147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126</v>
      </c>
      <c r="BK144" s="105">
        <f t="shared" si="14"/>
        <v>0</v>
      </c>
      <c r="BL144" s="18" t="s">
        <v>152</v>
      </c>
      <c r="BM144" s="18" t="s">
        <v>341</v>
      </c>
    </row>
    <row r="145" spans="2:65" s="1" customFormat="1" ht="25.5" customHeight="1">
      <c r="B145" s="131"/>
      <c r="C145" s="160" t="s">
        <v>222</v>
      </c>
      <c r="D145" s="160" t="s">
        <v>148</v>
      </c>
      <c r="E145" s="161" t="s">
        <v>342</v>
      </c>
      <c r="F145" s="220" t="s">
        <v>343</v>
      </c>
      <c r="G145" s="220"/>
      <c r="H145" s="220"/>
      <c r="I145" s="220"/>
      <c r="J145" s="162" t="s">
        <v>151</v>
      </c>
      <c r="K145" s="163">
        <v>329.23</v>
      </c>
      <c r="L145" s="222">
        <v>0</v>
      </c>
      <c r="M145" s="222"/>
      <c r="N145" s="217">
        <f t="shared" si="5"/>
        <v>0</v>
      </c>
      <c r="O145" s="217"/>
      <c r="P145" s="217"/>
      <c r="Q145" s="217"/>
      <c r="R145" s="134"/>
      <c r="T145" s="164" t="s">
        <v>5</v>
      </c>
      <c r="U145" s="43" t="s">
        <v>44</v>
      </c>
      <c r="V145" s="35"/>
      <c r="W145" s="165">
        <f t="shared" si="6"/>
        <v>0</v>
      </c>
      <c r="X145" s="165">
        <v>0</v>
      </c>
      <c r="Y145" s="165">
        <f t="shared" si="7"/>
        <v>0</v>
      </c>
      <c r="Z145" s="165">
        <v>0</v>
      </c>
      <c r="AA145" s="166">
        <f t="shared" si="8"/>
        <v>0</v>
      </c>
      <c r="AR145" s="18" t="s">
        <v>152</v>
      </c>
      <c r="AT145" s="18" t="s">
        <v>148</v>
      </c>
      <c r="AU145" s="18" t="s">
        <v>126</v>
      </c>
      <c r="AY145" s="18" t="s">
        <v>147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126</v>
      </c>
      <c r="BK145" s="105">
        <f t="shared" si="14"/>
        <v>0</v>
      </c>
      <c r="BL145" s="18" t="s">
        <v>152</v>
      </c>
      <c r="BM145" s="18" t="s">
        <v>344</v>
      </c>
    </row>
    <row r="146" spans="2:65" s="1" customFormat="1" ht="16.5" customHeight="1">
      <c r="B146" s="131"/>
      <c r="C146" s="167" t="s">
        <v>10</v>
      </c>
      <c r="D146" s="167" t="s">
        <v>187</v>
      </c>
      <c r="E146" s="168" t="s">
        <v>345</v>
      </c>
      <c r="F146" s="221" t="s">
        <v>346</v>
      </c>
      <c r="G146" s="221"/>
      <c r="H146" s="221"/>
      <c r="I146" s="221"/>
      <c r="J146" s="169" t="s">
        <v>347</v>
      </c>
      <c r="K146" s="170">
        <v>0.13200000000000001</v>
      </c>
      <c r="L146" s="227">
        <v>0</v>
      </c>
      <c r="M146" s="227"/>
      <c r="N146" s="228">
        <f t="shared" si="5"/>
        <v>0</v>
      </c>
      <c r="O146" s="217"/>
      <c r="P146" s="217"/>
      <c r="Q146" s="217"/>
      <c r="R146" s="134"/>
      <c r="T146" s="164" t="s">
        <v>5</v>
      </c>
      <c r="U146" s="43" t="s">
        <v>44</v>
      </c>
      <c r="V146" s="35"/>
      <c r="W146" s="165">
        <f t="shared" si="6"/>
        <v>0</v>
      </c>
      <c r="X146" s="165">
        <v>1E-3</v>
      </c>
      <c r="Y146" s="165">
        <f t="shared" si="7"/>
        <v>1.3200000000000001E-4</v>
      </c>
      <c r="Z146" s="165">
        <v>0</v>
      </c>
      <c r="AA146" s="166">
        <f t="shared" si="8"/>
        <v>0</v>
      </c>
      <c r="AR146" s="18" t="s">
        <v>177</v>
      </c>
      <c r="AT146" s="18" t="s">
        <v>187</v>
      </c>
      <c r="AU146" s="18" t="s">
        <v>126</v>
      </c>
      <c r="AY146" s="18" t="s">
        <v>147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126</v>
      </c>
      <c r="BK146" s="105">
        <f t="shared" si="14"/>
        <v>0</v>
      </c>
      <c r="BL146" s="18" t="s">
        <v>152</v>
      </c>
      <c r="BM146" s="18" t="s">
        <v>348</v>
      </c>
    </row>
    <row r="147" spans="2:65" s="9" customFormat="1" ht="29.85" customHeight="1">
      <c r="B147" s="149"/>
      <c r="C147" s="150"/>
      <c r="D147" s="159" t="s">
        <v>118</v>
      </c>
      <c r="E147" s="159"/>
      <c r="F147" s="159"/>
      <c r="G147" s="159"/>
      <c r="H147" s="159"/>
      <c r="I147" s="159"/>
      <c r="J147" s="159"/>
      <c r="K147" s="159"/>
      <c r="L147" s="159"/>
      <c r="M147" s="159"/>
      <c r="N147" s="225">
        <f>BK147</f>
        <v>0</v>
      </c>
      <c r="O147" s="226"/>
      <c r="P147" s="226"/>
      <c r="Q147" s="226"/>
      <c r="R147" s="152"/>
      <c r="T147" s="153"/>
      <c r="U147" s="150"/>
      <c r="V147" s="150"/>
      <c r="W147" s="154">
        <f>SUM(W148:W153)</f>
        <v>0</v>
      </c>
      <c r="X147" s="150"/>
      <c r="Y147" s="154">
        <f>SUM(Y148:Y153)</f>
        <v>8.9955739000000019</v>
      </c>
      <c r="Z147" s="150"/>
      <c r="AA147" s="155">
        <f>SUM(AA148:AA153)</f>
        <v>0</v>
      </c>
      <c r="AR147" s="156" t="s">
        <v>85</v>
      </c>
      <c r="AT147" s="157" t="s">
        <v>76</v>
      </c>
      <c r="AU147" s="157" t="s">
        <v>85</v>
      </c>
      <c r="AY147" s="156" t="s">
        <v>147</v>
      </c>
      <c r="BK147" s="158">
        <f>SUM(BK148:BK153)</f>
        <v>0</v>
      </c>
    </row>
    <row r="148" spans="2:65" s="1" customFormat="1" ht="38.25" customHeight="1">
      <c r="B148" s="131"/>
      <c r="C148" s="160" t="s">
        <v>230</v>
      </c>
      <c r="D148" s="160" t="s">
        <v>148</v>
      </c>
      <c r="E148" s="161" t="s">
        <v>196</v>
      </c>
      <c r="F148" s="220" t="s">
        <v>197</v>
      </c>
      <c r="G148" s="220"/>
      <c r="H148" s="220"/>
      <c r="I148" s="220"/>
      <c r="J148" s="162" t="s">
        <v>151</v>
      </c>
      <c r="K148" s="163">
        <v>449.95</v>
      </c>
      <c r="L148" s="222">
        <v>0</v>
      </c>
      <c r="M148" s="222"/>
      <c r="N148" s="217">
        <f t="shared" ref="N148:N153" si="15">ROUND(L148*K148,2)</f>
        <v>0</v>
      </c>
      <c r="O148" s="217"/>
      <c r="P148" s="217"/>
      <c r="Q148" s="217"/>
      <c r="R148" s="134"/>
      <c r="T148" s="164" t="s">
        <v>5</v>
      </c>
      <c r="U148" s="43" t="s">
        <v>44</v>
      </c>
      <c r="V148" s="35"/>
      <c r="W148" s="165">
        <f t="shared" ref="W148:W153" si="16">V148*K148</f>
        <v>0</v>
      </c>
      <c r="X148" s="165">
        <v>1.8000000000000001E-4</v>
      </c>
      <c r="Y148" s="165">
        <f t="shared" ref="Y148:Y153" si="17">X148*K148</f>
        <v>8.0991000000000007E-2</v>
      </c>
      <c r="Z148" s="165">
        <v>0</v>
      </c>
      <c r="AA148" s="166">
        <f t="shared" ref="AA148:AA153" si="18">Z148*K148</f>
        <v>0</v>
      </c>
      <c r="AR148" s="18" t="s">
        <v>152</v>
      </c>
      <c r="AT148" s="18" t="s">
        <v>148</v>
      </c>
      <c r="AU148" s="18" t="s">
        <v>126</v>
      </c>
      <c r="AY148" s="18" t="s">
        <v>147</v>
      </c>
      <c r="BE148" s="105">
        <f t="shared" ref="BE148:BE153" si="19">IF(U148="základná",N148,0)</f>
        <v>0</v>
      </c>
      <c r="BF148" s="105">
        <f t="shared" ref="BF148:BF153" si="20">IF(U148="znížená",N148,0)</f>
        <v>0</v>
      </c>
      <c r="BG148" s="105">
        <f t="shared" ref="BG148:BG153" si="21">IF(U148="zákl. prenesená",N148,0)</f>
        <v>0</v>
      </c>
      <c r="BH148" s="105">
        <f t="shared" ref="BH148:BH153" si="22">IF(U148="zníž. prenesená",N148,0)</f>
        <v>0</v>
      </c>
      <c r="BI148" s="105">
        <f t="shared" ref="BI148:BI153" si="23">IF(U148="nulová",N148,0)</f>
        <v>0</v>
      </c>
      <c r="BJ148" s="18" t="s">
        <v>126</v>
      </c>
      <c r="BK148" s="105">
        <f t="shared" ref="BK148:BK153" si="24">ROUND(L148*K148,2)</f>
        <v>0</v>
      </c>
      <c r="BL148" s="18" t="s">
        <v>152</v>
      </c>
      <c r="BM148" s="18" t="s">
        <v>349</v>
      </c>
    </row>
    <row r="149" spans="2:65" s="1" customFormat="1" ht="25.5" customHeight="1">
      <c r="B149" s="131"/>
      <c r="C149" s="167" t="s">
        <v>234</v>
      </c>
      <c r="D149" s="167" t="s">
        <v>187</v>
      </c>
      <c r="E149" s="168" t="s">
        <v>200</v>
      </c>
      <c r="F149" s="221" t="s">
        <v>201</v>
      </c>
      <c r="G149" s="221"/>
      <c r="H149" s="221"/>
      <c r="I149" s="221"/>
      <c r="J149" s="169" t="s">
        <v>151</v>
      </c>
      <c r="K149" s="170">
        <v>517.44299999999998</v>
      </c>
      <c r="L149" s="227">
        <v>0</v>
      </c>
      <c r="M149" s="227"/>
      <c r="N149" s="228">
        <f t="shared" si="15"/>
        <v>0</v>
      </c>
      <c r="O149" s="217"/>
      <c r="P149" s="217"/>
      <c r="Q149" s="217"/>
      <c r="R149" s="134"/>
      <c r="T149" s="164" t="s">
        <v>5</v>
      </c>
      <c r="U149" s="43" t="s">
        <v>44</v>
      </c>
      <c r="V149" s="35"/>
      <c r="W149" s="165">
        <f t="shared" si="16"/>
        <v>0</v>
      </c>
      <c r="X149" s="165">
        <v>2.9999999999999997E-4</v>
      </c>
      <c r="Y149" s="165">
        <f t="shared" si="17"/>
        <v>0.15523289999999998</v>
      </c>
      <c r="Z149" s="165">
        <v>0</v>
      </c>
      <c r="AA149" s="166">
        <f t="shared" si="18"/>
        <v>0</v>
      </c>
      <c r="AR149" s="18" t="s">
        <v>177</v>
      </c>
      <c r="AT149" s="18" t="s">
        <v>187</v>
      </c>
      <c r="AU149" s="18" t="s">
        <v>126</v>
      </c>
      <c r="AY149" s="18" t="s">
        <v>147</v>
      </c>
      <c r="BE149" s="105">
        <f t="shared" si="19"/>
        <v>0</v>
      </c>
      <c r="BF149" s="105">
        <f t="shared" si="20"/>
        <v>0</v>
      </c>
      <c r="BG149" s="105">
        <f t="shared" si="21"/>
        <v>0</v>
      </c>
      <c r="BH149" s="105">
        <f t="shared" si="22"/>
        <v>0</v>
      </c>
      <c r="BI149" s="105">
        <f t="shared" si="23"/>
        <v>0</v>
      </c>
      <c r="BJ149" s="18" t="s">
        <v>126</v>
      </c>
      <c r="BK149" s="105">
        <f t="shared" si="24"/>
        <v>0</v>
      </c>
      <c r="BL149" s="18" t="s">
        <v>152</v>
      </c>
      <c r="BM149" s="18" t="s">
        <v>350</v>
      </c>
    </row>
    <row r="150" spans="2:65" s="1" customFormat="1" ht="38.25" customHeight="1">
      <c r="B150" s="131"/>
      <c r="C150" s="160" t="s">
        <v>238</v>
      </c>
      <c r="D150" s="160" t="s">
        <v>148</v>
      </c>
      <c r="E150" s="161" t="s">
        <v>351</v>
      </c>
      <c r="F150" s="220" t="s">
        <v>352</v>
      </c>
      <c r="G150" s="220"/>
      <c r="H150" s="220"/>
      <c r="I150" s="220"/>
      <c r="J150" s="162" t="s">
        <v>228</v>
      </c>
      <c r="K150" s="163">
        <v>28.5</v>
      </c>
      <c r="L150" s="222">
        <v>0</v>
      </c>
      <c r="M150" s="222"/>
      <c r="N150" s="217">
        <f t="shared" si="15"/>
        <v>0</v>
      </c>
      <c r="O150" s="217"/>
      <c r="P150" s="217"/>
      <c r="Q150" s="217"/>
      <c r="R150" s="134"/>
      <c r="T150" s="164" t="s">
        <v>5</v>
      </c>
      <c r="U150" s="43" t="s">
        <v>44</v>
      </c>
      <c r="V150" s="35"/>
      <c r="W150" s="165">
        <f t="shared" si="16"/>
        <v>0</v>
      </c>
      <c r="X150" s="165">
        <v>0.30530000000000002</v>
      </c>
      <c r="Y150" s="165">
        <f t="shared" si="17"/>
        <v>8.7010500000000004</v>
      </c>
      <c r="Z150" s="165">
        <v>0</v>
      </c>
      <c r="AA150" s="166">
        <f t="shared" si="18"/>
        <v>0</v>
      </c>
      <c r="AR150" s="18" t="s">
        <v>152</v>
      </c>
      <c r="AT150" s="18" t="s">
        <v>148</v>
      </c>
      <c r="AU150" s="18" t="s">
        <v>126</v>
      </c>
      <c r="AY150" s="18" t="s">
        <v>147</v>
      </c>
      <c r="BE150" s="105">
        <f t="shared" si="19"/>
        <v>0</v>
      </c>
      <c r="BF150" s="105">
        <f t="shared" si="20"/>
        <v>0</v>
      </c>
      <c r="BG150" s="105">
        <f t="shared" si="21"/>
        <v>0</v>
      </c>
      <c r="BH150" s="105">
        <f t="shared" si="22"/>
        <v>0</v>
      </c>
      <c r="BI150" s="105">
        <f t="shared" si="23"/>
        <v>0</v>
      </c>
      <c r="BJ150" s="18" t="s">
        <v>126</v>
      </c>
      <c r="BK150" s="105">
        <f t="shared" si="24"/>
        <v>0</v>
      </c>
      <c r="BL150" s="18" t="s">
        <v>152</v>
      </c>
      <c r="BM150" s="18" t="s">
        <v>353</v>
      </c>
    </row>
    <row r="151" spans="2:65" s="1" customFormat="1" ht="16.5" customHeight="1">
      <c r="B151" s="131"/>
      <c r="C151" s="167" t="s">
        <v>242</v>
      </c>
      <c r="D151" s="167" t="s">
        <v>187</v>
      </c>
      <c r="E151" s="168" t="s">
        <v>354</v>
      </c>
      <c r="F151" s="221" t="s">
        <v>355</v>
      </c>
      <c r="G151" s="221"/>
      <c r="H151" s="221"/>
      <c r="I151" s="221"/>
      <c r="J151" s="169" t="s">
        <v>228</v>
      </c>
      <c r="K151" s="170">
        <v>28.5</v>
      </c>
      <c r="L151" s="227">
        <v>0</v>
      </c>
      <c r="M151" s="227"/>
      <c r="N151" s="228">
        <f t="shared" si="15"/>
        <v>0</v>
      </c>
      <c r="O151" s="217"/>
      <c r="P151" s="217"/>
      <c r="Q151" s="217"/>
      <c r="R151" s="134"/>
      <c r="T151" s="164" t="s">
        <v>5</v>
      </c>
      <c r="U151" s="43" t="s">
        <v>44</v>
      </c>
      <c r="V151" s="35"/>
      <c r="W151" s="165">
        <f t="shared" si="16"/>
        <v>0</v>
      </c>
      <c r="X151" s="165">
        <v>2E-3</v>
      </c>
      <c r="Y151" s="165">
        <f t="shared" si="17"/>
        <v>5.7000000000000002E-2</v>
      </c>
      <c r="Z151" s="165">
        <v>0</v>
      </c>
      <c r="AA151" s="166">
        <f t="shared" si="18"/>
        <v>0</v>
      </c>
      <c r="AR151" s="18" t="s">
        <v>177</v>
      </c>
      <c r="AT151" s="18" t="s">
        <v>187</v>
      </c>
      <c r="AU151" s="18" t="s">
        <v>126</v>
      </c>
      <c r="AY151" s="18" t="s">
        <v>147</v>
      </c>
      <c r="BE151" s="105">
        <f t="shared" si="19"/>
        <v>0</v>
      </c>
      <c r="BF151" s="105">
        <f t="shared" si="20"/>
        <v>0</v>
      </c>
      <c r="BG151" s="105">
        <f t="shared" si="21"/>
        <v>0</v>
      </c>
      <c r="BH151" s="105">
        <f t="shared" si="22"/>
        <v>0</v>
      </c>
      <c r="BI151" s="105">
        <f t="shared" si="23"/>
        <v>0</v>
      </c>
      <c r="BJ151" s="18" t="s">
        <v>126</v>
      </c>
      <c r="BK151" s="105">
        <f t="shared" si="24"/>
        <v>0</v>
      </c>
      <c r="BL151" s="18" t="s">
        <v>152</v>
      </c>
      <c r="BM151" s="18" t="s">
        <v>356</v>
      </c>
    </row>
    <row r="152" spans="2:65" s="1" customFormat="1" ht="38.25" customHeight="1">
      <c r="B152" s="131"/>
      <c r="C152" s="160" t="s">
        <v>246</v>
      </c>
      <c r="D152" s="160" t="s">
        <v>148</v>
      </c>
      <c r="E152" s="161" t="s">
        <v>204</v>
      </c>
      <c r="F152" s="220" t="s">
        <v>205</v>
      </c>
      <c r="G152" s="220"/>
      <c r="H152" s="220"/>
      <c r="I152" s="220"/>
      <c r="J152" s="162" t="s">
        <v>151</v>
      </c>
      <c r="K152" s="163">
        <v>5</v>
      </c>
      <c r="L152" s="222">
        <v>0</v>
      </c>
      <c r="M152" s="222"/>
      <c r="N152" s="217">
        <f t="shared" si="15"/>
        <v>0</v>
      </c>
      <c r="O152" s="217"/>
      <c r="P152" s="217"/>
      <c r="Q152" s="217"/>
      <c r="R152" s="134"/>
      <c r="T152" s="164" t="s">
        <v>5</v>
      </c>
      <c r="U152" s="43" t="s">
        <v>44</v>
      </c>
      <c r="V152" s="35"/>
      <c r="W152" s="165">
        <f t="shared" si="16"/>
        <v>0</v>
      </c>
      <c r="X152" s="165">
        <v>3.0000000000000001E-5</v>
      </c>
      <c r="Y152" s="165">
        <f t="shared" si="17"/>
        <v>1.5000000000000001E-4</v>
      </c>
      <c r="Z152" s="165">
        <v>0</v>
      </c>
      <c r="AA152" s="166">
        <f t="shared" si="18"/>
        <v>0</v>
      </c>
      <c r="AR152" s="18" t="s">
        <v>152</v>
      </c>
      <c r="AT152" s="18" t="s">
        <v>148</v>
      </c>
      <c r="AU152" s="18" t="s">
        <v>126</v>
      </c>
      <c r="AY152" s="18" t="s">
        <v>147</v>
      </c>
      <c r="BE152" s="105">
        <f t="shared" si="19"/>
        <v>0</v>
      </c>
      <c r="BF152" s="105">
        <f t="shared" si="20"/>
        <v>0</v>
      </c>
      <c r="BG152" s="105">
        <f t="shared" si="21"/>
        <v>0</v>
      </c>
      <c r="BH152" s="105">
        <f t="shared" si="22"/>
        <v>0</v>
      </c>
      <c r="BI152" s="105">
        <f t="shared" si="23"/>
        <v>0</v>
      </c>
      <c r="BJ152" s="18" t="s">
        <v>126</v>
      </c>
      <c r="BK152" s="105">
        <f t="shared" si="24"/>
        <v>0</v>
      </c>
      <c r="BL152" s="18" t="s">
        <v>152</v>
      </c>
      <c r="BM152" s="18" t="s">
        <v>357</v>
      </c>
    </row>
    <row r="153" spans="2:65" s="1" customFormat="1" ht="25.5" customHeight="1">
      <c r="B153" s="131"/>
      <c r="C153" s="167" t="s">
        <v>250</v>
      </c>
      <c r="D153" s="167" t="s">
        <v>187</v>
      </c>
      <c r="E153" s="168" t="s">
        <v>208</v>
      </c>
      <c r="F153" s="221" t="s">
        <v>552</v>
      </c>
      <c r="G153" s="221"/>
      <c r="H153" s="221"/>
      <c r="I153" s="221"/>
      <c r="J153" s="169" t="s">
        <v>151</v>
      </c>
      <c r="K153" s="170">
        <v>5.75</v>
      </c>
      <c r="L153" s="227">
        <v>0</v>
      </c>
      <c r="M153" s="227"/>
      <c r="N153" s="228">
        <f t="shared" si="15"/>
        <v>0</v>
      </c>
      <c r="O153" s="217"/>
      <c r="P153" s="217"/>
      <c r="Q153" s="217"/>
      <c r="R153" s="134"/>
      <c r="T153" s="164" t="s">
        <v>5</v>
      </c>
      <c r="U153" s="43" t="s">
        <v>44</v>
      </c>
      <c r="V153" s="35"/>
      <c r="W153" s="165">
        <f t="shared" si="16"/>
        <v>0</v>
      </c>
      <c r="X153" s="165">
        <v>2.0000000000000001E-4</v>
      </c>
      <c r="Y153" s="165">
        <f t="shared" si="17"/>
        <v>1.15E-3</v>
      </c>
      <c r="Z153" s="165">
        <v>0</v>
      </c>
      <c r="AA153" s="166">
        <f t="shared" si="18"/>
        <v>0</v>
      </c>
      <c r="AR153" s="18" t="s">
        <v>177</v>
      </c>
      <c r="AT153" s="18" t="s">
        <v>187</v>
      </c>
      <c r="AU153" s="18" t="s">
        <v>126</v>
      </c>
      <c r="AY153" s="18" t="s">
        <v>147</v>
      </c>
      <c r="BE153" s="105">
        <f t="shared" si="19"/>
        <v>0</v>
      </c>
      <c r="BF153" s="105">
        <f t="shared" si="20"/>
        <v>0</v>
      </c>
      <c r="BG153" s="105">
        <f t="shared" si="21"/>
        <v>0</v>
      </c>
      <c r="BH153" s="105">
        <f t="shared" si="22"/>
        <v>0</v>
      </c>
      <c r="BI153" s="105">
        <f t="shared" si="23"/>
        <v>0</v>
      </c>
      <c r="BJ153" s="18" t="s">
        <v>126</v>
      </c>
      <c r="BK153" s="105">
        <f t="shared" si="24"/>
        <v>0</v>
      </c>
      <c r="BL153" s="18" t="s">
        <v>152</v>
      </c>
      <c r="BM153" s="18" t="s">
        <v>358</v>
      </c>
    </row>
    <row r="154" spans="2:65" s="9" customFormat="1" ht="29.85" customHeight="1">
      <c r="B154" s="149"/>
      <c r="C154" s="150"/>
      <c r="D154" s="159" t="s">
        <v>287</v>
      </c>
      <c r="E154" s="159"/>
      <c r="F154" s="159"/>
      <c r="G154" s="159"/>
      <c r="H154" s="159"/>
      <c r="I154" s="159"/>
      <c r="J154" s="159"/>
      <c r="K154" s="159"/>
      <c r="L154" s="159"/>
      <c r="M154" s="159"/>
      <c r="N154" s="225">
        <f>BK154</f>
        <v>0</v>
      </c>
      <c r="O154" s="226"/>
      <c r="P154" s="226"/>
      <c r="Q154" s="226"/>
      <c r="R154" s="152"/>
      <c r="T154" s="153"/>
      <c r="U154" s="150"/>
      <c r="V154" s="150"/>
      <c r="W154" s="154">
        <f>SUM(W155:W156)</f>
        <v>0</v>
      </c>
      <c r="X154" s="150"/>
      <c r="Y154" s="154">
        <f>SUM(Y155:Y156)</f>
        <v>3.5061119999999999</v>
      </c>
      <c r="Z154" s="150"/>
      <c r="AA154" s="155">
        <f>SUM(AA155:AA156)</f>
        <v>0</v>
      </c>
      <c r="AR154" s="156" t="s">
        <v>85</v>
      </c>
      <c r="AT154" s="157" t="s">
        <v>76</v>
      </c>
      <c r="AU154" s="157" t="s">
        <v>85</v>
      </c>
      <c r="AY154" s="156" t="s">
        <v>147</v>
      </c>
      <c r="BK154" s="158">
        <f>SUM(BK155:BK156)</f>
        <v>0</v>
      </c>
    </row>
    <row r="155" spans="2:65" s="1" customFormat="1" ht="38.25" customHeight="1">
      <c r="B155" s="131"/>
      <c r="C155" s="160" t="s">
        <v>254</v>
      </c>
      <c r="D155" s="160" t="s">
        <v>148</v>
      </c>
      <c r="E155" s="161" t="s">
        <v>359</v>
      </c>
      <c r="F155" s="220" t="s">
        <v>360</v>
      </c>
      <c r="G155" s="220"/>
      <c r="H155" s="220"/>
      <c r="I155" s="220"/>
      <c r="J155" s="162" t="s">
        <v>156</v>
      </c>
      <c r="K155" s="163">
        <v>0.9</v>
      </c>
      <c r="L155" s="222">
        <v>0</v>
      </c>
      <c r="M155" s="222"/>
      <c r="N155" s="217">
        <f>ROUND(L155*K155,2)</f>
        <v>0</v>
      </c>
      <c r="O155" s="217"/>
      <c r="P155" s="217"/>
      <c r="Q155" s="217"/>
      <c r="R155" s="134"/>
      <c r="T155" s="164" t="s">
        <v>5</v>
      </c>
      <c r="U155" s="43" t="s">
        <v>44</v>
      </c>
      <c r="V155" s="35"/>
      <c r="W155" s="165">
        <f>V155*K155</f>
        <v>0</v>
      </c>
      <c r="X155" s="165">
        <v>1.7034</v>
      </c>
      <c r="Y155" s="165">
        <f>X155*K155</f>
        <v>1.5330600000000001</v>
      </c>
      <c r="Z155" s="165">
        <v>0</v>
      </c>
      <c r="AA155" s="166">
        <f>Z155*K155</f>
        <v>0</v>
      </c>
      <c r="AR155" s="18" t="s">
        <v>152</v>
      </c>
      <c r="AT155" s="18" t="s">
        <v>148</v>
      </c>
      <c r="AU155" s="18" t="s">
        <v>126</v>
      </c>
      <c r="AY155" s="18" t="s">
        <v>147</v>
      </c>
      <c r="BE155" s="105">
        <f>IF(U155="základná",N155,0)</f>
        <v>0</v>
      </c>
      <c r="BF155" s="105">
        <f>IF(U155="znížená",N155,0)</f>
        <v>0</v>
      </c>
      <c r="BG155" s="105">
        <f>IF(U155="zákl. prenesená",N155,0)</f>
        <v>0</v>
      </c>
      <c r="BH155" s="105">
        <f>IF(U155="zníž. prenesená",N155,0)</f>
        <v>0</v>
      </c>
      <c r="BI155" s="105">
        <f>IF(U155="nulová",N155,0)</f>
        <v>0</v>
      </c>
      <c r="BJ155" s="18" t="s">
        <v>126</v>
      </c>
      <c r="BK155" s="105">
        <f>ROUND(L155*K155,2)</f>
        <v>0</v>
      </c>
      <c r="BL155" s="18" t="s">
        <v>152</v>
      </c>
      <c r="BM155" s="18" t="s">
        <v>361</v>
      </c>
    </row>
    <row r="156" spans="2:65" s="1" customFormat="1" ht="25.5" customHeight="1">
      <c r="B156" s="131"/>
      <c r="C156" s="160" t="s">
        <v>258</v>
      </c>
      <c r="D156" s="160" t="s">
        <v>148</v>
      </c>
      <c r="E156" s="161" t="s">
        <v>362</v>
      </c>
      <c r="F156" s="220" t="s">
        <v>363</v>
      </c>
      <c r="G156" s="220"/>
      <c r="H156" s="220"/>
      <c r="I156" s="220"/>
      <c r="J156" s="162" t="s">
        <v>156</v>
      </c>
      <c r="K156" s="163">
        <v>0.9</v>
      </c>
      <c r="L156" s="222">
        <v>0</v>
      </c>
      <c r="M156" s="222"/>
      <c r="N156" s="217">
        <f>ROUND(L156*K156,2)</f>
        <v>0</v>
      </c>
      <c r="O156" s="217"/>
      <c r="P156" s="217"/>
      <c r="Q156" s="217"/>
      <c r="R156" s="134"/>
      <c r="T156" s="164" t="s">
        <v>5</v>
      </c>
      <c r="U156" s="43" t="s">
        <v>44</v>
      </c>
      <c r="V156" s="35"/>
      <c r="W156" s="165">
        <f>V156*K156</f>
        <v>0</v>
      </c>
      <c r="X156" s="165">
        <v>2.1922799999999998</v>
      </c>
      <c r="Y156" s="165">
        <f>X156*K156</f>
        <v>1.9730519999999998</v>
      </c>
      <c r="Z156" s="165">
        <v>0</v>
      </c>
      <c r="AA156" s="166">
        <f>Z156*K156</f>
        <v>0</v>
      </c>
      <c r="AR156" s="18" t="s">
        <v>152</v>
      </c>
      <c r="AT156" s="18" t="s">
        <v>148</v>
      </c>
      <c r="AU156" s="18" t="s">
        <v>126</v>
      </c>
      <c r="AY156" s="18" t="s">
        <v>147</v>
      </c>
      <c r="BE156" s="105">
        <f>IF(U156="základná",N156,0)</f>
        <v>0</v>
      </c>
      <c r="BF156" s="105">
        <f>IF(U156="znížená",N156,0)</f>
        <v>0</v>
      </c>
      <c r="BG156" s="105">
        <f>IF(U156="zákl. prenesená",N156,0)</f>
        <v>0</v>
      </c>
      <c r="BH156" s="105">
        <f>IF(U156="zníž. prenesená",N156,0)</f>
        <v>0</v>
      </c>
      <c r="BI156" s="105">
        <f>IF(U156="nulová",N156,0)</f>
        <v>0</v>
      </c>
      <c r="BJ156" s="18" t="s">
        <v>126</v>
      </c>
      <c r="BK156" s="105">
        <f>ROUND(L156*K156,2)</f>
        <v>0</v>
      </c>
      <c r="BL156" s="18" t="s">
        <v>152</v>
      </c>
      <c r="BM156" s="18" t="s">
        <v>364</v>
      </c>
    </row>
    <row r="157" spans="2:65" s="9" customFormat="1" ht="29.85" customHeight="1">
      <c r="B157" s="149"/>
      <c r="C157" s="150"/>
      <c r="D157" s="159" t="s">
        <v>119</v>
      </c>
      <c r="E157" s="159"/>
      <c r="F157" s="159"/>
      <c r="G157" s="159"/>
      <c r="H157" s="159"/>
      <c r="I157" s="159"/>
      <c r="J157" s="159"/>
      <c r="K157" s="159"/>
      <c r="L157" s="159"/>
      <c r="M157" s="159"/>
      <c r="N157" s="225">
        <f>BK157</f>
        <v>0</v>
      </c>
      <c r="O157" s="226"/>
      <c r="P157" s="226"/>
      <c r="Q157" s="226"/>
      <c r="R157" s="152"/>
      <c r="T157" s="153"/>
      <c r="U157" s="150"/>
      <c r="V157" s="150"/>
      <c r="W157" s="154">
        <f>SUM(W158:W159)</f>
        <v>0</v>
      </c>
      <c r="X157" s="150"/>
      <c r="Y157" s="154">
        <f>SUM(Y158:Y159)</f>
        <v>5.2278048000000004</v>
      </c>
      <c r="Z157" s="150"/>
      <c r="AA157" s="155">
        <f>SUM(AA158:AA159)</f>
        <v>0</v>
      </c>
      <c r="AR157" s="156" t="s">
        <v>85</v>
      </c>
      <c r="AT157" s="157" t="s">
        <v>76</v>
      </c>
      <c r="AU157" s="157" t="s">
        <v>85</v>
      </c>
      <c r="AY157" s="156" t="s">
        <v>147</v>
      </c>
      <c r="BK157" s="158">
        <f>SUM(BK158:BK159)</f>
        <v>0</v>
      </c>
    </row>
    <row r="158" spans="2:65" s="1" customFormat="1" ht="38.25" customHeight="1">
      <c r="B158" s="131"/>
      <c r="C158" s="160" t="s">
        <v>262</v>
      </c>
      <c r="D158" s="160" t="s">
        <v>148</v>
      </c>
      <c r="E158" s="161" t="s">
        <v>211</v>
      </c>
      <c r="F158" s="220" t="s">
        <v>212</v>
      </c>
      <c r="G158" s="220"/>
      <c r="H158" s="220"/>
      <c r="I158" s="220"/>
      <c r="J158" s="162" t="s">
        <v>151</v>
      </c>
      <c r="K158" s="163">
        <v>8.64</v>
      </c>
      <c r="L158" s="222">
        <v>0</v>
      </c>
      <c r="M158" s="222"/>
      <c r="N158" s="217">
        <f>ROUND(L158*K158,2)</f>
        <v>0</v>
      </c>
      <c r="O158" s="217"/>
      <c r="P158" s="217"/>
      <c r="Q158" s="217"/>
      <c r="R158" s="134"/>
      <c r="T158" s="164" t="s">
        <v>5</v>
      </c>
      <c r="U158" s="43" t="s">
        <v>44</v>
      </c>
      <c r="V158" s="35"/>
      <c r="W158" s="165">
        <f>V158*K158</f>
        <v>0</v>
      </c>
      <c r="X158" s="165">
        <v>0.26375999999999999</v>
      </c>
      <c r="Y158" s="165">
        <f>X158*K158</f>
        <v>2.2788864000000002</v>
      </c>
      <c r="Z158" s="165">
        <v>0</v>
      </c>
      <c r="AA158" s="166">
        <f>Z158*K158</f>
        <v>0</v>
      </c>
      <c r="AR158" s="18" t="s">
        <v>152</v>
      </c>
      <c r="AT158" s="18" t="s">
        <v>148</v>
      </c>
      <c r="AU158" s="18" t="s">
        <v>126</v>
      </c>
      <c r="AY158" s="18" t="s">
        <v>147</v>
      </c>
      <c r="BE158" s="105">
        <f>IF(U158="základná",N158,0)</f>
        <v>0</v>
      </c>
      <c r="BF158" s="105">
        <f>IF(U158="znížená",N158,0)</f>
        <v>0</v>
      </c>
      <c r="BG158" s="105">
        <f>IF(U158="zákl. prenesená",N158,0)</f>
        <v>0</v>
      </c>
      <c r="BH158" s="105">
        <f>IF(U158="zníž. prenesená",N158,0)</f>
        <v>0</v>
      </c>
      <c r="BI158" s="105">
        <f>IF(U158="nulová",N158,0)</f>
        <v>0</v>
      </c>
      <c r="BJ158" s="18" t="s">
        <v>126</v>
      </c>
      <c r="BK158" s="105">
        <f>ROUND(L158*K158,2)</f>
        <v>0</v>
      </c>
      <c r="BL158" s="18" t="s">
        <v>152</v>
      </c>
      <c r="BM158" s="18" t="s">
        <v>365</v>
      </c>
    </row>
    <row r="159" spans="2:65" s="1" customFormat="1" ht="38.25" customHeight="1">
      <c r="B159" s="131"/>
      <c r="C159" s="160" t="s">
        <v>268</v>
      </c>
      <c r="D159" s="160" t="s">
        <v>148</v>
      </c>
      <c r="E159" s="161" t="s">
        <v>215</v>
      </c>
      <c r="F159" s="220" t="s">
        <v>216</v>
      </c>
      <c r="G159" s="220"/>
      <c r="H159" s="220"/>
      <c r="I159" s="220"/>
      <c r="J159" s="162" t="s">
        <v>151</v>
      </c>
      <c r="K159" s="163">
        <v>8.64</v>
      </c>
      <c r="L159" s="222">
        <v>0</v>
      </c>
      <c r="M159" s="222"/>
      <c r="N159" s="217">
        <f>ROUND(L159*K159,2)</f>
        <v>0</v>
      </c>
      <c r="O159" s="217"/>
      <c r="P159" s="217"/>
      <c r="Q159" s="217"/>
      <c r="R159" s="134"/>
      <c r="T159" s="164" t="s">
        <v>5</v>
      </c>
      <c r="U159" s="43" t="s">
        <v>44</v>
      </c>
      <c r="V159" s="35"/>
      <c r="W159" s="165">
        <f>V159*K159</f>
        <v>0</v>
      </c>
      <c r="X159" s="165">
        <v>0.34131</v>
      </c>
      <c r="Y159" s="165">
        <f>X159*K159</f>
        <v>2.9489184000000002</v>
      </c>
      <c r="Z159" s="165">
        <v>0</v>
      </c>
      <c r="AA159" s="166">
        <f>Z159*K159</f>
        <v>0</v>
      </c>
      <c r="AR159" s="18" t="s">
        <v>152</v>
      </c>
      <c r="AT159" s="18" t="s">
        <v>148</v>
      </c>
      <c r="AU159" s="18" t="s">
        <v>126</v>
      </c>
      <c r="AY159" s="18" t="s">
        <v>147</v>
      </c>
      <c r="BE159" s="105">
        <f>IF(U159="základná",N159,0)</f>
        <v>0</v>
      </c>
      <c r="BF159" s="105">
        <f>IF(U159="znížená",N159,0)</f>
        <v>0</v>
      </c>
      <c r="BG159" s="105">
        <f>IF(U159="zákl. prenesená",N159,0)</f>
        <v>0</v>
      </c>
      <c r="BH159" s="105">
        <f>IF(U159="zníž. prenesená",N159,0)</f>
        <v>0</v>
      </c>
      <c r="BI159" s="105">
        <f>IF(U159="nulová",N159,0)</f>
        <v>0</v>
      </c>
      <c r="BJ159" s="18" t="s">
        <v>126</v>
      </c>
      <c r="BK159" s="105">
        <f>ROUND(L159*K159,2)</f>
        <v>0</v>
      </c>
      <c r="BL159" s="18" t="s">
        <v>152</v>
      </c>
      <c r="BM159" s="18" t="s">
        <v>366</v>
      </c>
    </row>
    <row r="160" spans="2:65" s="9" customFormat="1" ht="29.85" customHeight="1">
      <c r="B160" s="149"/>
      <c r="C160" s="150"/>
      <c r="D160" s="159" t="s">
        <v>288</v>
      </c>
      <c r="E160" s="159"/>
      <c r="F160" s="159"/>
      <c r="G160" s="159"/>
      <c r="H160" s="159"/>
      <c r="I160" s="159"/>
      <c r="J160" s="159"/>
      <c r="K160" s="159"/>
      <c r="L160" s="159"/>
      <c r="M160" s="159"/>
      <c r="N160" s="225">
        <f>BK160</f>
        <v>0</v>
      </c>
      <c r="O160" s="226"/>
      <c r="P160" s="226"/>
      <c r="Q160" s="226"/>
      <c r="R160" s="152"/>
      <c r="T160" s="153"/>
      <c r="U160" s="150"/>
      <c r="V160" s="150"/>
      <c r="W160" s="154">
        <f>SUM(W161:W165)</f>
        <v>0</v>
      </c>
      <c r="X160" s="150"/>
      <c r="Y160" s="154">
        <f>SUM(Y161:Y165)</f>
        <v>640.28593999999998</v>
      </c>
      <c r="Z160" s="150"/>
      <c r="AA160" s="155">
        <f>SUM(AA161:AA165)</f>
        <v>0</v>
      </c>
      <c r="AR160" s="156" t="s">
        <v>85</v>
      </c>
      <c r="AT160" s="157" t="s">
        <v>76</v>
      </c>
      <c r="AU160" s="157" t="s">
        <v>85</v>
      </c>
      <c r="AY160" s="156" t="s">
        <v>147</v>
      </c>
      <c r="BK160" s="158">
        <f>SUM(BK161:BK165)</f>
        <v>0</v>
      </c>
    </row>
    <row r="161" spans="2:65" s="1" customFormat="1" ht="38.25" customHeight="1">
      <c r="B161" s="131"/>
      <c r="C161" s="160" t="s">
        <v>272</v>
      </c>
      <c r="D161" s="160" t="s">
        <v>148</v>
      </c>
      <c r="E161" s="161" t="s">
        <v>367</v>
      </c>
      <c r="F161" s="220" t="s">
        <v>368</v>
      </c>
      <c r="G161" s="220"/>
      <c r="H161" s="220"/>
      <c r="I161" s="220"/>
      <c r="J161" s="162" t="s">
        <v>369</v>
      </c>
      <c r="K161" s="163">
        <v>5</v>
      </c>
      <c r="L161" s="222">
        <v>0</v>
      </c>
      <c r="M161" s="222"/>
      <c r="N161" s="217">
        <f>ROUND(L161*K161,2)</f>
        <v>0</v>
      </c>
      <c r="O161" s="217"/>
      <c r="P161" s="217"/>
      <c r="Q161" s="217"/>
      <c r="R161" s="134"/>
      <c r="T161" s="164" t="s">
        <v>5</v>
      </c>
      <c r="U161" s="43" t="s">
        <v>44</v>
      </c>
      <c r="V161" s="35"/>
      <c r="W161" s="165">
        <f>V161*K161</f>
        <v>0</v>
      </c>
      <c r="X161" s="165">
        <v>4.8499999999999996</v>
      </c>
      <c r="Y161" s="165">
        <f>X161*K161</f>
        <v>24.25</v>
      </c>
      <c r="Z161" s="165">
        <v>0</v>
      </c>
      <c r="AA161" s="166">
        <f>Z161*K161</f>
        <v>0</v>
      </c>
      <c r="AR161" s="18" t="s">
        <v>152</v>
      </c>
      <c r="AT161" s="18" t="s">
        <v>148</v>
      </c>
      <c r="AU161" s="18" t="s">
        <v>126</v>
      </c>
      <c r="AY161" s="18" t="s">
        <v>147</v>
      </c>
      <c r="BE161" s="105">
        <f>IF(U161="základná",N161,0)</f>
        <v>0</v>
      </c>
      <c r="BF161" s="105">
        <f>IF(U161="znížená",N161,0)</f>
        <v>0</v>
      </c>
      <c r="BG161" s="105">
        <f>IF(U161="zákl. prenesená",N161,0)</f>
        <v>0</v>
      </c>
      <c r="BH161" s="105">
        <f>IF(U161="zníž. prenesená",N161,0)</f>
        <v>0</v>
      </c>
      <c r="BI161" s="105">
        <f>IF(U161="nulová",N161,0)</f>
        <v>0</v>
      </c>
      <c r="BJ161" s="18" t="s">
        <v>126</v>
      </c>
      <c r="BK161" s="105">
        <f>ROUND(L161*K161,2)</f>
        <v>0</v>
      </c>
      <c r="BL161" s="18" t="s">
        <v>152</v>
      </c>
      <c r="BM161" s="18" t="s">
        <v>370</v>
      </c>
    </row>
    <row r="162" spans="2:65" s="1" customFormat="1" ht="25.5" customHeight="1">
      <c r="B162" s="131"/>
      <c r="C162" s="160" t="s">
        <v>276</v>
      </c>
      <c r="D162" s="160" t="s">
        <v>148</v>
      </c>
      <c r="E162" s="161" t="s">
        <v>371</v>
      </c>
      <c r="F162" s="220" t="s">
        <v>372</v>
      </c>
      <c r="G162" s="220"/>
      <c r="H162" s="220"/>
      <c r="I162" s="220"/>
      <c r="J162" s="162" t="s">
        <v>369</v>
      </c>
      <c r="K162" s="163">
        <v>6</v>
      </c>
      <c r="L162" s="222">
        <v>0</v>
      </c>
      <c r="M162" s="222"/>
      <c r="N162" s="217">
        <f>ROUND(L162*K162,2)</f>
        <v>0</v>
      </c>
      <c r="O162" s="217"/>
      <c r="P162" s="217"/>
      <c r="Q162" s="217"/>
      <c r="R162" s="134"/>
      <c r="T162" s="164" t="s">
        <v>5</v>
      </c>
      <c r="U162" s="43" t="s">
        <v>44</v>
      </c>
      <c r="V162" s="35"/>
      <c r="W162" s="165">
        <f>V162*K162</f>
        <v>0</v>
      </c>
      <c r="X162" s="165">
        <v>0.34099000000000002</v>
      </c>
      <c r="Y162" s="165">
        <f>X162*K162</f>
        <v>2.0459399999999999</v>
      </c>
      <c r="Z162" s="165">
        <v>0</v>
      </c>
      <c r="AA162" s="166">
        <f>Z162*K162</f>
        <v>0</v>
      </c>
      <c r="AR162" s="18" t="s">
        <v>152</v>
      </c>
      <c r="AT162" s="18" t="s">
        <v>148</v>
      </c>
      <c r="AU162" s="18" t="s">
        <v>126</v>
      </c>
      <c r="AY162" s="18" t="s">
        <v>147</v>
      </c>
      <c r="BE162" s="105">
        <f>IF(U162="základná",N162,0)</f>
        <v>0</v>
      </c>
      <c r="BF162" s="105">
        <f>IF(U162="znížená",N162,0)</f>
        <v>0</v>
      </c>
      <c r="BG162" s="105">
        <f>IF(U162="zákl. prenesená",N162,0)</f>
        <v>0</v>
      </c>
      <c r="BH162" s="105">
        <f>IF(U162="zníž. prenesená",N162,0)</f>
        <v>0</v>
      </c>
      <c r="BI162" s="105">
        <f>IF(U162="nulová",N162,0)</f>
        <v>0</v>
      </c>
      <c r="BJ162" s="18" t="s">
        <v>126</v>
      </c>
      <c r="BK162" s="105">
        <f>ROUND(L162*K162,2)</f>
        <v>0</v>
      </c>
      <c r="BL162" s="18" t="s">
        <v>152</v>
      </c>
      <c r="BM162" s="18" t="s">
        <v>373</v>
      </c>
    </row>
    <row r="163" spans="2:65" s="1" customFormat="1" ht="25.5" customHeight="1">
      <c r="B163" s="131"/>
      <c r="C163" s="167" t="s">
        <v>280</v>
      </c>
      <c r="D163" s="167" t="s">
        <v>187</v>
      </c>
      <c r="E163" s="168" t="s">
        <v>374</v>
      </c>
      <c r="F163" s="221" t="s">
        <v>375</v>
      </c>
      <c r="G163" s="221"/>
      <c r="H163" s="221"/>
      <c r="I163" s="221"/>
      <c r="J163" s="169" t="s">
        <v>369</v>
      </c>
      <c r="K163" s="170">
        <v>6</v>
      </c>
      <c r="L163" s="227">
        <v>0</v>
      </c>
      <c r="M163" s="227"/>
      <c r="N163" s="228">
        <f>ROUND(L163*K163,2)</f>
        <v>0</v>
      </c>
      <c r="O163" s="217"/>
      <c r="P163" s="217"/>
      <c r="Q163" s="217"/>
      <c r="R163" s="134"/>
      <c r="T163" s="164" t="s">
        <v>5</v>
      </c>
      <c r="U163" s="43" t="s">
        <v>44</v>
      </c>
      <c r="V163" s="35"/>
      <c r="W163" s="165">
        <f>V163*K163</f>
        <v>0</v>
      </c>
      <c r="X163" s="165">
        <v>0.105</v>
      </c>
      <c r="Y163" s="165">
        <f>X163*K163</f>
        <v>0.63</v>
      </c>
      <c r="Z163" s="165">
        <v>0</v>
      </c>
      <c r="AA163" s="166">
        <f>Z163*K163</f>
        <v>0</v>
      </c>
      <c r="AR163" s="18" t="s">
        <v>177</v>
      </c>
      <c r="AT163" s="18" t="s">
        <v>187</v>
      </c>
      <c r="AU163" s="18" t="s">
        <v>126</v>
      </c>
      <c r="AY163" s="18" t="s">
        <v>147</v>
      </c>
      <c r="BE163" s="105">
        <f>IF(U163="základná",N163,0)</f>
        <v>0</v>
      </c>
      <c r="BF163" s="105">
        <f>IF(U163="znížená",N163,0)</f>
        <v>0</v>
      </c>
      <c r="BG163" s="105">
        <f>IF(U163="zákl. prenesená",N163,0)</f>
        <v>0</v>
      </c>
      <c r="BH163" s="105">
        <f>IF(U163="zníž. prenesená",N163,0)</f>
        <v>0</v>
      </c>
      <c r="BI163" s="105">
        <f>IF(U163="nulová",N163,0)</f>
        <v>0</v>
      </c>
      <c r="BJ163" s="18" t="s">
        <v>126</v>
      </c>
      <c r="BK163" s="105">
        <f>ROUND(L163*K163,2)</f>
        <v>0</v>
      </c>
      <c r="BL163" s="18" t="s">
        <v>152</v>
      </c>
      <c r="BM163" s="18" t="s">
        <v>376</v>
      </c>
    </row>
    <row r="164" spans="2:65" s="1" customFormat="1" ht="25.5" customHeight="1">
      <c r="B164" s="131"/>
      <c r="C164" s="160" t="s">
        <v>377</v>
      </c>
      <c r="D164" s="160" t="s">
        <v>148</v>
      </c>
      <c r="E164" s="161" t="s">
        <v>378</v>
      </c>
      <c r="F164" s="220" t="s">
        <v>379</v>
      </c>
      <c r="G164" s="220"/>
      <c r="H164" s="220"/>
      <c r="I164" s="220"/>
      <c r="J164" s="162" t="s">
        <v>156</v>
      </c>
      <c r="K164" s="163">
        <v>164</v>
      </c>
      <c r="L164" s="222">
        <v>0</v>
      </c>
      <c r="M164" s="222"/>
      <c r="N164" s="217">
        <f>ROUND(L164*K164,2)</f>
        <v>0</v>
      </c>
      <c r="O164" s="217"/>
      <c r="P164" s="217"/>
      <c r="Q164" s="217"/>
      <c r="R164" s="134"/>
      <c r="T164" s="164" t="s">
        <v>5</v>
      </c>
      <c r="U164" s="43" t="s">
        <v>44</v>
      </c>
      <c r="V164" s="35"/>
      <c r="W164" s="165">
        <f>V164*K164</f>
        <v>0</v>
      </c>
      <c r="X164" s="165">
        <v>1.95</v>
      </c>
      <c r="Y164" s="165">
        <f>X164*K164</f>
        <v>319.8</v>
      </c>
      <c r="Z164" s="165">
        <v>0</v>
      </c>
      <c r="AA164" s="166">
        <f>Z164*K164</f>
        <v>0</v>
      </c>
      <c r="AR164" s="18" t="s">
        <v>152</v>
      </c>
      <c r="AT164" s="18" t="s">
        <v>148</v>
      </c>
      <c r="AU164" s="18" t="s">
        <v>126</v>
      </c>
      <c r="AY164" s="18" t="s">
        <v>147</v>
      </c>
      <c r="BE164" s="105">
        <f>IF(U164="základná",N164,0)</f>
        <v>0</v>
      </c>
      <c r="BF164" s="105">
        <f>IF(U164="znížená",N164,0)</f>
        <v>0</v>
      </c>
      <c r="BG164" s="105">
        <f>IF(U164="zákl. prenesená",N164,0)</f>
        <v>0</v>
      </c>
      <c r="BH164" s="105">
        <f>IF(U164="zníž. prenesená",N164,0)</f>
        <v>0</v>
      </c>
      <c r="BI164" s="105">
        <f>IF(U164="nulová",N164,0)</f>
        <v>0</v>
      </c>
      <c r="BJ164" s="18" t="s">
        <v>126</v>
      </c>
      <c r="BK164" s="105">
        <f>ROUND(L164*K164,2)</f>
        <v>0</v>
      </c>
      <c r="BL164" s="18" t="s">
        <v>152</v>
      </c>
      <c r="BM164" s="18" t="s">
        <v>380</v>
      </c>
    </row>
    <row r="165" spans="2:65" s="1" customFormat="1" ht="25.5" customHeight="1">
      <c r="B165" s="131"/>
      <c r="C165" s="167" t="s">
        <v>381</v>
      </c>
      <c r="D165" s="167" t="s">
        <v>187</v>
      </c>
      <c r="E165" s="168" t="s">
        <v>382</v>
      </c>
      <c r="F165" s="221" t="s">
        <v>383</v>
      </c>
      <c r="G165" s="221"/>
      <c r="H165" s="221"/>
      <c r="I165" s="221"/>
      <c r="J165" s="169" t="s">
        <v>156</v>
      </c>
      <c r="K165" s="170">
        <v>164</v>
      </c>
      <c r="L165" s="227">
        <v>0</v>
      </c>
      <c r="M165" s="227"/>
      <c r="N165" s="228">
        <f>ROUND(L165*K165,2)</f>
        <v>0</v>
      </c>
      <c r="O165" s="217"/>
      <c r="P165" s="217"/>
      <c r="Q165" s="217"/>
      <c r="R165" s="134"/>
      <c r="T165" s="164" t="s">
        <v>5</v>
      </c>
      <c r="U165" s="43" t="s">
        <v>44</v>
      </c>
      <c r="V165" s="35"/>
      <c r="W165" s="165">
        <f>V165*K165</f>
        <v>0</v>
      </c>
      <c r="X165" s="165">
        <v>1.79</v>
      </c>
      <c r="Y165" s="165">
        <f>X165*K165</f>
        <v>293.56</v>
      </c>
      <c r="Z165" s="165">
        <v>0</v>
      </c>
      <c r="AA165" s="166">
        <f>Z165*K165</f>
        <v>0</v>
      </c>
      <c r="AR165" s="18" t="s">
        <v>177</v>
      </c>
      <c r="AT165" s="18" t="s">
        <v>187</v>
      </c>
      <c r="AU165" s="18" t="s">
        <v>126</v>
      </c>
      <c r="AY165" s="18" t="s">
        <v>147</v>
      </c>
      <c r="BE165" s="105">
        <f>IF(U165="základná",N165,0)</f>
        <v>0</v>
      </c>
      <c r="BF165" s="105">
        <f>IF(U165="znížená",N165,0)</f>
        <v>0</v>
      </c>
      <c r="BG165" s="105">
        <f>IF(U165="zákl. prenesená",N165,0)</f>
        <v>0</v>
      </c>
      <c r="BH165" s="105">
        <f>IF(U165="zníž. prenesená",N165,0)</f>
        <v>0</v>
      </c>
      <c r="BI165" s="105">
        <f>IF(U165="nulová",N165,0)</f>
        <v>0</v>
      </c>
      <c r="BJ165" s="18" t="s">
        <v>126</v>
      </c>
      <c r="BK165" s="105">
        <f>ROUND(L165*K165,2)</f>
        <v>0</v>
      </c>
      <c r="BL165" s="18" t="s">
        <v>152</v>
      </c>
      <c r="BM165" s="18" t="s">
        <v>384</v>
      </c>
    </row>
    <row r="166" spans="2:65" s="9" customFormat="1" ht="29.85" customHeight="1">
      <c r="B166" s="149"/>
      <c r="C166" s="150"/>
      <c r="D166" s="159" t="s">
        <v>120</v>
      </c>
      <c r="E166" s="159"/>
      <c r="F166" s="159"/>
      <c r="G166" s="159"/>
      <c r="H166" s="159"/>
      <c r="I166" s="159"/>
      <c r="J166" s="159"/>
      <c r="K166" s="159"/>
      <c r="L166" s="159"/>
      <c r="M166" s="159"/>
      <c r="N166" s="225">
        <f>BK166</f>
        <v>0</v>
      </c>
      <c r="O166" s="226"/>
      <c r="P166" s="226"/>
      <c r="Q166" s="226"/>
      <c r="R166" s="152"/>
      <c r="T166" s="153"/>
      <c r="U166" s="150"/>
      <c r="V166" s="150"/>
      <c r="W166" s="154">
        <f>SUM(W167:W184)</f>
        <v>0</v>
      </c>
      <c r="X166" s="150"/>
      <c r="Y166" s="154">
        <f>SUM(Y167:Y184)</f>
        <v>57.113503850000001</v>
      </c>
      <c r="Z166" s="150"/>
      <c r="AA166" s="155">
        <f>SUM(AA167:AA184)</f>
        <v>38.640639999999998</v>
      </c>
      <c r="AR166" s="156" t="s">
        <v>85</v>
      </c>
      <c r="AT166" s="157" t="s">
        <v>76</v>
      </c>
      <c r="AU166" s="157" t="s">
        <v>85</v>
      </c>
      <c r="AY166" s="156" t="s">
        <v>147</v>
      </c>
      <c r="BK166" s="158">
        <f>SUM(BK167:BK184)</f>
        <v>0</v>
      </c>
    </row>
    <row r="167" spans="2:65" s="1" customFormat="1" ht="25.5" customHeight="1">
      <c r="B167" s="131"/>
      <c r="C167" s="160" t="s">
        <v>385</v>
      </c>
      <c r="D167" s="160" t="s">
        <v>148</v>
      </c>
      <c r="E167" s="161" t="s">
        <v>386</v>
      </c>
      <c r="F167" s="220" t="s">
        <v>387</v>
      </c>
      <c r="G167" s="220"/>
      <c r="H167" s="220"/>
      <c r="I167" s="220"/>
      <c r="J167" s="162" t="s">
        <v>388</v>
      </c>
      <c r="K167" s="163">
        <v>1</v>
      </c>
      <c r="L167" s="222">
        <v>0</v>
      </c>
      <c r="M167" s="222"/>
      <c r="N167" s="217">
        <f t="shared" ref="N167:N184" si="25">ROUND(L167*K167,2)</f>
        <v>0</v>
      </c>
      <c r="O167" s="217"/>
      <c r="P167" s="217"/>
      <c r="Q167" s="217"/>
      <c r="R167" s="134"/>
      <c r="T167" s="164" t="s">
        <v>5</v>
      </c>
      <c r="U167" s="43" t="s">
        <v>44</v>
      </c>
      <c r="V167" s="35"/>
      <c r="W167" s="165">
        <f t="shared" ref="W167:W184" si="26">V167*K167</f>
        <v>0</v>
      </c>
      <c r="X167" s="165">
        <v>5.9630599999999996</v>
      </c>
      <c r="Y167" s="165">
        <f t="shared" ref="Y167:Y184" si="27">X167*K167</f>
        <v>5.9630599999999996</v>
      </c>
      <c r="Z167" s="165">
        <v>0</v>
      </c>
      <c r="AA167" s="166">
        <f t="shared" ref="AA167:AA184" si="28">Z167*K167</f>
        <v>0</v>
      </c>
      <c r="AR167" s="18" t="s">
        <v>152</v>
      </c>
      <c r="AT167" s="18" t="s">
        <v>148</v>
      </c>
      <c r="AU167" s="18" t="s">
        <v>126</v>
      </c>
      <c r="AY167" s="18" t="s">
        <v>147</v>
      </c>
      <c r="BE167" s="105">
        <f t="shared" ref="BE167:BE184" si="29">IF(U167="základná",N167,0)</f>
        <v>0</v>
      </c>
      <c r="BF167" s="105">
        <f t="shared" ref="BF167:BF184" si="30">IF(U167="znížená",N167,0)</f>
        <v>0</v>
      </c>
      <c r="BG167" s="105">
        <f t="shared" ref="BG167:BG184" si="31">IF(U167="zákl. prenesená",N167,0)</f>
        <v>0</v>
      </c>
      <c r="BH167" s="105">
        <f t="shared" ref="BH167:BH184" si="32">IF(U167="zníž. prenesená",N167,0)</f>
        <v>0</v>
      </c>
      <c r="BI167" s="105">
        <f t="shared" ref="BI167:BI184" si="33">IF(U167="nulová",N167,0)</f>
        <v>0</v>
      </c>
      <c r="BJ167" s="18" t="s">
        <v>126</v>
      </c>
      <c r="BK167" s="105">
        <f t="shared" ref="BK167:BK184" si="34">ROUND(L167*K167,2)</f>
        <v>0</v>
      </c>
      <c r="BL167" s="18" t="s">
        <v>152</v>
      </c>
      <c r="BM167" s="18" t="s">
        <v>389</v>
      </c>
    </row>
    <row r="168" spans="2:65" s="1" customFormat="1" ht="25.5" customHeight="1">
      <c r="B168" s="131"/>
      <c r="C168" s="160" t="s">
        <v>390</v>
      </c>
      <c r="D168" s="160" t="s">
        <v>148</v>
      </c>
      <c r="E168" s="161" t="s">
        <v>239</v>
      </c>
      <c r="F168" s="220" t="s">
        <v>240</v>
      </c>
      <c r="G168" s="220"/>
      <c r="H168" s="220"/>
      <c r="I168" s="220"/>
      <c r="J168" s="162" t="s">
        <v>228</v>
      </c>
      <c r="K168" s="163">
        <v>87</v>
      </c>
      <c r="L168" s="222">
        <v>0</v>
      </c>
      <c r="M168" s="222"/>
      <c r="N168" s="217">
        <f t="shared" si="25"/>
        <v>0</v>
      </c>
      <c r="O168" s="217"/>
      <c r="P168" s="217"/>
      <c r="Q168" s="217"/>
      <c r="R168" s="134"/>
      <c r="T168" s="164" t="s">
        <v>5</v>
      </c>
      <c r="U168" s="43" t="s">
        <v>44</v>
      </c>
      <c r="V168" s="35"/>
      <c r="W168" s="165">
        <f t="shared" si="26"/>
        <v>0</v>
      </c>
      <c r="X168" s="165">
        <v>0</v>
      </c>
      <c r="Y168" s="165">
        <f t="shared" si="27"/>
        <v>0</v>
      </c>
      <c r="Z168" s="165">
        <v>0</v>
      </c>
      <c r="AA168" s="166">
        <f t="shared" si="28"/>
        <v>0</v>
      </c>
      <c r="AR168" s="18" t="s">
        <v>152</v>
      </c>
      <c r="AT168" s="18" t="s">
        <v>148</v>
      </c>
      <c r="AU168" s="18" t="s">
        <v>126</v>
      </c>
      <c r="AY168" s="18" t="s">
        <v>147</v>
      </c>
      <c r="BE168" s="105">
        <f t="shared" si="29"/>
        <v>0</v>
      </c>
      <c r="BF168" s="105">
        <f t="shared" si="30"/>
        <v>0</v>
      </c>
      <c r="BG168" s="105">
        <f t="shared" si="31"/>
        <v>0</v>
      </c>
      <c r="BH168" s="105">
        <f t="shared" si="32"/>
        <v>0</v>
      </c>
      <c r="BI168" s="105">
        <f t="shared" si="33"/>
        <v>0</v>
      </c>
      <c r="BJ168" s="18" t="s">
        <v>126</v>
      </c>
      <c r="BK168" s="105">
        <f t="shared" si="34"/>
        <v>0</v>
      </c>
      <c r="BL168" s="18" t="s">
        <v>152</v>
      </c>
      <c r="BM168" s="18" t="s">
        <v>391</v>
      </c>
    </row>
    <row r="169" spans="2:65" s="1" customFormat="1" ht="38.25" customHeight="1">
      <c r="B169" s="131"/>
      <c r="C169" s="160" t="s">
        <v>392</v>
      </c>
      <c r="D169" s="160" t="s">
        <v>148</v>
      </c>
      <c r="E169" s="161" t="s">
        <v>393</v>
      </c>
      <c r="F169" s="220" t="s">
        <v>394</v>
      </c>
      <c r="G169" s="220"/>
      <c r="H169" s="220"/>
      <c r="I169" s="220"/>
      <c r="J169" s="162" t="s">
        <v>228</v>
      </c>
      <c r="K169" s="163">
        <v>63</v>
      </c>
      <c r="L169" s="222">
        <v>0</v>
      </c>
      <c r="M169" s="222"/>
      <c r="N169" s="217">
        <f t="shared" si="25"/>
        <v>0</v>
      </c>
      <c r="O169" s="217"/>
      <c r="P169" s="217"/>
      <c r="Q169" s="217"/>
      <c r="R169" s="134"/>
      <c r="T169" s="164" t="s">
        <v>5</v>
      </c>
      <c r="U169" s="43" t="s">
        <v>44</v>
      </c>
      <c r="V169" s="35"/>
      <c r="W169" s="165">
        <f t="shared" si="26"/>
        <v>0</v>
      </c>
      <c r="X169" s="165">
        <v>0.25888</v>
      </c>
      <c r="Y169" s="165">
        <f t="shared" si="27"/>
        <v>16.309439999999999</v>
      </c>
      <c r="Z169" s="165">
        <v>0</v>
      </c>
      <c r="AA169" s="166">
        <f t="shared" si="28"/>
        <v>0</v>
      </c>
      <c r="AR169" s="18" t="s">
        <v>152</v>
      </c>
      <c r="AT169" s="18" t="s">
        <v>148</v>
      </c>
      <c r="AU169" s="18" t="s">
        <v>126</v>
      </c>
      <c r="AY169" s="18" t="s">
        <v>147</v>
      </c>
      <c r="BE169" s="105">
        <f t="shared" si="29"/>
        <v>0</v>
      </c>
      <c r="BF169" s="105">
        <f t="shared" si="30"/>
        <v>0</v>
      </c>
      <c r="BG169" s="105">
        <f t="shared" si="31"/>
        <v>0</v>
      </c>
      <c r="BH169" s="105">
        <f t="shared" si="32"/>
        <v>0</v>
      </c>
      <c r="BI169" s="105">
        <f t="shared" si="33"/>
        <v>0</v>
      </c>
      <c r="BJ169" s="18" t="s">
        <v>126</v>
      </c>
      <c r="BK169" s="105">
        <f t="shared" si="34"/>
        <v>0</v>
      </c>
      <c r="BL169" s="18" t="s">
        <v>152</v>
      </c>
      <c r="BM169" s="18" t="s">
        <v>395</v>
      </c>
    </row>
    <row r="170" spans="2:65" s="1" customFormat="1" ht="25.5" customHeight="1">
      <c r="B170" s="131"/>
      <c r="C170" s="160" t="s">
        <v>396</v>
      </c>
      <c r="D170" s="160" t="s">
        <v>148</v>
      </c>
      <c r="E170" s="161" t="s">
        <v>397</v>
      </c>
      <c r="F170" s="220" t="s">
        <v>398</v>
      </c>
      <c r="G170" s="220"/>
      <c r="H170" s="220"/>
      <c r="I170" s="220"/>
      <c r="J170" s="162" t="s">
        <v>369</v>
      </c>
      <c r="K170" s="163">
        <v>15</v>
      </c>
      <c r="L170" s="222">
        <v>0</v>
      </c>
      <c r="M170" s="222"/>
      <c r="N170" s="217">
        <f t="shared" si="25"/>
        <v>0</v>
      </c>
      <c r="O170" s="217"/>
      <c r="P170" s="217"/>
      <c r="Q170" s="217"/>
      <c r="R170" s="134"/>
      <c r="T170" s="164" t="s">
        <v>5</v>
      </c>
      <c r="U170" s="43" t="s">
        <v>44</v>
      </c>
      <c r="V170" s="35"/>
      <c r="W170" s="165">
        <f t="shared" si="26"/>
        <v>0</v>
      </c>
      <c r="X170" s="165">
        <v>0.37431999999999999</v>
      </c>
      <c r="Y170" s="165">
        <f t="shared" si="27"/>
        <v>5.6147999999999998</v>
      </c>
      <c r="Z170" s="165">
        <v>0</v>
      </c>
      <c r="AA170" s="166">
        <f t="shared" si="28"/>
        <v>0</v>
      </c>
      <c r="AR170" s="18" t="s">
        <v>152</v>
      </c>
      <c r="AT170" s="18" t="s">
        <v>148</v>
      </c>
      <c r="AU170" s="18" t="s">
        <v>126</v>
      </c>
      <c r="AY170" s="18" t="s">
        <v>147</v>
      </c>
      <c r="BE170" s="105">
        <f t="shared" si="29"/>
        <v>0</v>
      </c>
      <c r="BF170" s="105">
        <f t="shared" si="30"/>
        <v>0</v>
      </c>
      <c r="BG170" s="105">
        <f t="shared" si="31"/>
        <v>0</v>
      </c>
      <c r="BH170" s="105">
        <f t="shared" si="32"/>
        <v>0</v>
      </c>
      <c r="BI170" s="105">
        <f t="shared" si="33"/>
        <v>0</v>
      </c>
      <c r="BJ170" s="18" t="s">
        <v>126</v>
      </c>
      <c r="BK170" s="105">
        <f t="shared" si="34"/>
        <v>0</v>
      </c>
      <c r="BL170" s="18" t="s">
        <v>152</v>
      </c>
      <c r="BM170" s="18" t="s">
        <v>399</v>
      </c>
    </row>
    <row r="171" spans="2:65" s="1" customFormat="1" ht="25.5" customHeight="1">
      <c r="B171" s="131"/>
      <c r="C171" s="167" t="s">
        <v>400</v>
      </c>
      <c r="D171" s="167" t="s">
        <v>187</v>
      </c>
      <c r="E171" s="168" t="s">
        <v>401</v>
      </c>
      <c r="F171" s="221" t="s">
        <v>553</v>
      </c>
      <c r="G171" s="221"/>
      <c r="H171" s="221"/>
      <c r="I171" s="221"/>
      <c r="J171" s="169" t="s">
        <v>369</v>
      </c>
      <c r="K171" s="170">
        <v>30</v>
      </c>
      <c r="L171" s="227">
        <v>0</v>
      </c>
      <c r="M171" s="227"/>
      <c r="N171" s="228">
        <f t="shared" si="25"/>
        <v>0</v>
      </c>
      <c r="O171" s="217"/>
      <c r="P171" s="217"/>
      <c r="Q171" s="217"/>
      <c r="R171" s="134"/>
      <c r="T171" s="164" t="s">
        <v>5</v>
      </c>
      <c r="U171" s="43" t="s">
        <v>44</v>
      </c>
      <c r="V171" s="35"/>
      <c r="W171" s="165">
        <f t="shared" si="26"/>
        <v>0</v>
      </c>
      <c r="X171" s="165">
        <v>6.9999999999999999E-4</v>
      </c>
      <c r="Y171" s="165">
        <f t="shared" si="27"/>
        <v>2.1000000000000001E-2</v>
      </c>
      <c r="Z171" s="165">
        <v>0</v>
      </c>
      <c r="AA171" s="166">
        <f t="shared" si="28"/>
        <v>0</v>
      </c>
      <c r="AR171" s="18" t="s">
        <v>177</v>
      </c>
      <c r="AT171" s="18" t="s">
        <v>187</v>
      </c>
      <c r="AU171" s="18" t="s">
        <v>126</v>
      </c>
      <c r="AY171" s="18" t="s">
        <v>147</v>
      </c>
      <c r="BE171" s="105">
        <f t="shared" si="29"/>
        <v>0</v>
      </c>
      <c r="BF171" s="105">
        <f t="shared" si="30"/>
        <v>0</v>
      </c>
      <c r="BG171" s="105">
        <f t="shared" si="31"/>
        <v>0</v>
      </c>
      <c r="BH171" s="105">
        <f t="shared" si="32"/>
        <v>0</v>
      </c>
      <c r="BI171" s="105">
        <f t="shared" si="33"/>
        <v>0</v>
      </c>
      <c r="BJ171" s="18" t="s">
        <v>126</v>
      </c>
      <c r="BK171" s="105">
        <f t="shared" si="34"/>
        <v>0</v>
      </c>
      <c r="BL171" s="18" t="s">
        <v>152</v>
      </c>
      <c r="BM171" s="18" t="s">
        <v>402</v>
      </c>
    </row>
    <row r="172" spans="2:65" s="1" customFormat="1" ht="38.25" customHeight="1">
      <c r="B172" s="131"/>
      <c r="C172" s="167" t="s">
        <v>403</v>
      </c>
      <c r="D172" s="167" t="s">
        <v>187</v>
      </c>
      <c r="E172" s="168" t="s">
        <v>404</v>
      </c>
      <c r="F172" s="221" t="s">
        <v>554</v>
      </c>
      <c r="G172" s="221"/>
      <c r="H172" s="221"/>
      <c r="I172" s="221"/>
      <c r="J172" s="169" t="s">
        <v>369</v>
      </c>
      <c r="K172" s="170">
        <v>15</v>
      </c>
      <c r="L172" s="227">
        <v>0</v>
      </c>
      <c r="M172" s="227"/>
      <c r="N172" s="228">
        <f t="shared" si="25"/>
        <v>0</v>
      </c>
      <c r="O172" s="217"/>
      <c r="P172" s="217"/>
      <c r="Q172" s="217"/>
      <c r="R172" s="134"/>
      <c r="T172" s="164" t="s">
        <v>5</v>
      </c>
      <c r="U172" s="43" t="s">
        <v>44</v>
      </c>
      <c r="V172" s="35"/>
      <c r="W172" s="165">
        <f t="shared" si="26"/>
        <v>0</v>
      </c>
      <c r="X172" s="165">
        <v>9.5699999999999993E-2</v>
      </c>
      <c r="Y172" s="165">
        <f t="shared" si="27"/>
        <v>1.4355</v>
      </c>
      <c r="Z172" s="165">
        <v>0</v>
      </c>
      <c r="AA172" s="166">
        <f t="shared" si="28"/>
        <v>0</v>
      </c>
      <c r="AR172" s="18" t="s">
        <v>177</v>
      </c>
      <c r="AT172" s="18" t="s">
        <v>187</v>
      </c>
      <c r="AU172" s="18" t="s">
        <v>126</v>
      </c>
      <c r="AY172" s="18" t="s">
        <v>147</v>
      </c>
      <c r="BE172" s="105">
        <f t="shared" si="29"/>
        <v>0</v>
      </c>
      <c r="BF172" s="105">
        <f t="shared" si="30"/>
        <v>0</v>
      </c>
      <c r="BG172" s="105">
        <f t="shared" si="31"/>
        <v>0</v>
      </c>
      <c r="BH172" s="105">
        <f t="shared" si="32"/>
        <v>0</v>
      </c>
      <c r="BI172" s="105">
        <f t="shared" si="33"/>
        <v>0</v>
      </c>
      <c r="BJ172" s="18" t="s">
        <v>126</v>
      </c>
      <c r="BK172" s="105">
        <f t="shared" si="34"/>
        <v>0</v>
      </c>
      <c r="BL172" s="18" t="s">
        <v>152</v>
      </c>
      <c r="BM172" s="18" t="s">
        <v>405</v>
      </c>
    </row>
    <row r="173" spans="2:65" s="1" customFormat="1" ht="25.5" customHeight="1">
      <c r="B173" s="131"/>
      <c r="C173" s="167" t="s">
        <v>406</v>
      </c>
      <c r="D173" s="167" t="s">
        <v>187</v>
      </c>
      <c r="E173" s="168" t="s">
        <v>407</v>
      </c>
      <c r="F173" s="221" t="s">
        <v>555</v>
      </c>
      <c r="G173" s="221"/>
      <c r="H173" s="221"/>
      <c r="I173" s="221"/>
      <c r="J173" s="169" t="s">
        <v>369</v>
      </c>
      <c r="K173" s="170">
        <v>15</v>
      </c>
      <c r="L173" s="227">
        <v>0</v>
      </c>
      <c r="M173" s="227"/>
      <c r="N173" s="228">
        <f t="shared" si="25"/>
        <v>0</v>
      </c>
      <c r="O173" s="217"/>
      <c r="P173" s="217"/>
      <c r="Q173" s="217"/>
      <c r="R173" s="134"/>
      <c r="T173" s="164" t="s">
        <v>5</v>
      </c>
      <c r="U173" s="43" t="s">
        <v>44</v>
      </c>
      <c r="V173" s="35"/>
      <c r="W173" s="165">
        <f t="shared" si="26"/>
        <v>0</v>
      </c>
      <c r="X173" s="165">
        <v>3.6999999999999999E-4</v>
      </c>
      <c r="Y173" s="165">
        <f t="shared" si="27"/>
        <v>5.5500000000000002E-3</v>
      </c>
      <c r="Z173" s="165">
        <v>0</v>
      </c>
      <c r="AA173" s="166">
        <f t="shared" si="28"/>
        <v>0</v>
      </c>
      <c r="AR173" s="18" t="s">
        <v>177</v>
      </c>
      <c r="AT173" s="18" t="s">
        <v>187</v>
      </c>
      <c r="AU173" s="18" t="s">
        <v>126</v>
      </c>
      <c r="AY173" s="18" t="s">
        <v>147</v>
      </c>
      <c r="BE173" s="105">
        <f t="shared" si="29"/>
        <v>0</v>
      </c>
      <c r="BF173" s="105">
        <f t="shared" si="30"/>
        <v>0</v>
      </c>
      <c r="BG173" s="105">
        <f t="shared" si="31"/>
        <v>0</v>
      </c>
      <c r="BH173" s="105">
        <f t="shared" si="32"/>
        <v>0</v>
      </c>
      <c r="BI173" s="105">
        <f t="shared" si="33"/>
        <v>0</v>
      </c>
      <c r="BJ173" s="18" t="s">
        <v>126</v>
      </c>
      <c r="BK173" s="105">
        <f t="shared" si="34"/>
        <v>0</v>
      </c>
      <c r="BL173" s="18" t="s">
        <v>152</v>
      </c>
      <c r="BM173" s="18" t="s">
        <v>408</v>
      </c>
    </row>
    <row r="174" spans="2:65" s="1" customFormat="1" ht="38.25" customHeight="1">
      <c r="B174" s="131"/>
      <c r="C174" s="167" t="s">
        <v>409</v>
      </c>
      <c r="D174" s="167" t="s">
        <v>187</v>
      </c>
      <c r="E174" s="168" t="s">
        <v>410</v>
      </c>
      <c r="F174" s="221" t="s">
        <v>556</v>
      </c>
      <c r="G174" s="221"/>
      <c r="H174" s="221"/>
      <c r="I174" s="221"/>
      <c r="J174" s="169" t="s">
        <v>228</v>
      </c>
      <c r="K174" s="170">
        <v>63</v>
      </c>
      <c r="L174" s="227">
        <v>0</v>
      </c>
      <c r="M174" s="227"/>
      <c r="N174" s="228">
        <f t="shared" si="25"/>
        <v>0</v>
      </c>
      <c r="O174" s="217"/>
      <c r="P174" s="217"/>
      <c r="Q174" s="217"/>
      <c r="R174" s="134"/>
      <c r="T174" s="164" t="s">
        <v>5</v>
      </c>
      <c r="U174" s="43" t="s">
        <v>44</v>
      </c>
      <c r="V174" s="35"/>
      <c r="W174" s="165">
        <f t="shared" si="26"/>
        <v>0</v>
      </c>
      <c r="X174" s="165">
        <v>1.6E-2</v>
      </c>
      <c r="Y174" s="165">
        <f t="shared" si="27"/>
        <v>1.008</v>
      </c>
      <c r="Z174" s="165">
        <v>0</v>
      </c>
      <c r="AA174" s="166">
        <f t="shared" si="28"/>
        <v>0</v>
      </c>
      <c r="AR174" s="18" t="s">
        <v>177</v>
      </c>
      <c r="AT174" s="18" t="s">
        <v>187</v>
      </c>
      <c r="AU174" s="18" t="s">
        <v>126</v>
      </c>
      <c r="AY174" s="18" t="s">
        <v>147</v>
      </c>
      <c r="BE174" s="105">
        <f t="shared" si="29"/>
        <v>0</v>
      </c>
      <c r="BF174" s="105">
        <f t="shared" si="30"/>
        <v>0</v>
      </c>
      <c r="BG174" s="105">
        <f t="shared" si="31"/>
        <v>0</v>
      </c>
      <c r="BH174" s="105">
        <f t="shared" si="32"/>
        <v>0</v>
      </c>
      <c r="BI174" s="105">
        <f t="shared" si="33"/>
        <v>0</v>
      </c>
      <c r="BJ174" s="18" t="s">
        <v>126</v>
      </c>
      <c r="BK174" s="105">
        <f t="shared" si="34"/>
        <v>0</v>
      </c>
      <c r="BL174" s="18" t="s">
        <v>152</v>
      </c>
      <c r="BM174" s="18" t="s">
        <v>411</v>
      </c>
    </row>
    <row r="175" spans="2:65" s="1" customFormat="1" ht="38.25" customHeight="1">
      <c r="B175" s="131"/>
      <c r="C175" s="167" t="s">
        <v>412</v>
      </c>
      <c r="D175" s="167" t="s">
        <v>187</v>
      </c>
      <c r="E175" s="168" t="s">
        <v>413</v>
      </c>
      <c r="F175" s="221" t="s">
        <v>557</v>
      </c>
      <c r="G175" s="221"/>
      <c r="H175" s="221"/>
      <c r="I175" s="221"/>
      <c r="J175" s="169" t="s">
        <v>228</v>
      </c>
      <c r="K175" s="170">
        <v>63</v>
      </c>
      <c r="L175" s="227">
        <v>0</v>
      </c>
      <c r="M175" s="227"/>
      <c r="N175" s="228">
        <f t="shared" si="25"/>
        <v>0</v>
      </c>
      <c r="O175" s="217"/>
      <c r="P175" s="217"/>
      <c r="Q175" s="217"/>
      <c r="R175" s="134"/>
      <c r="T175" s="164" t="s">
        <v>5</v>
      </c>
      <c r="U175" s="43" t="s">
        <v>44</v>
      </c>
      <c r="V175" s="35"/>
      <c r="W175" s="165">
        <f t="shared" si="26"/>
        <v>0</v>
      </c>
      <c r="X175" s="165">
        <v>3.6999999999999998E-2</v>
      </c>
      <c r="Y175" s="165">
        <f t="shared" si="27"/>
        <v>2.331</v>
      </c>
      <c r="Z175" s="165">
        <v>0</v>
      </c>
      <c r="AA175" s="166">
        <f t="shared" si="28"/>
        <v>0</v>
      </c>
      <c r="AR175" s="18" t="s">
        <v>177</v>
      </c>
      <c r="AT175" s="18" t="s">
        <v>187</v>
      </c>
      <c r="AU175" s="18" t="s">
        <v>126</v>
      </c>
      <c r="AY175" s="18" t="s">
        <v>147</v>
      </c>
      <c r="BE175" s="105">
        <f t="shared" si="29"/>
        <v>0</v>
      </c>
      <c r="BF175" s="105">
        <f t="shared" si="30"/>
        <v>0</v>
      </c>
      <c r="BG175" s="105">
        <f t="shared" si="31"/>
        <v>0</v>
      </c>
      <c r="BH175" s="105">
        <f t="shared" si="32"/>
        <v>0</v>
      </c>
      <c r="BI175" s="105">
        <f t="shared" si="33"/>
        <v>0</v>
      </c>
      <c r="BJ175" s="18" t="s">
        <v>126</v>
      </c>
      <c r="BK175" s="105">
        <f t="shared" si="34"/>
        <v>0</v>
      </c>
      <c r="BL175" s="18" t="s">
        <v>152</v>
      </c>
      <c r="BM175" s="18" t="s">
        <v>414</v>
      </c>
    </row>
    <row r="176" spans="2:65" s="1" customFormat="1" ht="16.5" customHeight="1">
      <c r="B176" s="131"/>
      <c r="C176" s="160" t="s">
        <v>415</v>
      </c>
      <c r="D176" s="160" t="s">
        <v>148</v>
      </c>
      <c r="E176" s="161" t="s">
        <v>416</v>
      </c>
      <c r="F176" s="220" t="s">
        <v>417</v>
      </c>
      <c r="G176" s="220"/>
      <c r="H176" s="220"/>
      <c r="I176" s="220"/>
      <c r="J176" s="162" t="s">
        <v>228</v>
      </c>
      <c r="K176" s="163">
        <v>88.9</v>
      </c>
      <c r="L176" s="222">
        <v>0</v>
      </c>
      <c r="M176" s="222"/>
      <c r="N176" s="217">
        <f t="shared" si="25"/>
        <v>0</v>
      </c>
      <c r="O176" s="217"/>
      <c r="P176" s="217"/>
      <c r="Q176" s="217"/>
      <c r="R176" s="134"/>
      <c r="T176" s="164" t="s">
        <v>5</v>
      </c>
      <c r="U176" s="43" t="s">
        <v>44</v>
      </c>
      <c r="V176" s="35"/>
      <c r="W176" s="165">
        <f t="shared" si="26"/>
        <v>0</v>
      </c>
      <c r="X176" s="165">
        <v>0</v>
      </c>
      <c r="Y176" s="165">
        <f t="shared" si="27"/>
        <v>0</v>
      </c>
      <c r="Z176" s="165">
        <v>0.32500000000000001</v>
      </c>
      <c r="AA176" s="166">
        <f t="shared" si="28"/>
        <v>28.892500000000002</v>
      </c>
      <c r="AR176" s="18" t="s">
        <v>152</v>
      </c>
      <c r="AT176" s="18" t="s">
        <v>148</v>
      </c>
      <c r="AU176" s="18" t="s">
        <v>126</v>
      </c>
      <c r="AY176" s="18" t="s">
        <v>147</v>
      </c>
      <c r="BE176" s="105">
        <f t="shared" si="29"/>
        <v>0</v>
      </c>
      <c r="BF176" s="105">
        <f t="shared" si="30"/>
        <v>0</v>
      </c>
      <c r="BG176" s="105">
        <f t="shared" si="31"/>
        <v>0</v>
      </c>
      <c r="BH176" s="105">
        <f t="shared" si="32"/>
        <v>0</v>
      </c>
      <c r="BI176" s="105">
        <f t="shared" si="33"/>
        <v>0</v>
      </c>
      <c r="BJ176" s="18" t="s">
        <v>126</v>
      </c>
      <c r="BK176" s="105">
        <f t="shared" si="34"/>
        <v>0</v>
      </c>
      <c r="BL176" s="18" t="s">
        <v>152</v>
      </c>
      <c r="BM176" s="18" t="s">
        <v>418</v>
      </c>
    </row>
    <row r="177" spans="2:65" s="1" customFormat="1" ht="25.5" customHeight="1">
      <c r="B177" s="131"/>
      <c r="C177" s="160" t="s">
        <v>419</v>
      </c>
      <c r="D177" s="160" t="s">
        <v>148</v>
      </c>
      <c r="E177" s="161" t="s">
        <v>420</v>
      </c>
      <c r="F177" s="220" t="s">
        <v>421</v>
      </c>
      <c r="G177" s="220"/>
      <c r="H177" s="220"/>
      <c r="I177" s="220"/>
      <c r="J177" s="162" t="s">
        <v>228</v>
      </c>
      <c r="K177" s="163">
        <v>17</v>
      </c>
      <c r="L177" s="222">
        <v>0</v>
      </c>
      <c r="M177" s="222"/>
      <c r="N177" s="217">
        <f t="shared" si="25"/>
        <v>0</v>
      </c>
      <c r="O177" s="217"/>
      <c r="P177" s="217"/>
      <c r="Q177" s="217"/>
      <c r="R177" s="134"/>
      <c r="T177" s="164" t="s">
        <v>5</v>
      </c>
      <c r="U177" s="43" t="s">
        <v>44</v>
      </c>
      <c r="V177" s="35"/>
      <c r="W177" s="165">
        <f t="shared" si="26"/>
        <v>0</v>
      </c>
      <c r="X177" s="165">
        <v>0</v>
      </c>
      <c r="Y177" s="165">
        <f t="shared" si="27"/>
        <v>0</v>
      </c>
      <c r="Z177" s="165">
        <v>0.11422</v>
      </c>
      <c r="AA177" s="166">
        <f t="shared" si="28"/>
        <v>1.94174</v>
      </c>
      <c r="AR177" s="18" t="s">
        <v>152</v>
      </c>
      <c r="AT177" s="18" t="s">
        <v>148</v>
      </c>
      <c r="AU177" s="18" t="s">
        <v>126</v>
      </c>
      <c r="AY177" s="18" t="s">
        <v>147</v>
      </c>
      <c r="BE177" s="105">
        <f t="shared" si="29"/>
        <v>0</v>
      </c>
      <c r="BF177" s="105">
        <f t="shared" si="30"/>
        <v>0</v>
      </c>
      <c r="BG177" s="105">
        <f t="shared" si="31"/>
        <v>0</v>
      </c>
      <c r="BH177" s="105">
        <f t="shared" si="32"/>
        <v>0</v>
      </c>
      <c r="BI177" s="105">
        <f t="shared" si="33"/>
        <v>0</v>
      </c>
      <c r="BJ177" s="18" t="s">
        <v>126</v>
      </c>
      <c r="BK177" s="105">
        <f t="shared" si="34"/>
        <v>0</v>
      </c>
      <c r="BL177" s="18" t="s">
        <v>152</v>
      </c>
      <c r="BM177" s="18" t="s">
        <v>422</v>
      </c>
    </row>
    <row r="178" spans="2:65" s="1" customFormat="1" ht="25.5" customHeight="1">
      <c r="B178" s="131"/>
      <c r="C178" s="160" t="s">
        <v>423</v>
      </c>
      <c r="D178" s="160" t="s">
        <v>148</v>
      </c>
      <c r="E178" s="161" t="s">
        <v>424</v>
      </c>
      <c r="F178" s="220" t="s">
        <v>425</v>
      </c>
      <c r="G178" s="220"/>
      <c r="H178" s="220"/>
      <c r="I178" s="220"/>
      <c r="J178" s="162" t="s">
        <v>156</v>
      </c>
      <c r="K178" s="163">
        <v>11.025</v>
      </c>
      <c r="L178" s="222">
        <v>0</v>
      </c>
      <c r="M178" s="222"/>
      <c r="N178" s="217">
        <f t="shared" si="25"/>
        <v>0</v>
      </c>
      <c r="O178" s="217"/>
      <c r="P178" s="217"/>
      <c r="Q178" s="217"/>
      <c r="R178" s="134"/>
      <c r="T178" s="164" t="s">
        <v>5</v>
      </c>
      <c r="U178" s="43" t="s">
        <v>44</v>
      </c>
      <c r="V178" s="35"/>
      <c r="W178" s="165">
        <f t="shared" si="26"/>
        <v>0</v>
      </c>
      <c r="X178" s="165">
        <v>2.2151299999999998</v>
      </c>
      <c r="Y178" s="165">
        <f t="shared" si="27"/>
        <v>24.421808249999998</v>
      </c>
      <c r="Z178" s="165">
        <v>0</v>
      </c>
      <c r="AA178" s="166">
        <f t="shared" si="28"/>
        <v>0</v>
      </c>
      <c r="AR178" s="18" t="s">
        <v>152</v>
      </c>
      <c r="AT178" s="18" t="s">
        <v>148</v>
      </c>
      <c r="AU178" s="18" t="s">
        <v>126</v>
      </c>
      <c r="AY178" s="18" t="s">
        <v>147</v>
      </c>
      <c r="BE178" s="105">
        <f t="shared" si="29"/>
        <v>0</v>
      </c>
      <c r="BF178" s="105">
        <f t="shared" si="30"/>
        <v>0</v>
      </c>
      <c r="BG178" s="105">
        <f t="shared" si="31"/>
        <v>0</v>
      </c>
      <c r="BH178" s="105">
        <f t="shared" si="32"/>
        <v>0</v>
      </c>
      <c r="BI178" s="105">
        <f t="shared" si="33"/>
        <v>0</v>
      </c>
      <c r="BJ178" s="18" t="s">
        <v>126</v>
      </c>
      <c r="BK178" s="105">
        <f t="shared" si="34"/>
        <v>0</v>
      </c>
      <c r="BL178" s="18" t="s">
        <v>152</v>
      </c>
      <c r="BM178" s="18" t="s">
        <v>426</v>
      </c>
    </row>
    <row r="179" spans="2:65" s="1" customFormat="1" ht="38.25" customHeight="1">
      <c r="B179" s="131"/>
      <c r="C179" s="160" t="s">
        <v>427</v>
      </c>
      <c r="D179" s="160" t="s">
        <v>148</v>
      </c>
      <c r="E179" s="161" t="s">
        <v>243</v>
      </c>
      <c r="F179" s="220" t="s">
        <v>244</v>
      </c>
      <c r="G179" s="220"/>
      <c r="H179" s="220"/>
      <c r="I179" s="220"/>
      <c r="J179" s="162" t="s">
        <v>180</v>
      </c>
      <c r="K179" s="163">
        <v>40.204000000000001</v>
      </c>
      <c r="L179" s="222">
        <v>0</v>
      </c>
      <c r="M179" s="222"/>
      <c r="N179" s="217">
        <f t="shared" si="25"/>
        <v>0</v>
      </c>
      <c r="O179" s="217"/>
      <c r="P179" s="217"/>
      <c r="Q179" s="217"/>
      <c r="R179" s="134"/>
      <c r="T179" s="164" t="s">
        <v>5</v>
      </c>
      <c r="U179" s="43" t="s">
        <v>44</v>
      </c>
      <c r="V179" s="35"/>
      <c r="W179" s="165">
        <f t="shared" si="26"/>
        <v>0</v>
      </c>
      <c r="X179" s="165">
        <v>0</v>
      </c>
      <c r="Y179" s="165">
        <f t="shared" si="27"/>
        <v>0</v>
      </c>
      <c r="Z179" s="165">
        <v>0</v>
      </c>
      <c r="AA179" s="166">
        <f t="shared" si="28"/>
        <v>0</v>
      </c>
      <c r="AR179" s="18" t="s">
        <v>152</v>
      </c>
      <c r="AT179" s="18" t="s">
        <v>148</v>
      </c>
      <c r="AU179" s="18" t="s">
        <v>126</v>
      </c>
      <c r="AY179" s="18" t="s">
        <v>147</v>
      </c>
      <c r="BE179" s="105">
        <f t="shared" si="29"/>
        <v>0</v>
      </c>
      <c r="BF179" s="105">
        <f t="shared" si="30"/>
        <v>0</v>
      </c>
      <c r="BG179" s="105">
        <f t="shared" si="31"/>
        <v>0</v>
      </c>
      <c r="BH179" s="105">
        <f t="shared" si="32"/>
        <v>0</v>
      </c>
      <c r="BI179" s="105">
        <f t="shared" si="33"/>
        <v>0</v>
      </c>
      <c r="BJ179" s="18" t="s">
        <v>126</v>
      </c>
      <c r="BK179" s="105">
        <f t="shared" si="34"/>
        <v>0</v>
      </c>
      <c r="BL179" s="18" t="s">
        <v>152</v>
      </c>
      <c r="BM179" s="18" t="s">
        <v>428</v>
      </c>
    </row>
    <row r="180" spans="2:65" s="1" customFormat="1" ht="25.5" customHeight="1">
      <c r="B180" s="131"/>
      <c r="C180" s="160" t="s">
        <v>429</v>
      </c>
      <c r="D180" s="160" t="s">
        <v>148</v>
      </c>
      <c r="E180" s="161" t="s">
        <v>247</v>
      </c>
      <c r="F180" s="220" t="s">
        <v>248</v>
      </c>
      <c r="G180" s="220"/>
      <c r="H180" s="220"/>
      <c r="I180" s="220"/>
      <c r="J180" s="162" t="s">
        <v>180</v>
      </c>
      <c r="K180" s="163">
        <v>442.24400000000003</v>
      </c>
      <c r="L180" s="222">
        <v>0</v>
      </c>
      <c r="M180" s="222"/>
      <c r="N180" s="217">
        <f t="shared" si="25"/>
        <v>0</v>
      </c>
      <c r="O180" s="217"/>
      <c r="P180" s="217"/>
      <c r="Q180" s="217"/>
      <c r="R180" s="134"/>
      <c r="T180" s="164" t="s">
        <v>5</v>
      </c>
      <c r="U180" s="43" t="s">
        <v>44</v>
      </c>
      <c r="V180" s="35"/>
      <c r="W180" s="165">
        <f t="shared" si="26"/>
        <v>0</v>
      </c>
      <c r="X180" s="165">
        <v>0</v>
      </c>
      <c r="Y180" s="165">
        <f t="shared" si="27"/>
        <v>0</v>
      </c>
      <c r="Z180" s="165">
        <v>0</v>
      </c>
      <c r="AA180" s="166">
        <f t="shared" si="28"/>
        <v>0</v>
      </c>
      <c r="AR180" s="18" t="s">
        <v>152</v>
      </c>
      <c r="AT180" s="18" t="s">
        <v>148</v>
      </c>
      <c r="AU180" s="18" t="s">
        <v>126</v>
      </c>
      <c r="AY180" s="18" t="s">
        <v>147</v>
      </c>
      <c r="BE180" s="105">
        <f t="shared" si="29"/>
        <v>0</v>
      </c>
      <c r="BF180" s="105">
        <f t="shared" si="30"/>
        <v>0</v>
      </c>
      <c r="BG180" s="105">
        <f t="shared" si="31"/>
        <v>0</v>
      </c>
      <c r="BH180" s="105">
        <f t="shared" si="32"/>
        <v>0</v>
      </c>
      <c r="BI180" s="105">
        <f t="shared" si="33"/>
        <v>0</v>
      </c>
      <c r="BJ180" s="18" t="s">
        <v>126</v>
      </c>
      <c r="BK180" s="105">
        <f t="shared" si="34"/>
        <v>0</v>
      </c>
      <c r="BL180" s="18" t="s">
        <v>152</v>
      </c>
      <c r="BM180" s="18" t="s">
        <v>430</v>
      </c>
    </row>
    <row r="181" spans="2:65" s="1" customFormat="1" ht="25.5" customHeight="1">
      <c r="B181" s="131"/>
      <c r="C181" s="160" t="s">
        <v>431</v>
      </c>
      <c r="D181" s="160" t="s">
        <v>148</v>
      </c>
      <c r="E181" s="161" t="s">
        <v>251</v>
      </c>
      <c r="F181" s="220" t="s">
        <v>252</v>
      </c>
      <c r="G181" s="220"/>
      <c r="H181" s="220"/>
      <c r="I181" s="220"/>
      <c r="J181" s="162" t="s">
        <v>180</v>
      </c>
      <c r="K181" s="163">
        <v>40.204000000000001</v>
      </c>
      <c r="L181" s="222">
        <v>0</v>
      </c>
      <c r="M181" s="222"/>
      <c r="N181" s="217">
        <f t="shared" si="25"/>
        <v>0</v>
      </c>
      <c r="O181" s="217"/>
      <c r="P181" s="217"/>
      <c r="Q181" s="217"/>
      <c r="R181" s="134"/>
      <c r="T181" s="164" t="s">
        <v>5</v>
      </c>
      <c r="U181" s="43" t="s">
        <v>44</v>
      </c>
      <c r="V181" s="35"/>
      <c r="W181" s="165">
        <f t="shared" si="26"/>
        <v>0</v>
      </c>
      <c r="X181" s="165">
        <v>0</v>
      </c>
      <c r="Y181" s="165">
        <f t="shared" si="27"/>
        <v>0</v>
      </c>
      <c r="Z181" s="165">
        <v>0</v>
      </c>
      <c r="AA181" s="166">
        <f t="shared" si="28"/>
        <v>0</v>
      </c>
      <c r="AR181" s="18" t="s">
        <v>152</v>
      </c>
      <c r="AT181" s="18" t="s">
        <v>148</v>
      </c>
      <c r="AU181" s="18" t="s">
        <v>126</v>
      </c>
      <c r="AY181" s="18" t="s">
        <v>147</v>
      </c>
      <c r="BE181" s="105">
        <f t="shared" si="29"/>
        <v>0</v>
      </c>
      <c r="BF181" s="105">
        <f t="shared" si="30"/>
        <v>0</v>
      </c>
      <c r="BG181" s="105">
        <f t="shared" si="31"/>
        <v>0</v>
      </c>
      <c r="BH181" s="105">
        <f t="shared" si="32"/>
        <v>0</v>
      </c>
      <c r="BI181" s="105">
        <f t="shared" si="33"/>
        <v>0</v>
      </c>
      <c r="BJ181" s="18" t="s">
        <v>126</v>
      </c>
      <c r="BK181" s="105">
        <f t="shared" si="34"/>
        <v>0</v>
      </c>
      <c r="BL181" s="18" t="s">
        <v>152</v>
      </c>
      <c r="BM181" s="18" t="s">
        <v>432</v>
      </c>
    </row>
    <row r="182" spans="2:65" s="1" customFormat="1" ht="25.5" customHeight="1">
      <c r="B182" s="131"/>
      <c r="C182" s="160" t="s">
        <v>433</v>
      </c>
      <c r="D182" s="160" t="s">
        <v>148</v>
      </c>
      <c r="E182" s="161" t="s">
        <v>434</v>
      </c>
      <c r="F182" s="220" t="s">
        <v>435</v>
      </c>
      <c r="G182" s="220"/>
      <c r="H182" s="220"/>
      <c r="I182" s="220"/>
      <c r="J182" s="162" t="s">
        <v>180</v>
      </c>
      <c r="K182" s="163">
        <v>38.64</v>
      </c>
      <c r="L182" s="222">
        <v>0</v>
      </c>
      <c r="M182" s="222"/>
      <c r="N182" s="217">
        <f t="shared" si="25"/>
        <v>0</v>
      </c>
      <c r="O182" s="217"/>
      <c r="P182" s="217"/>
      <c r="Q182" s="217"/>
      <c r="R182" s="134"/>
      <c r="T182" s="164" t="s">
        <v>5</v>
      </c>
      <c r="U182" s="43" t="s">
        <v>44</v>
      </c>
      <c r="V182" s="35"/>
      <c r="W182" s="165">
        <f t="shared" si="26"/>
        <v>0</v>
      </c>
      <c r="X182" s="165">
        <v>0</v>
      </c>
      <c r="Y182" s="165">
        <f t="shared" si="27"/>
        <v>0</v>
      </c>
      <c r="Z182" s="165">
        <v>0</v>
      </c>
      <c r="AA182" s="166">
        <f t="shared" si="28"/>
        <v>0</v>
      </c>
      <c r="AR182" s="18" t="s">
        <v>152</v>
      </c>
      <c r="AT182" s="18" t="s">
        <v>148</v>
      </c>
      <c r="AU182" s="18" t="s">
        <v>126</v>
      </c>
      <c r="AY182" s="18" t="s">
        <v>147</v>
      </c>
      <c r="BE182" s="105">
        <f t="shared" si="29"/>
        <v>0</v>
      </c>
      <c r="BF182" s="105">
        <f t="shared" si="30"/>
        <v>0</v>
      </c>
      <c r="BG182" s="105">
        <f t="shared" si="31"/>
        <v>0</v>
      </c>
      <c r="BH182" s="105">
        <f t="shared" si="32"/>
        <v>0</v>
      </c>
      <c r="BI182" s="105">
        <f t="shared" si="33"/>
        <v>0</v>
      </c>
      <c r="BJ182" s="18" t="s">
        <v>126</v>
      </c>
      <c r="BK182" s="105">
        <f t="shared" si="34"/>
        <v>0</v>
      </c>
      <c r="BL182" s="18" t="s">
        <v>152</v>
      </c>
      <c r="BM182" s="18" t="s">
        <v>436</v>
      </c>
    </row>
    <row r="183" spans="2:65" s="1" customFormat="1" ht="38.25" customHeight="1">
      <c r="B183" s="131"/>
      <c r="C183" s="160" t="s">
        <v>437</v>
      </c>
      <c r="D183" s="160" t="s">
        <v>148</v>
      </c>
      <c r="E183" s="161" t="s">
        <v>255</v>
      </c>
      <c r="F183" s="220" t="s">
        <v>256</v>
      </c>
      <c r="G183" s="220"/>
      <c r="H183" s="220"/>
      <c r="I183" s="220"/>
      <c r="J183" s="162" t="s">
        <v>180</v>
      </c>
      <c r="K183" s="163">
        <v>1.5640000000000001</v>
      </c>
      <c r="L183" s="222">
        <v>0</v>
      </c>
      <c r="M183" s="222"/>
      <c r="N183" s="217">
        <f t="shared" si="25"/>
        <v>0</v>
      </c>
      <c r="O183" s="217"/>
      <c r="P183" s="217"/>
      <c r="Q183" s="217"/>
      <c r="R183" s="134"/>
      <c r="T183" s="164" t="s">
        <v>5</v>
      </c>
      <c r="U183" s="43" t="s">
        <v>44</v>
      </c>
      <c r="V183" s="35"/>
      <c r="W183" s="165">
        <f t="shared" si="26"/>
        <v>0</v>
      </c>
      <c r="X183" s="165">
        <v>0</v>
      </c>
      <c r="Y183" s="165">
        <f t="shared" si="27"/>
        <v>0</v>
      </c>
      <c r="Z183" s="165">
        <v>0</v>
      </c>
      <c r="AA183" s="166">
        <f t="shared" si="28"/>
        <v>0</v>
      </c>
      <c r="AR183" s="18" t="s">
        <v>152</v>
      </c>
      <c r="AT183" s="18" t="s">
        <v>148</v>
      </c>
      <c r="AU183" s="18" t="s">
        <v>126</v>
      </c>
      <c r="AY183" s="18" t="s">
        <v>147</v>
      </c>
      <c r="BE183" s="105">
        <f t="shared" si="29"/>
        <v>0</v>
      </c>
      <c r="BF183" s="105">
        <f t="shared" si="30"/>
        <v>0</v>
      </c>
      <c r="BG183" s="105">
        <f t="shared" si="31"/>
        <v>0</v>
      </c>
      <c r="BH183" s="105">
        <f t="shared" si="32"/>
        <v>0</v>
      </c>
      <c r="BI183" s="105">
        <f t="shared" si="33"/>
        <v>0</v>
      </c>
      <c r="BJ183" s="18" t="s">
        <v>126</v>
      </c>
      <c r="BK183" s="105">
        <f t="shared" si="34"/>
        <v>0</v>
      </c>
      <c r="BL183" s="18" t="s">
        <v>152</v>
      </c>
      <c r="BM183" s="18" t="s">
        <v>438</v>
      </c>
    </row>
    <row r="184" spans="2:65" s="1" customFormat="1" ht="38.25" customHeight="1">
      <c r="B184" s="131"/>
      <c r="C184" s="160" t="s">
        <v>439</v>
      </c>
      <c r="D184" s="160" t="s">
        <v>148</v>
      </c>
      <c r="E184" s="161" t="s">
        <v>440</v>
      </c>
      <c r="F184" s="220" t="s">
        <v>441</v>
      </c>
      <c r="G184" s="220"/>
      <c r="H184" s="220"/>
      <c r="I184" s="220"/>
      <c r="J184" s="162" t="s">
        <v>156</v>
      </c>
      <c r="K184" s="163">
        <v>3.28</v>
      </c>
      <c r="L184" s="222">
        <v>0</v>
      </c>
      <c r="M184" s="222"/>
      <c r="N184" s="217">
        <f t="shared" si="25"/>
        <v>0</v>
      </c>
      <c r="O184" s="217"/>
      <c r="P184" s="217"/>
      <c r="Q184" s="217"/>
      <c r="R184" s="134"/>
      <c r="T184" s="164" t="s">
        <v>5</v>
      </c>
      <c r="U184" s="43" t="s">
        <v>44</v>
      </c>
      <c r="V184" s="35"/>
      <c r="W184" s="165">
        <f t="shared" si="26"/>
        <v>0</v>
      </c>
      <c r="X184" s="165">
        <v>1.0200000000000001E-3</v>
      </c>
      <c r="Y184" s="165">
        <f t="shared" si="27"/>
        <v>3.3456000000000002E-3</v>
      </c>
      <c r="Z184" s="165">
        <v>2.38</v>
      </c>
      <c r="AA184" s="166">
        <f t="shared" si="28"/>
        <v>7.8063999999999991</v>
      </c>
      <c r="AR184" s="18" t="s">
        <v>152</v>
      </c>
      <c r="AT184" s="18" t="s">
        <v>148</v>
      </c>
      <c r="AU184" s="18" t="s">
        <v>126</v>
      </c>
      <c r="AY184" s="18" t="s">
        <v>147</v>
      </c>
      <c r="BE184" s="105">
        <f t="shared" si="29"/>
        <v>0</v>
      </c>
      <c r="BF184" s="105">
        <f t="shared" si="30"/>
        <v>0</v>
      </c>
      <c r="BG184" s="105">
        <f t="shared" si="31"/>
        <v>0</v>
      </c>
      <c r="BH184" s="105">
        <f t="shared" si="32"/>
        <v>0</v>
      </c>
      <c r="BI184" s="105">
        <f t="shared" si="33"/>
        <v>0</v>
      </c>
      <c r="BJ184" s="18" t="s">
        <v>126</v>
      </c>
      <c r="BK184" s="105">
        <f t="shared" si="34"/>
        <v>0</v>
      </c>
      <c r="BL184" s="18" t="s">
        <v>152</v>
      </c>
      <c r="BM184" s="18" t="s">
        <v>442</v>
      </c>
    </row>
    <row r="185" spans="2:65" s="9" customFormat="1" ht="29.85" customHeight="1">
      <c r="B185" s="149"/>
      <c r="C185" s="150"/>
      <c r="D185" s="159" t="s">
        <v>121</v>
      </c>
      <c r="E185" s="159"/>
      <c r="F185" s="159"/>
      <c r="G185" s="159"/>
      <c r="H185" s="159"/>
      <c r="I185" s="159"/>
      <c r="J185" s="159"/>
      <c r="K185" s="159"/>
      <c r="L185" s="159"/>
      <c r="M185" s="159"/>
      <c r="N185" s="225">
        <f>BK185</f>
        <v>0</v>
      </c>
      <c r="O185" s="226"/>
      <c r="P185" s="226"/>
      <c r="Q185" s="226"/>
      <c r="R185" s="152"/>
      <c r="T185" s="153"/>
      <c r="U185" s="150"/>
      <c r="V185" s="150"/>
      <c r="W185" s="154">
        <f>W186</f>
        <v>0</v>
      </c>
      <c r="X185" s="150"/>
      <c r="Y185" s="154">
        <f>Y186</f>
        <v>0</v>
      </c>
      <c r="Z185" s="150"/>
      <c r="AA185" s="155">
        <f>AA186</f>
        <v>0</v>
      </c>
      <c r="AR185" s="156" t="s">
        <v>85</v>
      </c>
      <c r="AT185" s="157" t="s">
        <v>76</v>
      </c>
      <c r="AU185" s="157" t="s">
        <v>85</v>
      </c>
      <c r="AY185" s="156" t="s">
        <v>147</v>
      </c>
      <c r="BK185" s="158">
        <f>BK186</f>
        <v>0</v>
      </c>
    </row>
    <row r="186" spans="2:65" s="1" customFormat="1" ht="38.25" customHeight="1">
      <c r="B186" s="131"/>
      <c r="C186" s="160" t="s">
        <v>443</v>
      </c>
      <c r="D186" s="160" t="s">
        <v>148</v>
      </c>
      <c r="E186" s="161" t="s">
        <v>259</v>
      </c>
      <c r="F186" s="220" t="s">
        <v>260</v>
      </c>
      <c r="G186" s="220"/>
      <c r="H186" s="220"/>
      <c r="I186" s="220"/>
      <c r="J186" s="162" t="s">
        <v>180</v>
      </c>
      <c r="K186" s="163">
        <v>715.13900000000001</v>
      </c>
      <c r="L186" s="222">
        <v>0</v>
      </c>
      <c r="M186" s="222"/>
      <c r="N186" s="217">
        <f>ROUND(L186*K186,2)</f>
        <v>0</v>
      </c>
      <c r="O186" s="217"/>
      <c r="P186" s="217"/>
      <c r="Q186" s="217"/>
      <c r="R186" s="134"/>
      <c r="T186" s="164" t="s">
        <v>5</v>
      </c>
      <c r="U186" s="43" t="s">
        <v>44</v>
      </c>
      <c r="V186" s="35"/>
      <c r="W186" s="165">
        <f>V186*K186</f>
        <v>0</v>
      </c>
      <c r="X186" s="165">
        <v>0</v>
      </c>
      <c r="Y186" s="165">
        <f>X186*K186</f>
        <v>0</v>
      </c>
      <c r="Z186" s="165">
        <v>0</v>
      </c>
      <c r="AA186" s="166">
        <f>Z186*K186</f>
        <v>0</v>
      </c>
      <c r="AR186" s="18" t="s">
        <v>152</v>
      </c>
      <c r="AT186" s="18" t="s">
        <v>148</v>
      </c>
      <c r="AU186" s="18" t="s">
        <v>126</v>
      </c>
      <c r="AY186" s="18" t="s">
        <v>147</v>
      </c>
      <c r="BE186" s="105">
        <f>IF(U186="základná",N186,0)</f>
        <v>0</v>
      </c>
      <c r="BF186" s="105">
        <f>IF(U186="znížená",N186,0)</f>
        <v>0</v>
      </c>
      <c r="BG186" s="105">
        <f>IF(U186="zákl. prenesená",N186,0)</f>
        <v>0</v>
      </c>
      <c r="BH186" s="105">
        <f>IF(U186="zníž. prenesená",N186,0)</f>
        <v>0</v>
      </c>
      <c r="BI186" s="105">
        <f>IF(U186="nulová",N186,0)</f>
        <v>0</v>
      </c>
      <c r="BJ186" s="18" t="s">
        <v>126</v>
      </c>
      <c r="BK186" s="105">
        <f>ROUND(L186*K186,2)</f>
        <v>0</v>
      </c>
      <c r="BL186" s="18" t="s">
        <v>152</v>
      </c>
      <c r="BM186" s="18" t="s">
        <v>444</v>
      </c>
    </row>
    <row r="187" spans="2:65" s="9" customFormat="1" ht="37.35" customHeight="1">
      <c r="B187" s="149"/>
      <c r="C187" s="150"/>
      <c r="D187" s="151" t="s">
        <v>122</v>
      </c>
      <c r="E187" s="151"/>
      <c r="F187" s="151"/>
      <c r="G187" s="151"/>
      <c r="H187" s="151"/>
      <c r="I187" s="151"/>
      <c r="J187" s="151"/>
      <c r="K187" s="151"/>
      <c r="L187" s="151"/>
      <c r="M187" s="151"/>
      <c r="N187" s="223">
        <f>BK187</f>
        <v>0</v>
      </c>
      <c r="O187" s="224"/>
      <c r="P187" s="224"/>
      <c r="Q187" s="224"/>
      <c r="R187" s="152"/>
      <c r="T187" s="153"/>
      <c r="U187" s="150"/>
      <c r="V187" s="150"/>
      <c r="W187" s="154">
        <f>SUM(W188:W192)</f>
        <v>0</v>
      </c>
      <c r="X187" s="150"/>
      <c r="Y187" s="154">
        <f>SUM(Y188:Y192)</f>
        <v>0</v>
      </c>
      <c r="Z187" s="150"/>
      <c r="AA187" s="155">
        <f>SUM(AA188:AA192)</f>
        <v>0</v>
      </c>
      <c r="AR187" s="156" t="s">
        <v>165</v>
      </c>
      <c r="AT187" s="157" t="s">
        <v>76</v>
      </c>
      <c r="AU187" s="157" t="s">
        <v>77</v>
      </c>
      <c r="AY187" s="156" t="s">
        <v>147</v>
      </c>
      <c r="BK187" s="158">
        <f>SUM(BK188:BK192)</f>
        <v>0</v>
      </c>
    </row>
    <row r="188" spans="2:65" s="1" customFormat="1" ht="38.25" customHeight="1">
      <c r="B188" s="131"/>
      <c r="C188" s="160" t="s">
        <v>445</v>
      </c>
      <c r="D188" s="160" t="s">
        <v>148</v>
      </c>
      <c r="E188" s="161" t="s">
        <v>263</v>
      </c>
      <c r="F188" s="220" t="s">
        <v>264</v>
      </c>
      <c r="G188" s="220"/>
      <c r="H188" s="220"/>
      <c r="I188" s="220"/>
      <c r="J188" s="162" t="s">
        <v>265</v>
      </c>
      <c r="K188" s="163">
        <v>1</v>
      </c>
      <c r="L188" s="222">
        <v>0</v>
      </c>
      <c r="M188" s="222"/>
      <c r="N188" s="217">
        <f>ROUND(L188*K188,2)</f>
        <v>0</v>
      </c>
      <c r="O188" s="217"/>
      <c r="P188" s="217"/>
      <c r="Q188" s="217"/>
      <c r="R188" s="134"/>
      <c r="T188" s="164" t="s">
        <v>5</v>
      </c>
      <c r="U188" s="43" t="s">
        <v>44</v>
      </c>
      <c r="V188" s="35"/>
      <c r="W188" s="165">
        <f>V188*K188</f>
        <v>0</v>
      </c>
      <c r="X188" s="165">
        <v>0</v>
      </c>
      <c r="Y188" s="165">
        <f>X188*K188</f>
        <v>0</v>
      </c>
      <c r="Z188" s="165">
        <v>0</v>
      </c>
      <c r="AA188" s="166">
        <f>Z188*K188</f>
        <v>0</v>
      </c>
      <c r="AR188" s="18" t="s">
        <v>266</v>
      </c>
      <c r="AT188" s="18" t="s">
        <v>148</v>
      </c>
      <c r="AU188" s="18" t="s">
        <v>85</v>
      </c>
      <c r="AY188" s="18" t="s">
        <v>147</v>
      </c>
      <c r="BE188" s="105">
        <f>IF(U188="základná",N188,0)</f>
        <v>0</v>
      </c>
      <c r="BF188" s="105">
        <f>IF(U188="znížená",N188,0)</f>
        <v>0</v>
      </c>
      <c r="BG188" s="105">
        <f>IF(U188="zákl. prenesená",N188,0)</f>
        <v>0</v>
      </c>
      <c r="BH188" s="105">
        <f>IF(U188="zníž. prenesená",N188,0)</f>
        <v>0</v>
      </c>
      <c r="BI188" s="105">
        <f>IF(U188="nulová",N188,0)</f>
        <v>0</v>
      </c>
      <c r="BJ188" s="18" t="s">
        <v>126</v>
      </c>
      <c r="BK188" s="105">
        <f>ROUND(L188*K188,2)</f>
        <v>0</v>
      </c>
      <c r="BL188" s="18" t="s">
        <v>266</v>
      </c>
      <c r="BM188" s="18" t="s">
        <v>446</v>
      </c>
    </row>
    <row r="189" spans="2:65" s="1" customFormat="1" ht="38.25" customHeight="1">
      <c r="B189" s="131"/>
      <c r="C189" s="160" t="s">
        <v>447</v>
      </c>
      <c r="D189" s="160" t="s">
        <v>148</v>
      </c>
      <c r="E189" s="161" t="s">
        <v>269</v>
      </c>
      <c r="F189" s="220" t="s">
        <v>270</v>
      </c>
      <c r="G189" s="220"/>
      <c r="H189" s="220"/>
      <c r="I189" s="220"/>
      <c r="J189" s="162" t="s">
        <v>265</v>
      </c>
      <c r="K189" s="163">
        <v>1</v>
      </c>
      <c r="L189" s="222">
        <v>0</v>
      </c>
      <c r="M189" s="222"/>
      <c r="N189" s="217">
        <f>ROUND(L189*K189,2)</f>
        <v>0</v>
      </c>
      <c r="O189" s="217"/>
      <c r="P189" s="217"/>
      <c r="Q189" s="217"/>
      <c r="R189" s="134"/>
      <c r="T189" s="164" t="s">
        <v>5</v>
      </c>
      <c r="U189" s="43" t="s">
        <v>44</v>
      </c>
      <c r="V189" s="35"/>
      <c r="W189" s="165">
        <f>V189*K189</f>
        <v>0</v>
      </c>
      <c r="X189" s="165">
        <v>0</v>
      </c>
      <c r="Y189" s="165">
        <f>X189*K189</f>
        <v>0</v>
      </c>
      <c r="Z189" s="165">
        <v>0</v>
      </c>
      <c r="AA189" s="166">
        <f>Z189*K189</f>
        <v>0</v>
      </c>
      <c r="AR189" s="18" t="s">
        <v>266</v>
      </c>
      <c r="AT189" s="18" t="s">
        <v>148</v>
      </c>
      <c r="AU189" s="18" t="s">
        <v>85</v>
      </c>
      <c r="AY189" s="18" t="s">
        <v>147</v>
      </c>
      <c r="BE189" s="105">
        <f>IF(U189="základná",N189,0)</f>
        <v>0</v>
      </c>
      <c r="BF189" s="105">
        <f>IF(U189="znížená",N189,0)</f>
        <v>0</v>
      </c>
      <c r="BG189" s="105">
        <f>IF(U189="zákl. prenesená",N189,0)</f>
        <v>0</v>
      </c>
      <c r="BH189" s="105">
        <f>IF(U189="zníž. prenesená",N189,0)</f>
        <v>0</v>
      </c>
      <c r="BI189" s="105">
        <f>IF(U189="nulová",N189,0)</f>
        <v>0</v>
      </c>
      <c r="BJ189" s="18" t="s">
        <v>126</v>
      </c>
      <c r="BK189" s="105">
        <f>ROUND(L189*K189,2)</f>
        <v>0</v>
      </c>
      <c r="BL189" s="18" t="s">
        <v>266</v>
      </c>
      <c r="BM189" s="18" t="s">
        <v>448</v>
      </c>
    </row>
    <row r="190" spans="2:65" s="1" customFormat="1" ht="25.5" customHeight="1">
      <c r="B190" s="131"/>
      <c r="C190" s="160" t="s">
        <v>449</v>
      </c>
      <c r="D190" s="160" t="s">
        <v>148</v>
      </c>
      <c r="E190" s="161" t="s">
        <v>273</v>
      </c>
      <c r="F190" s="220" t="s">
        <v>274</v>
      </c>
      <c r="G190" s="220"/>
      <c r="H190" s="220"/>
      <c r="I190" s="220"/>
      <c r="J190" s="162" t="s">
        <v>265</v>
      </c>
      <c r="K190" s="163">
        <v>1</v>
      </c>
      <c r="L190" s="222">
        <v>0</v>
      </c>
      <c r="M190" s="222"/>
      <c r="N190" s="217">
        <f>ROUND(L190*K190,2)</f>
        <v>0</v>
      </c>
      <c r="O190" s="217"/>
      <c r="P190" s="217"/>
      <c r="Q190" s="217"/>
      <c r="R190" s="134"/>
      <c r="T190" s="164" t="s">
        <v>5</v>
      </c>
      <c r="U190" s="43" t="s">
        <v>44</v>
      </c>
      <c r="V190" s="35"/>
      <c r="W190" s="165">
        <f>V190*K190</f>
        <v>0</v>
      </c>
      <c r="X190" s="165">
        <v>0</v>
      </c>
      <c r="Y190" s="165">
        <f>X190*K190</f>
        <v>0</v>
      </c>
      <c r="Z190" s="165">
        <v>0</v>
      </c>
      <c r="AA190" s="166">
        <f>Z190*K190</f>
        <v>0</v>
      </c>
      <c r="AR190" s="18" t="s">
        <v>266</v>
      </c>
      <c r="AT190" s="18" t="s">
        <v>148</v>
      </c>
      <c r="AU190" s="18" t="s">
        <v>85</v>
      </c>
      <c r="AY190" s="18" t="s">
        <v>147</v>
      </c>
      <c r="BE190" s="105">
        <f>IF(U190="základná",N190,0)</f>
        <v>0</v>
      </c>
      <c r="BF190" s="105">
        <f>IF(U190="znížená",N190,0)</f>
        <v>0</v>
      </c>
      <c r="BG190" s="105">
        <f>IF(U190="zákl. prenesená",N190,0)</f>
        <v>0</v>
      </c>
      <c r="BH190" s="105">
        <f>IF(U190="zníž. prenesená",N190,0)</f>
        <v>0</v>
      </c>
      <c r="BI190" s="105">
        <f>IF(U190="nulová",N190,0)</f>
        <v>0</v>
      </c>
      <c r="BJ190" s="18" t="s">
        <v>126</v>
      </c>
      <c r="BK190" s="105">
        <f>ROUND(L190*K190,2)</f>
        <v>0</v>
      </c>
      <c r="BL190" s="18" t="s">
        <v>266</v>
      </c>
      <c r="BM190" s="18" t="s">
        <v>450</v>
      </c>
    </row>
    <row r="191" spans="2:65" s="1" customFormat="1" ht="25.5" customHeight="1">
      <c r="B191" s="131"/>
      <c r="C191" s="160" t="s">
        <v>451</v>
      </c>
      <c r="D191" s="160" t="s">
        <v>148</v>
      </c>
      <c r="E191" s="161" t="s">
        <v>277</v>
      </c>
      <c r="F191" s="220" t="s">
        <v>278</v>
      </c>
      <c r="G191" s="220"/>
      <c r="H191" s="220"/>
      <c r="I191" s="220"/>
      <c r="J191" s="162" t="s">
        <v>265</v>
      </c>
      <c r="K191" s="163">
        <v>1</v>
      </c>
      <c r="L191" s="222">
        <v>0</v>
      </c>
      <c r="M191" s="222"/>
      <c r="N191" s="217">
        <f>ROUND(L191*K191,2)</f>
        <v>0</v>
      </c>
      <c r="O191" s="217"/>
      <c r="P191" s="217"/>
      <c r="Q191" s="217"/>
      <c r="R191" s="134"/>
      <c r="T191" s="164" t="s">
        <v>5</v>
      </c>
      <c r="U191" s="43" t="s">
        <v>44</v>
      </c>
      <c r="V191" s="35"/>
      <c r="W191" s="165">
        <f>V191*K191</f>
        <v>0</v>
      </c>
      <c r="X191" s="165">
        <v>0</v>
      </c>
      <c r="Y191" s="165">
        <f>X191*K191</f>
        <v>0</v>
      </c>
      <c r="Z191" s="165">
        <v>0</v>
      </c>
      <c r="AA191" s="166">
        <f>Z191*K191</f>
        <v>0</v>
      </c>
      <c r="AR191" s="18" t="s">
        <v>266</v>
      </c>
      <c r="AT191" s="18" t="s">
        <v>148</v>
      </c>
      <c r="AU191" s="18" t="s">
        <v>85</v>
      </c>
      <c r="AY191" s="18" t="s">
        <v>147</v>
      </c>
      <c r="BE191" s="105">
        <f>IF(U191="základná",N191,0)</f>
        <v>0</v>
      </c>
      <c r="BF191" s="105">
        <f>IF(U191="znížená",N191,0)</f>
        <v>0</v>
      </c>
      <c r="BG191" s="105">
        <f>IF(U191="zákl. prenesená",N191,0)</f>
        <v>0</v>
      </c>
      <c r="BH191" s="105">
        <f>IF(U191="zníž. prenesená",N191,0)</f>
        <v>0</v>
      </c>
      <c r="BI191" s="105">
        <f>IF(U191="nulová",N191,0)</f>
        <v>0</v>
      </c>
      <c r="BJ191" s="18" t="s">
        <v>126</v>
      </c>
      <c r="BK191" s="105">
        <f>ROUND(L191*K191,2)</f>
        <v>0</v>
      </c>
      <c r="BL191" s="18" t="s">
        <v>266</v>
      </c>
      <c r="BM191" s="18" t="s">
        <v>452</v>
      </c>
    </row>
    <row r="192" spans="2:65" s="1" customFormat="1" ht="25.5" customHeight="1">
      <c r="B192" s="131"/>
      <c r="C192" s="160" t="s">
        <v>453</v>
      </c>
      <c r="D192" s="160" t="s">
        <v>148</v>
      </c>
      <c r="E192" s="161" t="s">
        <v>281</v>
      </c>
      <c r="F192" s="220" t="s">
        <v>282</v>
      </c>
      <c r="G192" s="220"/>
      <c r="H192" s="220"/>
      <c r="I192" s="220"/>
      <c r="J192" s="162" t="s">
        <v>265</v>
      </c>
      <c r="K192" s="163">
        <v>1</v>
      </c>
      <c r="L192" s="222">
        <v>0</v>
      </c>
      <c r="M192" s="222"/>
      <c r="N192" s="217">
        <f>ROUND(L192*K192,2)</f>
        <v>0</v>
      </c>
      <c r="O192" s="217"/>
      <c r="P192" s="217"/>
      <c r="Q192" s="217"/>
      <c r="R192" s="134"/>
      <c r="T192" s="164" t="s">
        <v>5</v>
      </c>
      <c r="U192" s="43" t="s">
        <v>44</v>
      </c>
      <c r="V192" s="35"/>
      <c r="W192" s="165">
        <f>V192*K192</f>
        <v>0</v>
      </c>
      <c r="X192" s="165">
        <v>0</v>
      </c>
      <c r="Y192" s="165">
        <f>X192*K192</f>
        <v>0</v>
      </c>
      <c r="Z192" s="165">
        <v>0</v>
      </c>
      <c r="AA192" s="166">
        <f>Z192*K192</f>
        <v>0</v>
      </c>
      <c r="AR192" s="18" t="s">
        <v>266</v>
      </c>
      <c r="AT192" s="18" t="s">
        <v>148</v>
      </c>
      <c r="AU192" s="18" t="s">
        <v>85</v>
      </c>
      <c r="AY192" s="18" t="s">
        <v>147</v>
      </c>
      <c r="BE192" s="105">
        <f>IF(U192="základná",N192,0)</f>
        <v>0</v>
      </c>
      <c r="BF192" s="105">
        <f>IF(U192="znížená",N192,0)</f>
        <v>0</v>
      </c>
      <c r="BG192" s="105">
        <f>IF(U192="zákl. prenesená",N192,0)</f>
        <v>0</v>
      </c>
      <c r="BH192" s="105">
        <f>IF(U192="zníž. prenesená",N192,0)</f>
        <v>0</v>
      </c>
      <c r="BI192" s="105">
        <f>IF(U192="nulová",N192,0)</f>
        <v>0</v>
      </c>
      <c r="BJ192" s="18" t="s">
        <v>126</v>
      </c>
      <c r="BK192" s="105">
        <f>ROUND(L192*K192,2)</f>
        <v>0</v>
      </c>
      <c r="BL192" s="18" t="s">
        <v>266</v>
      </c>
      <c r="BM192" s="18" t="s">
        <v>454</v>
      </c>
    </row>
    <row r="193" spans="2:63" s="1" customFormat="1" ht="49.9" customHeight="1">
      <c r="B193" s="34"/>
      <c r="C193" s="35"/>
      <c r="D193" s="151" t="s">
        <v>284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218">
        <f>BK193</f>
        <v>0</v>
      </c>
      <c r="O193" s="219"/>
      <c r="P193" s="219"/>
      <c r="Q193" s="219"/>
      <c r="R193" s="36"/>
      <c r="T193" s="171"/>
      <c r="U193" s="55"/>
      <c r="V193" s="55"/>
      <c r="W193" s="55"/>
      <c r="X193" s="55"/>
      <c r="Y193" s="55"/>
      <c r="Z193" s="55"/>
      <c r="AA193" s="57"/>
      <c r="AT193" s="18" t="s">
        <v>76</v>
      </c>
      <c r="AU193" s="18" t="s">
        <v>77</v>
      </c>
      <c r="AY193" s="18" t="s">
        <v>285</v>
      </c>
      <c r="BK193" s="105">
        <v>0</v>
      </c>
    </row>
    <row r="194" spans="2:63" s="1" customFormat="1" ht="6.95" customHeight="1">
      <c r="B194" s="58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60"/>
    </row>
  </sheetData>
  <mergeCells count="259">
    <mergeCell ref="N155:Q155"/>
    <mergeCell ref="N156:Q156"/>
    <mergeCell ref="N158:Q158"/>
    <mergeCell ref="N159:Q159"/>
    <mergeCell ref="N161:Q161"/>
    <mergeCell ref="N162:Q162"/>
    <mergeCell ref="N163:Q163"/>
    <mergeCell ref="N164:Q164"/>
    <mergeCell ref="N165:Q165"/>
    <mergeCell ref="N157:Q157"/>
    <mergeCell ref="N160:Q160"/>
    <mergeCell ref="N138:Q138"/>
    <mergeCell ref="N141:Q141"/>
    <mergeCell ref="N139:Q139"/>
    <mergeCell ref="N140:Q140"/>
    <mergeCell ref="N142:Q142"/>
    <mergeCell ref="N143:Q143"/>
    <mergeCell ref="N144:Q144"/>
    <mergeCell ref="N145:Q145"/>
    <mergeCell ref="N146:Q146"/>
    <mergeCell ref="F173:I173"/>
    <mergeCell ref="F174:I174"/>
    <mergeCell ref="F175:I175"/>
    <mergeCell ref="F176:I176"/>
    <mergeCell ref="L161:M161"/>
    <mergeCell ref="L163:M163"/>
    <mergeCell ref="L162:M162"/>
    <mergeCell ref="L164:M164"/>
    <mergeCell ref="L165:M165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N172:Q172"/>
    <mergeCell ref="N171:Q171"/>
    <mergeCell ref="F161:I161"/>
    <mergeCell ref="F163:I163"/>
    <mergeCell ref="F162:I162"/>
    <mergeCell ref="F164:I164"/>
    <mergeCell ref="F165:I165"/>
    <mergeCell ref="F167:I167"/>
    <mergeCell ref="F168:I168"/>
    <mergeCell ref="F169:I169"/>
    <mergeCell ref="F170:I170"/>
    <mergeCell ref="F171:I171"/>
    <mergeCell ref="F172:I172"/>
    <mergeCell ref="N167:Q167"/>
    <mergeCell ref="N168:Q168"/>
    <mergeCell ref="N169:Q169"/>
    <mergeCell ref="N170:Q170"/>
    <mergeCell ref="N166:Q166"/>
    <mergeCell ref="F155:I155"/>
    <mergeCell ref="F156:I156"/>
    <mergeCell ref="F158:I158"/>
    <mergeCell ref="F159:I159"/>
    <mergeCell ref="L143:M143"/>
    <mergeCell ref="L144:M144"/>
    <mergeCell ref="L145:M145"/>
    <mergeCell ref="L146:M146"/>
    <mergeCell ref="L148:M148"/>
    <mergeCell ref="L149:M149"/>
    <mergeCell ref="L150:M150"/>
    <mergeCell ref="L151:M151"/>
    <mergeCell ref="L152:M152"/>
    <mergeCell ref="L153:M153"/>
    <mergeCell ref="L155:M155"/>
    <mergeCell ref="L156:M156"/>
    <mergeCell ref="L158:M158"/>
    <mergeCell ref="L159:M159"/>
    <mergeCell ref="N154:Q154"/>
    <mergeCell ref="N153:Q153"/>
    <mergeCell ref="F143:I143"/>
    <mergeCell ref="F144:I144"/>
    <mergeCell ref="F145:I145"/>
    <mergeCell ref="F146:I146"/>
    <mergeCell ref="F148:I148"/>
    <mergeCell ref="F149:I149"/>
    <mergeCell ref="F150:I150"/>
    <mergeCell ref="F151:I151"/>
    <mergeCell ref="F152:I152"/>
    <mergeCell ref="F153:I153"/>
    <mergeCell ref="N148:Q148"/>
    <mergeCell ref="N149:Q149"/>
    <mergeCell ref="N150:Q150"/>
    <mergeCell ref="N151:Q151"/>
    <mergeCell ref="N152:Q152"/>
    <mergeCell ref="N147:Q147"/>
    <mergeCell ref="F138:I138"/>
    <mergeCell ref="F139:I139"/>
    <mergeCell ref="F140:I140"/>
    <mergeCell ref="F141:I141"/>
    <mergeCell ref="F142:I142"/>
    <mergeCell ref="L128:M128"/>
    <mergeCell ref="L134:M134"/>
    <mergeCell ref="L129:M129"/>
    <mergeCell ref="L130:M130"/>
    <mergeCell ref="L131:M131"/>
    <mergeCell ref="L132:M132"/>
    <mergeCell ref="L133:M133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N137:Q137"/>
    <mergeCell ref="F128:I128"/>
    <mergeCell ref="F132:I132"/>
    <mergeCell ref="F131:I131"/>
    <mergeCell ref="F129:I129"/>
    <mergeCell ref="F130:I130"/>
    <mergeCell ref="F133:I133"/>
    <mergeCell ref="F134:I134"/>
    <mergeCell ref="F135:I135"/>
    <mergeCell ref="F136:I136"/>
    <mergeCell ref="F137:I13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F123:I123"/>
    <mergeCell ref="L123:M123"/>
    <mergeCell ref="N123:Q123"/>
    <mergeCell ref="N124:Q124"/>
    <mergeCell ref="N125:Q125"/>
    <mergeCell ref="N126:Q126"/>
    <mergeCell ref="F127:I127"/>
    <mergeCell ref="L127:M127"/>
    <mergeCell ref="N127:Q127"/>
    <mergeCell ref="M121:Q121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C113:Q113"/>
    <mergeCell ref="F115:P115"/>
    <mergeCell ref="F116:P116"/>
    <mergeCell ref="N93:Q93"/>
    <mergeCell ref="N96:Q96"/>
    <mergeCell ref="N94:Q94"/>
    <mergeCell ref="N95:Q95"/>
    <mergeCell ref="N97:Q97"/>
    <mergeCell ref="N99:Q99"/>
    <mergeCell ref="M120:Q120"/>
    <mergeCell ref="N105:Q105"/>
    <mergeCell ref="L107:Q107"/>
    <mergeCell ref="M118:P118"/>
    <mergeCell ref="N92:Q92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182:Q182"/>
    <mergeCell ref="N183:Q183"/>
    <mergeCell ref="N184:Q184"/>
    <mergeCell ref="N186:Q186"/>
    <mergeCell ref="N185:Q185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N173:Q173"/>
    <mergeCell ref="N174:Q174"/>
    <mergeCell ref="N175:Q175"/>
    <mergeCell ref="N176:Q176"/>
    <mergeCell ref="N177:Q177"/>
    <mergeCell ref="N178:Q178"/>
    <mergeCell ref="N179:Q179"/>
    <mergeCell ref="N180:Q180"/>
    <mergeCell ref="N181:Q181"/>
    <mergeCell ref="L183:M183"/>
    <mergeCell ref="L184:M184"/>
    <mergeCell ref="L186:M186"/>
    <mergeCell ref="L188:M188"/>
    <mergeCell ref="L189:M189"/>
    <mergeCell ref="L190:M190"/>
    <mergeCell ref="L191:M191"/>
    <mergeCell ref="L192:M192"/>
    <mergeCell ref="N189:Q189"/>
    <mergeCell ref="N188:Q188"/>
    <mergeCell ref="N187:Q187"/>
    <mergeCell ref="N191:Q191"/>
    <mergeCell ref="N190:Q190"/>
    <mergeCell ref="N192:Q192"/>
    <mergeCell ref="N193:Q193"/>
    <mergeCell ref="F178:I178"/>
    <mergeCell ref="F177:I177"/>
    <mergeCell ref="F179:I179"/>
    <mergeCell ref="F180:I180"/>
    <mergeCell ref="F181:I181"/>
    <mergeCell ref="F182:I182"/>
    <mergeCell ref="F183:I183"/>
    <mergeCell ref="F184:I184"/>
    <mergeCell ref="F186:I186"/>
    <mergeCell ref="F188:I188"/>
    <mergeCell ref="F189:I189"/>
    <mergeCell ref="F190:I190"/>
    <mergeCell ref="F191:I191"/>
    <mergeCell ref="F192:I192"/>
    <mergeCell ref="L178:M178"/>
    <mergeCell ref="L177:M177"/>
    <mergeCell ref="L179:M179"/>
    <mergeCell ref="L180:M180"/>
    <mergeCell ref="L181:M181"/>
    <mergeCell ref="L182:M182"/>
  </mergeCells>
  <hyperlinks>
    <hyperlink ref="F1:G1" location="C2" display="1) Krycí list rozpočtu"/>
    <hyperlink ref="H1:K1" location="C86" display="2) Rekapitulácia rozpočtu"/>
    <hyperlink ref="L1" location="C12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2"/>
  <sheetViews>
    <sheetView showGridLines="0" tabSelected="1" workbookViewId="0">
      <pane ySplit="1" topLeftCell="A157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102</v>
      </c>
      <c r="G1" s="13"/>
      <c r="H1" s="253" t="s">
        <v>103</v>
      </c>
      <c r="I1" s="253"/>
      <c r="J1" s="253"/>
      <c r="K1" s="253"/>
      <c r="L1" s="13" t="s">
        <v>104</v>
      </c>
      <c r="M1" s="11"/>
      <c r="N1" s="11"/>
      <c r="O1" s="12" t="s">
        <v>105</v>
      </c>
      <c r="P1" s="11"/>
      <c r="Q1" s="11"/>
      <c r="R1" s="11"/>
      <c r="S1" s="13" t="s">
        <v>106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88" t="s">
        <v>8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18" t="s">
        <v>92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77</v>
      </c>
    </row>
    <row r="4" spans="1:66" ht="36.950000000000003" customHeight="1">
      <c r="B4" s="22"/>
      <c r="C4" s="186" t="s">
        <v>107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18</v>
      </c>
      <c r="E6" s="25"/>
      <c r="F6" s="234" t="str">
        <f>'Rekapitulácia stavby'!K6</f>
        <v>VODOZÁDRŽNÉ OPATRENIA V URBANIZOVANEJ KRAJINE - KOMJATICE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5"/>
      <c r="R6" s="23"/>
    </row>
    <row r="7" spans="1:66" s="1" customFormat="1" ht="32.85" customHeight="1">
      <c r="B7" s="34"/>
      <c r="C7" s="35"/>
      <c r="D7" s="28" t="s">
        <v>108</v>
      </c>
      <c r="E7" s="35"/>
      <c r="F7" s="195" t="s">
        <v>455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5"/>
      <c r="R7" s="36"/>
    </row>
    <row r="8" spans="1:66" s="1" customFormat="1" ht="14.45" customHeight="1">
      <c r="B8" s="34"/>
      <c r="C8" s="35"/>
      <c r="D8" s="29" t="s">
        <v>20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54" t="str">
        <f>'Rekapitulácia stavby'!AN8</f>
        <v>14. 11. 2018</v>
      </c>
      <c r="P9" s="236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90" t="s">
        <v>5</v>
      </c>
      <c r="P11" s="190"/>
      <c r="Q11" s="35"/>
      <c r="R11" s="36"/>
    </row>
    <row r="12" spans="1:66" s="1" customFormat="1" ht="18" customHeight="1">
      <c r="B12" s="34"/>
      <c r="C12" s="35"/>
      <c r="D12" s="35"/>
      <c r="E12" s="27" t="s">
        <v>28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190" t="s">
        <v>5</v>
      </c>
      <c r="P12" s="190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55" t="str">
        <f>IF('Rekapitulácia stavby'!AN13="","",'Rekapitulácia stavby'!AN13)</f>
        <v>Vyplň údaj</v>
      </c>
      <c r="P14" s="190"/>
      <c r="Q14" s="35"/>
      <c r="R14" s="36"/>
    </row>
    <row r="15" spans="1:66" s="1" customFormat="1" ht="18" customHeight="1">
      <c r="B15" s="34"/>
      <c r="C15" s="35"/>
      <c r="D15" s="35"/>
      <c r="E15" s="255" t="str">
        <f>IF('Rekapitulácia stavby'!E14="","",'Rekapitulácia stavby'!E14)</f>
        <v>Vyplň údaj</v>
      </c>
      <c r="F15" s="256"/>
      <c r="G15" s="256"/>
      <c r="H15" s="256"/>
      <c r="I15" s="256"/>
      <c r="J15" s="256"/>
      <c r="K15" s="256"/>
      <c r="L15" s="256"/>
      <c r="M15" s="29" t="s">
        <v>29</v>
      </c>
      <c r="N15" s="35"/>
      <c r="O15" s="255" t="str">
        <f>IF('Rekapitulácia stavby'!AN14="","",'Rekapitulácia stavby'!AN14)</f>
        <v>Vyplň údaj</v>
      </c>
      <c r="P15" s="190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90" t="s">
        <v>5</v>
      </c>
      <c r="P17" s="190"/>
      <c r="Q17" s="35"/>
      <c r="R17" s="36"/>
    </row>
    <row r="18" spans="2:18" s="1" customFormat="1" ht="18" customHeight="1">
      <c r="B18" s="34"/>
      <c r="C18" s="35"/>
      <c r="D18" s="35"/>
      <c r="E18" s="27" t="s">
        <v>33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190" t="s">
        <v>5</v>
      </c>
      <c r="P18" s="190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90" t="str">
        <f>IF('Rekapitulácia stavby'!AN19="","",'Rekapitulácia stavby'!AN19)</f>
        <v/>
      </c>
      <c r="P20" s="190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190" t="str">
        <f>IF('Rekapitulácia stavby'!AN20="","",'Rekapitulácia stavby'!AN20)</f>
        <v/>
      </c>
      <c r="P21" s="190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78" t="s">
        <v>5</v>
      </c>
      <c r="F24" s="178"/>
      <c r="G24" s="178"/>
      <c r="H24" s="178"/>
      <c r="I24" s="178"/>
      <c r="J24" s="178"/>
      <c r="K24" s="178"/>
      <c r="L24" s="17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110</v>
      </c>
      <c r="E27" s="35"/>
      <c r="F27" s="35"/>
      <c r="G27" s="35"/>
      <c r="H27" s="35"/>
      <c r="I27" s="35"/>
      <c r="J27" s="35"/>
      <c r="K27" s="35"/>
      <c r="L27" s="35"/>
      <c r="M27" s="179">
        <f>N88</f>
        <v>0</v>
      </c>
      <c r="N27" s="179"/>
      <c r="O27" s="179"/>
      <c r="P27" s="179"/>
      <c r="Q27" s="35"/>
      <c r="R27" s="36"/>
    </row>
    <row r="28" spans="2:18" s="1" customFormat="1" ht="14.45" customHeight="1">
      <c r="B28" s="34"/>
      <c r="C28" s="35"/>
      <c r="D28" s="33" t="s">
        <v>96</v>
      </c>
      <c r="E28" s="35"/>
      <c r="F28" s="35"/>
      <c r="G28" s="35"/>
      <c r="H28" s="35"/>
      <c r="I28" s="35"/>
      <c r="J28" s="35"/>
      <c r="K28" s="35"/>
      <c r="L28" s="35"/>
      <c r="M28" s="179">
        <f>N98</f>
        <v>0</v>
      </c>
      <c r="N28" s="179"/>
      <c r="O28" s="179"/>
      <c r="P28" s="17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40</v>
      </c>
      <c r="E30" s="35"/>
      <c r="F30" s="35"/>
      <c r="G30" s="35"/>
      <c r="H30" s="35"/>
      <c r="I30" s="35"/>
      <c r="J30" s="35"/>
      <c r="K30" s="35"/>
      <c r="L30" s="35"/>
      <c r="M30" s="229">
        <f>ROUND(M27+M28,2)</f>
        <v>0</v>
      </c>
      <c r="N30" s="230"/>
      <c r="O30" s="230"/>
      <c r="P30" s="23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</v>
      </c>
      <c r="G32" s="117" t="s">
        <v>43</v>
      </c>
      <c r="H32" s="231">
        <f>(SUM(BE98:BE105)+SUM(BE123:BE180))</f>
        <v>0</v>
      </c>
      <c r="I32" s="230"/>
      <c r="J32" s="230"/>
      <c r="K32" s="35"/>
      <c r="L32" s="35"/>
      <c r="M32" s="231">
        <f>ROUND((SUM(BE98:BE105)+SUM(BE123:BE180)), 2)*F32</f>
        <v>0</v>
      </c>
      <c r="N32" s="230"/>
      <c r="O32" s="230"/>
      <c r="P32" s="23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0.2</v>
      </c>
      <c r="G33" s="117" t="s">
        <v>43</v>
      </c>
      <c r="H33" s="231">
        <f>(SUM(BF98:BF105)+SUM(BF123:BF180))</f>
        <v>0</v>
      </c>
      <c r="I33" s="230"/>
      <c r="J33" s="230"/>
      <c r="K33" s="35"/>
      <c r="L33" s="35"/>
      <c r="M33" s="231">
        <f>ROUND((SUM(BF98:BF105)+SUM(BF123:BF180)), 2)*F33</f>
        <v>0</v>
      </c>
      <c r="N33" s="230"/>
      <c r="O33" s="230"/>
      <c r="P33" s="23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17" t="s">
        <v>43</v>
      </c>
      <c r="H34" s="231">
        <f>(SUM(BG98:BG105)+SUM(BG123:BG180))</f>
        <v>0</v>
      </c>
      <c r="I34" s="230"/>
      <c r="J34" s="230"/>
      <c r="K34" s="35"/>
      <c r="L34" s="35"/>
      <c r="M34" s="231">
        <v>0</v>
      </c>
      <c r="N34" s="230"/>
      <c r="O34" s="230"/>
      <c r="P34" s="23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0.2</v>
      </c>
      <c r="G35" s="117" t="s">
        <v>43</v>
      </c>
      <c r="H35" s="231">
        <f>(SUM(BH98:BH105)+SUM(BH123:BH180))</f>
        <v>0</v>
      </c>
      <c r="I35" s="230"/>
      <c r="J35" s="230"/>
      <c r="K35" s="35"/>
      <c r="L35" s="35"/>
      <c r="M35" s="231">
        <v>0</v>
      </c>
      <c r="N35" s="230"/>
      <c r="O35" s="230"/>
      <c r="P35" s="23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17" t="s">
        <v>43</v>
      </c>
      <c r="H36" s="231">
        <f>(SUM(BI98:BI105)+SUM(BI123:BI180))</f>
        <v>0</v>
      </c>
      <c r="I36" s="230"/>
      <c r="J36" s="230"/>
      <c r="K36" s="35"/>
      <c r="L36" s="35"/>
      <c r="M36" s="231">
        <v>0</v>
      </c>
      <c r="N36" s="230"/>
      <c r="O36" s="230"/>
      <c r="P36" s="23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48</v>
      </c>
      <c r="E38" s="74"/>
      <c r="F38" s="74"/>
      <c r="G38" s="119" t="s">
        <v>49</v>
      </c>
      <c r="H38" s="120" t="s">
        <v>50</v>
      </c>
      <c r="I38" s="74"/>
      <c r="J38" s="74"/>
      <c r="K38" s="74"/>
      <c r="L38" s="232">
        <f>SUM(M30:M36)</f>
        <v>0</v>
      </c>
      <c r="M38" s="232"/>
      <c r="N38" s="232"/>
      <c r="O38" s="232"/>
      <c r="P38" s="233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6" t="s">
        <v>111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18</v>
      </c>
      <c r="D78" s="35"/>
      <c r="E78" s="35"/>
      <c r="F78" s="234" t="str">
        <f>F6</f>
        <v>VODOZÁDRŽNÉ OPATRENIA V URBANIZOVANEJ KRAJINE - KOMJATICE</v>
      </c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35"/>
      <c r="R78" s="36"/>
    </row>
    <row r="79" spans="2:18" s="1" customFormat="1" ht="36.950000000000003" customHeight="1">
      <c r="B79" s="34"/>
      <c r="C79" s="68" t="s">
        <v>108</v>
      </c>
      <c r="D79" s="35"/>
      <c r="E79" s="35"/>
      <c r="F79" s="200" t="str">
        <f>F7</f>
        <v>03 - Aktivita č.3 - rekonštr.prívodného potrubia do bioretenčného syst. na zadržiavanie zrážkovej vody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22</v>
      </c>
      <c r="D81" s="35"/>
      <c r="E81" s="35"/>
      <c r="F81" s="27" t="str">
        <f>F9</f>
        <v>k.ú. Komjatice</v>
      </c>
      <c r="G81" s="35"/>
      <c r="H81" s="35"/>
      <c r="I81" s="35"/>
      <c r="J81" s="35"/>
      <c r="K81" s="29" t="s">
        <v>24</v>
      </c>
      <c r="L81" s="35"/>
      <c r="M81" s="236" t="str">
        <f>IF(O9="","",O9)</f>
        <v>14. 11. 2018</v>
      </c>
      <c r="N81" s="236"/>
      <c r="O81" s="236"/>
      <c r="P81" s="236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>
      <c r="B83" s="34"/>
      <c r="C83" s="29" t="s">
        <v>26</v>
      </c>
      <c r="D83" s="35"/>
      <c r="E83" s="35"/>
      <c r="F83" s="27" t="str">
        <f>E12</f>
        <v>Obec Komjatice, Nádražná 97/344, 941 06 Komjatice</v>
      </c>
      <c r="G83" s="35"/>
      <c r="H83" s="35"/>
      <c r="I83" s="35"/>
      <c r="J83" s="35"/>
      <c r="K83" s="29" t="s">
        <v>32</v>
      </c>
      <c r="L83" s="35"/>
      <c r="M83" s="190" t="str">
        <f>E18</f>
        <v>JMP Holding s.r.o., Južná trieda 1566/41, Košice</v>
      </c>
      <c r="N83" s="190"/>
      <c r="O83" s="190"/>
      <c r="P83" s="190"/>
      <c r="Q83" s="190"/>
      <c r="R83" s="36"/>
    </row>
    <row r="84" spans="2:47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90" t="str">
        <f>E21</f>
        <v xml:space="preserve"> </v>
      </c>
      <c r="N84" s="190"/>
      <c r="O84" s="190"/>
      <c r="P84" s="190"/>
      <c r="Q84" s="190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7" t="s">
        <v>112</v>
      </c>
      <c r="D86" s="238"/>
      <c r="E86" s="238"/>
      <c r="F86" s="238"/>
      <c r="G86" s="238"/>
      <c r="H86" s="113"/>
      <c r="I86" s="113"/>
      <c r="J86" s="113"/>
      <c r="K86" s="113"/>
      <c r="L86" s="113"/>
      <c r="M86" s="113"/>
      <c r="N86" s="237" t="s">
        <v>113</v>
      </c>
      <c r="O86" s="238"/>
      <c r="P86" s="238"/>
      <c r="Q86" s="23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114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4">
        <f>N123</f>
        <v>0</v>
      </c>
      <c r="O88" s="239"/>
      <c r="P88" s="239"/>
      <c r="Q88" s="239"/>
      <c r="R88" s="36"/>
      <c r="AU88" s="18" t="s">
        <v>115</v>
      </c>
    </row>
    <row r="89" spans="2:47" s="6" customFormat="1" ht="24.95" customHeight="1">
      <c r="B89" s="122"/>
      <c r="C89" s="123"/>
      <c r="D89" s="124" t="s">
        <v>116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40">
        <f>N124</f>
        <v>0</v>
      </c>
      <c r="O89" s="241"/>
      <c r="P89" s="241"/>
      <c r="Q89" s="241"/>
      <c r="R89" s="125"/>
    </row>
    <row r="90" spans="2:47" s="7" customFormat="1" ht="19.899999999999999" customHeight="1">
      <c r="B90" s="126"/>
      <c r="C90" s="127"/>
      <c r="D90" s="101" t="s">
        <v>117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91">
        <f>N125</f>
        <v>0</v>
      </c>
      <c r="O90" s="242"/>
      <c r="P90" s="242"/>
      <c r="Q90" s="242"/>
      <c r="R90" s="128"/>
    </row>
    <row r="91" spans="2:47" s="7" customFormat="1" ht="19.899999999999999" customHeight="1">
      <c r="B91" s="126"/>
      <c r="C91" s="127"/>
      <c r="D91" s="101" t="s">
        <v>287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91">
        <f>N144</f>
        <v>0</v>
      </c>
      <c r="O91" s="242"/>
      <c r="P91" s="242"/>
      <c r="Q91" s="242"/>
      <c r="R91" s="128"/>
    </row>
    <row r="92" spans="2:47" s="7" customFormat="1" ht="19.899999999999999" customHeight="1">
      <c r="B92" s="126"/>
      <c r="C92" s="127"/>
      <c r="D92" s="101" t="s">
        <v>119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91">
        <f>N148</f>
        <v>0</v>
      </c>
      <c r="O92" s="242"/>
      <c r="P92" s="242"/>
      <c r="Q92" s="242"/>
      <c r="R92" s="128"/>
    </row>
    <row r="93" spans="2:47" s="7" customFormat="1" ht="19.899999999999999" customHeight="1">
      <c r="B93" s="126"/>
      <c r="C93" s="127"/>
      <c r="D93" s="101" t="s">
        <v>288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91">
        <f>N152</f>
        <v>0</v>
      </c>
      <c r="O93" s="242"/>
      <c r="P93" s="242"/>
      <c r="Q93" s="242"/>
      <c r="R93" s="128"/>
    </row>
    <row r="94" spans="2:47" s="7" customFormat="1" ht="19.899999999999999" customHeight="1">
      <c r="B94" s="126"/>
      <c r="C94" s="127"/>
      <c r="D94" s="101" t="s">
        <v>120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91">
        <f>N167</f>
        <v>0</v>
      </c>
      <c r="O94" s="242"/>
      <c r="P94" s="242"/>
      <c r="Q94" s="242"/>
      <c r="R94" s="128"/>
    </row>
    <row r="95" spans="2:47" s="7" customFormat="1" ht="19.899999999999999" customHeight="1">
      <c r="B95" s="126"/>
      <c r="C95" s="127"/>
      <c r="D95" s="101" t="s">
        <v>121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91">
        <f>N173</f>
        <v>0</v>
      </c>
      <c r="O95" s="242"/>
      <c r="P95" s="242"/>
      <c r="Q95" s="242"/>
      <c r="R95" s="128"/>
    </row>
    <row r="96" spans="2:47" s="6" customFormat="1" ht="24.95" customHeight="1">
      <c r="B96" s="122"/>
      <c r="C96" s="123"/>
      <c r="D96" s="124" t="s">
        <v>122</v>
      </c>
      <c r="E96" s="123"/>
      <c r="F96" s="123"/>
      <c r="G96" s="123"/>
      <c r="H96" s="123"/>
      <c r="I96" s="123"/>
      <c r="J96" s="123"/>
      <c r="K96" s="123"/>
      <c r="L96" s="123"/>
      <c r="M96" s="123"/>
      <c r="N96" s="240">
        <f>N175</f>
        <v>0</v>
      </c>
      <c r="O96" s="241"/>
      <c r="P96" s="241"/>
      <c r="Q96" s="241"/>
      <c r="R96" s="125"/>
    </row>
    <row r="97" spans="2:65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65" s="1" customFormat="1" ht="29.25" customHeight="1">
      <c r="B98" s="34"/>
      <c r="C98" s="121" t="s">
        <v>123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39">
        <f>ROUND(N99+N100+N101+N102+N103+N104,2)</f>
        <v>0</v>
      </c>
      <c r="O98" s="243"/>
      <c r="P98" s="243"/>
      <c r="Q98" s="243"/>
      <c r="R98" s="36"/>
      <c r="T98" s="129"/>
      <c r="U98" s="130" t="s">
        <v>41</v>
      </c>
    </row>
    <row r="99" spans="2:65" s="1" customFormat="1" ht="18" customHeight="1">
      <c r="B99" s="131"/>
      <c r="C99" s="132"/>
      <c r="D99" s="206" t="s">
        <v>124</v>
      </c>
      <c r="E99" s="244"/>
      <c r="F99" s="244"/>
      <c r="G99" s="244"/>
      <c r="H99" s="244"/>
      <c r="I99" s="132"/>
      <c r="J99" s="132"/>
      <c r="K99" s="132"/>
      <c r="L99" s="132"/>
      <c r="M99" s="132"/>
      <c r="N99" s="208">
        <f>ROUND(N88*T99,2)</f>
        <v>0</v>
      </c>
      <c r="O99" s="245"/>
      <c r="P99" s="245"/>
      <c r="Q99" s="245"/>
      <c r="R99" s="134"/>
      <c r="S99" s="135"/>
      <c r="T99" s="136"/>
      <c r="U99" s="137" t="s">
        <v>44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125</v>
      </c>
      <c r="AZ99" s="135"/>
      <c r="BA99" s="135"/>
      <c r="BB99" s="135"/>
      <c r="BC99" s="135"/>
      <c r="BD99" s="135"/>
      <c r="BE99" s="139">
        <f t="shared" ref="BE99:BE104" si="0">IF(U99="základná",N99,0)</f>
        <v>0</v>
      </c>
      <c r="BF99" s="139">
        <f t="shared" ref="BF99:BF104" si="1">IF(U99="znížená",N99,0)</f>
        <v>0</v>
      </c>
      <c r="BG99" s="139">
        <f t="shared" ref="BG99:BG104" si="2">IF(U99="zákl. prenesená",N99,0)</f>
        <v>0</v>
      </c>
      <c r="BH99" s="139">
        <f t="shared" ref="BH99:BH104" si="3">IF(U99="zníž. prenesená",N99,0)</f>
        <v>0</v>
      </c>
      <c r="BI99" s="139">
        <f t="shared" ref="BI99:BI104" si="4">IF(U99="nulová",N99,0)</f>
        <v>0</v>
      </c>
      <c r="BJ99" s="138" t="s">
        <v>126</v>
      </c>
      <c r="BK99" s="135"/>
      <c r="BL99" s="135"/>
      <c r="BM99" s="135"/>
    </row>
    <row r="100" spans="2:65" s="1" customFormat="1" ht="18" customHeight="1">
      <c r="B100" s="131"/>
      <c r="C100" s="132"/>
      <c r="D100" s="206" t="s">
        <v>127</v>
      </c>
      <c r="E100" s="244"/>
      <c r="F100" s="244"/>
      <c r="G100" s="244"/>
      <c r="H100" s="244"/>
      <c r="I100" s="132"/>
      <c r="J100" s="132"/>
      <c r="K100" s="132"/>
      <c r="L100" s="132"/>
      <c r="M100" s="132"/>
      <c r="N100" s="208">
        <f>ROUND(N88*T100,2)</f>
        <v>0</v>
      </c>
      <c r="O100" s="245"/>
      <c r="P100" s="245"/>
      <c r="Q100" s="245"/>
      <c r="R100" s="134"/>
      <c r="S100" s="135"/>
      <c r="T100" s="136"/>
      <c r="U100" s="137" t="s">
        <v>44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125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126</v>
      </c>
      <c r="BK100" s="135"/>
      <c r="BL100" s="135"/>
      <c r="BM100" s="135"/>
    </row>
    <row r="101" spans="2:65" s="1" customFormat="1" ht="18" customHeight="1">
      <c r="B101" s="131"/>
      <c r="C101" s="132"/>
      <c r="D101" s="206" t="s">
        <v>128</v>
      </c>
      <c r="E101" s="244"/>
      <c r="F101" s="244"/>
      <c r="G101" s="244"/>
      <c r="H101" s="244"/>
      <c r="I101" s="132"/>
      <c r="J101" s="132"/>
      <c r="K101" s="132"/>
      <c r="L101" s="132"/>
      <c r="M101" s="132"/>
      <c r="N101" s="208">
        <f>ROUND(N88*T101,2)</f>
        <v>0</v>
      </c>
      <c r="O101" s="245"/>
      <c r="P101" s="245"/>
      <c r="Q101" s="245"/>
      <c r="R101" s="134"/>
      <c r="S101" s="135"/>
      <c r="T101" s="136"/>
      <c r="U101" s="137" t="s">
        <v>44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125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126</v>
      </c>
      <c r="BK101" s="135"/>
      <c r="BL101" s="135"/>
      <c r="BM101" s="135"/>
    </row>
    <row r="102" spans="2:65" s="1" customFormat="1" ht="18" customHeight="1">
      <c r="B102" s="131"/>
      <c r="C102" s="132"/>
      <c r="D102" s="206" t="s">
        <v>129</v>
      </c>
      <c r="E102" s="244"/>
      <c r="F102" s="244"/>
      <c r="G102" s="244"/>
      <c r="H102" s="244"/>
      <c r="I102" s="132"/>
      <c r="J102" s="132"/>
      <c r="K102" s="132"/>
      <c r="L102" s="132"/>
      <c r="M102" s="132"/>
      <c r="N102" s="208">
        <f>ROUND(N88*T102,2)</f>
        <v>0</v>
      </c>
      <c r="O102" s="245"/>
      <c r="P102" s="245"/>
      <c r="Q102" s="245"/>
      <c r="R102" s="134"/>
      <c r="S102" s="135"/>
      <c r="T102" s="136"/>
      <c r="U102" s="137" t="s">
        <v>44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125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126</v>
      </c>
      <c r="BK102" s="135"/>
      <c r="BL102" s="135"/>
      <c r="BM102" s="135"/>
    </row>
    <row r="103" spans="2:65" s="1" customFormat="1" ht="18" customHeight="1">
      <c r="B103" s="131"/>
      <c r="C103" s="132"/>
      <c r="D103" s="206" t="s">
        <v>130</v>
      </c>
      <c r="E103" s="244"/>
      <c r="F103" s="244"/>
      <c r="G103" s="244"/>
      <c r="H103" s="244"/>
      <c r="I103" s="132"/>
      <c r="J103" s="132"/>
      <c r="K103" s="132"/>
      <c r="L103" s="132"/>
      <c r="M103" s="132"/>
      <c r="N103" s="208">
        <f>ROUND(N88*T103,2)</f>
        <v>0</v>
      </c>
      <c r="O103" s="245"/>
      <c r="P103" s="245"/>
      <c r="Q103" s="245"/>
      <c r="R103" s="134"/>
      <c r="S103" s="135"/>
      <c r="T103" s="136"/>
      <c r="U103" s="137" t="s">
        <v>44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8" t="s">
        <v>125</v>
      </c>
      <c r="AZ103" s="135"/>
      <c r="BA103" s="135"/>
      <c r="BB103" s="135"/>
      <c r="BC103" s="135"/>
      <c r="BD103" s="135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126</v>
      </c>
      <c r="BK103" s="135"/>
      <c r="BL103" s="135"/>
      <c r="BM103" s="135"/>
    </row>
    <row r="104" spans="2:65" s="1" customFormat="1" ht="18" customHeight="1">
      <c r="B104" s="131"/>
      <c r="C104" s="132"/>
      <c r="D104" s="133" t="s">
        <v>131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208">
        <f>ROUND(N88*T104,2)</f>
        <v>0</v>
      </c>
      <c r="O104" s="245"/>
      <c r="P104" s="245"/>
      <c r="Q104" s="245"/>
      <c r="R104" s="134"/>
      <c r="S104" s="135"/>
      <c r="T104" s="140"/>
      <c r="U104" s="141" t="s">
        <v>44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8" t="s">
        <v>132</v>
      </c>
      <c r="AZ104" s="135"/>
      <c r="BA104" s="135"/>
      <c r="BB104" s="135"/>
      <c r="BC104" s="135"/>
      <c r="BD104" s="135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126</v>
      </c>
      <c r="BK104" s="135"/>
      <c r="BL104" s="135"/>
      <c r="BM104" s="135"/>
    </row>
    <row r="105" spans="2:65" s="1" customFormat="1" ht="13.5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65" s="1" customFormat="1" ht="29.25" customHeight="1">
      <c r="B106" s="34"/>
      <c r="C106" s="112" t="s">
        <v>101</v>
      </c>
      <c r="D106" s="113"/>
      <c r="E106" s="113"/>
      <c r="F106" s="113"/>
      <c r="G106" s="113"/>
      <c r="H106" s="113"/>
      <c r="I106" s="113"/>
      <c r="J106" s="113"/>
      <c r="K106" s="113"/>
      <c r="L106" s="216">
        <f>ROUND(SUM(N88+N98),2)</f>
        <v>0</v>
      </c>
      <c r="M106" s="216"/>
      <c r="N106" s="216"/>
      <c r="O106" s="216"/>
      <c r="P106" s="216"/>
      <c r="Q106" s="216"/>
      <c r="R106" s="36"/>
    </row>
    <row r="107" spans="2:65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65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65" s="1" customFormat="1" ht="36.950000000000003" customHeight="1">
      <c r="B112" s="34"/>
      <c r="C112" s="186" t="s">
        <v>133</v>
      </c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36"/>
    </row>
    <row r="113" spans="2:65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30" customHeight="1">
      <c r="B114" s="34"/>
      <c r="C114" s="29" t="s">
        <v>18</v>
      </c>
      <c r="D114" s="35"/>
      <c r="E114" s="35"/>
      <c r="F114" s="234" t="str">
        <f>F6</f>
        <v>VODOZÁDRŽNÉ OPATRENIA V URBANIZOVANEJ KRAJINE - KOMJATICE</v>
      </c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35"/>
      <c r="R114" s="36"/>
    </row>
    <row r="115" spans="2:65" s="1" customFormat="1" ht="36.950000000000003" customHeight="1">
      <c r="B115" s="34"/>
      <c r="C115" s="68" t="s">
        <v>108</v>
      </c>
      <c r="D115" s="35"/>
      <c r="E115" s="35"/>
      <c r="F115" s="200" t="str">
        <f>F7</f>
        <v>03 - Aktivita č.3 - rekonštr.prívodného potrubia do bioretenčného syst. na zadržiavanie zrážkovej vody</v>
      </c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29" t="s">
        <v>22</v>
      </c>
      <c r="D117" s="35"/>
      <c r="E117" s="35"/>
      <c r="F117" s="27" t="str">
        <f>F9</f>
        <v>k.ú. Komjatice</v>
      </c>
      <c r="G117" s="35"/>
      <c r="H117" s="35"/>
      <c r="I117" s="35"/>
      <c r="J117" s="35"/>
      <c r="K117" s="29" t="s">
        <v>24</v>
      </c>
      <c r="L117" s="35"/>
      <c r="M117" s="236" t="str">
        <f>IF(O9="","",O9)</f>
        <v>14. 11. 2018</v>
      </c>
      <c r="N117" s="236"/>
      <c r="O117" s="236"/>
      <c r="P117" s="236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>
      <c r="B119" s="34"/>
      <c r="C119" s="29" t="s">
        <v>26</v>
      </c>
      <c r="D119" s="35"/>
      <c r="E119" s="35"/>
      <c r="F119" s="27" t="str">
        <f>E12</f>
        <v>Obec Komjatice, Nádražná 97/344, 941 06 Komjatice</v>
      </c>
      <c r="G119" s="35"/>
      <c r="H119" s="35"/>
      <c r="I119" s="35"/>
      <c r="J119" s="35"/>
      <c r="K119" s="29" t="s">
        <v>32</v>
      </c>
      <c r="L119" s="35"/>
      <c r="M119" s="190" t="str">
        <f>E18</f>
        <v>JMP Holding s.r.o., Južná trieda 1566/41, Košice</v>
      </c>
      <c r="N119" s="190"/>
      <c r="O119" s="190"/>
      <c r="P119" s="190"/>
      <c r="Q119" s="190"/>
      <c r="R119" s="36"/>
    </row>
    <row r="120" spans="2:65" s="1" customFormat="1" ht="14.45" customHeight="1">
      <c r="B120" s="34"/>
      <c r="C120" s="29" t="s">
        <v>30</v>
      </c>
      <c r="D120" s="35"/>
      <c r="E120" s="35"/>
      <c r="F120" s="27" t="str">
        <f>IF(E15="","",E15)</f>
        <v>Vyplň údaj</v>
      </c>
      <c r="G120" s="35"/>
      <c r="H120" s="35"/>
      <c r="I120" s="35"/>
      <c r="J120" s="35"/>
      <c r="K120" s="29" t="s">
        <v>35</v>
      </c>
      <c r="L120" s="35"/>
      <c r="M120" s="190" t="str">
        <f>E21</f>
        <v xml:space="preserve"> </v>
      </c>
      <c r="N120" s="190"/>
      <c r="O120" s="190"/>
      <c r="P120" s="190"/>
      <c r="Q120" s="190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8" customFormat="1" ht="29.25" customHeight="1">
      <c r="B122" s="142"/>
      <c r="C122" s="143" t="s">
        <v>134</v>
      </c>
      <c r="D122" s="144" t="s">
        <v>135</v>
      </c>
      <c r="E122" s="144" t="s">
        <v>59</v>
      </c>
      <c r="F122" s="246" t="s">
        <v>136</v>
      </c>
      <c r="G122" s="246"/>
      <c r="H122" s="246"/>
      <c r="I122" s="246"/>
      <c r="J122" s="144" t="s">
        <v>137</v>
      </c>
      <c r="K122" s="144" t="s">
        <v>138</v>
      </c>
      <c r="L122" s="246" t="s">
        <v>139</v>
      </c>
      <c r="M122" s="246"/>
      <c r="N122" s="246" t="s">
        <v>113</v>
      </c>
      <c r="O122" s="246"/>
      <c r="P122" s="246"/>
      <c r="Q122" s="247"/>
      <c r="R122" s="145"/>
      <c r="T122" s="75" t="s">
        <v>140</v>
      </c>
      <c r="U122" s="76" t="s">
        <v>41</v>
      </c>
      <c r="V122" s="76" t="s">
        <v>141</v>
      </c>
      <c r="W122" s="76" t="s">
        <v>142</v>
      </c>
      <c r="X122" s="76" t="s">
        <v>143</v>
      </c>
      <c r="Y122" s="76" t="s">
        <v>144</v>
      </c>
      <c r="Z122" s="76" t="s">
        <v>145</v>
      </c>
      <c r="AA122" s="77" t="s">
        <v>146</v>
      </c>
    </row>
    <row r="123" spans="2:65" s="1" customFormat="1" ht="29.25" customHeight="1">
      <c r="B123" s="34"/>
      <c r="C123" s="79" t="s">
        <v>110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48">
        <f>BK123</f>
        <v>0</v>
      </c>
      <c r="O123" s="249"/>
      <c r="P123" s="249"/>
      <c r="Q123" s="249"/>
      <c r="R123" s="36"/>
      <c r="T123" s="78"/>
      <c r="U123" s="50"/>
      <c r="V123" s="50"/>
      <c r="W123" s="146">
        <f>W124+W175+W181</f>
        <v>0</v>
      </c>
      <c r="X123" s="50"/>
      <c r="Y123" s="146">
        <f>Y124+Y175+Y181</f>
        <v>1572.4793195000002</v>
      </c>
      <c r="Z123" s="50"/>
      <c r="AA123" s="147">
        <f>AA124+AA175+AA181</f>
        <v>56.715263999999998</v>
      </c>
      <c r="AT123" s="18" t="s">
        <v>76</v>
      </c>
      <c r="AU123" s="18" t="s">
        <v>115</v>
      </c>
      <c r="BK123" s="148">
        <f>BK124+BK175+BK181</f>
        <v>0</v>
      </c>
    </row>
    <row r="124" spans="2:65" s="9" customFormat="1" ht="37.35" customHeight="1">
      <c r="B124" s="149"/>
      <c r="C124" s="150"/>
      <c r="D124" s="151" t="s">
        <v>116</v>
      </c>
      <c r="E124" s="151"/>
      <c r="F124" s="151"/>
      <c r="G124" s="151"/>
      <c r="H124" s="151"/>
      <c r="I124" s="151"/>
      <c r="J124" s="151"/>
      <c r="K124" s="151"/>
      <c r="L124" s="151"/>
      <c r="M124" s="151"/>
      <c r="N124" s="250">
        <f>BK124</f>
        <v>0</v>
      </c>
      <c r="O124" s="240"/>
      <c r="P124" s="240"/>
      <c r="Q124" s="240"/>
      <c r="R124" s="152"/>
      <c r="T124" s="153"/>
      <c r="U124" s="150"/>
      <c r="V124" s="150"/>
      <c r="W124" s="154">
        <f>W125+W144+W148+W152+W167+W173</f>
        <v>0</v>
      </c>
      <c r="X124" s="150"/>
      <c r="Y124" s="154">
        <f>Y125+Y144+Y148+Y152+Y167+Y173</f>
        <v>1572.4793195000002</v>
      </c>
      <c r="Z124" s="150"/>
      <c r="AA124" s="155">
        <f>AA125+AA144+AA148+AA152+AA167+AA173</f>
        <v>56.715263999999998</v>
      </c>
      <c r="AR124" s="156" t="s">
        <v>85</v>
      </c>
      <c r="AT124" s="157" t="s">
        <v>76</v>
      </c>
      <c r="AU124" s="157" t="s">
        <v>77</v>
      </c>
      <c r="AY124" s="156" t="s">
        <v>147</v>
      </c>
      <c r="BK124" s="158">
        <f>BK125+BK144+BK148+BK152+BK167+BK173</f>
        <v>0</v>
      </c>
    </row>
    <row r="125" spans="2:65" s="9" customFormat="1" ht="19.899999999999999" customHeight="1">
      <c r="B125" s="149"/>
      <c r="C125" s="150"/>
      <c r="D125" s="159" t="s">
        <v>117</v>
      </c>
      <c r="E125" s="159"/>
      <c r="F125" s="159"/>
      <c r="G125" s="159"/>
      <c r="H125" s="159"/>
      <c r="I125" s="159"/>
      <c r="J125" s="159"/>
      <c r="K125" s="159"/>
      <c r="L125" s="159"/>
      <c r="M125" s="159"/>
      <c r="N125" s="251">
        <f>BK125</f>
        <v>0</v>
      </c>
      <c r="O125" s="252"/>
      <c r="P125" s="252"/>
      <c r="Q125" s="252"/>
      <c r="R125" s="152"/>
      <c r="T125" s="153"/>
      <c r="U125" s="150"/>
      <c r="V125" s="150"/>
      <c r="W125" s="154">
        <f>SUM(W126:W143)</f>
        <v>0</v>
      </c>
      <c r="X125" s="150"/>
      <c r="Y125" s="154">
        <f>SUM(Y126:Y143)</f>
        <v>870.25210170000003</v>
      </c>
      <c r="Z125" s="150"/>
      <c r="AA125" s="155">
        <f>SUM(AA126:AA143)</f>
        <v>56.715263999999998</v>
      </c>
      <c r="AR125" s="156" t="s">
        <v>85</v>
      </c>
      <c r="AT125" s="157" t="s">
        <v>76</v>
      </c>
      <c r="AU125" s="157" t="s">
        <v>85</v>
      </c>
      <c r="AY125" s="156" t="s">
        <v>147</v>
      </c>
      <c r="BK125" s="158">
        <f>SUM(BK126:BK143)</f>
        <v>0</v>
      </c>
    </row>
    <row r="126" spans="2:65" s="1" customFormat="1" ht="38.25" customHeight="1">
      <c r="B126" s="131"/>
      <c r="C126" s="160" t="s">
        <v>85</v>
      </c>
      <c r="D126" s="160" t="s">
        <v>148</v>
      </c>
      <c r="E126" s="161" t="s">
        <v>149</v>
      </c>
      <c r="F126" s="220" t="s">
        <v>150</v>
      </c>
      <c r="G126" s="220"/>
      <c r="H126" s="220"/>
      <c r="I126" s="220"/>
      <c r="J126" s="162" t="s">
        <v>151</v>
      </c>
      <c r="K126" s="163">
        <v>313.34399999999999</v>
      </c>
      <c r="L126" s="222">
        <v>0</v>
      </c>
      <c r="M126" s="222"/>
      <c r="N126" s="217">
        <f t="shared" ref="N126:N143" si="5">ROUND(L126*K126,2)</f>
        <v>0</v>
      </c>
      <c r="O126" s="217"/>
      <c r="P126" s="217"/>
      <c r="Q126" s="217"/>
      <c r="R126" s="134"/>
      <c r="T126" s="164" t="s">
        <v>5</v>
      </c>
      <c r="U126" s="43" t="s">
        <v>44</v>
      </c>
      <c r="V126" s="35"/>
      <c r="W126" s="165">
        <f t="shared" ref="W126:W143" si="6">V126*K126</f>
        <v>0</v>
      </c>
      <c r="X126" s="165">
        <v>0</v>
      </c>
      <c r="Y126" s="165">
        <f t="shared" ref="Y126:Y143" si="7">X126*K126</f>
        <v>0</v>
      </c>
      <c r="Z126" s="165">
        <v>0.18099999999999999</v>
      </c>
      <c r="AA126" s="166">
        <f t="shared" ref="AA126:AA143" si="8">Z126*K126</f>
        <v>56.715263999999998</v>
      </c>
      <c r="AR126" s="18" t="s">
        <v>152</v>
      </c>
      <c r="AT126" s="18" t="s">
        <v>148</v>
      </c>
      <c r="AU126" s="18" t="s">
        <v>126</v>
      </c>
      <c r="AY126" s="18" t="s">
        <v>147</v>
      </c>
      <c r="BE126" s="105">
        <f t="shared" ref="BE126:BE143" si="9">IF(U126="základná",N126,0)</f>
        <v>0</v>
      </c>
      <c r="BF126" s="105">
        <f t="shared" ref="BF126:BF143" si="10">IF(U126="znížená",N126,0)</f>
        <v>0</v>
      </c>
      <c r="BG126" s="105">
        <f t="shared" ref="BG126:BG143" si="11">IF(U126="zákl. prenesená",N126,0)</f>
        <v>0</v>
      </c>
      <c r="BH126" s="105">
        <f t="shared" ref="BH126:BH143" si="12">IF(U126="zníž. prenesená",N126,0)</f>
        <v>0</v>
      </c>
      <c r="BI126" s="105">
        <f t="shared" ref="BI126:BI143" si="13">IF(U126="nulová",N126,0)</f>
        <v>0</v>
      </c>
      <c r="BJ126" s="18" t="s">
        <v>126</v>
      </c>
      <c r="BK126" s="105">
        <f t="shared" ref="BK126:BK143" si="14">ROUND(L126*K126,2)</f>
        <v>0</v>
      </c>
      <c r="BL126" s="18" t="s">
        <v>152</v>
      </c>
      <c r="BM126" s="18" t="s">
        <v>456</v>
      </c>
    </row>
    <row r="127" spans="2:65" s="1" customFormat="1" ht="25.5" customHeight="1">
      <c r="B127" s="131"/>
      <c r="C127" s="160" t="s">
        <v>126</v>
      </c>
      <c r="D127" s="160" t="s">
        <v>148</v>
      </c>
      <c r="E127" s="161" t="s">
        <v>298</v>
      </c>
      <c r="F127" s="220" t="s">
        <v>299</v>
      </c>
      <c r="G127" s="220"/>
      <c r="H127" s="220"/>
      <c r="I127" s="220"/>
      <c r="J127" s="162" t="s">
        <v>156</v>
      </c>
      <c r="K127" s="163">
        <v>33.75</v>
      </c>
      <c r="L127" s="222">
        <v>0</v>
      </c>
      <c r="M127" s="222"/>
      <c r="N127" s="217">
        <f t="shared" si="5"/>
        <v>0</v>
      </c>
      <c r="O127" s="217"/>
      <c r="P127" s="217"/>
      <c r="Q127" s="217"/>
      <c r="R127" s="134"/>
      <c r="T127" s="164" t="s">
        <v>5</v>
      </c>
      <c r="U127" s="43" t="s">
        <v>44</v>
      </c>
      <c r="V127" s="35"/>
      <c r="W127" s="165">
        <f t="shared" si="6"/>
        <v>0</v>
      </c>
      <c r="X127" s="165">
        <v>0</v>
      </c>
      <c r="Y127" s="165">
        <f t="shared" si="7"/>
        <v>0</v>
      </c>
      <c r="Z127" s="165">
        <v>0</v>
      </c>
      <c r="AA127" s="166">
        <f t="shared" si="8"/>
        <v>0</v>
      </c>
      <c r="AR127" s="18" t="s">
        <v>152</v>
      </c>
      <c r="AT127" s="18" t="s">
        <v>148</v>
      </c>
      <c r="AU127" s="18" t="s">
        <v>126</v>
      </c>
      <c r="AY127" s="18" t="s">
        <v>147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126</v>
      </c>
      <c r="BK127" s="105">
        <f t="shared" si="14"/>
        <v>0</v>
      </c>
      <c r="BL127" s="18" t="s">
        <v>152</v>
      </c>
      <c r="BM127" s="18" t="s">
        <v>457</v>
      </c>
    </row>
    <row r="128" spans="2:65" s="1" customFormat="1" ht="51" customHeight="1">
      <c r="B128" s="131"/>
      <c r="C128" s="160" t="s">
        <v>158</v>
      </c>
      <c r="D128" s="160" t="s">
        <v>148</v>
      </c>
      <c r="E128" s="161" t="s">
        <v>301</v>
      </c>
      <c r="F128" s="220" t="s">
        <v>302</v>
      </c>
      <c r="G128" s="220"/>
      <c r="H128" s="220"/>
      <c r="I128" s="220"/>
      <c r="J128" s="162" t="s">
        <v>156</v>
      </c>
      <c r="K128" s="163">
        <v>33.75</v>
      </c>
      <c r="L128" s="222">
        <v>0</v>
      </c>
      <c r="M128" s="222"/>
      <c r="N128" s="217">
        <f t="shared" si="5"/>
        <v>0</v>
      </c>
      <c r="O128" s="217"/>
      <c r="P128" s="217"/>
      <c r="Q128" s="217"/>
      <c r="R128" s="134"/>
      <c r="T128" s="164" t="s">
        <v>5</v>
      </c>
      <c r="U128" s="43" t="s">
        <v>44</v>
      </c>
      <c r="V128" s="35"/>
      <c r="W128" s="165">
        <f t="shared" si="6"/>
        <v>0</v>
      </c>
      <c r="X128" s="165">
        <v>0</v>
      </c>
      <c r="Y128" s="165">
        <f t="shared" si="7"/>
        <v>0</v>
      </c>
      <c r="Z128" s="165">
        <v>0</v>
      </c>
      <c r="AA128" s="166">
        <f t="shared" si="8"/>
        <v>0</v>
      </c>
      <c r="AR128" s="18" t="s">
        <v>152</v>
      </c>
      <c r="AT128" s="18" t="s">
        <v>148</v>
      </c>
      <c r="AU128" s="18" t="s">
        <v>126</v>
      </c>
      <c r="AY128" s="18" t="s">
        <v>147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126</v>
      </c>
      <c r="BK128" s="105">
        <f t="shared" si="14"/>
        <v>0</v>
      </c>
      <c r="BL128" s="18" t="s">
        <v>152</v>
      </c>
      <c r="BM128" s="18" t="s">
        <v>458</v>
      </c>
    </row>
    <row r="129" spans="2:65" s="1" customFormat="1" ht="25.5" customHeight="1">
      <c r="B129" s="131"/>
      <c r="C129" s="160" t="s">
        <v>152</v>
      </c>
      <c r="D129" s="160" t="s">
        <v>148</v>
      </c>
      <c r="E129" s="161" t="s">
        <v>459</v>
      </c>
      <c r="F129" s="220" t="s">
        <v>460</v>
      </c>
      <c r="G129" s="220"/>
      <c r="H129" s="220"/>
      <c r="I129" s="220"/>
      <c r="J129" s="162" t="s">
        <v>156</v>
      </c>
      <c r="K129" s="163">
        <v>615.721</v>
      </c>
      <c r="L129" s="222">
        <v>0</v>
      </c>
      <c r="M129" s="222"/>
      <c r="N129" s="217">
        <f t="shared" si="5"/>
        <v>0</v>
      </c>
      <c r="O129" s="217"/>
      <c r="P129" s="217"/>
      <c r="Q129" s="217"/>
      <c r="R129" s="134"/>
      <c r="T129" s="164" t="s">
        <v>5</v>
      </c>
      <c r="U129" s="43" t="s">
        <v>44</v>
      </c>
      <c r="V129" s="35"/>
      <c r="W129" s="165">
        <f t="shared" si="6"/>
        <v>0</v>
      </c>
      <c r="X129" s="165">
        <v>0</v>
      </c>
      <c r="Y129" s="165">
        <f t="shared" si="7"/>
        <v>0</v>
      </c>
      <c r="Z129" s="165">
        <v>0</v>
      </c>
      <c r="AA129" s="166">
        <f t="shared" si="8"/>
        <v>0</v>
      </c>
      <c r="AR129" s="18" t="s">
        <v>152</v>
      </c>
      <c r="AT129" s="18" t="s">
        <v>148</v>
      </c>
      <c r="AU129" s="18" t="s">
        <v>126</v>
      </c>
      <c r="AY129" s="18" t="s">
        <v>147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126</v>
      </c>
      <c r="BK129" s="105">
        <f t="shared" si="14"/>
        <v>0</v>
      </c>
      <c r="BL129" s="18" t="s">
        <v>152</v>
      </c>
      <c r="BM129" s="18" t="s">
        <v>461</v>
      </c>
    </row>
    <row r="130" spans="2:65" s="1" customFormat="1" ht="51" customHeight="1">
      <c r="B130" s="131"/>
      <c r="C130" s="160" t="s">
        <v>165</v>
      </c>
      <c r="D130" s="160" t="s">
        <v>148</v>
      </c>
      <c r="E130" s="161" t="s">
        <v>159</v>
      </c>
      <c r="F130" s="220" t="s">
        <v>160</v>
      </c>
      <c r="G130" s="220"/>
      <c r="H130" s="220"/>
      <c r="I130" s="220"/>
      <c r="J130" s="162" t="s">
        <v>156</v>
      </c>
      <c r="K130" s="163">
        <v>615.721</v>
      </c>
      <c r="L130" s="222">
        <v>0</v>
      </c>
      <c r="M130" s="222"/>
      <c r="N130" s="217">
        <f t="shared" si="5"/>
        <v>0</v>
      </c>
      <c r="O130" s="217"/>
      <c r="P130" s="217"/>
      <c r="Q130" s="217"/>
      <c r="R130" s="134"/>
      <c r="T130" s="164" t="s">
        <v>5</v>
      </c>
      <c r="U130" s="43" t="s">
        <v>44</v>
      </c>
      <c r="V130" s="35"/>
      <c r="W130" s="165">
        <f t="shared" si="6"/>
        <v>0</v>
      </c>
      <c r="X130" s="165">
        <v>0</v>
      </c>
      <c r="Y130" s="165">
        <f t="shared" si="7"/>
        <v>0</v>
      </c>
      <c r="Z130" s="165">
        <v>0</v>
      </c>
      <c r="AA130" s="166">
        <f t="shared" si="8"/>
        <v>0</v>
      </c>
      <c r="AR130" s="18" t="s">
        <v>152</v>
      </c>
      <c r="AT130" s="18" t="s">
        <v>148</v>
      </c>
      <c r="AU130" s="18" t="s">
        <v>126</v>
      </c>
      <c r="AY130" s="18" t="s">
        <v>147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126</v>
      </c>
      <c r="BK130" s="105">
        <f t="shared" si="14"/>
        <v>0</v>
      </c>
      <c r="BL130" s="18" t="s">
        <v>152</v>
      </c>
      <c r="BM130" s="18" t="s">
        <v>462</v>
      </c>
    </row>
    <row r="131" spans="2:65" s="1" customFormat="1" ht="25.5" customHeight="1">
      <c r="B131" s="131"/>
      <c r="C131" s="160" t="s">
        <v>169</v>
      </c>
      <c r="D131" s="160" t="s">
        <v>148</v>
      </c>
      <c r="E131" s="161" t="s">
        <v>463</v>
      </c>
      <c r="F131" s="220" t="s">
        <v>464</v>
      </c>
      <c r="G131" s="220"/>
      <c r="H131" s="220"/>
      <c r="I131" s="220"/>
      <c r="J131" s="162" t="s">
        <v>156</v>
      </c>
      <c r="K131" s="163">
        <v>33.75</v>
      </c>
      <c r="L131" s="222">
        <v>0</v>
      </c>
      <c r="M131" s="222"/>
      <c r="N131" s="217">
        <f t="shared" si="5"/>
        <v>0</v>
      </c>
      <c r="O131" s="217"/>
      <c r="P131" s="217"/>
      <c r="Q131" s="217"/>
      <c r="R131" s="134"/>
      <c r="T131" s="164" t="s">
        <v>5</v>
      </c>
      <c r="U131" s="43" t="s">
        <v>44</v>
      </c>
      <c r="V131" s="35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18" t="s">
        <v>152</v>
      </c>
      <c r="AT131" s="18" t="s">
        <v>148</v>
      </c>
      <c r="AU131" s="18" t="s">
        <v>126</v>
      </c>
      <c r="AY131" s="18" t="s">
        <v>147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126</v>
      </c>
      <c r="BK131" s="105">
        <f t="shared" si="14"/>
        <v>0</v>
      </c>
      <c r="BL131" s="18" t="s">
        <v>152</v>
      </c>
      <c r="BM131" s="18" t="s">
        <v>465</v>
      </c>
    </row>
    <row r="132" spans="2:65" s="1" customFormat="1" ht="38.25" customHeight="1">
      <c r="B132" s="131"/>
      <c r="C132" s="160" t="s">
        <v>173</v>
      </c>
      <c r="D132" s="160" t="s">
        <v>148</v>
      </c>
      <c r="E132" s="161" t="s">
        <v>466</v>
      </c>
      <c r="F132" s="220" t="s">
        <v>467</v>
      </c>
      <c r="G132" s="220"/>
      <c r="H132" s="220"/>
      <c r="I132" s="220"/>
      <c r="J132" s="162" t="s">
        <v>156</v>
      </c>
      <c r="K132" s="163">
        <v>33.75</v>
      </c>
      <c r="L132" s="222">
        <v>0</v>
      </c>
      <c r="M132" s="222"/>
      <c r="N132" s="217">
        <f t="shared" si="5"/>
        <v>0</v>
      </c>
      <c r="O132" s="217"/>
      <c r="P132" s="217"/>
      <c r="Q132" s="217"/>
      <c r="R132" s="134"/>
      <c r="T132" s="164" t="s">
        <v>5</v>
      </c>
      <c r="U132" s="43" t="s">
        <v>44</v>
      </c>
      <c r="V132" s="35"/>
      <c r="W132" s="165">
        <f t="shared" si="6"/>
        <v>0</v>
      </c>
      <c r="X132" s="165">
        <v>0</v>
      </c>
      <c r="Y132" s="165">
        <f t="shared" si="7"/>
        <v>0</v>
      </c>
      <c r="Z132" s="165">
        <v>0</v>
      </c>
      <c r="AA132" s="166">
        <f t="shared" si="8"/>
        <v>0</v>
      </c>
      <c r="AR132" s="18" t="s">
        <v>152</v>
      </c>
      <c r="AT132" s="18" t="s">
        <v>148</v>
      </c>
      <c r="AU132" s="18" t="s">
        <v>126</v>
      </c>
      <c r="AY132" s="18" t="s">
        <v>147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126</v>
      </c>
      <c r="BK132" s="105">
        <f t="shared" si="14"/>
        <v>0</v>
      </c>
      <c r="BL132" s="18" t="s">
        <v>152</v>
      </c>
      <c r="BM132" s="18" t="s">
        <v>468</v>
      </c>
    </row>
    <row r="133" spans="2:65" s="1" customFormat="1" ht="25.5" customHeight="1">
      <c r="B133" s="131"/>
      <c r="C133" s="160" t="s">
        <v>177</v>
      </c>
      <c r="D133" s="160" t="s">
        <v>148</v>
      </c>
      <c r="E133" s="161" t="s">
        <v>469</v>
      </c>
      <c r="F133" s="220" t="s">
        <v>470</v>
      </c>
      <c r="G133" s="220"/>
      <c r="H133" s="220"/>
      <c r="I133" s="220"/>
      <c r="J133" s="162" t="s">
        <v>151</v>
      </c>
      <c r="K133" s="163">
        <v>1026.202</v>
      </c>
      <c r="L133" s="222">
        <v>0</v>
      </c>
      <c r="M133" s="222"/>
      <c r="N133" s="217">
        <f t="shared" si="5"/>
        <v>0</v>
      </c>
      <c r="O133" s="217"/>
      <c r="P133" s="217"/>
      <c r="Q133" s="217"/>
      <c r="R133" s="134"/>
      <c r="T133" s="164" t="s">
        <v>5</v>
      </c>
      <c r="U133" s="43" t="s">
        <v>44</v>
      </c>
      <c r="V133" s="35"/>
      <c r="W133" s="165">
        <f t="shared" si="6"/>
        <v>0</v>
      </c>
      <c r="X133" s="165">
        <v>8.4999999999999995E-4</v>
      </c>
      <c r="Y133" s="165">
        <f t="shared" si="7"/>
        <v>0.87227169999999998</v>
      </c>
      <c r="Z133" s="165">
        <v>0</v>
      </c>
      <c r="AA133" s="166">
        <f t="shared" si="8"/>
        <v>0</v>
      </c>
      <c r="AR133" s="18" t="s">
        <v>152</v>
      </c>
      <c r="AT133" s="18" t="s">
        <v>148</v>
      </c>
      <c r="AU133" s="18" t="s">
        <v>126</v>
      </c>
      <c r="AY133" s="18" t="s">
        <v>147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126</v>
      </c>
      <c r="BK133" s="105">
        <f t="shared" si="14"/>
        <v>0</v>
      </c>
      <c r="BL133" s="18" t="s">
        <v>152</v>
      </c>
      <c r="BM133" s="18" t="s">
        <v>471</v>
      </c>
    </row>
    <row r="134" spans="2:65" s="1" customFormat="1" ht="25.5" customHeight="1">
      <c r="B134" s="131"/>
      <c r="C134" s="160" t="s">
        <v>182</v>
      </c>
      <c r="D134" s="160" t="s">
        <v>148</v>
      </c>
      <c r="E134" s="161" t="s">
        <v>472</v>
      </c>
      <c r="F134" s="220" t="s">
        <v>473</v>
      </c>
      <c r="G134" s="220"/>
      <c r="H134" s="220"/>
      <c r="I134" s="220"/>
      <c r="J134" s="162" t="s">
        <v>151</v>
      </c>
      <c r="K134" s="163">
        <v>1026.202</v>
      </c>
      <c r="L134" s="222">
        <v>0</v>
      </c>
      <c r="M134" s="222"/>
      <c r="N134" s="217">
        <f t="shared" si="5"/>
        <v>0</v>
      </c>
      <c r="O134" s="217"/>
      <c r="P134" s="217"/>
      <c r="Q134" s="217"/>
      <c r="R134" s="134"/>
      <c r="T134" s="164" t="s">
        <v>5</v>
      </c>
      <c r="U134" s="43" t="s">
        <v>44</v>
      </c>
      <c r="V134" s="35"/>
      <c r="W134" s="165">
        <f t="shared" si="6"/>
        <v>0</v>
      </c>
      <c r="X134" s="165">
        <v>0</v>
      </c>
      <c r="Y134" s="165">
        <f t="shared" si="7"/>
        <v>0</v>
      </c>
      <c r="Z134" s="165">
        <v>0</v>
      </c>
      <c r="AA134" s="166">
        <f t="shared" si="8"/>
        <v>0</v>
      </c>
      <c r="AR134" s="18" t="s">
        <v>152</v>
      </c>
      <c r="AT134" s="18" t="s">
        <v>148</v>
      </c>
      <c r="AU134" s="18" t="s">
        <v>126</v>
      </c>
      <c r="AY134" s="18" t="s">
        <v>147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126</v>
      </c>
      <c r="BK134" s="105">
        <f t="shared" si="14"/>
        <v>0</v>
      </c>
      <c r="BL134" s="18" t="s">
        <v>152</v>
      </c>
      <c r="BM134" s="18" t="s">
        <v>474</v>
      </c>
    </row>
    <row r="135" spans="2:65" s="1" customFormat="1" ht="51" customHeight="1">
      <c r="B135" s="131"/>
      <c r="C135" s="160" t="s">
        <v>186</v>
      </c>
      <c r="D135" s="160" t="s">
        <v>148</v>
      </c>
      <c r="E135" s="161" t="s">
        <v>316</v>
      </c>
      <c r="F135" s="220" t="s">
        <v>317</v>
      </c>
      <c r="G135" s="220"/>
      <c r="H135" s="220"/>
      <c r="I135" s="220"/>
      <c r="J135" s="162" t="s">
        <v>156</v>
      </c>
      <c r="K135" s="163">
        <v>472.32900000000001</v>
      </c>
      <c r="L135" s="222">
        <v>0</v>
      </c>
      <c r="M135" s="222"/>
      <c r="N135" s="217">
        <f t="shared" si="5"/>
        <v>0</v>
      </c>
      <c r="O135" s="217"/>
      <c r="P135" s="217"/>
      <c r="Q135" s="217"/>
      <c r="R135" s="134"/>
      <c r="T135" s="164" t="s">
        <v>5</v>
      </c>
      <c r="U135" s="43" t="s">
        <v>44</v>
      </c>
      <c r="V135" s="35"/>
      <c r="W135" s="165">
        <f t="shared" si="6"/>
        <v>0</v>
      </c>
      <c r="X135" s="165">
        <v>0</v>
      </c>
      <c r="Y135" s="165">
        <f t="shared" si="7"/>
        <v>0</v>
      </c>
      <c r="Z135" s="165">
        <v>0</v>
      </c>
      <c r="AA135" s="166">
        <f t="shared" si="8"/>
        <v>0</v>
      </c>
      <c r="AR135" s="18" t="s">
        <v>152</v>
      </c>
      <c r="AT135" s="18" t="s">
        <v>148</v>
      </c>
      <c r="AU135" s="18" t="s">
        <v>126</v>
      </c>
      <c r="AY135" s="18" t="s">
        <v>147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126</v>
      </c>
      <c r="BK135" s="105">
        <f t="shared" si="14"/>
        <v>0</v>
      </c>
      <c r="BL135" s="18" t="s">
        <v>152</v>
      </c>
      <c r="BM135" s="18" t="s">
        <v>475</v>
      </c>
    </row>
    <row r="136" spans="2:65" s="1" customFormat="1" ht="51" customHeight="1">
      <c r="B136" s="131"/>
      <c r="C136" s="160" t="s">
        <v>191</v>
      </c>
      <c r="D136" s="160" t="s">
        <v>148</v>
      </c>
      <c r="E136" s="161" t="s">
        <v>319</v>
      </c>
      <c r="F136" s="220" t="s">
        <v>320</v>
      </c>
      <c r="G136" s="220"/>
      <c r="H136" s="220"/>
      <c r="I136" s="220"/>
      <c r="J136" s="162" t="s">
        <v>156</v>
      </c>
      <c r="K136" s="163">
        <v>26922.753000000001</v>
      </c>
      <c r="L136" s="222">
        <v>0</v>
      </c>
      <c r="M136" s="222"/>
      <c r="N136" s="217">
        <f t="shared" si="5"/>
        <v>0</v>
      </c>
      <c r="O136" s="217"/>
      <c r="P136" s="217"/>
      <c r="Q136" s="217"/>
      <c r="R136" s="134"/>
      <c r="T136" s="164" t="s">
        <v>5</v>
      </c>
      <c r="U136" s="43" t="s">
        <v>44</v>
      </c>
      <c r="V136" s="35"/>
      <c r="W136" s="165">
        <f t="shared" si="6"/>
        <v>0</v>
      </c>
      <c r="X136" s="165">
        <v>0</v>
      </c>
      <c r="Y136" s="165">
        <f t="shared" si="7"/>
        <v>0</v>
      </c>
      <c r="Z136" s="165">
        <v>0</v>
      </c>
      <c r="AA136" s="166">
        <f t="shared" si="8"/>
        <v>0</v>
      </c>
      <c r="AR136" s="18" t="s">
        <v>152</v>
      </c>
      <c r="AT136" s="18" t="s">
        <v>148</v>
      </c>
      <c r="AU136" s="18" t="s">
        <v>126</v>
      </c>
      <c r="AY136" s="18" t="s">
        <v>147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126</v>
      </c>
      <c r="BK136" s="105">
        <f t="shared" si="14"/>
        <v>0</v>
      </c>
      <c r="BL136" s="18" t="s">
        <v>152</v>
      </c>
      <c r="BM136" s="18" t="s">
        <v>476</v>
      </c>
    </row>
    <row r="137" spans="2:65" s="1" customFormat="1" ht="25.5" customHeight="1">
      <c r="B137" s="131"/>
      <c r="C137" s="160" t="s">
        <v>195</v>
      </c>
      <c r="D137" s="160" t="s">
        <v>148</v>
      </c>
      <c r="E137" s="161" t="s">
        <v>322</v>
      </c>
      <c r="F137" s="220" t="s">
        <v>323</v>
      </c>
      <c r="G137" s="220"/>
      <c r="H137" s="220"/>
      <c r="I137" s="220"/>
      <c r="J137" s="162" t="s">
        <v>156</v>
      </c>
      <c r="K137" s="163">
        <v>472.32900000000001</v>
      </c>
      <c r="L137" s="222">
        <v>0</v>
      </c>
      <c r="M137" s="222"/>
      <c r="N137" s="217">
        <f t="shared" si="5"/>
        <v>0</v>
      </c>
      <c r="O137" s="217"/>
      <c r="P137" s="217"/>
      <c r="Q137" s="217"/>
      <c r="R137" s="134"/>
      <c r="T137" s="164" t="s">
        <v>5</v>
      </c>
      <c r="U137" s="43" t="s">
        <v>44</v>
      </c>
      <c r="V137" s="35"/>
      <c r="W137" s="165">
        <f t="shared" si="6"/>
        <v>0</v>
      </c>
      <c r="X137" s="165">
        <v>0</v>
      </c>
      <c r="Y137" s="165">
        <f t="shared" si="7"/>
        <v>0</v>
      </c>
      <c r="Z137" s="165">
        <v>0</v>
      </c>
      <c r="AA137" s="166">
        <f t="shared" si="8"/>
        <v>0</v>
      </c>
      <c r="AR137" s="18" t="s">
        <v>152</v>
      </c>
      <c r="AT137" s="18" t="s">
        <v>148</v>
      </c>
      <c r="AU137" s="18" t="s">
        <v>126</v>
      </c>
      <c r="AY137" s="18" t="s">
        <v>147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126</v>
      </c>
      <c r="BK137" s="105">
        <f t="shared" si="14"/>
        <v>0</v>
      </c>
      <c r="BL137" s="18" t="s">
        <v>152</v>
      </c>
      <c r="BM137" s="18" t="s">
        <v>477</v>
      </c>
    </row>
    <row r="138" spans="2:65" s="1" customFormat="1" ht="25.5" customHeight="1">
      <c r="B138" s="131"/>
      <c r="C138" s="160" t="s">
        <v>199</v>
      </c>
      <c r="D138" s="160" t="s">
        <v>148</v>
      </c>
      <c r="E138" s="161" t="s">
        <v>325</v>
      </c>
      <c r="F138" s="220" t="s">
        <v>326</v>
      </c>
      <c r="G138" s="220"/>
      <c r="H138" s="220"/>
      <c r="I138" s="220"/>
      <c r="J138" s="162" t="s">
        <v>156</v>
      </c>
      <c r="K138" s="163">
        <v>472.32900000000001</v>
      </c>
      <c r="L138" s="222">
        <v>0</v>
      </c>
      <c r="M138" s="222"/>
      <c r="N138" s="217">
        <f t="shared" si="5"/>
        <v>0</v>
      </c>
      <c r="O138" s="217"/>
      <c r="P138" s="217"/>
      <c r="Q138" s="217"/>
      <c r="R138" s="134"/>
      <c r="T138" s="164" t="s">
        <v>5</v>
      </c>
      <c r="U138" s="43" t="s">
        <v>44</v>
      </c>
      <c r="V138" s="35"/>
      <c r="W138" s="165">
        <f t="shared" si="6"/>
        <v>0</v>
      </c>
      <c r="X138" s="165">
        <v>0</v>
      </c>
      <c r="Y138" s="165">
        <f t="shared" si="7"/>
        <v>0</v>
      </c>
      <c r="Z138" s="165">
        <v>0</v>
      </c>
      <c r="AA138" s="166">
        <f t="shared" si="8"/>
        <v>0</v>
      </c>
      <c r="AR138" s="18" t="s">
        <v>152</v>
      </c>
      <c r="AT138" s="18" t="s">
        <v>148</v>
      </c>
      <c r="AU138" s="18" t="s">
        <v>126</v>
      </c>
      <c r="AY138" s="18" t="s">
        <v>147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126</v>
      </c>
      <c r="BK138" s="105">
        <f t="shared" si="14"/>
        <v>0</v>
      </c>
      <c r="BL138" s="18" t="s">
        <v>152</v>
      </c>
      <c r="BM138" s="18" t="s">
        <v>478</v>
      </c>
    </row>
    <row r="139" spans="2:65" s="1" customFormat="1" ht="25.5" customHeight="1">
      <c r="B139" s="131"/>
      <c r="C139" s="160" t="s">
        <v>203</v>
      </c>
      <c r="D139" s="160" t="s">
        <v>148</v>
      </c>
      <c r="E139" s="161" t="s">
        <v>178</v>
      </c>
      <c r="F139" s="220" t="s">
        <v>179</v>
      </c>
      <c r="G139" s="220"/>
      <c r="H139" s="220"/>
      <c r="I139" s="220"/>
      <c r="J139" s="162" t="s">
        <v>180</v>
      </c>
      <c r="K139" s="163">
        <v>883.255</v>
      </c>
      <c r="L139" s="222">
        <v>0</v>
      </c>
      <c r="M139" s="222"/>
      <c r="N139" s="217">
        <f t="shared" si="5"/>
        <v>0</v>
      </c>
      <c r="O139" s="217"/>
      <c r="P139" s="217"/>
      <c r="Q139" s="217"/>
      <c r="R139" s="134"/>
      <c r="T139" s="164" t="s">
        <v>5</v>
      </c>
      <c r="U139" s="43" t="s">
        <v>44</v>
      </c>
      <c r="V139" s="35"/>
      <c r="W139" s="165">
        <f t="shared" si="6"/>
        <v>0</v>
      </c>
      <c r="X139" s="165">
        <v>0</v>
      </c>
      <c r="Y139" s="165">
        <f t="shared" si="7"/>
        <v>0</v>
      </c>
      <c r="Z139" s="165">
        <v>0</v>
      </c>
      <c r="AA139" s="166">
        <f t="shared" si="8"/>
        <v>0</v>
      </c>
      <c r="AR139" s="18" t="s">
        <v>152</v>
      </c>
      <c r="AT139" s="18" t="s">
        <v>148</v>
      </c>
      <c r="AU139" s="18" t="s">
        <v>126</v>
      </c>
      <c r="AY139" s="18" t="s">
        <v>147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126</v>
      </c>
      <c r="BK139" s="105">
        <f t="shared" si="14"/>
        <v>0</v>
      </c>
      <c r="BL139" s="18" t="s">
        <v>152</v>
      </c>
      <c r="BM139" s="18" t="s">
        <v>479</v>
      </c>
    </row>
    <row r="140" spans="2:65" s="1" customFormat="1" ht="38.25" customHeight="1">
      <c r="B140" s="131"/>
      <c r="C140" s="160" t="s">
        <v>207</v>
      </c>
      <c r="D140" s="160" t="s">
        <v>148</v>
      </c>
      <c r="E140" s="161" t="s">
        <v>480</v>
      </c>
      <c r="F140" s="220" t="s">
        <v>481</v>
      </c>
      <c r="G140" s="220"/>
      <c r="H140" s="220"/>
      <c r="I140" s="220"/>
      <c r="J140" s="162" t="s">
        <v>156</v>
      </c>
      <c r="K140" s="163">
        <v>301.27499999999998</v>
      </c>
      <c r="L140" s="222">
        <v>0</v>
      </c>
      <c r="M140" s="222"/>
      <c r="N140" s="217">
        <f t="shared" si="5"/>
        <v>0</v>
      </c>
      <c r="O140" s="217"/>
      <c r="P140" s="217"/>
      <c r="Q140" s="217"/>
      <c r="R140" s="134"/>
      <c r="T140" s="164" t="s">
        <v>5</v>
      </c>
      <c r="U140" s="43" t="s">
        <v>44</v>
      </c>
      <c r="V140" s="35"/>
      <c r="W140" s="165">
        <f t="shared" si="6"/>
        <v>0</v>
      </c>
      <c r="X140" s="165">
        <v>0</v>
      </c>
      <c r="Y140" s="165">
        <f t="shared" si="7"/>
        <v>0</v>
      </c>
      <c r="Z140" s="165">
        <v>0</v>
      </c>
      <c r="AA140" s="166">
        <f t="shared" si="8"/>
        <v>0</v>
      </c>
      <c r="AR140" s="18" t="s">
        <v>152</v>
      </c>
      <c r="AT140" s="18" t="s">
        <v>148</v>
      </c>
      <c r="AU140" s="18" t="s">
        <v>126</v>
      </c>
      <c r="AY140" s="18" t="s">
        <v>147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126</v>
      </c>
      <c r="BK140" s="105">
        <f t="shared" si="14"/>
        <v>0</v>
      </c>
      <c r="BL140" s="18" t="s">
        <v>152</v>
      </c>
      <c r="BM140" s="18" t="s">
        <v>482</v>
      </c>
    </row>
    <row r="141" spans="2:65" s="1" customFormat="1" ht="16.5" customHeight="1">
      <c r="B141" s="131"/>
      <c r="C141" s="167" t="s">
        <v>210</v>
      </c>
      <c r="D141" s="167" t="s">
        <v>187</v>
      </c>
      <c r="E141" s="168" t="s">
        <v>483</v>
      </c>
      <c r="F141" s="221" t="s">
        <v>484</v>
      </c>
      <c r="G141" s="221"/>
      <c r="H141" s="221"/>
      <c r="I141" s="221"/>
      <c r="J141" s="169" t="s">
        <v>180</v>
      </c>
      <c r="K141" s="170">
        <v>150.93899999999999</v>
      </c>
      <c r="L141" s="227">
        <v>0</v>
      </c>
      <c r="M141" s="227"/>
      <c r="N141" s="228">
        <f t="shared" si="5"/>
        <v>0</v>
      </c>
      <c r="O141" s="217"/>
      <c r="P141" s="217"/>
      <c r="Q141" s="217"/>
      <c r="R141" s="134"/>
      <c r="T141" s="164" t="s">
        <v>5</v>
      </c>
      <c r="U141" s="43" t="s">
        <v>44</v>
      </c>
      <c r="V141" s="35"/>
      <c r="W141" s="165">
        <f t="shared" si="6"/>
        <v>0</v>
      </c>
      <c r="X141" s="165">
        <v>1.87</v>
      </c>
      <c r="Y141" s="165">
        <f t="shared" si="7"/>
        <v>282.25592999999998</v>
      </c>
      <c r="Z141" s="165">
        <v>0</v>
      </c>
      <c r="AA141" s="166">
        <f t="shared" si="8"/>
        <v>0</v>
      </c>
      <c r="AR141" s="18" t="s">
        <v>177</v>
      </c>
      <c r="AT141" s="18" t="s">
        <v>187</v>
      </c>
      <c r="AU141" s="18" t="s">
        <v>126</v>
      </c>
      <c r="AY141" s="18" t="s">
        <v>147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126</v>
      </c>
      <c r="BK141" s="105">
        <f t="shared" si="14"/>
        <v>0</v>
      </c>
      <c r="BL141" s="18" t="s">
        <v>152</v>
      </c>
      <c r="BM141" s="18" t="s">
        <v>485</v>
      </c>
    </row>
    <row r="142" spans="2:65" s="1" customFormat="1" ht="25.5" customHeight="1">
      <c r="B142" s="131"/>
      <c r="C142" s="160" t="s">
        <v>214</v>
      </c>
      <c r="D142" s="160" t="s">
        <v>148</v>
      </c>
      <c r="E142" s="161" t="s">
        <v>486</v>
      </c>
      <c r="F142" s="220" t="s">
        <v>487</v>
      </c>
      <c r="G142" s="220"/>
      <c r="H142" s="220"/>
      <c r="I142" s="220"/>
      <c r="J142" s="162" t="s">
        <v>156</v>
      </c>
      <c r="K142" s="163">
        <v>188.006</v>
      </c>
      <c r="L142" s="222">
        <v>0</v>
      </c>
      <c r="M142" s="222"/>
      <c r="N142" s="217">
        <f t="shared" si="5"/>
        <v>0</v>
      </c>
      <c r="O142" s="217"/>
      <c r="P142" s="217"/>
      <c r="Q142" s="217"/>
      <c r="R142" s="134"/>
      <c r="T142" s="164" t="s">
        <v>5</v>
      </c>
      <c r="U142" s="43" t="s">
        <v>44</v>
      </c>
      <c r="V142" s="35"/>
      <c r="W142" s="165">
        <f t="shared" si="6"/>
        <v>0</v>
      </c>
      <c r="X142" s="165">
        <v>0</v>
      </c>
      <c r="Y142" s="165">
        <f t="shared" si="7"/>
        <v>0</v>
      </c>
      <c r="Z142" s="165">
        <v>0</v>
      </c>
      <c r="AA142" s="166">
        <f t="shared" si="8"/>
        <v>0</v>
      </c>
      <c r="AR142" s="18" t="s">
        <v>152</v>
      </c>
      <c r="AT142" s="18" t="s">
        <v>148</v>
      </c>
      <c r="AU142" s="18" t="s">
        <v>126</v>
      </c>
      <c r="AY142" s="18" t="s">
        <v>147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126</v>
      </c>
      <c r="BK142" s="105">
        <f t="shared" si="14"/>
        <v>0</v>
      </c>
      <c r="BL142" s="18" t="s">
        <v>152</v>
      </c>
      <c r="BM142" s="18" t="s">
        <v>488</v>
      </c>
    </row>
    <row r="143" spans="2:65" s="1" customFormat="1" ht="16.5" customHeight="1">
      <c r="B143" s="131"/>
      <c r="C143" s="167" t="s">
        <v>218</v>
      </c>
      <c r="D143" s="167" t="s">
        <v>187</v>
      </c>
      <c r="E143" s="168" t="s">
        <v>489</v>
      </c>
      <c r="F143" s="221" t="s">
        <v>490</v>
      </c>
      <c r="G143" s="221"/>
      <c r="H143" s="221"/>
      <c r="I143" s="221"/>
      <c r="J143" s="169" t="s">
        <v>180</v>
      </c>
      <c r="K143" s="170">
        <v>313.97000000000003</v>
      </c>
      <c r="L143" s="227">
        <v>0</v>
      </c>
      <c r="M143" s="227"/>
      <c r="N143" s="228">
        <f t="shared" si="5"/>
        <v>0</v>
      </c>
      <c r="O143" s="217"/>
      <c r="P143" s="217"/>
      <c r="Q143" s="217"/>
      <c r="R143" s="134"/>
      <c r="T143" s="164" t="s">
        <v>5</v>
      </c>
      <c r="U143" s="43" t="s">
        <v>44</v>
      </c>
      <c r="V143" s="35"/>
      <c r="W143" s="165">
        <f t="shared" si="6"/>
        <v>0</v>
      </c>
      <c r="X143" s="165">
        <v>1.87</v>
      </c>
      <c r="Y143" s="165">
        <f t="shared" si="7"/>
        <v>587.12390000000005</v>
      </c>
      <c r="Z143" s="165">
        <v>0</v>
      </c>
      <c r="AA143" s="166">
        <f t="shared" si="8"/>
        <v>0</v>
      </c>
      <c r="AR143" s="18" t="s">
        <v>177</v>
      </c>
      <c r="AT143" s="18" t="s">
        <v>187</v>
      </c>
      <c r="AU143" s="18" t="s">
        <v>126</v>
      </c>
      <c r="AY143" s="18" t="s">
        <v>147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126</v>
      </c>
      <c r="BK143" s="105">
        <f t="shared" si="14"/>
        <v>0</v>
      </c>
      <c r="BL143" s="18" t="s">
        <v>152</v>
      </c>
      <c r="BM143" s="18" t="s">
        <v>491</v>
      </c>
    </row>
    <row r="144" spans="2:65" s="9" customFormat="1" ht="29.85" customHeight="1">
      <c r="B144" s="149"/>
      <c r="C144" s="150"/>
      <c r="D144" s="159" t="s">
        <v>287</v>
      </c>
      <c r="E144" s="159"/>
      <c r="F144" s="159"/>
      <c r="G144" s="159"/>
      <c r="H144" s="159"/>
      <c r="I144" s="159"/>
      <c r="J144" s="159"/>
      <c r="K144" s="159"/>
      <c r="L144" s="159"/>
      <c r="M144" s="159"/>
      <c r="N144" s="225">
        <f>BK144</f>
        <v>0</v>
      </c>
      <c r="O144" s="226"/>
      <c r="P144" s="226"/>
      <c r="Q144" s="226"/>
      <c r="R144" s="152"/>
      <c r="T144" s="153"/>
      <c r="U144" s="150"/>
      <c r="V144" s="150"/>
      <c r="W144" s="154">
        <f>SUM(W145:W147)</f>
        <v>0</v>
      </c>
      <c r="X144" s="150"/>
      <c r="Y144" s="154">
        <f>SUM(Y145:Y147)</f>
        <v>130.31565728000001</v>
      </c>
      <c r="Z144" s="150"/>
      <c r="AA144" s="155">
        <f>SUM(AA145:AA147)</f>
        <v>0</v>
      </c>
      <c r="AR144" s="156" t="s">
        <v>85</v>
      </c>
      <c r="AT144" s="157" t="s">
        <v>76</v>
      </c>
      <c r="AU144" s="157" t="s">
        <v>85</v>
      </c>
      <c r="AY144" s="156" t="s">
        <v>147</v>
      </c>
      <c r="BK144" s="158">
        <f>SUM(BK145:BK147)</f>
        <v>0</v>
      </c>
    </row>
    <row r="145" spans="2:65" s="1" customFormat="1" ht="38.25" customHeight="1">
      <c r="B145" s="131"/>
      <c r="C145" s="160" t="s">
        <v>222</v>
      </c>
      <c r="D145" s="160" t="s">
        <v>148</v>
      </c>
      <c r="E145" s="161" t="s">
        <v>359</v>
      </c>
      <c r="F145" s="220" t="s">
        <v>360</v>
      </c>
      <c r="G145" s="220"/>
      <c r="H145" s="220"/>
      <c r="I145" s="220"/>
      <c r="J145" s="162" t="s">
        <v>156</v>
      </c>
      <c r="K145" s="163">
        <v>1.9710000000000001</v>
      </c>
      <c r="L145" s="222">
        <v>0</v>
      </c>
      <c r="M145" s="222"/>
      <c r="N145" s="217">
        <f>ROUND(L145*K145,2)</f>
        <v>0</v>
      </c>
      <c r="O145" s="217"/>
      <c r="P145" s="217"/>
      <c r="Q145" s="217"/>
      <c r="R145" s="134"/>
      <c r="T145" s="164" t="s">
        <v>5</v>
      </c>
      <c r="U145" s="43" t="s">
        <v>44</v>
      </c>
      <c r="V145" s="35"/>
      <c r="W145" s="165">
        <f>V145*K145</f>
        <v>0</v>
      </c>
      <c r="X145" s="165">
        <v>1.7034</v>
      </c>
      <c r="Y145" s="165">
        <f>X145*K145</f>
        <v>3.3574014000000001</v>
      </c>
      <c r="Z145" s="165">
        <v>0</v>
      </c>
      <c r="AA145" s="166">
        <f>Z145*K145</f>
        <v>0</v>
      </c>
      <c r="AR145" s="18" t="s">
        <v>152</v>
      </c>
      <c r="AT145" s="18" t="s">
        <v>148</v>
      </c>
      <c r="AU145" s="18" t="s">
        <v>126</v>
      </c>
      <c r="AY145" s="18" t="s">
        <v>147</v>
      </c>
      <c r="BE145" s="105">
        <f>IF(U145="základná",N145,0)</f>
        <v>0</v>
      </c>
      <c r="BF145" s="105">
        <f>IF(U145="znížená",N145,0)</f>
        <v>0</v>
      </c>
      <c r="BG145" s="105">
        <f>IF(U145="zákl. prenesená",N145,0)</f>
        <v>0</v>
      </c>
      <c r="BH145" s="105">
        <f>IF(U145="zníž. prenesená",N145,0)</f>
        <v>0</v>
      </c>
      <c r="BI145" s="105">
        <f>IF(U145="nulová",N145,0)</f>
        <v>0</v>
      </c>
      <c r="BJ145" s="18" t="s">
        <v>126</v>
      </c>
      <c r="BK145" s="105">
        <f>ROUND(L145*K145,2)</f>
        <v>0</v>
      </c>
      <c r="BL145" s="18" t="s">
        <v>152</v>
      </c>
      <c r="BM145" s="18" t="s">
        <v>492</v>
      </c>
    </row>
    <row r="146" spans="2:65" s="1" customFormat="1" ht="38.25" customHeight="1">
      <c r="B146" s="131"/>
      <c r="C146" s="160" t="s">
        <v>10</v>
      </c>
      <c r="D146" s="160" t="s">
        <v>148</v>
      </c>
      <c r="E146" s="161" t="s">
        <v>493</v>
      </c>
      <c r="F146" s="220" t="s">
        <v>494</v>
      </c>
      <c r="G146" s="220"/>
      <c r="H146" s="220"/>
      <c r="I146" s="220"/>
      <c r="J146" s="162" t="s">
        <v>156</v>
      </c>
      <c r="K146" s="163">
        <v>49.027000000000001</v>
      </c>
      <c r="L146" s="222">
        <v>0</v>
      </c>
      <c r="M146" s="222"/>
      <c r="N146" s="217">
        <f>ROUND(L146*K146,2)</f>
        <v>0</v>
      </c>
      <c r="O146" s="217"/>
      <c r="P146" s="217"/>
      <c r="Q146" s="217"/>
      <c r="R146" s="134"/>
      <c r="T146" s="164" t="s">
        <v>5</v>
      </c>
      <c r="U146" s="43" t="s">
        <v>44</v>
      </c>
      <c r="V146" s="35"/>
      <c r="W146" s="165">
        <f>V146*K146</f>
        <v>0</v>
      </c>
      <c r="X146" s="165">
        <v>2.4500000000000002</v>
      </c>
      <c r="Y146" s="165">
        <f>X146*K146</f>
        <v>120.11615</v>
      </c>
      <c r="Z146" s="165">
        <v>0</v>
      </c>
      <c r="AA146" s="166">
        <f>Z146*K146</f>
        <v>0</v>
      </c>
      <c r="AR146" s="18" t="s">
        <v>152</v>
      </c>
      <c r="AT146" s="18" t="s">
        <v>148</v>
      </c>
      <c r="AU146" s="18" t="s">
        <v>126</v>
      </c>
      <c r="AY146" s="18" t="s">
        <v>147</v>
      </c>
      <c r="BE146" s="105">
        <f>IF(U146="základná",N146,0)</f>
        <v>0</v>
      </c>
      <c r="BF146" s="105">
        <f>IF(U146="znížená",N146,0)</f>
        <v>0</v>
      </c>
      <c r="BG146" s="105">
        <f>IF(U146="zákl. prenesená",N146,0)</f>
        <v>0</v>
      </c>
      <c r="BH146" s="105">
        <f>IF(U146="zníž. prenesená",N146,0)</f>
        <v>0</v>
      </c>
      <c r="BI146" s="105">
        <f>IF(U146="nulová",N146,0)</f>
        <v>0</v>
      </c>
      <c r="BJ146" s="18" t="s">
        <v>126</v>
      </c>
      <c r="BK146" s="105">
        <f>ROUND(L146*K146,2)</f>
        <v>0</v>
      </c>
      <c r="BL146" s="18" t="s">
        <v>152</v>
      </c>
      <c r="BM146" s="18" t="s">
        <v>495</v>
      </c>
    </row>
    <row r="147" spans="2:65" s="1" customFormat="1" ht="25.5" customHeight="1">
      <c r="B147" s="131"/>
      <c r="C147" s="160" t="s">
        <v>230</v>
      </c>
      <c r="D147" s="160" t="s">
        <v>148</v>
      </c>
      <c r="E147" s="161" t="s">
        <v>362</v>
      </c>
      <c r="F147" s="220" t="s">
        <v>363</v>
      </c>
      <c r="G147" s="220"/>
      <c r="H147" s="220"/>
      <c r="I147" s="220"/>
      <c r="J147" s="162" t="s">
        <v>156</v>
      </c>
      <c r="K147" s="163">
        <v>3.121</v>
      </c>
      <c r="L147" s="222">
        <v>0</v>
      </c>
      <c r="M147" s="222"/>
      <c r="N147" s="217">
        <f>ROUND(L147*K147,2)</f>
        <v>0</v>
      </c>
      <c r="O147" s="217"/>
      <c r="P147" s="217"/>
      <c r="Q147" s="217"/>
      <c r="R147" s="134"/>
      <c r="T147" s="164" t="s">
        <v>5</v>
      </c>
      <c r="U147" s="43" t="s">
        <v>44</v>
      </c>
      <c r="V147" s="35"/>
      <c r="W147" s="165">
        <f>V147*K147</f>
        <v>0</v>
      </c>
      <c r="X147" s="165">
        <v>2.1922799999999998</v>
      </c>
      <c r="Y147" s="165">
        <f>X147*K147</f>
        <v>6.8421058799999992</v>
      </c>
      <c r="Z147" s="165">
        <v>0</v>
      </c>
      <c r="AA147" s="166">
        <f>Z147*K147</f>
        <v>0</v>
      </c>
      <c r="AR147" s="18" t="s">
        <v>152</v>
      </c>
      <c r="AT147" s="18" t="s">
        <v>148</v>
      </c>
      <c r="AU147" s="18" t="s">
        <v>126</v>
      </c>
      <c r="AY147" s="18" t="s">
        <v>147</v>
      </c>
      <c r="BE147" s="105">
        <f>IF(U147="základná",N147,0)</f>
        <v>0</v>
      </c>
      <c r="BF147" s="105">
        <f>IF(U147="znížená",N147,0)</f>
        <v>0</v>
      </c>
      <c r="BG147" s="105">
        <f>IF(U147="zákl. prenesená",N147,0)</f>
        <v>0</v>
      </c>
      <c r="BH147" s="105">
        <f>IF(U147="zníž. prenesená",N147,0)</f>
        <v>0</v>
      </c>
      <c r="BI147" s="105">
        <f>IF(U147="nulová",N147,0)</f>
        <v>0</v>
      </c>
      <c r="BJ147" s="18" t="s">
        <v>126</v>
      </c>
      <c r="BK147" s="105">
        <f>ROUND(L147*K147,2)</f>
        <v>0</v>
      </c>
      <c r="BL147" s="18" t="s">
        <v>152</v>
      </c>
      <c r="BM147" s="18" t="s">
        <v>496</v>
      </c>
    </row>
    <row r="148" spans="2:65" s="9" customFormat="1" ht="29.85" customHeight="1">
      <c r="B148" s="149"/>
      <c r="C148" s="150"/>
      <c r="D148" s="159" t="s">
        <v>119</v>
      </c>
      <c r="E148" s="159"/>
      <c r="F148" s="159"/>
      <c r="G148" s="159"/>
      <c r="H148" s="159"/>
      <c r="I148" s="159"/>
      <c r="J148" s="159"/>
      <c r="K148" s="159"/>
      <c r="L148" s="159"/>
      <c r="M148" s="159"/>
      <c r="N148" s="225">
        <f>BK148</f>
        <v>0</v>
      </c>
      <c r="O148" s="226"/>
      <c r="P148" s="226"/>
      <c r="Q148" s="226"/>
      <c r="R148" s="152"/>
      <c r="T148" s="153"/>
      <c r="U148" s="150"/>
      <c r="V148" s="150"/>
      <c r="W148" s="154">
        <f>SUM(W149:W151)</f>
        <v>0</v>
      </c>
      <c r="X148" s="150"/>
      <c r="Y148" s="154">
        <f>SUM(Y149:Y151)</f>
        <v>553.59424511999998</v>
      </c>
      <c r="Z148" s="150"/>
      <c r="AA148" s="155">
        <f>SUM(AA149:AA151)</f>
        <v>0</v>
      </c>
      <c r="AR148" s="156" t="s">
        <v>85</v>
      </c>
      <c r="AT148" s="157" t="s">
        <v>76</v>
      </c>
      <c r="AU148" s="157" t="s">
        <v>85</v>
      </c>
      <c r="AY148" s="156" t="s">
        <v>147</v>
      </c>
      <c r="BK148" s="158">
        <f>SUM(BK149:BK151)</f>
        <v>0</v>
      </c>
    </row>
    <row r="149" spans="2:65" s="1" customFormat="1" ht="38.25" customHeight="1">
      <c r="B149" s="131"/>
      <c r="C149" s="160" t="s">
        <v>234</v>
      </c>
      <c r="D149" s="160" t="s">
        <v>148</v>
      </c>
      <c r="E149" s="161" t="s">
        <v>211</v>
      </c>
      <c r="F149" s="220" t="s">
        <v>212</v>
      </c>
      <c r="G149" s="220"/>
      <c r="H149" s="220"/>
      <c r="I149" s="220"/>
      <c r="J149" s="162" t="s">
        <v>151</v>
      </c>
      <c r="K149" s="163">
        <v>313.34399999999999</v>
      </c>
      <c r="L149" s="222">
        <v>0</v>
      </c>
      <c r="M149" s="222"/>
      <c r="N149" s="217">
        <f>ROUND(L149*K149,2)</f>
        <v>0</v>
      </c>
      <c r="O149" s="217"/>
      <c r="P149" s="217"/>
      <c r="Q149" s="217"/>
      <c r="R149" s="134"/>
      <c r="T149" s="164" t="s">
        <v>5</v>
      </c>
      <c r="U149" s="43" t="s">
        <v>44</v>
      </c>
      <c r="V149" s="35"/>
      <c r="W149" s="165">
        <f>V149*K149</f>
        <v>0</v>
      </c>
      <c r="X149" s="165">
        <v>0.26375999999999999</v>
      </c>
      <c r="Y149" s="165">
        <f>X149*K149</f>
        <v>82.647613440000001</v>
      </c>
      <c r="Z149" s="165">
        <v>0</v>
      </c>
      <c r="AA149" s="166">
        <f>Z149*K149</f>
        <v>0</v>
      </c>
      <c r="AR149" s="18" t="s">
        <v>152</v>
      </c>
      <c r="AT149" s="18" t="s">
        <v>148</v>
      </c>
      <c r="AU149" s="18" t="s">
        <v>126</v>
      </c>
      <c r="AY149" s="18" t="s">
        <v>147</v>
      </c>
      <c r="BE149" s="105">
        <f>IF(U149="základná",N149,0)</f>
        <v>0</v>
      </c>
      <c r="BF149" s="105">
        <f>IF(U149="znížená",N149,0)</f>
        <v>0</v>
      </c>
      <c r="BG149" s="105">
        <f>IF(U149="zákl. prenesená",N149,0)</f>
        <v>0</v>
      </c>
      <c r="BH149" s="105">
        <f>IF(U149="zníž. prenesená",N149,0)</f>
        <v>0</v>
      </c>
      <c r="BI149" s="105">
        <f>IF(U149="nulová",N149,0)</f>
        <v>0</v>
      </c>
      <c r="BJ149" s="18" t="s">
        <v>126</v>
      </c>
      <c r="BK149" s="105">
        <f>ROUND(L149*K149,2)</f>
        <v>0</v>
      </c>
      <c r="BL149" s="18" t="s">
        <v>152</v>
      </c>
      <c r="BM149" s="18" t="s">
        <v>497</v>
      </c>
    </row>
    <row r="150" spans="2:65" s="1" customFormat="1" ht="38.25" customHeight="1">
      <c r="B150" s="131"/>
      <c r="C150" s="160" t="s">
        <v>238</v>
      </c>
      <c r="D150" s="160" t="s">
        <v>148</v>
      </c>
      <c r="E150" s="161" t="s">
        <v>498</v>
      </c>
      <c r="F150" s="220" t="s">
        <v>499</v>
      </c>
      <c r="G150" s="220"/>
      <c r="H150" s="220"/>
      <c r="I150" s="220"/>
      <c r="J150" s="162" t="s">
        <v>151</v>
      </c>
      <c r="K150" s="163">
        <v>313.34399999999999</v>
      </c>
      <c r="L150" s="222">
        <v>0</v>
      </c>
      <c r="M150" s="222"/>
      <c r="N150" s="217">
        <f>ROUND(L150*K150,2)</f>
        <v>0</v>
      </c>
      <c r="O150" s="217"/>
      <c r="P150" s="217"/>
      <c r="Q150" s="217"/>
      <c r="R150" s="134"/>
      <c r="T150" s="164" t="s">
        <v>5</v>
      </c>
      <c r="U150" s="43" t="s">
        <v>44</v>
      </c>
      <c r="V150" s="35"/>
      <c r="W150" s="165">
        <f>V150*K150</f>
        <v>0</v>
      </c>
      <c r="X150" s="165">
        <v>0.96165999999999996</v>
      </c>
      <c r="Y150" s="165">
        <f>X150*K150</f>
        <v>301.33039103999999</v>
      </c>
      <c r="Z150" s="165">
        <v>0</v>
      </c>
      <c r="AA150" s="166">
        <f>Z150*K150</f>
        <v>0</v>
      </c>
      <c r="AR150" s="18" t="s">
        <v>152</v>
      </c>
      <c r="AT150" s="18" t="s">
        <v>148</v>
      </c>
      <c r="AU150" s="18" t="s">
        <v>126</v>
      </c>
      <c r="AY150" s="18" t="s">
        <v>147</v>
      </c>
      <c r="BE150" s="105">
        <f>IF(U150="základná",N150,0)</f>
        <v>0</v>
      </c>
      <c r="BF150" s="105">
        <f>IF(U150="znížená",N150,0)</f>
        <v>0</v>
      </c>
      <c r="BG150" s="105">
        <f>IF(U150="zákl. prenesená",N150,0)</f>
        <v>0</v>
      </c>
      <c r="BH150" s="105">
        <f>IF(U150="zníž. prenesená",N150,0)</f>
        <v>0</v>
      </c>
      <c r="BI150" s="105">
        <f>IF(U150="nulová",N150,0)</f>
        <v>0</v>
      </c>
      <c r="BJ150" s="18" t="s">
        <v>126</v>
      </c>
      <c r="BK150" s="105">
        <f>ROUND(L150*K150,2)</f>
        <v>0</v>
      </c>
      <c r="BL150" s="18" t="s">
        <v>152</v>
      </c>
      <c r="BM150" s="18" t="s">
        <v>500</v>
      </c>
    </row>
    <row r="151" spans="2:65" s="1" customFormat="1" ht="38.25" customHeight="1">
      <c r="B151" s="131"/>
      <c r="C151" s="160" t="s">
        <v>242</v>
      </c>
      <c r="D151" s="160" t="s">
        <v>148</v>
      </c>
      <c r="E151" s="161" t="s">
        <v>215</v>
      </c>
      <c r="F151" s="220" t="s">
        <v>216</v>
      </c>
      <c r="G151" s="220"/>
      <c r="H151" s="220"/>
      <c r="I151" s="220"/>
      <c r="J151" s="162" t="s">
        <v>151</v>
      </c>
      <c r="K151" s="163">
        <v>313.34399999999999</v>
      </c>
      <c r="L151" s="222">
        <v>0</v>
      </c>
      <c r="M151" s="222"/>
      <c r="N151" s="217">
        <f>ROUND(L151*K151,2)</f>
        <v>0</v>
      </c>
      <c r="O151" s="217"/>
      <c r="P151" s="217"/>
      <c r="Q151" s="217"/>
      <c r="R151" s="134"/>
      <c r="T151" s="164" t="s">
        <v>5</v>
      </c>
      <c r="U151" s="43" t="s">
        <v>44</v>
      </c>
      <c r="V151" s="35"/>
      <c r="W151" s="165">
        <f>V151*K151</f>
        <v>0</v>
      </c>
      <c r="X151" s="165">
        <v>0.54130999999999996</v>
      </c>
      <c r="Y151" s="165">
        <f>X151*K151</f>
        <v>169.61624063999997</v>
      </c>
      <c r="Z151" s="165">
        <v>0</v>
      </c>
      <c r="AA151" s="166">
        <f>Z151*K151</f>
        <v>0</v>
      </c>
      <c r="AR151" s="18" t="s">
        <v>152</v>
      </c>
      <c r="AT151" s="18" t="s">
        <v>148</v>
      </c>
      <c r="AU151" s="18" t="s">
        <v>126</v>
      </c>
      <c r="AY151" s="18" t="s">
        <v>147</v>
      </c>
      <c r="BE151" s="105">
        <f>IF(U151="základná",N151,0)</f>
        <v>0</v>
      </c>
      <c r="BF151" s="105">
        <f>IF(U151="znížená",N151,0)</f>
        <v>0</v>
      </c>
      <c r="BG151" s="105">
        <f>IF(U151="zákl. prenesená",N151,0)</f>
        <v>0</v>
      </c>
      <c r="BH151" s="105">
        <f>IF(U151="zníž. prenesená",N151,0)</f>
        <v>0</v>
      </c>
      <c r="BI151" s="105">
        <f>IF(U151="nulová",N151,0)</f>
        <v>0</v>
      </c>
      <c r="BJ151" s="18" t="s">
        <v>126</v>
      </c>
      <c r="BK151" s="105">
        <f>ROUND(L151*K151,2)</f>
        <v>0</v>
      </c>
      <c r="BL151" s="18" t="s">
        <v>152</v>
      </c>
      <c r="BM151" s="18" t="s">
        <v>501</v>
      </c>
    </row>
    <row r="152" spans="2:65" s="9" customFormat="1" ht="29.85" customHeight="1">
      <c r="B152" s="149"/>
      <c r="C152" s="150"/>
      <c r="D152" s="159" t="s">
        <v>288</v>
      </c>
      <c r="E152" s="159"/>
      <c r="F152" s="159"/>
      <c r="G152" s="159"/>
      <c r="H152" s="159"/>
      <c r="I152" s="159"/>
      <c r="J152" s="159"/>
      <c r="K152" s="159"/>
      <c r="L152" s="159"/>
      <c r="M152" s="159"/>
      <c r="N152" s="225">
        <f>BK152</f>
        <v>0</v>
      </c>
      <c r="O152" s="226"/>
      <c r="P152" s="226"/>
      <c r="Q152" s="226"/>
      <c r="R152" s="152"/>
      <c r="T152" s="153"/>
      <c r="U152" s="150"/>
      <c r="V152" s="150"/>
      <c r="W152" s="154">
        <f>SUM(W153:W166)</f>
        <v>0</v>
      </c>
      <c r="X152" s="150"/>
      <c r="Y152" s="154">
        <f>SUM(Y153:Y166)</f>
        <v>18.317315400000002</v>
      </c>
      <c r="Z152" s="150"/>
      <c r="AA152" s="155">
        <f>SUM(AA153:AA166)</f>
        <v>0</v>
      </c>
      <c r="AR152" s="156" t="s">
        <v>85</v>
      </c>
      <c r="AT152" s="157" t="s">
        <v>76</v>
      </c>
      <c r="AU152" s="157" t="s">
        <v>85</v>
      </c>
      <c r="AY152" s="156" t="s">
        <v>147</v>
      </c>
      <c r="BK152" s="158">
        <f>SUM(BK153:BK166)</f>
        <v>0</v>
      </c>
    </row>
    <row r="153" spans="2:65" s="1" customFormat="1" ht="25.5" customHeight="1">
      <c r="B153" s="131"/>
      <c r="C153" s="160" t="s">
        <v>246</v>
      </c>
      <c r="D153" s="160" t="s">
        <v>148</v>
      </c>
      <c r="E153" s="161" t="s">
        <v>502</v>
      </c>
      <c r="F153" s="220" t="s">
        <v>503</v>
      </c>
      <c r="G153" s="220"/>
      <c r="H153" s="220"/>
      <c r="I153" s="220"/>
      <c r="J153" s="162" t="s">
        <v>228</v>
      </c>
      <c r="K153" s="163">
        <v>22.5</v>
      </c>
      <c r="L153" s="222">
        <v>0</v>
      </c>
      <c r="M153" s="222"/>
      <c r="N153" s="217">
        <f t="shared" ref="N153:N166" si="15">ROUND(L153*K153,2)</f>
        <v>0</v>
      </c>
      <c r="O153" s="217"/>
      <c r="P153" s="217"/>
      <c r="Q153" s="217"/>
      <c r="R153" s="134"/>
      <c r="T153" s="164" t="s">
        <v>5</v>
      </c>
      <c r="U153" s="43" t="s">
        <v>44</v>
      </c>
      <c r="V153" s="35"/>
      <c r="W153" s="165">
        <f t="shared" ref="W153:W166" si="16">V153*K153</f>
        <v>0</v>
      </c>
      <c r="X153" s="165">
        <v>1.0000000000000001E-5</v>
      </c>
      <c r="Y153" s="165">
        <f t="shared" ref="Y153:Y166" si="17">X153*K153</f>
        <v>2.2500000000000002E-4</v>
      </c>
      <c r="Z153" s="165">
        <v>0</v>
      </c>
      <c r="AA153" s="166">
        <f t="shared" ref="AA153:AA166" si="18">Z153*K153</f>
        <v>0</v>
      </c>
      <c r="AR153" s="18" t="s">
        <v>152</v>
      </c>
      <c r="AT153" s="18" t="s">
        <v>148</v>
      </c>
      <c r="AU153" s="18" t="s">
        <v>126</v>
      </c>
      <c r="AY153" s="18" t="s">
        <v>147</v>
      </c>
      <c r="BE153" s="105">
        <f t="shared" ref="BE153:BE166" si="19">IF(U153="základná",N153,0)</f>
        <v>0</v>
      </c>
      <c r="BF153" s="105">
        <f t="shared" ref="BF153:BF166" si="20">IF(U153="znížená",N153,0)</f>
        <v>0</v>
      </c>
      <c r="BG153" s="105">
        <f t="shared" ref="BG153:BG166" si="21">IF(U153="zákl. prenesená",N153,0)</f>
        <v>0</v>
      </c>
      <c r="BH153" s="105">
        <f t="shared" ref="BH153:BH166" si="22">IF(U153="zníž. prenesená",N153,0)</f>
        <v>0</v>
      </c>
      <c r="BI153" s="105">
        <f t="shared" ref="BI153:BI166" si="23">IF(U153="nulová",N153,0)</f>
        <v>0</v>
      </c>
      <c r="BJ153" s="18" t="s">
        <v>126</v>
      </c>
      <c r="BK153" s="105">
        <f t="shared" ref="BK153:BK166" si="24">ROUND(L153*K153,2)</f>
        <v>0</v>
      </c>
      <c r="BL153" s="18" t="s">
        <v>152</v>
      </c>
      <c r="BM153" s="18" t="s">
        <v>504</v>
      </c>
    </row>
    <row r="154" spans="2:65" s="1" customFormat="1" ht="38.25" customHeight="1">
      <c r="B154" s="131"/>
      <c r="C154" s="167" t="s">
        <v>250</v>
      </c>
      <c r="D154" s="167" t="s">
        <v>187</v>
      </c>
      <c r="E154" s="168" t="s">
        <v>505</v>
      </c>
      <c r="F154" s="221" t="s">
        <v>506</v>
      </c>
      <c r="G154" s="221"/>
      <c r="H154" s="221"/>
      <c r="I154" s="221"/>
      <c r="J154" s="169" t="s">
        <v>228</v>
      </c>
      <c r="K154" s="170">
        <v>22.5</v>
      </c>
      <c r="L154" s="227">
        <v>0</v>
      </c>
      <c r="M154" s="227"/>
      <c r="N154" s="228">
        <f t="shared" si="15"/>
        <v>0</v>
      </c>
      <c r="O154" s="217"/>
      <c r="P154" s="217"/>
      <c r="Q154" s="217"/>
      <c r="R154" s="134"/>
      <c r="T154" s="164" t="s">
        <v>5</v>
      </c>
      <c r="U154" s="43" t="s">
        <v>44</v>
      </c>
      <c r="V154" s="35"/>
      <c r="W154" s="165">
        <f t="shared" si="16"/>
        <v>0</v>
      </c>
      <c r="X154" s="165">
        <v>1.384E-2</v>
      </c>
      <c r="Y154" s="165">
        <f t="shared" si="17"/>
        <v>0.31140000000000001</v>
      </c>
      <c r="Z154" s="165">
        <v>0</v>
      </c>
      <c r="AA154" s="166">
        <f t="shared" si="18"/>
        <v>0</v>
      </c>
      <c r="AR154" s="18" t="s">
        <v>177</v>
      </c>
      <c r="AT154" s="18" t="s">
        <v>187</v>
      </c>
      <c r="AU154" s="18" t="s">
        <v>126</v>
      </c>
      <c r="AY154" s="18" t="s">
        <v>147</v>
      </c>
      <c r="BE154" s="105">
        <f t="shared" si="19"/>
        <v>0</v>
      </c>
      <c r="BF154" s="105">
        <f t="shared" si="20"/>
        <v>0</v>
      </c>
      <c r="BG154" s="105">
        <f t="shared" si="21"/>
        <v>0</v>
      </c>
      <c r="BH154" s="105">
        <f t="shared" si="22"/>
        <v>0</v>
      </c>
      <c r="BI154" s="105">
        <f t="shared" si="23"/>
        <v>0</v>
      </c>
      <c r="BJ154" s="18" t="s">
        <v>126</v>
      </c>
      <c r="BK154" s="105">
        <f t="shared" si="24"/>
        <v>0</v>
      </c>
      <c r="BL154" s="18" t="s">
        <v>152</v>
      </c>
      <c r="BM154" s="18" t="s">
        <v>507</v>
      </c>
    </row>
    <row r="155" spans="2:65" s="1" customFormat="1" ht="25.5" customHeight="1">
      <c r="B155" s="131"/>
      <c r="C155" s="160" t="s">
        <v>254</v>
      </c>
      <c r="D155" s="160" t="s">
        <v>148</v>
      </c>
      <c r="E155" s="161" t="s">
        <v>508</v>
      </c>
      <c r="F155" s="220" t="s">
        <v>509</v>
      </c>
      <c r="G155" s="220"/>
      <c r="H155" s="220"/>
      <c r="I155" s="220"/>
      <c r="J155" s="162" t="s">
        <v>228</v>
      </c>
      <c r="K155" s="163">
        <v>261.12</v>
      </c>
      <c r="L155" s="222">
        <v>0</v>
      </c>
      <c r="M155" s="222"/>
      <c r="N155" s="217">
        <f t="shared" si="15"/>
        <v>0</v>
      </c>
      <c r="O155" s="217"/>
      <c r="P155" s="217"/>
      <c r="Q155" s="217"/>
      <c r="R155" s="134"/>
      <c r="T155" s="164" t="s">
        <v>5</v>
      </c>
      <c r="U155" s="43" t="s">
        <v>44</v>
      </c>
      <c r="V155" s="35"/>
      <c r="W155" s="165">
        <f t="shared" si="16"/>
        <v>0</v>
      </c>
      <c r="X155" s="165">
        <v>2.0000000000000002E-5</v>
      </c>
      <c r="Y155" s="165">
        <f t="shared" si="17"/>
        <v>5.2224000000000003E-3</v>
      </c>
      <c r="Z155" s="165">
        <v>0</v>
      </c>
      <c r="AA155" s="166">
        <f t="shared" si="18"/>
        <v>0</v>
      </c>
      <c r="AR155" s="18" t="s">
        <v>152</v>
      </c>
      <c r="AT155" s="18" t="s">
        <v>148</v>
      </c>
      <c r="AU155" s="18" t="s">
        <v>126</v>
      </c>
      <c r="AY155" s="18" t="s">
        <v>147</v>
      </c>
      <c r="BE155" s="105">
        <f t="shared" si="19"/>
        <v>0</v>
      </c>
      <c r="BF155" s="105">
        <f t="shared" si="20"/>
        <v>0</v>
      </c>
      <c r="BG155" s="105">
        <f t="shared" si="21"/>
        <v>0</v>
      </c>
      <c r="BH155" s="105">
        <f t="shared" si="22"/>
        <v>0</v>
      </c>
      <c r="BI155" s="105">
        <f t="shared" si="23"/>
        <v>0</v>
      </c>
      <c r="BJ155" s="18" t="s">
        <v>126</v>
      </c>
      <c r="BK155" s="105">
        <f t="shared" si="24"/>
        <v>0</v>
      </c>
      <c r="BL155" s="18" t="s">
        <v>152</v>
      </c>
      <c r="BM155" s="18" t="s">
        <v>510</v>
      </c>
    </row>
    <row r="156" spans="2:65" s="1" customFormat="1" ht="38.25" customHeight="1">
      <c r="B156" s="131"/>
      <c r="C156" s="167" t="s">
        <v>258</v>
      </c>
      <c r="D156" s="167" t="s">
        <v>187</v>
      </c>
      <c r="E156" s="168" t="s">
        <v>511</v>
      </c>
      <c r="F156" s="221" t="s">
        <v>512</v>
      </c>
      <c r="G156" s="221"/>
      <c r="H156" s="221"/>
      <c r="I156" s="221"/>
      <c r="J156" s="169" t="s">
        <v>228</v>
      </c>
      <c r="K156" s="170">
        <v>261.12</v>
      </c>
      <c r="L156" s="227">
        <v>0</v>
      </c>
      <c r="M156" s="227"/>
      <c r="N156" s="228">
        <f t="shared" si="15"/>
        <v>0</v>
      </c>
      <c r="O156" s="217"/>
      <c r="P156" s="217"/>
      <c r="Q156" s="217"/>
      <c r="R156" s="134"/>
      <c r="T156" s="164" t="s">
        <v>5</v>
      </c>
      <c r="U156" s="43" t="s">
        <v>44</v>
      </c>
      <c r="V156" s="35"/>
      <c r="W156" s="165">
        <f t="shared" si="16"/>
        <v>0</v>
      </c>
      <c r="X156" s="165">
        <v>3.1399999999999997E-2</v>
      </c>
      <c r="Y156" s="165">
        <f t="shared" si="17"/>
        <v>8.1991680000000002</v>
      </c>
      <c r="Z156" s="165">
        <v>0</v>
      </c>
      <c r="AA156" s="166">
        <f t="shared" si="18"/>
        <v>0</v>
      </c>
      <c r="AR156" s="18" t="s">
        <v>177</v>
      </c>
      <c r="AT156" s="18" t="s">
        <v>187</v>
      </c>
      <c r="AU156" s="18" t="s">
        <v>126</v>
      </c>
      <c r="AY156" s="18" t="s">
        <v>147</v>
      </c>
      <c r="BE156" s="105">
        <f t="shared" si="19"/>
        <v>0</v>
      </c>
      <c r="BF156" s="105">
        <f t="shared" si="20"/>
        <v>0</v>
      </c>
      <c r="BG156" s="105">
        <f t="shared" si="21"/>
        <v>0</v>
      </c>
      <c r="BH156" s="105">
        <f t="shared" si="22"/>
        <v>0</v>
      </c>
      <c r="BI156" s="105">
        <f t="shared" si="23"/>
        <v>0</v>
      </c>
      <c r="BJ156" s="18" t="s">
        <v>126</v>
      </c>
      <c r="BK156" s="105">
        <f t="shared" si="24"/>
        <v>0</v>
      </c>
      <c r="BL156" s="18" t="s">
        <v>152</v>
      </c>
      <c r="BM156" s="18" t="s">
        <v>513</v>
      </c>
    </row>
    <row r="157" spans="2:65" s="1" customFormat="1" ht="16.5" customHeight="1">
      <c r="B157" s="131"/>
      <c r="C157" s="160" t="s">
        <v>262</v>
      </c>
      <c r="D157" s="160" t="s">
        <v>148</v>
      </c>
      <c r="E157" s="161" t="s">
        <v>514</v>
      </c>
      <c r="F157" s="220" t="s">
        <v>515</v>
      </c>
      <c r="G157" s="220"/>
      <c r="H157" s="220"/>
      <c r="I157" s="220"/>
      <c r="J157" s="162" t="s">
        <v>228</v>
      </c>
      <c r="K157" s="163">
        <v>22.5</v>
      </c>
      <c r="L157" s="222">
        <v>0</v>
      </c>
      <c r="M157" s="222"/>
      <c r="N157" s="217">
        <f t="shared" si="15"/>
        <v>0</v>
      </c>
      <c r="O157" s="217"/>
      <c r="P157" s="217"/>
      <c r="Q157" s="217"/>
      <c r="R157" s="134"/>
      <c r="T157" s="164" t="s">
        <v>5</v>
      </c>
      <c r="U157" s="43" t="s">
        <v>44</v>
      </c>
      <c r="V157" s="35"/>
      <c r="W157" s="165">
        <f t="shared" si="16"/>
        <v>0</v>
      </c>
      <c r="X157" s="165">
        <v>0</v>
      </c>
      <c r="Y157" s="165">
        <f t="shared" si="17"/>
        <v>0</v>
      </c>
      <c r="Z157" s="165">
        <v>0</v>
      </c>
      <c r="AA157" s="166">
        <f t="shared" si="18"/>
        <v>0</v>
      </c>
      <c r="AR157" s="18" t="s">
        <v>152</v>
      </c>
      <c r="AT157" s="18" t="s">
        <v>148</v>
      </c>
      <c r="AU157" s="18" t="s">
        <v>126</v>
      </c>
      <c r="AY157" s="18" t="s">
        <v>147</v>
      </c>
      <c r="BE157" s="105">
        <f t="shared" si="19"/>
        <v>0</v>
      </c>
      <c r="BF157" s="105">
        <f t="shared" si="20"/>
        <v>0</v>
      </c>
      <c r="BG157" s="105">
        <f t="shared" si="21"/>
        <v>0</v>
      </c>
      <c r="BH157" s="105">
        <f t="shared" si="22"/>
        <v>0</v>
      </c>
      <c r="BI157" s="105">
        <f t="shared" si="23"/>
        <v>0</v>
      </c>
      <c r="BJ157" s="18" t="s">
        <v>126</v>
      </c>
      <c r="BK157" s="105">
        <f t="shared" si="24"/>
        <v>0</v>
      </c>
      <c r="BL157" s="18" t="s">
        <v>152</v>
      </c>
      <c r="BM157" s="18" t="s">
        <v>516</v>
      </c>
    </row>
    <row r="158" spans="2:65" s="1" customFormat="1" ht="16.5" customHeight="1">
      <c r="B158" s="131"/>
      <c r="C158" s="160" t="s">
        <v>268</v>
      </c>
      <c r="D158" s="160" t="s">
        <v>148</v>
      </c>
      <c r="E158" s="161" t="s">
        <v>517</v>
      </c>
      <c r="F158" s="220" t="s">
        <v>518</v>
      </c>
      <c r="G158" s="220"/>
      <c r="H158" s="220"/>
      <c r="I158" s="220"/>
      <c r="J158" s="162" t="s">
        <v>228</v>
      </c>
      <c r="K158" s="163">
        <v>261.12</v>
      </c>
      <c r="L158" s="222">
        <v>0</v>
      </c>
      <c r="M158" s="222"/>
      <c r="N158" s="217">
        <f t="shared" si="15"/>
        <v>0</v>
      </c>
      <c r="O158" s="217"/>
      <c r="P158" s="217"/>
      <c r="Q158" s="217"/>
      <c r="R158" s="134"/>
      <c r="T158" s="164" t="s">
        <v>5</v>
      </c>
      <c r="U158" s="43" t="s">
        <v>44</v>
      </c>
      <c r="V158" s="35"/>
      <c r="W158" s="165">
        <f t="shared" si="16"/>
        <v>0</v>
      </c>
      <c r="X158" s="165">
        <v>0</v>
      </c>
      <c r="Y158" s="165">
        <f t="shared" si="17"/>
        <v>0</v>
      </c>
      <c r="Z158" s="165">
        <v>0</v>
      </c>
      <c r="AA158" s="166">
        <f t="shared" si="18"/>
        <v>0</v>
      </c>
      <c r="AR158" s="18" t="s">
        <v>152</v>
      </c>
      <c r="AT158" s="18" t="s">
        <v>148</v>
      </c>
      <c r="AU158" s="18" t="s">
        <v>126</v>
      </c>
      <c r="AY158" s="18" t="s">
        <v>147</v>
      </c>
      <c r="BE158" s="105">
        <f t="shared" si="19"/>
        <v>0</v>
      </c>
      <c r="BF158" s="105">
        <f t="shared" si="20"/>
        <v>0</v>
      </c>
      <c r="BG158" s="105">
        <f t="shared" si="21"/>
        <v>0</v>
      </c>
      <c r="BH158" s="105">
        <f t="shared" si="22"/>
        <v>0</v>
      </c>
      <c r="BI158" s="105">
        <f t="shared" si="23"/>
        <v>0</v>
      </c>
      <c r="BJ158" s="18" t="s">
        <v>126</v>
      </c>
      <c r="BK158" s="105">
        <f t="shared" si="24"/>
        <v>0</v>
      </c>
      <c r="BL158" s="18" t="s">
        <v>152</v>
      </c>
      <c r="BM158" s="18" t="s">
        <v>519</v>
      </c>
    </row>
    <row r="159" spans="2:65" s="1" customFormat="1" ht="38.25" customHeight="1">
      <c r="B159" s="131"/>
      <c r="C159" s="160" t="s">
        <v>272</v>
      </c>
      <c r="D159" s="160" t="s">
        <v>148</v>
      </c>
      <c r="E159" s="161" t="s">
        <v>520</v>
      </c>
      <c r="F159" s="220" t="s">
        <v>521</v>
      </c>
      <c r="G159" s="220"/>
      <c r="H159" s="220"/>
      <c r="I159" s="220"/>
      <c r="J159" s="162" t="s">
        <v>369</v>
      </c>
      <c r="K159" s="163">
        <v>6</v>
      </c>
      <c r="L159" s="222">
        <v>0</v>
      </c>
      <c r="M159" s="222"/>
      <c r="N159" s="217">
        <f t="shared" si="15"/>
        <v>0</v>
      </c>
      <c r="O159" s="217"/>
      <c r="P159" s="217"/>
      <c r="Q159" s="217"/>
      <c r="R159" s="134"/>
      <c r="T159" s="164" t="s">
        <v>5</v>
      </c>
      <c r="U159" s="43" t="s">
        <v>44</v>
      </c>
      <c r="V159" s="35"/>
      <c r="W159" s="165">
        <f t="shared" si="16"/>
        <v>0</v>
      </c>
      <c r="X159" s="165">
        <v>0</v>
      </c>
      <c r="Y159" s="165">
        <f t="shared" si="17"/>
        <v>0</v>
      </c>
      <c r="Z159" s="165">
        <v>0</v>
      </c>
      <c r="AA159" s="166">
        <f t="shared" si="18"/>
        <v>0</v>
      </c>
      <c r="AR159" s="18" t="s">
        <v>152</v>
      </c>
      <c r="AT159" s="18" t="s">
        <v>148</v>
      </c>
      <c r="AU159" s="18" t="s">
        <v>126</v>
      </c>
      <c r="AY159" s="18" t="s">
        <v>147</v>
      </c>
      <c r="BE159" s="105">
        <f t="shared" si="19"/>
        <v>0</v>
      </c>
      <c r="BF159" s="105">
        <f t="shared" si="20"/>
        <v>0</v>
      </c>
      <c r="BG159" s="105">
        <f t="shared" si="21"/>
        <v>0</v>
      </c>
      <c r="BH159" s="105">
        <f t="shared" si="22"/>
        <v>0</v>
      </c>
      <c r="BI159" s="105">
        <f t="shared" si="23"/>
        <v>0</v>
      </c>
      <c r="BJ159" s="18" t="s">
        <v>126</v>
      </c>
      <c r="BK159" s="105">
        <f t="shared" si="24"/>
        <v>0</v>
      </c>
      <c r="BL159" s="18" t="s">
        <v>152</v>
      </c>
      <c r="BM159" s="18" t="s">
        <v>522</v>
      </c>
    </row>
    <row r="160" spans="2:65" s="1" customFormat="1" ht="38.25" customHeight="1">
      <c r="B160" s="131"/>
      <c r="C160" s="167" t="s">
        <v>276</v>
      </c>
      <c r="D160" s="167" t="s">
        <v>187</v>
      </c>
      <c r="E160" s="168" t="s">
        <v>523</v>
      </c>
      <c r="F160" s="221" t="s">
        <v>524</v>
      </c>
      <c r="G160" s="221"/>
      <c r="H160" s="221"/>
      <c r="I160" s="221"/>
      <c r="J160" s="169" t="s">
        <v>369</v>
      </c>
      <c r="K160" s="170">
        <v>6</v>
      </c>
      <c r="L160" s="227">
        <v>0</v>
      </c>
      <c r="M160" s="227"/>
      <c r="N160" s="228">
        <f t="shared" si="15"/>
        <v>0</v>
      </c>
      <c r="O160" s="217"/>
      <c r="P160" s="217"/>
      <c r="Q160" s="217"/>
      <c r="R160" s="134"/>
      <c r="T160" s="164" t="s">
        <v>5</v>
      </c>
      <c r="U160" s="43" t="s">
        <v>44</v>
      </c>
      <c r="V160" s="35"/>
      <c r="W160" s="165">
        <f t="shared" si="16"/>
        <v>0</v>
      </c>
      <c r="X160" s="165">
        <v>2.809E-2</v>
      </c>
      <c r="Y160" s="165">
        <f t="shared" si="17"/>
        <v>0.16854</v>
      </c>
      <c r="Z160" s="165">
        <v>0</v>
      </c>
      <c r="AA160" s="166">
        <f t="shared" si="18"/>
        <v>0</v>
      </c>
      <c r="AR160" s="18" t="s">
        <v>177</v>
      </c>
      <c r="AT160" s="18" t="s">
        <v>187</v>
      </c>
      <c r="AU160" s="18" t="s">
        <v>126</v>
      </c>
      <c r="AY160" s="18" t="s">
        <v>147</v>
      </c>
      <c r="BE160" s="105">
        <f t="shared" si="19"/>
        <v>0</v>
      </c>
      <c r="BF160" s="105">
        <f t="shared" si="20"/>
        <v>0</v>
      </c>
      <c r="BG160" s="105">
        <f t="shared" si="21"/>
        <v>0</v>
      </c>
      <c r="BH160" s="105">
        <f t="shared" si="22"/>
        <v>0</v>
      </c>
      <c r="BI160" s="105">
        <f t="shared" si="23"/>
        <v>0</v>
      </c>
      <c r="BJ160" s="18" t="s">
        <v>126</v>
      </c>
      <c r="BK160" s="105">
        <f t="shared" si="24"/>
        <v>0</v>
      </c>
      <c r="BL160" s="18" t="s">
        <v>152</v>
      </c>
      <c r="BM160" s="18" t="s">
        <v>525</v>
      </c>
    </row>
    <row r="161" spans="2:65" s="1" customFormat="1" ht="16.5" customHeight="1">
      <c r="B161" s="131"/>
      <c r="C161" s="167" t="s">
        <v>280</v>
      </c>
      <c r="D161" s="167" t="s">
        <v>187</v>
      </c>
      <c r="E161" s="168" t="s">
        <v>526</v>
      </c>
      <c r="F161" s="221" t="s">
        <v>527</v>
      </c>
      <c r="G161" s="221"/>
      <c r="H161" s="221"/>
      <c r="I161" s="221"/>
      <c r="J161" s="169" t="s">
        <v>228</v>
      </c>
      <c r="K161" s="170">
        <v>12</v>
      </c>
      <c r="L161" s="227">
        <v>0</v>
      </c>
      <c r="M161" s="227"/>
      <c r="N161" s="228">
        <f t="shared" si="15"/>
        <v>0</v>
      </c>
      <c r="O161" s="217"/>
      <c r="P161" s="217"/>
      <c r="Q161" s="217"/>
      <c r="R161" s="134"/>
      <c r="T161" s="164" t="s">
        <v>5</v>
      </c>
      <c r="U161" s="43" t="s">
        <v>44</v>
      </c>
      <c r="V161" s="35"/>
      <c r="W161" s="165">
        <f t="shared" si="16"/>
        <v>0</v>
      </c>
      <c r="X161" s="165">
        <v>1.3520000000000001E-2</v>
      </c>
      <c r="Y161" s="165">
        <f t="shared" si="17"/>
        <v>0.16224</v>
      </c>
      <c r="Z161" s="165">
        <v>0</v>
      </c>
      <c r="AA161" s="166">
        <f t="shared" si="18"/>
        <v>0</v>
      </c>
      <c r="AR161" s="18" t="s">
        <v>177</v>
      </c>
      <c r="AT161" s="18" t="s">
        <v>187</v>
      </c>
      <c r="AU161" s="18" t="s">
        <v>126</v>
      </c>
      <c r="AY161" s="18" t="s">
        <v>147</v>
      </c>
      <c r="BE161" s="105">
        <f t="shared" si="19"/>
        <v>0</v>
      </c>
      <c r="BF161" s="105">
        <f t="shared" si="20"/>
        <v>0</v>
      </c>
      <c r="BG161" s="105">
        <f t="shared" si="21"/>
        <v>0</v>
      </c>
      <c r="BH161" s="105">
        <f t="shared" si="22"/>
        <v>0</v>
      </c>
      <c r="BI161" s="105">
        <f t="shared" si="23"/>
        <v>0</v>
      </c>
      <c r="BJ161" s="18" t="s">
        <v>126</v>
      </c>
      <c r="BK161" s="105">
        <f t="shared" si="24"/>
        <v>0</v>
      </c>
      <c r="BL161" s="18" t="s">
        <v>152</v>
      </c>
      <c r="BM161" s="18" t="s">
        <v>528</v>
      </c>
    </row>
    <row r="162" spans="2:65" s="1" customFormat="1" ht="25.5" customHeight="1">
      <c r="B162" s="131"/>
      <c r="C162" s="167" t="s">
        <v>377</v>
      </c>
      <c r="D162" s="167" t="s">
        <v>187</v>
      </c>
      <c r="E162" s="168" t="s">
        <v>529</v>
      </c>
      <c r="F162" s="221" t="s">
        <v>530</v>
      </c>
      <c r="G162" s="221"/>
      <c r="H162" s="221"/>
      <c r="I162" s="221"/>
      <c r="J162" s="169" t="s">
        <v>369</v>
      </c>
      <c r="K162" s="170">
        <v>6</v>
      </c>
      <c r="L162" s="227">
        <v>0</v>
      </c>
      <c r="M162" s="227"/>
      <c r="N162" s="228">
        <f t="shared" si="15"/>
        <v>0</v>
      </c>
      <c r="O162" s="217"/>
      <c r="P162" s="217"/>
      <c r="Q162" s="217"/>
      <c r="R162" s="134"/>
      <c r="T162" s="164" t="s">
        <v>5</v>
      </c>
      <c r="U162" s="43" t="s">
        <v>44</v>
      </c>
      <c r="V162" s="35"/>
      <c r="W162" s="165">
        <f t="shared" si="16"/>
        <v>0</v>
      </c>
      <c r="X162" s="165">
        <v>1.75E-3</v>
      </c>
      <c r="Y162" s="165">
        <f t="shared" si="17"/>
        <v>1.0500000000000001E-2</v>
      </c>
      <c r="Z162" s="165">
        <v>0</v>
      </c>
      <c r="AA162" s="166">
        <f t="shared" si="18"/>
        <v>0</v>
      </c>
      <c r="AR162" s="18" t="s">
        <v>177</v>
      </c>
      <c r="AT162" s="18" t="s">
        <v>187</v>
      </c>
      <c r="AU162" s="18" t="s">
        <v>126</v>
      </c>
      <c r="AY162" s="18" t="s">
        <v>147</v>
      </c>
      <c r="BE162" s="105">
        <f t="shared" si="19"/>
        <v>0</v>
      </c>
      <c r="BF162" s="105">
        <f t="shared" si="20"/>
        <v>0</v>
      </c>
      <c r="BG162" s="105">
        <f t="shared" si="21"/>
        <v>0</v>
      </c>
      <c r="BH162" s="105">
        <f t="shared" si="22"/>
        <v>0</v>
      </c>
      <c r="BI162" s="105">
        <f t="shared" si="23"/>
        <v>0</v>
      </c>
      <c r="BJ162" s="18" t="s">
        <v>126</v>
      </c>
      <c r="BK162" s="105">
        <f t="shared" si="24"/>
        <v>0</v>
      </c>
      <c r="BL162" s="18" t="s">
        <v>152</v>
      </c>
      <c r="BM162" s="18" t="s">
        <v>531</v>
      </c>
    </row>
    <row r="163" spans="2:65" s="1" customFormat="1" ht="16.5" customHeight="1">
      <c r="B163" s="131"/>
      <c r="C163" s="167" t="s">
        <v>381</v>
      </c>
      <c r="D163" s="167" t="s">
        <v>187</v>
      </c>
      <c r="E163" s="168" t="s">
        <v>532</v>
      </c>
      <c r="F163" s="221" t="s">
        <v>533</v>
      </c>
      <c r="G163" s="221"/>
      <c r="H163" s="221"/>
      <c r="I163" s="221"/>
      <c r="J163" s="169" t="s">
        <v>369</v>
      </c>
      <c r="K163" s="170">
        <v>6</v>
      </c>
      <c r="L163" s="227">
        <v>0</v>
      </c>
      <c r="M163" s="227"/>
      <c r="N163" s="228">
        <f t="shared" si="15"/>
        <v>0</v>
      </c>
      <c r="O163" s="217"/>
      <c r="P163" s="217"/>
      <c r="Q163" s="217"/>
      <c r="R163" s="134"/>
      <c r="T163" s="164" t="s">
        <v>5</v>
      </c>
      <c r="U163" s="43" t="s">
        <v>44</v>
      </c>
      <c r="V163" s="35"/>
      <c r="W163" s="165">
        <f t="shared" si="16"/>
        <v>0</v>
      </c>
      <c r="X163" s="165">
        <v>8.6400000000000005E-2</v>
      </c>
      <c r="Y163" s="165">
        <f t="shared" si="17"/>
        <v>0.51839999999999997</v>
      </c>
      <c r="Z163" s="165">
        <v>0</v>
      </c>
      <c r="AA163" s="166">
        <f t="shared" si="18"/>
        <v>0</v>
      </c>
      <c r="AR163" s="18" t="s">
        <v>177</v>
      </c>
      <c r="AT163" s="18" t="s">
        <v>187</v>
      </c>
      <c r="AU163" s="18" t="s">
        <v>126</v>
      </c>
      <c r="AY163" s="18" t="s">
        <v>147</v>
      </c>
      <c r="BE163" s="105">
        <f t="shared" si="19"/>
        <v>0</v>
      </c>
      <c r="BF163" s="105">
        <f t="shared" si="20"/>
        <v>0</v>
      </c>
      <c r="BG163" s="105">
        <f t="shared" si="21"/>
        <v>0</v>
      </c>
      <c r="BH163" s="105">
        <f t="shared" si="22"/>
        <v>0</v>
      </c>
      <c r="BI163" s="105">
        <f t="shared" si="23"/>
        <v>0</v>
      </c>
      <c r="BJ163" s="18" t="s">
        <v>126</v>
      </c>
      <c r="BK163" s="105">
        <f t="shared" si="24"/>
        <v>0</v>
      </c>
      <c r="BL163" s="18" t="s">
        <v>152</v>
      </c>
      <c r="BM163" s="18" t="s">
        <v>534</v>
      </c>
    </row>
    <row r="164" spans="2:65" s="1" customFormat="1" ht="25.5" customHeight="1">
      <c r="B164" s="131"/>
      <c r="C164" s="167" t="s">
        <v>385</v>
      </c>
      <c r="D164" s="167" t="s">
        <v>187</v>
      </c>
      <c r="E164" s="168" t="s">
        <v>535</v>
      </c>
      <c r="F164" s="221" t="s">
        <v>536</v>
      </c>
      <c r="G164" s="221"/>
      <c r="H164" s="221"/>
      <c r="I164" s="221"/>
      <c r="J164" s="169" t="s">
        <v>369</v>
      </c>
      <c r="K164" s="170">
        <v>6</v>
      </c>
      <c r="L164" s="227">
        <v>0</v>
      </c>
      <c r="M164" s="227"/>
      <c r="N164" s="228">
        <f t="shared" si="15"/>
        <v>0</v>
      </c>
      <c r="O164" s="217"/>
      <c r="P164" s="217"/>
      <c r="Q164" s="217"/>
      <c r="R164" s="134"/>
      <c r="T164" s="164" t="s">
        <v>5</v>
      </c>
      <c r="U164" s="43" t="s">
        <v>44</v>
      </c>
      <c r="V164" s="35"/>
      <c r="W164" s="165">
        <f t="shared" si="16"/>
        <v>0</v>
      </c>
      <c r="X164" s="165">
        <v>0.15229999999999999</v>
      </c>
      <c r="Y164" s="165">
        <f t="shared" si="17"/>
        <v>0.91379999999999995</v>
      </c>
      <c r="Z164" s="165">
        <v>0</v>
      </c>
      <c r="AA164" s="166">
        <f t="shared" si="18"/>
        <v>0</v>
      </c>
      <c r="AR164" s="18" t="s">
        <v>177</v>
      </c>
      <c r="AT164" s="18" t="s">
        <v>187</v>
      </c>
      <c r="AU164" s="18" t="s">
        <v>126</v>
      </c>
      <c r="AY164" s="18" t="s">
        <v>147</v>
      </c>
      <c r="BE164" s="105">
        <f t="shared" si="19"/>
        <v>0</v>
      </c>
      <c r="BF164" s="105">
        <f t="shared" si="20"/>
        <v>0</v>
      </c>
      <c r="BG164" s="105">
        <f t="shared" si="21"/>
        <v>0</v>
      </c>
      <c r="BH164" s="105">
        <f t="shared" si="22"/>
        <v>0</v>
      </c>
      <c r="BI164" s="105">
        <f t="shared" si="23"/>
        <v>0</v>
      </c>
      <c r="BJ164" s="18" t="s">
        <v>126</v>
      </c>
      <c r="BK164" s="105">
        <f t="shared" si="24"/>
        <v>0</v>
      </c>
      <c r="BL164" s="18" t="s">
        <v>152</v>
      </c>
      <c r="BM164" s="18" t="s">
        <v>537</v>
      </c>
    </row>
    <row r="165" spans="2:65" s="1" customFormat="1" ht="25.5" customHeight="1">
      <c r="B165" s="131"/>
      <c r="C165" s="160" t="s">
        <v>390</v>
      </c>
      <c r="D165" s="160" t="s">
        <v>148</v>
      </c>
      <c r="E165" s="161" t="s">
        <v>371</v>
      </c>
      <c r="F165" s="220" t="s">
        <v>372</v>
      </c>
      <c r="G165" s="220"/>
      <c r="H165" s="220"/>
      <c r="I165" s="220"/>
      <c r="J165" s="162" t="s">
        <v>369</v>
      </c>
      <c r="K165" s="163">
        <v>18</v>
      </c>
      <c r="L165" s="222">
        <v>0</v>
      </c>
      <c r="M165" s="222"/>
      <c r="N165" s="217">
        <f t="shared" si="15"/>
        <v>0</v>
      </c>
      <c r="O165" s="217"/>
      <c r="P165" s="217"/>
      <c r="Q165" s="217"/>
      <c r="R165" s="134"/>
      <c r="T165" s="164" t="s">
        <v>5</v>
      </c>
      <c r="U165" s="43" t="s">
        <v>44</v>
      </c>
      <c r="V165" s="35"/>
      <c r="W165" s="165">
        <f t="shared" si="16"/>
        <v>0</v>
      </c>
      <c r="X165" s="165">
        <v>0.34099000000000002</v>
      </c>
      <c r="Y165" s="165">
        <f t="shared" si="17"/>
        <v>6.1378200000000005</v>
      </c>
      <c r="Z165" s="165">
        <v>0</v>
      </c>
      <c r="AA165" s="166">
        <f t="shared" si="18"/>
        <v>0</v>
      </c>
      <c r="AR165" s="18" t="s">
        <v>152</v>
      </c>
      <c r="AT165" s="18" t="s">
        <v>148</v>
      </c>
      <c r="AU165" s="18" t="s">
        <v>126</v>
      </c>
      <c r="AY165" s="18" t="s">
        <v>147</v>
      </c>
      <c r="BE165" s="105">
        <f t="shared" si="19"/>
        <v>0</v>
      </c>
      <c r="BF165" s="105">
        <f t="shared" si="20"/>
        <v>0</v>
      </c>
      <c r="BG165" s="105">
        <f t="shared" si="21"/>
        <v>0</v>
      </c>
      <c r="BH165" s="105">
        <f t="shared" si="22"/>
        <v>0</v>
      </c>
      <c r="BI165" s="105">
        <f t="shared" si="23"/>
        <v>0</v>
      </c>
      <c r="BJ165" s="18" t="s">
        <v>126</v>
      </c>
      <c r="BK165" s="105">
        <f t="shared" si="24"/>
        <v>0</v>
      </c>
      <c r="BL165" s="18" t="s">
        <v>152</v>
      </c>
      <c r="BM165" s="18" t="s">
        <v>538</v>
      </c>
    </row>
    <row r="166" spans="2:65" s="1" customFormat="1" ht="25.5" customHeight="1">
      <c r="B166" s="131"/>
      <c r="C166" s="167" t="s">
        <v>392</v>
      </c>
      <c r="D166" s="167" t="s">
        <v>187</v>
      </c>
      <c r="E166" s="168" t="s">
        <v>374</v>
      </c>
      <c r="F166" s="221" t="s">
        <v>375</v>
      </c>
      <c r="G166" s="221"/>
      <c r="H166" s="221"/>
      <c r="I166" s="221"/>
      <c r="J166" s="169" t="s">
        <v>369</v>
      </c>
      <c r="K166" s="170">
        <v>18</v>
      </c>
      <c r="L166" s="227">
        <v>0</v>
      </c>
      <c r="M166" s="227"/>
      <c r="N166" s="228">
        <f t="shared" si="15"/>
        <v>0</v>
      </c>
      <c r="O166" s="217"/>
      <c r="P166" s="217"/>
      <c r="Q166" s="217"/>
      <c r="R166" s="134"/>
      <c r="T166" s="164" t="s">
        <v>5</v>
      </c>
      <c r="U166" s="43" t="s">
        <v>44</v>
      </c>
      <c r="V166" s="35"/>
      <c r="W166" s="165">
        <f t="shared" si="16"/>
        <v>0</v>
      </c>
      <c r="X166" s="165">
        <v>0.105</v>
      </c>
      <c r="Y166" s="165">
        <f t="shared" si="17"/>
        <v>1.89</v>
      </c>
      <c r="Z166" s="165">
        <v>0</v>
      </c>
      <c r="AA166" s="166">
        <f t="shared" si="18"/>
        <v>0</v>
      </c>
      <c r="AR166" s="18" t="s">
        <v>177</v>
      </c>
      <c r="AT166" s="18" t="s">
        <v>187</v>
      </c>
      <c r="AU166" s="18" t="s">
        <v>126</v>
      </c>
      <c r="AY166" s="18" t="s">
        <v>147</v>
      </c>
      <c r="BE166" s="105">
        <f t="shared" si="19"/>
        <v>0</v>
      </c>
      <c r="BF166" s="105">
        <f t="shared" si="20"/>
        <v>0</v>
      </c>
      <c r="BG166" s="105">
        <f t="shared" si="21"/>
        <v>0</v>
      </c>
      <c r="BH166" s="105">
        <f t="shared" si="22"/>
        <v>0</v>
      </c>
      <c r="BI166" s="105">
        <f t="shared" si="23"/>
        <v>0</v>
      </c>
      <c r="BJ166" s="18" t="s">
        <v>126</v>
      </c>
      <c r="BK166" s="105">
        <f t="shared" si="24"/>
        <v>0</v>
      </c>
      <c r="BL166" s="18" t="s">
        <v>152</v>
      </c>
      <c r="BM166" s="18" t="s">
        <v>539</v>
      </c>
    </row>
    <row r="167" spans="2:65" s="9" customFormat="1" ht="29.85" customHeight="1">
      <c r="B167" s="149"/>
      <c r="C167" s="150"/>
      <c r="D167" s="159" t="s">
        <v>120</v>
      </c>
      <c r="E167" s="159"/>
      <c r="F167" s="159"/>
      <c r="G167" s="159"/>
      <c r="H167" s="159"/>
      <c r="I167" s="159"/>
      <c r="J167" s="159"/>
      <c r="K167" s="159"/>
      <c r="L167" s="159"/>
      <c r="M167" s="159"/>
      <c r="N167" s="225">
        <f>BK167</f>
        <v>0</v>
      </c>
      <c r="O167" s="226"/>
      <c r="P167" s="226"/>
      <c r="Q167" s="226"/>
      <c r="R167" s="152"/>
      <c r="T167" s="153"/>
      <c r="U167" s="150"/>
      <c r="V167" s="150"/>
      <c r="W167" s="154">
        <f>SUM(W168:W172)</f>
        <v>0</v>
      </c>
      <c r="X167" s="150"/>
      <c r="Y167" s="154">
        <f>SUM(Y168:Y172)</f>
        <v>0</v>
      </c>
      <c r="Z167" s="150"/>
      <c r="AA167" s="155">
        <f>SUM(AA168:AA172)</f>
        <v>0</v>
      </c>
      <c r="AR167" s="156" t="s">
        <v>85</v>
      </c>
      <c r="AT167" s="157" t="s">
        <v>76</v>
      </c>
      <c r="AU167" s="157" t="s">
        <v>85</v>
      </c>
      <c r="AY167" s="156" t="s">
        <v>147</v>
      </c>
      <c r="BK167" s="158">
        <f>SUM(BK168:BK172)</f>
        <v>0</v>
      </c>
    </row>
    <row r="168" spans="2:65" s="1" customFormat="1" ht="25.5" customHeight="1">
      <c r="B168" s="131"/>
      <c r="C168" s="160" t="s">
        <v>396</v>
      </c>
      <c r="D168" s="160" t="s">
        <v>148</v>
      </c>
      <c r="E168" s="161" t="s">
        <v>239</v>
      </c>
      <c r="F168" s="220" t="s">
        <v>240</v>
      </c>
      <c r="G168" s="220"/>
      <c r="H168" s="220"/>
      <c r="I168" s="220"/>
      <c r="J168" s="162" t="s">
        <v>228</v>
      </c>
      <c r="K168" s="163">
        <v>523.44000000000005</v>
      </c>
      <c r="L168" s="222">
        <v>0</v>
      </c>
      <c r="M168" s="222"/>
      <c r="N168" s="217">
        <f>ROUND(L168*K168,2)</f>
        <v>0</v>
      </c>
      <c r="O168" s="217"/>
      <c r="P168" s="217"/>
      <c r="Q168" s="217"/>
      <c r="R168" s="134"/>
      <c r="T168" s="164" t="s">
        <v>5</v>
      </c>
      <c r="U168" s="43" t="s">
        <v>44</v>
      </c>
      <c r="V168" s="35"/>
      <c r="W168" s="165">
        <f>V168*K168</f>
        <v>0</v>
      </c>
      <c r="X168" s="165">
        <v>0</v>
      </c>
      <c r="Y168" s="165">
        <f>X168*K168</f>
        <v>0</v>
      </c>
      <c r="Z168" s="165">
        <v>0</v>
      </c>
      <c r="AA168" s="166">
        <f>Z168*K168</f>
        <v>0</v>
      </c>
      <c r="AR168" s="18" t="s">
        <v>152</v>
      </c>
      <c r="AT168" s="18" t="s">
        <v>148</v>
      </c>
      <c r="AU168" s="18" t="s">
        <v>126</v>
      </c>
      <c r="AY168" s="18" t="s">
        <v>147</v>
      </c>
      <c r="BE168" s="105">
        <f>IF(U168="základná",N168,0)</f>
        <v>0</v>
      </c>
      <c r="BF168" s="105">
        <f>IF(U168="znížená",N168,0)</f>
        <v>0</v>
      </c>
      <c r="BG168" s="105">
        <f>IF(U168="zákl. prenesená",N168,0)</f>
        <v>0</v>
      </c>
      <c r="BH168" s="105">
        <f>IF(U168="zníž. prenesená",N168,0)</f>
        <v>0</v>
      </c>
      <c r="BI168" s="105">
        <f>IF(U168="nulová",N168,0)</f>
        <v>0</v>
      </c>
      <c r="BJ168" s="18" t="s">
        <v>126</v>
      </c>
      <c r="BK168" s="105">
        <f>ROUND(L168*K168,2)</f>
        <v>0</v>
      </c>
      <c r="BL168" s="18" t="s">
        <v>152</v>
      </c>
      <c r="BM168" s="18" t="s">
        <v>540</v>
      </c>
    </row>
    <row r="169" spans="2:65" s="1" customFormat="1" ht="38.25" customHeight="1">
      <c r="B169" s="131"/>
      <c r="C169" s="160" t="s">
        <v>400</v>
      </c>
      <c r="D169" s="160" t="s">
        <v>148</v>
      </c>
      <c r="E169" s="161" t="s">
        <v>243</v>
      </c>
      <c r="F169" s="220" t="s">
        <v>244</v>
      </c>
      <c r="G169" s="220"/>
      <c r="H169" s="220"/>
      <c r="I169" s="220"/>
      <c r="J169" s="162" t="s">
        <v>180</v>
      </c>
      <c r="K169" s="163">
        <v>56.715000000000003</v>
      </c>
      <c r="L169" s="222">
        <v>0</v>
      </c>
      <c r="M169" s="222"/>
      <c r="N169" s="217">
        <f>ROUND(L169*K169,2)</f>
        <v>0</v>
      </c>
      <c r="O169" s="217"/>
      <c r="P169" s="217"/>
      <c r="Q169" s="217"/>
      <c r="R169" s="134"/>
      <c r="T169" s="164" t="s">
        <v>5</v>
      </c>
      <c r="U169" s="43" t="s">
        <v>44</v>
      </c>
      <c r="V169" s="35"/>
      <c r="W169" s="165">
        <f>V169*K169</f>
        <v>0</v>
      </c>
      <c r="X169" s="165">
        <v>0</v>
      </c>
      <c r="Y169" s="165">
        <f>X169*K169</f>
        <v>0</v>
      </c>
      <c r="Z169" s="165">
        <v>0</v>
      </c>
      <c r="AA169" s="166">
        <f>Z169*K169</f>
        <v>0</v>
      </c>
      <c r="AR169" s="18" t="s">
        <v>152</v>
      </c>
      <c r="AT169" s="18" t="s">
        <v>148</v>
      </c>
      <c r="AU169" s="18" t="s">
        <v>126</v>
      </c>
      <c r="AY169" s="18" t="s">
        <v>147</v>
      </c>
      <c r="BE169" s="105">
        <f>IF(U169="základná",N169,0)</f>
        <v>0</v>
      </c>
      <c r="BF169" s="105">
        <f>IF(U169="znížená",N169,0)</f>
        <v>0</v>
      </c>
      <c r="BG169" s="105">
        <f>IF(U169="zákl. prenesená",N169,0)</f>
        <v>0</v>
      </c>
      <c r="BH169" s="105">
        <f>IF(U169="zníž. prenesená",N169,0)</f>
        <v>0</v>
      </c>
      <c r="BI169" s="105">
        <f>IF(U169="nulová",N169,0)</f>
        <v>0</v>
      </c>
      <c r="BJ169" s="18" t="s">
        <v>126</v>
      </c>
      <c r="BK169" s="105">
        <f>ROUND(L169*K169,2)</f>
        <v>0</v>
      </c>
      <c r="BL169" s="18" t="s">
        <v>152</v>
      </c>
      <c r="BM169" s="18" t="s">
        <v>541</v>
      </c>
    </row>
    <row r="170" spans="2:65" s="1" customFormat="1" ht="25.5" customHeight="1">
      <c r="B170" s="131"/>
      <c r="C170" s="160" t="s">
        <v>403</v>
      </c>
      <c r="D170" s="160" t="s">
        <v>148</v>
      </c>
      <c r="E170" s="161" t="s">
        <v>247</v>
      </c>
      <c r="F170" s="220" t="s">
        <v>248</v>
      </c>
      <c r="G170" s="220"/>
      <c r="H170" s="220"/>
      <c r="I170" s="220"/>
      <c r="J170" s="162" t="s">
        <v>180</v>
      </c>
      <c r="K170" s="163">
        <v>623.86500000000001</v>
      </c>
      <c r="L170" s="222">
        <v>0</v>
      </c>
      <c r="M170" s="222"/>
      <c r="N170" s="217">
        <f>ROUND(L170*K170,2)</f>
        <v>0</v>
      </c>
      <c r="O170" s="217"/>
      <c r="P170" s="217"/>
      <c r="Q170" s="217"/>
      <c r="R170" s="134"/>
      <c r="T170" s="164" t="s">
        <v>5</v>
      </c>
      <c r="U170" s="43" t="s">
        <v>44</v>
      </c>
      <c r="V170" s="35"/>
      <c r="W170" s="165">
        <f>V170*K170</f>
        <v>0</v>
      </c>
      <c r="X170" s="165">
        <v>0</v>
      </c>
      <c r="Y170" s="165">
        <f>X170*K170</f>
        <v>0</v>
      </c>
      <c r="Z170" s="165">
        <v>0</v>
      </c>
      <c r="AA170" s="166">
        <f>Z170*K170</f>
        <v>0</v>
      </c>
      <c r="AR170" s="18" t="s">
        <v>152</v>
      </c>
      <c r="AT170" s="18" t="s">
        <v>148</v>
      </c>
      <c r="AU170" s="18" t="s">
        <v>126</v>
      </c>
      <c r="AY170" s="18" t="s">
        <v>147</v>
      </c>
      <c r="BE170" s="105">
        <f>IF(U170="základná",N170,0)</f>
        <v>0</v>
      </c>
      <c r="BF170" s="105">
        <f>IF(U170="znížená",N170,0)</f>
        <v>0</v>
      </c>
      <c r="BG170" s="105">
        <f>IF(U170="zákl. prenesená",N170,0)</f>
        <v>0</v>
      </c>
      <c r="BH170" s="105">
        <f>IF(U170="zníž. prenesená",N170,0)</f>
        <v>0</v>
      </c>
      <c r="BI170" s="105">
        <f>IF(U170="nulová",N170,0)</f>
        <v>0</v>
      </c>
      <c r="BJ170" s="18" t="s">
        <v>126</v>
      </c>
      <c r="BK170" s="105">
        <f>ROUND(L170*K170,2)</f>
        <v>0</v>
      </c>
      <c r="BL170" s="18" t="s">
        <v>152</v>
      </c>
      <c r="BM170" s="18" t="s">
        <v>542</v>
      </c>
    </row>
    <row r="171" spans="2:65" s="1" customFormat="1" ht="25.5" customHeight="1">
      <c r="B171" s="131"/>
      <c r="C171" s="160" t="s">
        <v>406</v>
      </c>
      <c r="D171" s="160" t="s">
        <v>148</v>
      </c>
      <c r="E171" s="161" t="s">
        <v>251</v>
      </c>
      <c r="F171" s="220" t="s">
        <v>252</v>
      </c>
      <c r="G171" s="220"/>
      <c r="H171" s="220"/>
      <c r="I171" s="220"/>
      <c r="J171" s="162" t="s">
        <v>180</v>
      </c>
      <c r="K171" s="163">
        <v>56.715000000000003</v>
      </c>
      <c r="L171" s="222">
        <v>0</v>
      </c>
      <c r="M171" s="222"/>
      <c r="N171" s="217">
        <f>ROUND(L171*K171,2)</f>
        <v>0</v>
      </c>
      <c r="O171" s="217"/>
      <c r="P171" s="217"/>
      <c r="Q171" s="217"/>
      <c r="R171" s="134"/>
      <c r="T171" s="164" t="s">
        <v>5</v>
      </c>
      <c r="U171" s="43" t="s">
        <v>44</v>
      </c>
      <c r="V171" s="35"/>
      <c r="W171" s="165">
        <f>V171*K171</f>
        <v>0</v>
      </c>
      <c r="X171" s="165">
        <v>0</v>
      </c>
      <c r="Y171" s="165">
        <f>X171*K171</f>
        <v>0</v>
      </c>
      <c r="Z171" s="165">
        <v>0</v>
      </c>
      <c r="AA171" s="166">
        <f>Z171*K171</f>
        <v>0</v>
      </c>
      <c r="AR171" s="18" t="s">
        <v>152</v>
      </c>
      <c r="AT171" s="18" t="s">
        <v>148</v>
      </c>
      <c r="AU171" s="18" t="s">
        <v>126</v>
      </c>
      <c r="AY171" s="18" t="s">
        <v>147</v>
      </c>
      <c r="BE171" s="105">
        <f>IF(U171="základná",N171,0)</f>
        <v>0</v>
      </c>
      <c r="BF171" s="105">
        <f>IF(U171="znížená",N171,0)</f>
        <v>0</v>
      </c>
      <c r="BG171" s="105">
        <f>IF(U171="zákl. prenesená",N171,0)</f>
        <v>0</v>
      </c>
      <c r="BH171" s="105">
        <f>IF(U171="zníž. prenesená",N171,0)</f>
        <v>0</v>
      </c>
      <c r="BI171" s="105">
        <f>IF(U171="nulová",N171,0)</f>
        <v>0</v>
      </c>
      <c r="BJ171" s="18" t="s">
        <v>126</v>
      </c>
      <c r="BK171" s="105">
        <f>ROUND(L171*K171,2)</f>
        <v>0</v>
      </c>
      <c r="BL171" s="18" t="s">
        <v>152</v>
      </c>
      <c r="BM171" s="18" t="s">
        <v>543</v>
      </c>
    </row>
    <row r="172" spans="2:65" s="1" customFormat="1" ht="38.25" customHeight="1">
      <c r="B172" s="131"/>
      <c r="C172" s="160" t="s">
        <v>409</v>
      </c>
      <c r="D172" s="160" t="s">
        <v>148</v>
      </c>
      <c r="E172" s="161" t="s">
        <v>255</v>
      </c>
      <c r="F172" s="220" t="s">
        <v>256</v>
      </c>
      <c r="G172" s="220"/>
      <c r="H172" s="220"/>
      <c r="I172" s="220"/>
      <c r="J172" s="162" t="s">
        <v>180</v>
      </c>
      <c r="K172" s="163">
        <v>56.715000000000003</v>
      </c>
      <c r="L172" s="222">
        <v>0</v>
      </c>
      <c r="M172" s="222"/>
      <c r="N172" s="217">
        <f>ROUND(L172*K172,2)</f>
        <v>0</v>
      </c>
      <c r="O172" s="217"/>
      <c r="P172" s="217"/>
      <c r="Q172" s="217"/>
      <c r="R172" s="134"/>
      <c r="T172" s="164" t="s">
        <v>5</v>
      </c>
      <c r="U172" s="43" t="s">
        <v>44</v>
      </c>
      <c r="V172" s="35"/>
      <c r="W172" s="165">
        <f>V172*K172</f>
        <v>0</v>
      </c>
      <c r="X172" s="165">
        <v>0</v>
      </c>
      <c r="Y172" s="165">
        <f>X172*K172</f>
        <v>0</v>
      </c>
      <c r="Z172" s="165">
        <v>0</v>
      </c>
      <c r="AA172" s="166">
        <f>Z172*K172</f>
        <v>0</v>
      </c>
      <c r="AR172" s="18" t="s">
        <v>152</v>
      </c>
      <c r="AT172" s="18" t="s">
        <v>148</v>
      </c>
      <c r="AU172" s="18" t="s">
        <v>126</v>
      </c>
      <c r="AY172" s="18" t="s">
        <v>147</v>
      </c>
      <c r="BE172" s="105">
        <f>IF(U172="základná",N172,0)</f>
        <v>0</v>
      </c>
      <c r="BF172" s="105">
        <f>IF(U172="znížená",N172,0)</f>
        <v>0</v>
      </c>
      <c r="BG172" s="105">
        <f>IF(U172="zákl. prenesená",N172,0)</f>
        <v>0</v>
      </c>
      <c r="BH172" s="105">
        <f>IF(U172="zníž. prenesená",N172,0)</f>
        <v>0</v>
      </c>
      <c r="BI172" s="105">
        <f>IF(U172="nulová",N172,0)</f>
        <v>0</v>
      </c>
      <c r="BJ172" s="18" t="s">
        <v>126</v>
      </c>
      <c r="BK172" s="105">
        <f>ROUND(L172*K172,2)</f>
        <v>0</v>
      </c>
      <c r="BL172" s="18" t="s">
        <v>152</v>
      </c>
      <c r="BM172" s="18" t="s">
        <v>544</v>
      </c>
    </row>
    <row r="173" spans="2:65" s="9" customFormat="1" ht="29.85" customHeight="1">
      <c r="B173" s="149"/>
      <c r="C173" s="150"/>
      <c r="D173" s="159" t="s">
        <v>121</v>
      </c>
      <c r="E173" s="159"/>
      <c r="F173" s="159"/>
      <c r="G173" s="159"/>
      <c r="H173" s="159"/>
      <c r="I173" s="159"/>
      <c r="J173" s="159"/>
      <c r="K173" s="159"/>
      <c r="L173" s="159"/>
      <c r="M173" s="159"/>
      <c r="N173" s="225">
        <f>BK173</f>
        <v>0</v>
      </c>
      <c r="O173" s="226"/>
      <c r="P173" s="226"/>
      <c r="Q173" s="226"/>
      <c r="R173" s="152"/>
      <c r="T173" s="153"/>
      <c r="U173" s="150"/>
      <c r="V173" s="150"/>
      <c r="W173" s="154">
        <f>W174</f>
        <v>0</v>
      </c>
      <c r="X173" s="150"/>
      <c r="Y173" s="154">
        <f>Y174</f>
        <v>0</v>
      </c>
      <c r="Z173" s="150"/>
      <c r="AA173" s="155">
        <f>AA174</f>
        <v>0</v>
      </c>
      <c r="AR173" s="156" t="s">
        <v>85</v>
      </c>
      <c r="AT173" s="157" t="s">
        <v>76</v>
      </c>
      <c r="AU173" s="157" t="s">
        <v>85</v>
      </c>
      <c r="AY173" s="156" t="s">
        <v>147</v>
      </c>
      <c r="BK173" s="158">
        <f>BK174</f>
        <v>0</v>
      </c>
    </row>
    <row r="174" spans="2:65" s="1" customFormat="1" ht="38.25" customHeight="1">
      <c r="B174" s="131"/>
      <c r="C174" s="160" t="s">
        <v>412</v>
      </c>
      <c r="D174" s="160" t="s">
        <v>148</v>
      </c>
      <c r="E174" s="161" t="s">
        <v>259</v>
      </c>
      <c r="F174" s="220" t="s">
        <v>260</v>
      </c>
      <c r="G174" s="220"/>
      <c r="H174" s="220"/>
      <c r="I174" s="220"/>
      <c r="J174" s="162" t="s">
        <v>180</v>
      </c>
      <c r="K174" s="163">
        <v>1572.479</v>
      </c>
      <c r="L174" s="222">
        <v>0</v>
      </c>
      <c r="M174" s="222"/>
      <c r="N174" s="217">
        <f>ROUND(L174*K174,2)</f>
        <v>0</v>
      </c>
      <c r="O174" s="217"/>
      <c r="P174" s="217"/>
      <c r="Q174" s="217"/>
      <c r="R174" s="134"/>
      <c r="T174" s="164" t="s">
        <v>5</v>
      </c>
      <c r="U174" s="43" t="s">
        <v>44</v>
      </c>
      <c r="V174" s="35"/>
      <c r="W174" s="165">
        <f>V174*K174</f>
        <v>0</v>
      </c>
      <c r="X174" s="165">
        <v>0</v>
      </c>
      <c r="Y174" s="165">
        <f>X174*K174</f>
        <v>0</v>
      </c>
      <c r="Z174" s="165">
        <v>0</v>
      </c>
      <c r="AA174" s="166">
        <f>Z174*K174</f>
        <v>0</v>
      </c>
      <c r="AR174" s="18" t="s">
        <v>152</v>
      </c>
      <c r="AT174" s="18" t="s">
        <v>148</v>
      </c>
      <c r="AU174" s="18" t="s">
        <v>126</v>
      </c>
      <c r="AY174" s="18" t="s">
        <v>147</v>
      </c>
      <c r="BE174" s="105">
        <f>IF(U174="základná",N174,0)</f>
        <v>0</v>
      </c>
      <c r="BF174" s="105">
        <f>IF(U174="znížená",N174,0)</f>
        <v>0</v>
      </c>
      <c r="BG174" s="105">
        <f>IF(U174="zákl. prenesená",N174,0)</f>
        <v>0</v>
      </c>
      <c r="BH174" s="105">
        <f>IF(U174="zníž. prenesená",N174,0)</f>
        <v>0</v>
      </c>
      <c r="BI174" s="105">
        <f>IF(U174="nulová",N174,0)</f>
        <v>0</v>
      </c>
      <c r="BJ174" s="18" t="s">
        <v>126</v>
      </c>
      <c r="BK174" s="105">
        <f>ROUND(L174*K174,2)</f>
        <v>0</v>
      </c>
      <c r="BL174" s="18" t="s">
        <v>152</v>
      </c>
      <c r="BM174" s="18" t="s">
        <v>545</v>
      </c>
    </row>
    <row r="175" spans="2:65" s="9" customFormat="1" ht="37.35" customHeight="1">
      <c r="B175" s="149"/>
      <c r="C175" s="150"/>
      <c r="D175" s="151" t="s">
        <v>122</v>
      </c>
      <c r="E175" s="151"/>
      <c r="F175" s="151"/>
      <c r="G175" s="151"/>
      <c r="H175" s="151"/>
      <c r="I175" s="151"/>
      <c r="J175" s="151"/>
      <c r="K175" s="151"/>
      <c r="L175" s="151"/>
      <c r="M175" s="151"/>
      <c r="N175" s="223">
        <f>BK175</f>
        <v>0</v>
      </c>
      <c r="O175" s="224"/>
      <c r="P175" s="224"/>
      <c r="Q175" s="224"/>
      <c r="R175" s="152"/>
      <c r="T175" s="153"/>
      <c r="U175" s="150"/>
      <c r="V175" s="150"/>
      <c r="W175" s="154">
        <f>SUM(W176:W180)</f>
        <v>0</v>
      </c>
      <c r="X175" s="150"/>
      <c r="Y175" s="154">
        <f>SUM(Y176:Y180)</f>
        <v>0</v>
      </c>
      <c r="Z175" s="150"/>
      <c r="AA175" s="155">
        <f>SUM(AA176:AA180)</f>
        <v>0</v>
      </c>
      <c r="AR175" s="156" t="s">
        <v>165</v>
      </c>
      <c r="AT175" s="157" t="s">
        <v>76</v>
      </c>
      <c r="AU175" s="157" t="s">
        <v>77</v>
      </c>
      <c r="AY175" s="156" t="s">
        <v>147</v>
      </c>
      <c r="BK175" s="158">
        <f>SUM(BK176:BK180)</f>
        <v>0</v>
      </c>
    </row>
    <row r="176" spans="2:65" s="1" customFormat="1" ht="38.25" customHeight="1">
      <c r="B176" s="131"/>
      <c r="C176" s="160" t="s">
        <v>415</v>
      </c>
      <c r="D176" s="160" t="s">
        <v>148</v>
      </c>
      <c r="E176" s="161" t="s">
        <v>263</v>
      </c>
      <c r="F176" s="220" t="s">
        <v>264</v>
      </c>
      <c r="G176" s="220"/>
      <c r="H176" s="220"/>
      <c r="I176" s="220"/>
      <c r="J176" s="162" t="s">
        <v>265</v>
      </c>
      <c r="K176" s="163">
        <v>1</v>
      </c>
      <c r="L176" s="222">
        <v>0</v>
      </c>
      <c r="M176" s="222"/>
      <c r="N176" s="217">
        <f>ROUND(L176*K176,2)</f>
        <v>0</v>
      </c>
      <c r="O176" s="217"/>
      <c r="P176" s="217"/>
      <c r="Q176" s="217"/>
      <c r="R176" s="134"/>
      <c r="T176" s="164" t="s">
        <v>5</v>
      </c>
      <c r="U176" s="43" t="s">
        <v>44</v>
      </c>
      <c r="V176" s="35"/>
      <c r="W176" s="165">
        <f>V176*K176</f>
        <v>0</v>
      </c>
      <c r="X176" s="165">
        <v>0</v>
      </c>
      <c r="Y176" s="165">
        <f>X176*K176</f>
        <v>0</v>
      </c>
      <c r="Z176" s="165">
        <v>0</v>
      </c>
      <c r="AA176" s="166">
        <f>Z176*K176</f>
        <v>0</v>
      </c>
      <c r="AR176" s="18" t="s">
        <v>266</v>
      </c>
      <c r="AT176" s="18" t="s">
        <v>148</v>
      </c>
      <c r="AU176" s="18" t="s">
        <v>85</v>
      </c>
      <c r="AY176" s="18" t="s">
        <v>147</v>
      </c>
      <c r="BE176" s="105">
        <f>IF(U176="základná",N176,0)</f>
        <v>0</v>
      </c>
      <c r="BF176" s="105">
        <f>IF(U176="znížená",N176,0)</f>
        <v>0</v>
      </c>
      <c r="BG176" s="105">
        <f>IF(U176="zákl. prenesená",N176,0)</f>
        <v>0</v>
      </c>
      <c r="BH176" s="105">
        <f>IF(U176="zníž. prenesená",N176,0)</f>
        <v>0</v>
      </c>
      <c r="BI176" s="105">
        <f>IF(U176="nulová",N176,0)</f>
        <v>0</v>
      </c>
      <c r="BJ176" s="18" t="s">
        <v>126</v>
      </c>
      <c r="BK176" s="105">
        <f>ROUND(L176*K176,2)</f>
        <v>0</v>
      </c>
      <c r="BL176" s="18" t="s">
        <v>266</v>
      </c>
      <c r="BM176" s="18" t="s">
        <v>546</v>
      </c>
    </row>
    <row r="177" spans="2:65" s="1" customFormat="1" ht="38.25" customHeight="1">
      <c r="B177" s="131"/>
      <c r="C177" s="160" t="s">
        <v>419</v>
      </c>
      <c r="D177" s="160" t="s">
        <v>148</v>
      </c>
      <c r="E177" s="161" t="s">
        <v>269</v>
      </c>
      <c r="F177" s="220" t="s">
        <v>270</v>
      </c>
      <c r="G177" s="220"/>
      <c r="H177" s="220"/>
      <c r="I177" s="220"/>
      <c r="J177" s="162" t="s">
        <v>265</v>
      </c>
      <c r="K177" s="163">
        <v>1</v>
      </c>
      <c r="L177" s="222">
        <v>0</v>
      </c>
      <c r="M177" s="222"/>
      <c r="N177" s="217">
        <f>ROUND(L177*K177,2)</f>
        <v>0</v>
      </c>
      <c r="O177" s="217"/>
      <c r="P177" s="217"/>
      <c r="Q177" s="217"/>
      <c r="R177" s="134"/>
      <c r="T177" s="164" t="s">
        <v>5</v>
      </c>
      <c r="U177" s="43" t="s">
        <v>44</v>
      </c>
      <c r="V177" s="35"/>
      <c r="W177" s="165">
        <f>V177*K177</f>
        <v>0</v>
      </c>
      <c r="X177" s="165">
        <v>0</v>
      </c>
      <c r="Y177" s="165">
        <f>X177*K177</f>
        <v>0</v>
      </c>
      <c r="Z177" s="165">
        <v>0</v>
      </c>
      <c r="AA177" s="166">
        <f>Z177*K177</f>
        <v>0</v>
      </c>
      <c r="AR177" s="18" t="s">
        <v>266</v>
      </c>
      <c r="AT177" s="18" t="s">
        <v>148</v>
      </c>
      <c r="AU177" s="18" t="s">
        <v>85</v>
      </c>
      <c r="AY177" s="18" t="s">
        <v>147</v>
      </c>
      <c r="BE177" s="105">
        <f>IF(U177="základná",N177,0)</f>
        <v>0</v>
      </c>
      <c r="BF177" s="105">
        <f>IF(U177="znížená",N177,0)</f>
        <v>0</v>
      </c>
      <c r="BG177" s="105">
        <f>IF(U177="zákl. prenesená",N177,0)</f>
        <v>0</v>
      </c>
      <c r="BH177" s="105">
        <f>IF(U177="zníž. prenesená",N177,0)</f>
        <v>0</v>
      </c>
      <c r="BI177" s="105">
        <f>IF(U177="nulová",N177,0)</f>
        <v>0</v>
      </c>
      <c r="BJ177" s="18" t="s">
        <v>126</v>
      </c>
      <c r="BK177" s="105">
        <f>ROUND(L177*K177,2)</f>
        <v>0</v>
      </c>
      <c r="BL177" s="18" t="s">
        <v>266</v>
      </c>
      <c r="BM177" s="18" t="s">
        <v>547</v>
      </c>
    </row>
    <row r="178" spans="2:65" s="1" customFormat="1" ht="25.5" customHeight="1">
      <c r="B178" s="131"/>
      <c r="C178" s="160" t="s">
        <v>423</v>
      </c>
      <c r="D178" s="160" t="s">
        <v>148</v>
      </c>
      <c r="E178" s="161" t="s">
        <v>273</v>
      </c>
      <c r="F178" s="220" t="s">
        <v>274</v>
      </c>
      <c r="G178" s="220"/>
      <c r="H178" s="220"/>
      <c r="I178" s="220"/>
      <c r="J178" s="162" t="s">
        <v>265</v>
      </c>
      <c r="K178" s="163">
        <v>1</v>
      </c>
      <c r="L178" s="222">
        <v>0</v>
      </c>
      <c r="M178" s="222"/>
      <c r="N178" s="217">
        <f>ROUND(L178*K178,2)</f>
        <v>0</v>
      </c>
      <c r="O178" s="217"/>
      <c r="P178" s="217"/>
      <c r="Q178" s="217"/>
      <c r="R178" s="134"/>
      <c r="T178" s="164" t="s">
        <v>5</v>
      </c>
      <c r="U178" s="43" t="s">
        <v>44</v>
      </c>
      <c r="V178" s="35"/>
      <c r="W178" s="165">
        <f>V178*K178</f>
        <v>0</v>
      </c>
      <c r="X178" s="165">
        <v>0</v>
      </c>
      <c r="Y178" s="165">
        <f>X178*K178</f>
        <v>0</v>
      </c>
      <c r="Z178" s="165">
        <v>0</v>
      </c>
      <c r="AA178" s="166">
        <f>Z178*K178</f>
        <v>0</v>
      </c>
      <c r="AR178" s="18" t="s">
        <v>266</v>
      </c>
      <c r="AT178" s="18" t="s">
        <v>148</v>
      </c>
      <c r="AU178" s="18" t="s">
        <v>85</v>
      </c>
      <c r="AY178" s="18" t="s">
        <v>147</v>
      </c>
      <c r="BE178" s="105">
        <f>IF(U178="základná",N178,0)</f>
        <v>0</v>
      </c>
      <c r="BF178" s="105">
        <f>IF(U178="znížená",N178,0)</f>
        <v>0</v>
      </c>
      <c r="BG178" s="105">
        <f>IF(U178="zákl. prenesená",N178,0)</f>
        <v>0</v>
      </c>
      <c r="BH178" s="105">
        <f>IF(U178="zníž. prenesená",N178,0)</f>
        <v>0</v>
      </c>
      <c r="BI178" s="105">
        <f>IF(U178="nulová",N178,0)</f>
        <v>0</v>
      </c>
      <c r="BJ178" s="18" t="s">
        <v>126</v>
      </c>
      <c r="BK178" s="105">
        <f>ROUND(L178*K178,2)</f>
        <v>0</v>
      </c>
      <c r="BL178" s="18" t="s">
        <v>266</v>
      </c>
      <c r="BM178" s="18" t="s">
        <v>548</v>
      </c>
    </row>
    <row r="179" spans="2:65" s="1" customFormat="1" ht="25.5" customHeight="1">
      <c r="B179" s="131"/>
      <c r="C179" s="160" t="s">
        <v>427</v>
      </c>
      <c r="D179" s="160" t="s">
        <v>148</v>
      </c>
      <c r="E179" s="161" t="s">
        <v>277</v>
      </c>
      <c r="F179" s="220" t="s">
        <v>278</v>
      </c>
      <c r="G179" s="220"/>
      <c r="H179" s="220"/>
      <c r="I179" s="220"/>
      <c r="J179" s="162" t="s">
        <v>265</v>
      </c>
      <c r="K179" s="163">
        <v>1</v>
      </c>
      <c r="L179" s="222">
        <v>0</v>
      </c>
      <c r="M179" s="222"/>
      <c r="N179" s="217">
        <f>ROUND(L179*K179,2)</f>
        <v>0</v>
      </c>
      <c r="O179" s="217"/>
      <c r="P179" s="217"/>
      <c r="Q179" s="217"/>
      <c r="R179" s="134"/>
      <c r="T179" s="164" t="s">
        <v>5</v>
      </c>
      <c r="U179" s="43" t="s">
        <v>44</v>
      </c>
      <c r="V179" s="35"/>
      <c r="W179" s="165">
        <f>V179*K179</f>
        <v>0</v>
      </c>
      <c r="X179" s="165">
        <v>0</v>
      </c>
      <c r="Y179" s="165">
        <f>X179*K179</f>
        <v>0</v>
      </c>
      <c r="Z179" s="165">
        <v>0</v>
      </c>
      <c r="AA179" s="166">
        <f>Z179*K179</f>
        <v>0</v>
      </c>
      <c r="AR179" s="18" t="s">
        <v>266</v>
      </c>
      <c r="AT179" s="18" t="s">
        <v>148</v>
      </c>
      <c r="AU179" s="18" t="s">
        <v>85</v>
      </c>
      <c r="AY179" s="18" t="s">
        <v>147</v>
      </c>
      <c r="BE179" s="105">
        <f>IF(U179="základná",N179,0)</f>
        <v>0</v>
      </c>
      <c r="BF179" s="105">
        <f>IF(U179="znížená",N179,0)</f>
        <v>0</v>
      </c>
      <c r="BG179" s="105">
        <f>IF(U179="zákl. prenesená",N179,0)</f>
        <v>0</v>
      </c>
      <c r="BH179" s="105">
        <f>IF(U179="zníž. prenesená",N179,0)</f>
        <v>0</v>
      </c>
      <c r="BI179" s="105">
        <f>IF(U179="nulová",N179,0)</f>
        <v>0</v>
      </c>
      <c r="BJ179" s="18" t="s">
        <v>126</v>
      </c>
      <c r="BK179" s="105">
        <f>ROUND(L179*K179,2)</f>
        <v>0</v>
      </c>
      <c r="BL179" s="18" t="s">
        <v>266</v>
      </c>
      <c r="BM179" s="18" t="s">
        <v>549</v>
      </c>
    </row>
    <row r="180" spans="2:65" s="1" customFormat="1" ht="25.5" customHeight="1">
      <c r="B180" s="131"/>
      <c r="C180" s="160" t="s">
        <v>429</v>
      </c>
      <c r="D180" s="160" t="s">
        <v>148</v>
      </c>
      <c r="E180" s="161" t="s">
        <v>281</v>
      </c>
      <c r="F180" s="220" t="s">
        <v>282</v>
      </c>
      <c r="G180" s="220"/>
      <c r="H180" s="220"/>
      <c r="I180" s="220"/>
      <c r="J180" s="162" t="s">
        <v>265</v>
      </c>
      <c r="K180" s="163">
        <v>1</v>
      </c>
      <c r="L180" s="222">
        <v>0</v>
      </c>
      <c r="M180" s="222"/>
      <c r="N180" s="217">
        <f>ROUND(L180*K180,2)</f>
        <v>0</v>
      </c>
      <c r="O180" s="217"/>
      <c r="P180" s="217"/>
      <c r="Q180" s="217"/>
      <c r="R180" s="134"/>
      <c r="T180" s="164" t="s">
        <v>5</v>
      </c>
      <c r="U180" s="43" t="s">
        <v>44</v>
      </c>
      <c r="V180" s="35"/>
      <c r="W180" s="165">
        <f>V180*K180</f>
        <v>0</v>
      </c>
      <c r="X180" s="165">
        <v>0</v>
      </c>
      <c r="Y180" s="165">
        <f>X180*K180</f>
        <v>0</v>
      </c>
      <c r="Z180" s="165">
        <v>0</v>
      </c>
      <c r="AA180" s="166">
        <f>Z180*K180</f>
        <v>0</v>
      </c>
      <c r="AR180" s="18" t="s">
        <v>266</v>
      </c>
      <c r="AT180" s="18" t="s">
        <v>148</v>
      </c>
      <c r="AU180" s="18" t="s">
        <v>85</v>
      </c>
      <c r="AY180" s="18" t="s">
        <v>147</v>
      </c>
      <c r="BE180" s="105">
        <f>IF(U180="základná",N180,0)</f>
        <v>0</v>
      </c>
      <c r="BF180" s="105">
        <f>IF(U180="znížená",N180,0)</f>
        <v>0</v>
      </c>
      <c r="BG180" s="105">
        <f>IF(U180="zákl. prenesená",N180,0)</f>
        <v>0</v>
      </c>
      <c r="BH180" s="105">
        <f>IF(U180="zníž. prenesená",N180,0)</f>
        <v>0</v>
      </c>
      <c r="BI180" s="105">
        <f>IF(U180="nulová",N180,0)</f>
        <v>0</v>
      </c>
      <c r="BJ180" s="18" t="s">
        <v>126</v>
      </c>
      <c r="BK180" s="105">
        <f>ROUND(L180*K180,2)</f>
        <v>0</v>
      </c>
      <c r="BL180" s="18" t="s">
        <v>266</v>
      </c>
      <c r="BM180" s="18" t="s">
        <v>550</v>
      </c>
    </row>
    <row r="181" spans="2:65" s="1" customFormat="1" ht="49.9" customHeight="1">
      <c r="B181" s="34"/>
      <c r="C181" s="35"/>
      <c r="D181" s="151" t="s">
        <v>284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218">
        <f>BK181</f>
        <v>0</v>
      </c>
      <c r="O181" s="219"/>
      <c r="P181" s="219"/>
      <c r="Q181" s="219"/>
      <c r="R181" s="36"/>
      <c r="T181" s="171"/>
      <c r="U181" s="55"/>
      <c r="V181" s="55"/>
      <c r="W181" s="55"/>
      <c r="X181" s="55"/>
      <c r="Y181" s="55"/>
      <c r="Z181" s="55"/>
      <c r="AA181" s="57"/>
      <c r="AT181" s="18" t="s">
        <v>76</v>
      </c>
      <c r="AU181" s="18" t="s">
        <v>77</v>
      </c>
      <c r="AY181" s="18" t="s">
        <v>285</v>
      </c>
      <c r="BK181" s="105">
        <v>0</v>
      </c>
    </row>
    <row r="182" spans="2:65" s="1" customFormat="1" ht="6.95" customHeight="1">
      <c r="B182" s="58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60"/>
    </row>
  </sheetData>
  <mergeCells count="227"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N162:Q162"/>
    <mergeCell ref="N163:Q163"/>
    <mergeCell ref="N164:Q164"/>
    <mergeCell ref="N165:Q165"/>
    <mergeCell ref="N166:Q166"/>
    <mergeCell ref="N135:Q135"/>
    <mergeCell ref="N138:Q138"/>
    <mergeCell ref="N136:Q136"/>
    <mergeCell ref="N137:Q137"/>
    <mergeCell ref="N139:Q139"/>
    <mergeCell ref="N140:Q140"/>
    <mergeCell ref="N141:Q141"/>
    <mergeCell ref="N142:Q142"/>
    <mergeCell ref="N143:Q143"/>
    <mergeCell ref="N145:Q145"/>
    <mergeCell ref="N146:Q146"/>
    <mergeCell ref="N147:Q147"/>
    <mergeCell ref="N144:Q144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61:Q161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L143:M143"/>
    <mergeCell ref="L145:M145"/>
    <mergeCell ref="L146:M146"/>
    <mergeCell ref="L147:M147"/>
    <mergeCell ref="L149:M149"/>
    <mergeCell ref="L150:M150"/>
    <mergeCell ref="L151:M151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N151:Q151"/>
    <mergeCell ref="N149:Q149"/>
    <mergeCell ref="N150:Q150"/>
    <mergeCell ref="N148:Q148"/>
    <mergeCell ref="N152:Q152"/>
    <mergeCell ref="F143:I143"/>
    <mergeCell ref="F145:I145"/>
    <mergeCell ref="F146:I146"/>
    <mergeCell ref="F147:I147"/>
    <mergeCell ref="F149:I149"/>
    <mergeCell ref="F150:I150"/>
    <mergeCell ref="F151:I151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L128:M128"/>
    <mergeCell ref="L133:M133"/>
    <mergeCell ref="L129:M129"/>
    <mergeCell ref="L130:M130"/>
    <mergeCell ref="L131:M131"/>
    <mergeCell ref="L132:M132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N129:Q129"/>
    <mergeCell ref="N130:Q130"/>
    <mergeCell ref="N131:Q131"/>
    <mergeCell ref="N132:Q132"/>
    <mergeCell ref="N133:Q133"/>
    <mergeCell ref="N134:Q134"/>
    <mergeCell ref="F128:I128"/>
    <mergeCell ref="F131:I131"/>
    <mergeCell ref="F130:I130"/>
    <mergeCell ref="F129:I129"/>
    <mergeCell ref="F132:I132"/>
    <mergeCell ref="F133:I133"/>
    <mergeCell ref="F134:I134"/>
    <mergeCell ref="N124:Q124"/>
    <mergeCell ref="N125:Q125"/>
    <mergeCell ref="F126:I126"/>
    <mergeCell ref="F127:I127"/>
    <mergeCell ref="L126:M126"/>
    <mergeCell ref="N126:Q126"/>
    <mergeCell ref="L127:M127"/>
    <mergeCell ref="N127:Q127"/>
    <mergeCell ref="N128:Q128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N123:Q123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N92:Q92"/>
    <mergeCell ref="N93:Q93"/>
    <mergeCell ref="N96:Q96"/>
    <mergeCell ref="N94:Q94"/>
    <mergeCell ref="N95:Q95"/>
    <mergeCell ref="N98:Q98"/>
    <mergeCell ref="D99:H99"/>
    <mergeCell ref="N99:Q99"/>
    <mergeCell ref="D100:H100"/>
    <mergeCell ref="N100:Q100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E15:L15"/>
    <mergeCell ref="O15:P15"/>
    <mergeCell ref="O17:P17"/>
    <mergeCell ref="O18:P18"/>
    <mergeCell ref="O20:P20"/>
    <mergeCell ref="O21:P21"/>
    <mergeCell ref="L166:M166"/>
    <mergeCell ref="L168:M168"/>
    <mergeCell ref="L169:M169"/>
    <mergeCell ref="L170:M170"/>
    <mergeCell ref="L171:M171"/>
    <mergeCell ref="L172:M172"/>
    <mergeCell ref="L174:M174"/>
    <mergeCell ref="L176:M176"/>
    <mergeCell ref="L177:M177"/>
    <mergeCell ref="N167:Q167"/>
    <mergeCell ref="N173:Q173"/>
    <mergeCell ref="N175:Q175"/>
    <mergeCell ref="N181:Q181"/>
    <mergeCell ref="F161:I161"/>
    <mergeCell ref="F162:I162"/>
    <mergeCell ref="F163:I163"/>
    <mergeCell ref="F164:I164"/>
    <mergeCell ref="F165:I165"/>
    <mergeCell ref="F166:I166"/>
    <mergeCell ref="F168:I168"/>
    <mergeCell ref="F169:I169"/>
    <mergeCell ref="F170:I170"/>
    <mergeCell ref="F171:I171"/>
    <mergeCell ref="F172:I172"/>
    <mergeCell ref="F174:I174"/>
    <mergeCell ref="F176:I176"/>
    <mergeCell ref="F177:I177"/>
    <mergeCell ref="F178:I178"/>
    <mergeCell ref="L161:M161"/>
    <mergeCell ref="L162:M162"/>
    <mergeCell ref="L163:M163"/>
    <mergeCell ref="L164:M164"/>
    <mergeCell ref="L165:M165"/>
    <mergeCell ref="F180:I180"/>
    <mergeCell ref="F179:I179"/>
    <mergeCell ref="L180:M180"/>
    <mergeCell ref="L179:M179"/>
    <mergeCell ref="N170:Q170"/>
    <mergeCell ref="N168:Q168"/>
    <mergeCell ref="N169:Q169"/>
    <mergeCell ref="N171:Q171"/>
    <mergeCell ref="N172:Q172"/>
    <mergeCell ref="N174:Q174"/>
    <mergeCell ref="N176:Q176"/>
    <mergeCell ref="N177:Q177"/>
    <mergeCell ref="N178:Q178"/>
    <mergeCell ref="N179:Q179"/>
    <mergeCell ref="N180:Q180"/>
    <mergeCell ref="L178:M178"/>
  </mergeCells>
  <hyperlinks>
    <hyperlink ref="F1:G1" location="C2" display="1) Krycí list rozpočtu"/>
    <hyperlink ref="H1:K1" location="C86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Aktivita č.1 - rekon...</vt:lpstr>
      <vt:lpstr>02 - Aktivita č.2 - rek.p...</vt:lpstr>
      <vt:lpstr>03 - Aktivita č.3 - rekon...</vt:lpstr>
      <vt:lpstr>'01 - Aktivita č.1 - rekon...'!Názvy_tlače</vt:lpstr>
      <vt:lpstr>'02 - Aktivita č.2 - rek.p...'!Názvy_tlače</vt:lpstr>
      <vt:lpstr>'03 - Aktivita č.3 - rekon...'!Názvy_tlače</vt:lpstr>
      <vt:lpstr>'Rekapitulácia stavby'!Názvy_tlače</vt:lpstr>
      <vt:lpstr>'01 - Aktivita č.1 - rekon...'!Oblasť_tlače</vt:lpstr>
      <vt:lpstr>'02 - Aktivita č.2 - rek.p...'!Oblasť_tlače</vt:lpstr>
      <vt:lpstr>'03 - Aktivita č.3 - rekon...'!Oblasť_tlače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LAPTOP-JVJKK6JQ\Martin</dc:creator>
  <cp:lastModifiedBy>Tomas Gibala</cp:lastModifiedBy>
  <dcterms:created xsi:type="dcterms:W3CDTF">2018-12-06T18:03:19Z</dcterms:created>
  <dcterms:modified xsi:type="dcterms:W3CDTF">2018-12-06T22:48:52Z</dcterms:modified>
</cp:coreProperties>
</file>