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01 - A.1 - rekonštrukcia ..." sheetId="2" r:id="rId2"/>
    <sheet name="02 - A.2 - rek.priekop ic..." sheetId="3" r:id="rId3"/>
    <sheet name="03 - A.3 - rek.priepustu ..." sheetId="4" r:id="rId4"/>
  </sheets>
  <definedNames>
    <definedName name="_xlnm.Print_Area" localSheetId="0">'Rekapitulácia stavby'!$C$4:$AP$70,'Rekapitulácia stavby'!$C$76:$AP$98</definedName>
    <definedName name="_xlnm.Print_Titles" localSheetId="0">'Rekapitulácia stavby'!$85:$85</definedName>
    <definedName name="_xlnm.Print_Area" localSheetId="1">'01 - A.1 - rekonštrukcia ...'!$C$4:$Q$70,'01 - A.1 - rekonštrukcia ...'!$C$76:$Q$106,'01 - A.1 - rekonštrukcia ...'!$C$112:$Q$173</definedName>
    <definedName name="_xlnm.Print_Titles" localSheetId="1">'01 - A.1 - rekonštrukcia ...'!$122:$122</definedName>
    <definedName name="_xlnm.Print_Area" localSheetId="2">'02 - A.2 - rek.priekop ic...'!$C$4:$Q$70,'02 - A.2 - rek.priekop ic...'!$C$76:$Q$105,'02 - A.2 - rek.priekop ic...'!$C$111:$Q$168</definedName>
    <definedName name="_xlnm.Print_Titles" localSheetId="2">'02 - A.2 - rek.priekop ic...'!$121:$121</definedName>
    <definedName name="_xlnm.Print_Area" localSheetId="3">'03 - A.3 - rek.priepustu ...'!$C$4:$Q$70,'03 - A.3 - rek.priepustu ...'!$C$76:$Q$106,'03 - A.3 - rek.priepustu ...'!$C$112:$Q$172</definedName>
    <definedName name="_xlnm.Print_Titles" localSheetId="3">'03 - A.3 - rek.priepustu ...'!$122:$122</definedName>
  </definedNames>
  <calcPr/>
</workbook>
</file>

<file path=xl/calcChain.xml><?xml version="1.0" encoding="utf-8"?>
<calcChain xmlns="http://schemas.openxmlformats.org/spreadsheetml/2006/main">
  <c i="4" r="N172"/>
  <c i="1" r="AY90"/>
  <c r="AX90"/>
  <c i="4"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/>
  <c r="BI167"/>
  <c r="BH167"/>
  <c r="BG167"/>
  <c r="BE167"/>
  <c r="AA167"/>
  <c r="AA166"/>
  <c r="Y167"/>
  <c r="Y166"/>
  <c r="W167"/>
  <c r="W166"/>
  <c r="BK167"/>
  <c r="BK166"/>
  <c r="N166"/>
  <c r="N167"/>
  <c r="BF167"/>
  <c r="N96"/>
  <c r="BI165"/>
  <c r="BH165"/>
  <c r="BG165"/>
  <c r="BE165"/>
  <c r="AA165"/>
  <c r="AA164"/>
  <c r="Y165"/>
  <c r="Y164"/>
  <c r="W165"/>
  <c r="W164"/>
  <c r="BK165"/>
  <c r="BK164"/>
  <c r="N164"/>
  <c r="N165"/>
  <c r="BF165"/>
  <c r="N95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AA156"/>
  <c r="Y157"/>
  <c r="Y156"/>
  <c r="W157"/>
  <c r="W156"/>
  <c r="BK157"/>
  <c r="BK156"/>
  <c r="N156"/>
  <c r="N157"/>
  <c r="BF157"/>
  <c r="N94"/>
  <c r="BI155"/>
  <c r="BH155"/>
  <c r="BG155"/>
  <c r="BE155"/>
  <c r="AA155"/>
  <c r="Y155"/>
  <c r="W155"/>
  <c r="BK155"/>
  <c r="N155"/>
  <c r="BF155"/>
  <c r="BI154"/>
  <c r="BH154"/>
  <c r="BG154"/>
  <c r="BE154"/>
  <c r="AA154"/>
  <c r="AA153"/>
  <c r="Y154"/>
  <c r="Y153"/>
  <c r="W154"/>
  <c r="W153"/>
  <c r="BK154"/>
  <c r="BK153"/>
  <c r="N153"/>
  <c r="N154"/>
  <c r="BF154"/>
  <c r="N93"/>
  <c r="BI152"/>
  <c r="BH152"/>
  <c r="BG152"/>
  <c r="BE152"/>
  <c r="AA152"/>
  <c r="Y152"/>
  <c r="W152"/>
  <c r="BK152"/>
  <c r="N152"/>
  <c r="BF152"/>
  <c r="BI151"/>
  <c r="BH151"/>
  <c r="BG151"/>
  <c r="BE151"/>
  <c r="AA151"/>
  <c r="AA150"/>
  <c r="Y151"/>
  <c r="Y150"/>
  <c r="W151"/>
  <c r="W150"/>
  <c r="BK151"/>
  <c r="BK150"/>
  <c r="N150"/>
  <c r="N151"/>
  <c r="BF151"/>
  <c r="N92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/>
  <c r="BI147"/>
  <c r="BH147"/>
  <c r="BG147"/>
  <c r="BE147"/>
  <c r="AA147"/>
  <c r="AA146"/>
  <c r="Y147"/>
  <c r="Y146"/>
  <c r="W147"/>
  <c r="W146"/>
  <c r="BK147"/>
  <c r="BK146"/>
  <c r="N146"/>
  <c r="N147"/>
  <c r="BF147"/>
  <c r="N91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/>
  <c r="BI126"/>
  <c r="BH126"/>
  <c r="BG126"/>
  <c r="BE126"/>
  <c r="AA126"/>
  <c r="AA125"/>
  <c r="AA124"/>
  <c r="AA123"/>
  <c r="Y126"/>
  <c r="Y125"/>
  <c r="Y124"/>
  <c r="Y123"/>
  <c r="W126"/>
  <c r="W125"/>
  <c r="W124"/>
  <c r="W123"/>
  <c i="1" r="AU90"/>
  <c i="4" r="BK126"/>
  <c r="BK125"/>
  <c r="N125"/>
  <c r="BK124"/>
  <c r="N124"/>
  <c r="BK123"/>
  <c r="N123"/>
  <c r="N88"/>
  <c r="N126"/>
  <c r="BF126"/>
  <c r="N90"/>
  <c r="N89"/>
  <c r="M119"/>
  <c r="F119"/>
  <c r="F117"/>
  <c r="F11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BH101"/>
  <c r="BG101"/>
  <c r="BE101"/>
  <c r="N101"/>
  <c r="BF101"/>
  <c r="BI100"/>
  <c r="BH100"/>
  <c r="BG100"/>
  <c r="BE100"/>
  <c r="N100"/>
  <c r="BF100"/>
  <c r="BI99"/>
  <c r="H36"/>
  <c i="1" r="BD90"/>
  <c i="4" r="BH99"/>
  <c r="H35"/>
  <c i="1" r="BC90"/>
  <c i="4" r="BG99"/>
  <c r="H34"/>
  <c i="1" r="BB90"/>
  <c i="4" r="BE99"/>
  <c r="M32"/>
  <c i="1" r="AV90"/>
  <c i="4" r="H32"/>
  <c i="1" r="AZ90"/>
  <c i="4" r="N99"/>
  <c r="N98"/>
  <c r="L106"/>
  <c r="BF99"/>
  <c r="M33"/>
  <c i="1" r="AW90"/>
  <c i="4" r="H33"/>
  <c i="1" r="BA90"/>
  <c i="4" r="M28"/>
  <c i="1" r="AS90"/>
  <c i="4" r="M27"/>
  <c r="M83"/>
  <c r="F83"/>
  <c r="F81"/>
  <c r="F79"/>
  <c r="M30"/>
  <c i="1" r="AG90"/>
  <c i="4" r="L38"/>
  <c r="O21"/>
  <c r="E21"/>
  <c r="M120"/>
  <c r="M84"/>
  <c r="O20"/>
  <c r="O15"/>
  <c r="E15"/>
  <c r="F120"/>
  <c r="F84"/>
  <c r="O14"/>
  <c r="O9"/>
  <c r="M117"/>
  <c r="M81"/>
  <c r="F6"/>
  <c r="F114"/>
  <c r="F78"/>
  <c i="3" r="N168"/>
  <c i="1" r="AY89"/>
  <c r="AX89"/>
  <c i="3"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3"/>
  <c r="BH163"/>
  <c r="BG163"/>
  <c r="BE163"/>
  <c r="AA163"/>
  <c r="AA162"/>
  <c r="Y163"/>
  <c r="Y162"/>
  <c r="W163"/>
  <c r="W162"/>
  <c r="BK163"/>
  <c r="BK162"/>
  <c r="N162"/>
  <c r="N163"/>
  <c r="BF163"/>
  <c r="N95"/>
  <c r="BI161"/>
  <c r="BH161"/>
  <c r="BG161"/>
  <c r="BE161"/>
  <c r="AA161"/>
  <c r="AA160"/>
  <c r="Y161"/>
  <c r="Y160"/>
  <c r="W161"/>
  <c r="W160"/>
  <c r="BK161"/>
  <c r="BK160"/>
  <c r="N160"/>
  <c r="N161"/>
  <c r="BF161"/>
  <c r="N94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AA154"/>
  <c r="Y155"/>
  <c r="Y154"/>
  <c r="W155"/>
  <c r="W154"/>
  <c r="BK155"/>
  <c r="BK154"/>
  <c r="N154"/>
  <c r="N155"/>
  <c r="BF155"/>
  <c r="N93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AA148"/>
  <c r="Y149"/>
  <c r="Y148"/>
  <c r="W149"/>
  <c r="W148"/>
  <c r="BK149"/>
  <c r="BK148"/>
  <c r="N148"/>
  <c r="N149"/>
  <c r="BF149"/>
  <c r="N92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AA140"/>
  <c r="Y141"/>
  <c r="Y140"/>
  <c r="W141"/>
  <c r="W140"/>
  <c r="BK141"/>
  <c r="BK140"/>
  <c r="N140"/>
  <c r="N141"/>
  <c r="BF141"/>
  <c r="N9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/>
  <c r="BI126"/>
  <c r="BH126"/>
  <c r="BG126"/>
  <c r="BE126"/>
  <c r="AA126"/>
  <c r="Y126"/>
  <c r="W126"/>
  <c r="BK126"/>
  <c r="N126"/>
  <c r="BF126"/>
  <c r="BI125"/>
  <c r="BH125"/>
  <c r="BG125"/>
  <c r="BE125"/>
  <c r="AA125"/>
  <c r="AA124"/>
  <c r="AA123"/>
  <c r="AA122"/>
  <c r="Y125"/>
  <c r="Y124"/>
  <c r="Y123"/>
  <c r="Y122"/>
  <c r="W125"/>
  <c r="W124"/>
  <c r="W123"/>
  <c r="W122"/>
  <c i="1" r="AU89"/>
  <c i="3" r="BK125"/>
  <c r="BK124"/>
  <c r="N124"/>
  <c r="BK123"/>
  <c r="N123"/>
  <c r="BK122"/>
  <c r="N122"/>
  <c r="N88"/>
  <c r="N125"/>
  <c r="BF125"/>
  <c r="N90"/>
  <c r="N89"/>
  <c r="M118"/>
  <c r="F118"/>
  <c r="F116"/>
  <c r="F114"/>
  <c r="BI103"/>
  <c r="BH103"/>
  <c r="BG103"/>
  <c r="BE103"/>
  <c r="N103"/>
  <c r="BF103"/>
  <c r="BI102"/>
  <c r="BH102"/>
  <c r="BG102"/>
  <c r="BE102"/>
  <c r="N102"/>
  <c r="BF102"/>
  <c r="BI101"/>
  <c r="BH101"/>
  <c r="BG101"/>
  <c r="BE101"/>
  <c r="N101"/>
  <c r="BF101"/>
  <c r="BI100"/>
  <c r="BH100"/>
  <c r="BG100"/>
  <c r="BE100"/>
  <c r="N100"/>
  <c r="BF100"/>
  <c r="BI99"/>
  <c r="BH99"/>
  <c r="BG99"/>
  <c r="BE99"/>
  <c r="N99"/>
  <c r="BF99"/>
  <c r="BI98"/>
  <c r="H36"/>
  <c i="1" r="BD89"/>
  <c i="3" r="BH98"/>
  <c r="H35"/>
  <c i="1" r="BC89"/>
  <c i="3" r="BG98"/>
  <c r="H34"/>
  <c i="1" r="BB89"/>
  <c i="3" r="BE98"/>
  <c r="M32"/>
  <c i="1" r="AV89"/>
  <c i="3" r="H32"/>
  <c i="1" r="AZ89"/>
  <c i="3" r="N98"/>
  <c r="N97"/>
  <c r="L105"/>
  <c r="BF98"/>
  <c r="M33"/>
  <c i="1" r="AW89"/>
  <c i="3" r="H33"/>
  <c i="1" r="BA89"/>
  <c i="3" r="M28"/>
  <c i="1" r="AS89"/>
  <c i="3" r="M27"/>
  <c r="M83"/>
  <c r="F83"/>
  <c r="F81"/>
  <c r="F79"/>
  <c r="M30"/>
  <c i="1" r="AG89"/>
  <c i="3" r="L38"/>
  <c r="O21"/>
  <c r="E21"/>
  <c r="M119"/>
  <c r="M84"/>
  <c r="O20"/>
  <c r="O15"/>
  <c r="E15"/>
  <c r="F119"/>
  <c r="F84"/>
  <c r="O14"/>
  <c r="O9"/>
  <c r="M116"/>
  <c r="M81"/>
  <c r="F6"/>
  <c r="F113"/>
  <c r="F78"/>
  <c i="2" r="N173"/>
  <c i="1" r="AY88"/>
  <c r="AX88"/>
  <c i="2"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AA167"/>
  <c r="Y168"/>
  <c r="Y167"/>
  <c r="W168"/>
  <c r="W167"/>
  <c r="BK168"/>
  <c r="BK167"/>
  <c r="N167"/>
  <c r="N168"/>
  <c r="BF168"/>
  <c r="N96"/>
  <c r="BI166"/>
  <c r="BH166"/>
  <c r="BG166"/>
  <c r="BE166"/>
  <c r="AA166"/>
  <c r="AA165"/>
  <c r="Y166"/>
  <c r="Y165"/>
  <c r="W166"/>
  <c r="W165"/>
  <c r="BK166"/>
  <c r="BK165"/>
  <c r="N165"/>
  <c r="N166"/>
  <c r="BF166"/>
  <c r="N95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AA150"/>
  <c r="Y151"/>
  <c r="Y150"/>
  <c r="W151"/>
  <c r="W150"/>
  <c r="BK151"/>
  <c r="BK150"/>
  <c r="N150"/>
  <c r="N151"/>
  <c r="BF151"/>
  <c r="N94"/>
  <c r="BI149"/>
  <c r="BH149"/>
  <c r="BG149"/>
  <c r="BE149"/>
  <c r="AA149"/>
  <c r="Y149"/>
  <c r="W149"/>
  <c r="BK149"/>
  <c r="N149"/>
  <c r="BF149"/>
  <c r="BI148"/>
  <c r="BH148"/>
  <c r="BG148"/>
  <c r="BE148"/>
  <c r="AA148"/>
  <c r="AA147"/>
  <c r="Y148"/>
  <c r="Y147"/>
  <c r="W148"/>
  <c r="W147"/>
  <c r="BK148"/>
  <c r="BK147"/>
  <c r="N147"/>
  <c r="N148"/>
  <c r="BF148"/>
  <c r="N93"/>
  <c r="BI146"/>
  <c r="BH146"/>
  <c r="BG146"/>
  <c r="BE146"/>
  <c r="AA146"/>
  <c r="Y146"/>
  <c r="W146"/>
  <c r="BK146"/>
  <c r="N146"/>
  <c r="BF146"/>
  <c r="BI145"/>
  <c r="BH145"/>
  <c r="BG145"/>
  <c r="BE145"/>
  <c r="AA145"/>
  <c r="AA144"/>
  <c r="Y145"/>
  <c r="Y144"/>
  <c r="W145"/>
  <c r="W144"/>
  <c r="BK145"/>
  <c r="BK144"/>
  <c r="N144"/>
  <c r="N145"/>
  <c r="BF145"/>
  <c r="N92"/>
  <c r="BI143"/>
  <c r="BH143"/>
  <c r="BG143"/>
  <c r="BE143"/>
  <c r="AA143"/>
  <c r="Y143"/>
  <c r="W143"/>
  <c r="BK143"/>
  <c r="N143"/>
  <c r="BF143"/>
  <c r="BI142"/>
  <c r="BH142"/>
  <c r="BG142"/>
  <c r="BE142"/>
  <c r="AA142"/>
  <c r="AA141"/>
  <c r="Y142"/>
  <c r="Y141"/>
  <c r="W142"/>
  <c r="W141"/>
  <c r="BK142"/>
  <c r="BK141"/>
  <c r="N141"/>
  <c r="N142"/>
  <c r="BF142"/>
  <c r="N9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/>
  <c r="BI126"/>
  <c r="BH126"/>
  <c r="BG126"/>
  <c r="BE126"/>
  <c r="AA126"/>
  <c r="AA125"/>
  <c r="AA124"/>
  <c r="AA123"/>
  <c r="Y126"/>
  <c r="Y125"/>
  <c r="Y124"/>
  <c r="Y123"/>
  <c r="W126"/>
  <c r="W125"/>
  <c r="W124"/>
  <c r="W123"/>
  <c i="1" r="AU88"/>
  <c i="2" r="BK126"/>
  <c r="BK125"/>
  <c r="N125"/>
  <c r="BK124"/>
  <c r="N124"/>
  <c r="BK123"/>
  <c r="N123"/>
  <c r="N88"/>
  <c r="N126"/>
  <c r="BF126"/>
  <c r="N90"/>
  <c r="N89"/>
  <c r="M119"/>
  <c r="F119"/>
  <c r="F117"/>
  <c r="F11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BH101"/>
  <c r="BG101"/>
  <c r="BE101"/>
  <c r="N101"/>
  <c r="BF101"/>
  <c r="BI100"/>
  <c r="BH100"/>
  <c r="BG100"/>
  <c r="BE100"/>
  <c r="N100"/>
  <c r="BF100"/>
  <c r="BI99"/>
  <c r="H36"/>
  <c i="1" r="BD88"/>
  <c i="2" r="BH99"/>
  <c r="H35"/>
  <c i="1" r="BC88"/>
  <c i="2" r="BG99"/>
  <c r="H34"/>
  <c i="1" r="BB88"/>
  <c i="2" r="BE99"/>
  <c r="M32"/>
  <c i="1" r="AV88"/>
  <c i="2" r="H32"/>
  <c i="1" r="AZ88"/>
  <c i="2" r="N99"/>
  <c r="N98"/>
  <c r="L106"/>
  <c r="BF99"/>
  <c r="M33"/>
  <c i="1" r="AW88"/>
  <c i="2" r="H33"/>
  <c i="1" r="BA88"/>
  <c i="2" r="M28"/>
  <c i="1" r="AS88"/>
  <c i="2" r="M27"/>
  <c r="M83"/>
  <c r="F83"/>
  <c r="F81"/>
  <c r="F79"/>
  <c r="M30"/>
  <c i="1" r="AG88"/>
  <c i="2" r="L38"/>
  <c r="O21"/>
  <c r="E21"/>
  <c r="M120"/>
  <c r="M84"/>
  <c r="O20"/>
  <c r="O15"/>
  <c r="E15"/>
  <c r="F120"/>
  <c r="F84"/>
  <c r="O14"/>
  <c r="O9"/>
  <c r="M117"/>
  <c r="M81"/>
  <c r="F6"/>
  <c r="F114"/>
  <c r="F78"/>
  <c i="1"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H93"/>
  <c r="CG93"/>
  <c r="CF93"/>
  <c r="BZ93"/>
  <c r="CE93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6"/>
  <c r="CD96"/>
  <c r="AV96"/>
  <c r="BY96"/>
  <c r="AN96"/>
  <c r="AG95"/>
  <c r="CD95"/>
  <c r="AV95"/>
  <c r="BY95"/>
  <c r="AN95"/>
  <c r="AG94"/>
  <c r="CD94"/>
  <c r="AV94"/>
  <c r="BY94"/>
  <c r="AN94"/>
  <c r="AG93"/>
  <c r="AG92"/>
  <c r="AK27"/>
  <c r="AG98"/>
  <c r="CD93"/>
  <c r="W31"/>
  <c r="AV93"/>
  <c r="BY93"/>
  <c r="AK31"/>
  <c r="AN93"/>
  <c r="AN92"/>
  <c r="AT90"/>
  <c r="AN90"/>
  <c r="AT89"/>
  <c r="AN89"/>
  <c r="AT88"/>
  <c r="AN88"/>
  <c r="AN87"/>
  <c r="AN9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<sst xmlns="http://schemas.openxmlformats.org/spreadsheetml/2006/main">
  <si>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</si>
  <si>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</si>
  <si>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</si>
  <si>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</si>
  <si>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</si>
  <si>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</si>
  <si>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</si>
  <si>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</si>
  <si>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 xml:space="preserve">&gt;&gt;  skryté stĺpce  &lt;&lt;</t>
  </si>
  <si>
    <t>0,01</t>
  </si>
  <si>
    <t>20</t>
  </si>
  <si>
    <t>SÚHRNNÝ LIST STAVBY</t>
  </si>
  <si>
    <t xml:space="preserve">v ---  nižšie sa nachádzajú doplnkové a pomocné údaje k zostavám  --- v</t>
  </si>
  <si>
    <t>Návod na vyplnenie</t>
  </si>
  <si>
    <t>0,001</t>
  </si>
  <si>
    <t>Kód:</t>
  </si>
  <si>
    <t>201812211</t>
  </si>
  <si>
    <t xml:space="preserve"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</si>
  <si>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</si>
  <si>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Vodozádržné opatrenia v intraviláne obce Dubník</t>
  </si>
  <si>
    <t>JKSO:</t>
  </si>
  <si>
    <t>KS:</t>
  </si>
  <si>
    <t>Miesto:</t>
  </si>
  <si>
    <t>k.ú. Dubník</t>
  </si>
  <si>
    <t>Dátum:</t>
  </si>
  <si>
    <t>22. 12. 2018</t>
  </si>
  <si>
    <t>Objednávateľ:</t>
  </si>
  <si>
    <t>IČO:</t>
  </si>
  <si>
    <t>Obec Dubník</t>
  </si>
  <si>
    <t>IČO DPH:</t>
  </si>
  <si>
    <t>Zhotoviteľ:</t>
  </si>
  <si>
    <t>Vyplň údaj</t>
  </si>
  <si>
    <t>Projektant:</t>
  </si>
  <si>
    <t>Ing. Lukáš Gabrik</t>
  </si>
  <si>
    <t>True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</si>
  <si>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</si>
  <si>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</si>
  <si>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</si>
  <si>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</si>
  <si>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</si>
  <si>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</si>
  <si>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</si>
  <si>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</si>
  <si>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</si>
  <si>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</si>
  <si>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</si>
  <si>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</si>
  <si>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</si>
  <si>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</si>
  <si>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</si>
  <si>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</si>
  <si>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</si>
  <si>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</si>
  <si>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</si>
  <si>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</si>
  <si>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</si>
  <si>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</si>
  <si>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</si>
  <si>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</si>
  <si>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</si>
  <si>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</si>
  <si>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</si>
  <si>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</si>
  <si>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</si>
  <si>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</si>
  <si>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</si>
  <si>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</si>
  <si>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</si>
  <si>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</si>
  <si>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</si>
  <si>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</si>
  <si>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</si>
  <si>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</si>
  <si>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</si>
  <si>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</si>
  <si>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</si>
  <si>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</si>
  <si>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</si>
  <si>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</si>
  <si>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</si>
  <si>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{7606715f-fd6b-468f-b048-31286f3c905d}</t>
  </si>
  <si>
    <t>{00000000-0000-0000-0000-000000000000}</t>
  </si>
  <si>
    <t>/</t>
  </si>
  <si>
    <t>01</t>
  </si>
  <si>
    <t>A.1 - rekonštrukcia zemných priekop na zrážkové vody (SO1, SO7 a SO8)</t>
  </si>
  <si>
    <t>1</t>
  </si>
  <si>
    <t>{d192a984-e522-4c30-be45-e12137eb6b49}</t>
  </si>
  <si>
    <t>02</t>
  </si>
  <si>
    <t xml:space="preserve">A.2 - rek.priekop ich prebud.na reten.priekopy so zatráv.dlažbou  na povrchu (SO2, SO3 a SO6)</t>
  </si>
  <si>
    <t>{7697f735-32ba-4973-859c-51b79e2daaae}</t>
  </si>
  <si>
    <t>03</t>
  </si>
  <si>
    <t>A.3 - rek.priepustu a prívodných priekop spolu s vybudovaním podpovrch. retenčného syst. (SO4 a SO5)</t>
  </si>
  <si>
    <t>{9aef6605-9956-49ab-ad76-32fdd1d5b2da}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</si>
  <si>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</si>
  <si>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</si>
  <si>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</si>
  <si>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</si>
  <si>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</si>
  <si>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</si>
  <si>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</si>
  <si>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</si>
  <si>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</si>
  <si>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</si>
  <si>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</si>
  <si>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</si>
  <si>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</si>
  <si>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</si>
  <si>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</si>
  <si>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</si>
  <si>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01 - A.1 - rekonštrukcia zemných priekop na zrážkové vody (SO1, SO7 a SO8)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</si>
  <si>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</si>
  <si>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</si>
  <si>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</si>
  <si>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</si>
  <si>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</si>
  <si>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</si>
  <si>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</si>
  <si>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</si>
  <si>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</si>
  <si>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</si>
  <si>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</si>
  <si>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</si>
  <si>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</si>
  <si>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VRN - Vedľajšie rozpočtové náklady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</si>
  <si>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</si>
  <si>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</si>
  <si>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</si>
  <si>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</si>
  <si>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</si>
  <si>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</si>
  <si>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</si>
  <si>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</si>
  <si>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</si>
  <si>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</si>
  <si>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</si>
  <si>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</si>
  <si>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</si>
  <si>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</si>
  <si>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</si>
  <si>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</si>
  <si>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</si>
  <si>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</si>
  <si>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</si>
  <si>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</si>
  <si>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</si>
  <si>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</si>
  <si>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</si>
  <si>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</si>
  <si>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</si>
  <si>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</si>
  <si>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113205128</t>
  </si>
  <si>
    <t>Vybúranie odvodňovacieho žľabu s mrežami</t>
  </si>
  <si>
    <t>m</t>
  </si>
  <si>
    <t>4</t>
  </si>
  <si>
    <t>-1246163848</t>
  </si>
  <si>
    <t>132201202</t>
  </si>
  <si>
    <t>Výkop ryhy šírky 600-2000mm horn.3 od 100 do 1000 m3</t>
  </si>
  <si>
    <t>m3</t>
  </si>
  <si>
    <t>1663297601</t>
  </si>
  <si>
    <t>3</t>
  </si>
  <si>
    <t>132201209</t>
  </si>
  <si>
    <t>Príplatok k cenám za lepivosť pri hĺbení rýh š. nad 600 do 2 000 mm zapaž. i nezapažených, s urovnaním dna v hornine 3</t>
  </si>
  <si>
    <t>838294866</t>
  </si>
  <si>
    <t>162501122</t>
  </si>
  <si>
    <t>Vodorovné premiestnenie výkopku po spevnenej ceste z horniny tr.1-4, nad 100 do 1000 m3 na vzdialenosť do 3000 m</t>
  </si>
  <si>
    <t>1458644007</t>
  </si>
  <si>
    <t>5</t>
  </si>
  <si>
    <t>162501123</t>
  </si>
  <si>
    <t>Vodorovné premiestnenie výkopku po spevnenej ceste z horniny tr.1-4, nad 100 do 1000 m3, príplatok k cene za každých ďalšich a začatých 1000 m</t>
  </si>
  <si>
    <t>-1483590046</t>
  </si>
  <si>
    <t>6</t>
  </si>
  <si>
    <t>167101102</t>
  </si>
  <si>
    <t>Nakladanie neuľahnutého výkopku z hornín tr.1-4 nad 100 do 1000 m3</t>
  </si>
  <si>
    <t>1292985751</t>
  </si>
  <si>
    <t>7</t>
  </si>
  <si>
    <t>171201202</t>
  </si>
  <si>
    <t>Uloženie sypaniny na skládky nad 100 do 1000 m3</t>
  </si>
  <si>
    <t>896255476</t>
  </si>
  <si>
    <t>8</t>
  </si>
  <si>
    <t>171209002</t>
  </si>
  <si>
    <t>Poplatok za skladovanie - hlušina, zemina a kamenivo (17 05) ostatné</t>
  </si>
  <si>
    <t>t</t>
  </si>
  <si>
    <t>-211046304</t>
  </si>
  <si>
    <t>9</t>
  </si>
  <si>
    <t>175101101</t>
  </si>
  <si>
    <t>Obsyp potrubia sypaninou z vhodných hornín 1 až 4 bez prehodenia sypaniny</t>
  </si>
  <si>
    <t>815864037</t>
  </si>
  <si>
    <t>10</t>
  </si>
  <si>
    <t>M</t>
  </si>
  <si>
    <t>583310000500</t>
  </si>
  <si>
    <t>Kamenivo ťažené drobné frakcia 0-2 mm</t>
  </si>
  <si>
    <t>1049630952</t>
  </si>
  <si>
    <t>11</t>
  </si>
  <si>
    <t>180402112</t>
  </si>
  <si>
    <t xml:space="preserve">Založenie trávnika parkového výsevom </t>
  </si>
  <si>
    <t>m2</t>
  </si>
  <si>
    <t>-924616964</t>
  </si>
  <si>
    <t>12</t>
  </si>
  <si>
    <t>005720001400</t>
  </si>
  <si>
    <t>Osivá tráv - semená parkovej zmesi</t>
  </si>
  <si>
    <t>kg</t>
  </si>
  <si>
    <t>-882824930</t>
  </si>
  <si>
    <t>13</t>
  </si>
  <si>
    <t>183403153</t>
  </si>
  <si>
    <t>Obrobenie pôdy hrabaním v rovine alebo na svahu do 1:5</t>
  </si>
  <si>
    <t>1174029650</t>
  </si>
  <si>
    <t>14</t>
  </si>
  <si>
    <t>184802211</t>
  </si>
  <si>
    <t>Chemické odburinenie pôdy postrekom naširoko</t>
  </si>
  <si>
    <t>1000878582</t>
  </si>
  <si>
    <t>15</t>
  </si>
  <si>
    <t>252310000100</t>
  </si>
  <si>
    <t>Postrekový prípravok na ničenie burín</t>
  </si>
  <si>
    <t>l</t>
  </si>
  <si>
    <t>-1727825352</t>
  </si>
  <si>
    <t>16</t>
  </si>
  <si>
    <t>451572111</t>
  </si>
  <si>
    <t>Lôžko pod potrubie, stoky a drobné objekty, v otvorenom výkope z kameniva drobného ťaženého 0-4 mm</t>
  </si>
  <si>
    <t>-1045850975</t>
  </si>
  <si>
    <t>17</t>
  </si>
  <si>
    <t>452311141</t>
  </si>
  <si>
    <t>Dosky, bloky, sedlá z betónu v otvorenom výkope tr. C 16/20</t>
  </si>
  <si>
    <t>1113115567</t>
  </si>
  <si>
    <t>18</t>
  </si>
  <si>
    <t>564831111</t>
  </si>
  <si>
    <t>Podklad zo štrkodrviny s rozprestretím a zhutnením, po zhutnení hr. 100 mm</t>
  </si>
  <si>
    <t>1046791210</t>
  </si>
  <si>
    <t>19</t>
  </si>
  <si>
    <t>581120215</t>
  </si>
  <si>
    <t>Kryt cementobetónový cestných komunikácií skupiny CB II hr. do 150 mm</t>
  </si>
  <si>
    <t>-552247839</t>
  </si>
  <si>
    <t>871376010</t>
  </si>
  <si>
    <t>Montáž kanalizačného PVC-U potrubia DN 300</t>
  </si>
  <si>
    <t>1147506605</t>
  </si>
  <si>
    <t>21</t>
  </si>
  <si>
    <t>286120002500</t>
  </si>
  <si>
    <t>Rúra PVC-U hladký kanalizačný systém DN 300 mm</t>
  </si>
  <si>
    <t>-1017646383</t>
  </si>
  <si>
    <t>22</t>
  </si>
  <si>
    <t>918101112</t>
  </si>
  <si>
    <t>Lôžko pod obrubníky, krajníky alebo obruby z dlažobných kociek a žľaby z betónu prostého tr. C 16/20</t>
  </si>
  <si>
    <t>285099492</t>
  </si>
  <si>
    <t>23</t>
  </si>
  <si>
    <t>935114655</t>
  </si>
  <si>
    <t>Osadenie odvodňovacieho betónového žľabu pre vysoké zaťaženie s ochrannou hranou vnútornej šírky 400 mm a s roštom triedy E 600</t>
  </si>
  <si>
    <t>753966661</t>
  </si>
  <si>
    <t>24</t>
  </si>
  <si>
    <t>592270019400</t>
  </si>
  <si>
    <t>Mriežkový rošt, rozmer štrbiny MW 30x10 mm s rychlouzáverom</t>
  </si>
  <si>
    <t>1451450433</t>
  </si>
  <si>
    <t>25</t>
  </si>
  <si>
    <t>592270035900</t>
  </si>
  <si>
    <t>Odvodňovací žľab univerzálny líniový výšky 500 mm betónový s hranou, vpust s lapačom nečistôt</t>
  </si>
  <si>
    <t>-1970328302</t>
  </si>
  <si>
    <t>26</t>
  </si>
  <si>
    <t>592270037500</t>
  </si>
  <si>
    <t>Čelná, koncová stena pre líniové betónové žľaby</t>
  </si>
  <si>
    <t>ks</t>
  </si>
  <si>
    <t>1016030440</t>
  </si>
  <si>
    <t>27</t>
  </si>
  <si>
    <t>935114693</t>
  </si>
  <si>
    <t xml:space="preserve">Osadenie vpustu odvodňovacieho betónového žľabu </t>
  </si>
  <si>
    <t>-1214072314</t>
  </si>
  <si>
    <t>28</t>
  </si>
  <si>
    <t>592270008700</t>
  </si>
  <si>
    <t>Vpust betónový s mrežou pre odvodňovacie žľaby</t>
  </si>
  <si>
    <t>-147905295</t>
  </si>
  <si>
    <t>29</t>
  </si>
  <si>
    <t>592270008000</t>
  </si>
  <si>
    <t>Kalový kôš k vpustu, k zachytávaniu nečistôt</t>
  </si>
  <si>
    <t>-1769250607</t>
  </si>
  <si>
    <t>30</t>
  </si>
  <si>
    <t>938909403</t>
  </si>
  <si>
    <t>Čistenie priekop s úpravou povrchu a zahumusovaním pri šírke dna do 400 mm o objeme nánosu do 0,50 m3/m, -0,25280 t</t>
  </si>
  <si>
    <t>-1366346279</t>
  </si>
  <si>
    <t>31</t>
  </si>
  <si>
    <t>966008112</t>
  </si>
  <si>
    <t xml:space="preserve">Búranie rúrového priepustu, z rúr do 500 mm,  -0,98000t</t>
  </si>
  <si>
    <t>1915454126</t>
  </si>
  <si>
    <t>32</t>
  </si>
  <si>
    <t>979084216</t>
  </si>
  <si>
    <t>Vodorovná doprava vybúraných hmôt po suchu bez naloženia, ale so zložením na vzdialenosť do 5 km</t>
  </si>
  <si>
    <t>-487855062</t>
  </si>
  <si>
    <t>33</t>
  </si>
  <si>
    <t>979084219</t>
  </si>
  <si>
    <t>Príplatok k cene za každých ďalších aj začatých 5 km nad 5 km</t>
  </si>
  <si>
    <t>2095482928</t>
  </si>
  <si>
    <t>34</t>
  </si>
  <si>
    <t>979087213</t>
  </si>
  <si>
    <t>Nakladanie na dopravné prostriedky pre vodorovnú dopravu vybúraných hmôt</t>
  </si>
  <si>
    <t>1060479353</t>
  </si>
  <si>
    <t>35</t>
  </si>
  <si>
    <t>979089012</t>
  </si>
  <si>
    <t>Poplatok za skladovanie - ostatné</t>
  </si>
  <si>
    <t>1941482137</t>
  </si>
  <si>
    <t>36</t>
  </si>
  <si>
    <t>998312021</t>
  </si>
  <si>
    <t>Presun hmôt pre odvodnenie a drenáže s výplňou rýh</t>
  </si>
  <si>
    <t>-785756694</t>
  </si>
  <si>
    <t>37</t>
  </si>
  <si>
    <t>000300016</t>
  </si>
  <si>
    <t>Geodetické práce - vykonávané pred výstavbou určenie vytyčovacej siete, vytýčenie staveniska, staveb. objektu</t>
  </si>
  <si>
    <t>eur</t>
  </si>
  <si>
    <t>1024</t>
  </si>
  <si>
    <t>-1743708733</t>
  </si>
  <si>
    <t>38</t>
  </si>
  <si>
    <t>000400022</t>
  </si>
  <si>
    <t>Projektové práce - stavebná časť, náklady na dokumentáciu skutočného zhotovenia stavby</t>
  </si>
  <si>
    <t>1554392540</t>
  </si>
  <si>
    <t>39</t>
  </si>
  <si>
    <t>000600024</t>
  </si>
  <si>
    <t>Zariadenie staveniska - prevádzkové dopravné značenie po stavenisku</t>
  </si>
  <si>
    <t>-900718659</t>
  </si>
  <si>
    <t>40</t>
  </si>
  <si>
    <t>000600042</t>
  </si>
  <si>
    <t>Zariadenie staveniska - sociálne sociálne zariadenia</t>
  </si>
  <si>
    <t>-255806475</t>
  </si>
  <si>
    <t>41</t>
  </si>
  <si>
    <t>001000014</t>
  </si>
  <si>
    <t>Inžinierska činnosť - dozory koordinátor BOZP na stavenisku</t>
  </si>
  <si>
    <t>-10219538</t>
  </si>
  <si>
    <t>VP - Práce naviac</t>
  </si>
  <si>
    <t>PN</t>
  </si>
  <si>
    <t xml:space="preserve">02 - A.2 - rek.priekop ich prebud.na reten.priekopy so zatráv.dlažbou  na povrchu (SO2, SO3 a SO6)</t>
  </si>
  <si>
    <t xml:space="preserve">    2 - Zakladanie</t>
  </si>
  <si>
    <t>113107142</t>
  </si>
  <si>
    <t xml:space="preserve">Odstránenie krytu asfaltového v ploche do 200 m2, hr. nad 50 do 100 mm,  -0,18100t</t>
  </si>
  <si>
    <t>-778252995</t>
  </si>
  <si>
    <t>-84506702</t>
  </si>
  <si>
    <t>1148091169</t>
  </si>
  <si>
    <t>-436783748</t>
  </si>
  <si>
    <t>992134723</t>
  </si>
  <si>
    <t>182313101</t>
  </si>
  <si>
    <t>Vyplnenie otvoru v tvárniciach kamenivom ťaženým</t>
  </si>
  <si>
    <t>88689067</t>
  </si>
  <si>
    <t>583310000900</t>
  </si>
  <si>
    <t>Kamenivo ťažené hrubé frakcia 8-16 mm</t>
  </si>
  <si>
    <t>-535554187</t>
  </si>
  <si>
    <t>211561111</t>
  </si>
  <si>
    <t>Výplň odvodňovacieho rebra alebo trativodu do rýh kamenivom hrubým drveným frakcie 32-64 mm</t>
  </si>
  <si>
    <t>1441276928</t>
  </si>
  <si>
    <t>211971110</t>
  </si>
  <si>
    <t>Zhotovenie opláštenia výplne z geotextílie, v ryhe alebo v záreze so stenami šikmými o skl. do 1:2,5</t>
  </si>
  <si>
    <t>1681545901</t>
  </si>
  <si>
    <t>693110000200</t>
  </si>
  <si>
    <t>Geotextília polypropylénová 300g/m2 (množstvo vč. 15% na prekrytie)</t>
  </si>
  <si>
    <t>557338219</t>
  </si>
  <si>
    <t>212752231</t>
  </si>
  <si>
    <t>Montáž trativodu z drenážnych rúr PP, DN 150 mm, SN8,SN16 so štrkovým lôžkom v otvorenom výkope</t>
  </si>
  <si>
    <t>1518348560</t>
  </si>
  <si>
    <t>286140032000</t>
  </si>
  <si>
    <t>Rúra drenážna DN 150 mm</t>
  </si>
  <si>
    <t>-1690741606</t>
  </si>
  <si>
    <t>289971211</t>
  </si>
  <si>
    <t>Zhotovenie vrstvy z netkanej textílie na upravenom povrchu sklon do 1 : 5 , šírky od 0 do 3 m</t>
  </si>
  <si>
    <t>2005961545</t>
  </si>
  <si>
    <t>693110000100</t>
  </si>
  <si>
    <t>Sorpčná netkaná textília (množstvo vč. 15 % na prekrytie)</t>
  </si>
  <si>
    <t>1152236065</t>
  </si>
  <si>
    <t>566902151</t>
  </si>
  <si>
    <t>Vyspravenie podkladu alebo krytu asfaltovým betónom, po zhutnení hr. do 100 mm vč. penetrácie</t>
  </si>
  <si>
    <t>1369529700</t>
  </si>
  <si>
    <t>566902262</t>
  </si>
  <si>
    <t>Vyspravenie podkladu po prekopoch inžinierskych sietí podkladovým betónom tr. C 20/25 hr. 150 mm</t>
  </si>
  <si>
    <t>-996005653</t>
  </si>
  <si>
    <t>596211098</t>
  </si>
  <si>
    <t>Ostránenie náletových travín a krovia s vyspravením a doplnením chýbajúcich častí priekopových žľabov v rozsahu do 30 %</t>
  </si>
  <si>
    <t>1183473039</t>
  </si>
  <si>
    <t>596912512</t>
  </si>
  <si>
    <t>Kladenie betónovej dlažby z vegetačných tvárnic hr. do 140 mm, do lôžka z kameniva ťaženého</t>
  </si>
  <si>
    <t>1471442791</t>
  </si>
  <si>
    <t>592460024010</t>
  </si>
  <si>
    <t>Polovegetačný panel betónový - zatrávňovacia dlažba hr. 140 mm</t>
  </si>
  <si>
    <t>-486892914</t>
  </si>
  <si>
    <t>919735112</t>
  </si>
  <si>
    <t>Rezanie existujúceho asfaltového krytu alebo podkladu hĺbky nad 50 do 100 mm</t>
  </si>
  <si>
    <t>-939472258</t>
  </si>
  <si>
    <t>979089211</t>
  </si>
  <si>
    <t>Poplatok za skladovanie - bitúmenové zmesi, uhoľný decht, dechtové výrobky (17 03)</t>
  </si>
  <si>
    <t>1967244975</t>
  </si>
  <si>
    <t>-695826226</t>
  </si>
  <si>
    <t>03 - A.3 - rek.priepustu a prívodných priekop spolu s vybudovaním podpovrch. retenčného syst. (SO4 a SO5)</t>
  </si>
  <si>
    <t>121101111</t>
  </si>
  <si>
    <t>Odstránenie ornice s vodor. premiestn. na hromady, so zložením na vzdialenosť do 100 m a do 100m3</t>
  </si>
  <si>
    <t>1997319225</t>
  </si>
  <si>
    <t>131201102</t>
  </si>
  <si>
    <t>Výkop nezapaženej jamy v hornine 3, nad 100 do 1000 m3</t>
  </si>
  <si>
    <t>-1799086252</t>
  </si>
  <si>
    <t>131201109</t>
  </si>
  <si>
    <t>Hĺbenie nezapažených jám a zárezov. Príplatok za lepivosť horniny 3</t>
  </si>
  <si>
    <t>-1798374377</t>
  </si>
  <si>
    <t>132201101</t>
  </si>
  <si>
    <t>Výkop ryhy do šírky 600 mm v horn.3 do 100 m3</t>
  </si>
  <si>
    <t>382913916</t>
  </si>
  <si>
    <t>132201109</t>
  </si>
  <si>
    <t>Príplatok k cene za lepivosť pri hĺbení rýh šírky do 600 mm zapažených i nezapažených s urovnaním dna v hornine 3</t>
  </si>
  <si>
    <t>-1446516862</t>
  </si>
  <si>
    <t>173103101</t>
  </si>
  <si>
    <t>Uloženie sypanín z hornín 1-4 do prechodových, priepustných vrstiev šírky vrstvy do 2, 5 m</t>
  </si>
  <si>
    <t>-2106954524</t>
  </si>
  <si>
    <t>174101001</t>
  </si>
  <si>
    <t>Zásyp sypaninou so zhutnením jám, šachiet, rýh, zárezov alebo okolo objektov do 100 m3</t>
  </si>
  <si>
    <t>-1135361419</t>
  </si>
  <si>
    <t>181006112</t>
  </si>
  <si>
    <t>Rozprestretie zemín schopných zúrodnenia v rovine a v sklone do 1:5, pri hr. vrstvy nad 0,10 do 0,15 m</t>
  </si>
  <si>
    <t>504099166</t>
  </si>
  <si>
    <t>938909401</t>
  </si>
  <si>
    <t>Čistenie priekop spevnených pri šírke dna do 400 mm o objeme nánosu do 0,15 m3/m, -0,08630 t</t>
  </si>
  <si>
    <t>-1759757724</t>
  </si>
  <si>
    <t>938909799</t>
  </si>
  <si>
    <t>Oprava a čistenie priepustov priemeru DN 500 mm, -0,17133 t</t>
  </si>
  <si>
    <t>272237882</t>
  </si>
  <si>
    <t>1046179203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</si>
</sst>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ht="36.96" customHeight="1">
      <c r="B4" s="24"/>
      <c r="C4" s="25" t="s">
        <v>11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12</v>
      </c>
      <c r="BE4" s="28" t="s">
        <v>13</v>
      </c>
      <c r="BS4" s="20" t="s">
        <v>14</v>
      </c>
    </row>
    <row r="5" ht="14.4" customHeight="1">
      <c r="B5" s="24"/>
      <c r="C5" s="29"/>
      <c r="D5" s="30" t="s">
        <v>15</v>
      </c>
      <c r="E5" s="29"/>
      <c r="F5" s="29"/>
      <c r="G5" s="29"/>
      <c r="H5" s="29"/>
      <c r="I5" s="29"/>
      <c r="J5" s="29"/>
      <c r="K5" s="31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17</v>
      </c>
      <c r="BS5" s="20" t="s">
        <v>9</v>
      </c>
    </row>
    <row r="6" ht="36.96" customHeight="1">
      <c r="B6" s="24"/>
      <c r="C6" s="29"/>
      <c r="D6" s="33" t="s">
        <v>18</v>
      </c>
      <c r="E6" s="29"/>
      <c r="F6" s="29"/>
      <c r="G6" s="29"/>
      <c r="H6" s="29"/>
      <c r="I6" s="29"/>
      <c r="J6" s="29"/>
      <c r="K6" s="34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20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21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22</v>
      </c>
      <c r="E8" s="29"/>
      <c r="F8" s="29"/>
      <c r="G8" s="29"/>
      <c r="H8" s="29"/>
      <c r="I8" s="29"/>
      <c r="J8" s="29"/>
      <c r="K8" s="31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24</v>
      </c>
      <c r="AL8" s="29"/>
      <c r="AM8" s="29"/>
      <c r="AN8" s="37" t="s">
        <v>25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27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29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27</v>
      </c>
      <c r="AL13" s="29"/>
      <c r="AM13" s="29"/>
      <c r="AN13" s="38" t="s">
        <v>31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9"/>
      <c r="AM14" s="29"/>
      <c r="AN14" s="38" t="s">
        <v>31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27</v>
      </c>
      <c r="AL16" s="29"/>
      <c r="AM16" s="29"/>
      <c r="AN16" s="31" t="s">
        <v>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29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34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27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36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29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ROUND(AG92,2)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40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41</v>
      </c>
      <c r="E31" s="51"/>
      <c r="F31" s="52" t="s">
        <v>42</v>
      </c>
      <c r="G31" s="51"/>
      <c r="H31" s="51"/>
      <c r="I31" s="51"/>
      <c r="J31" s="51"/>
      <c r="K31" s="51"/>
      <c r="L31" s="53">
        <v>0.20000000000000001</v>
      </c>
      <c r="M31" s="51"/>
      <c r="N31" s="51"/>
      <c r="O31" s="51"/>
      <c r="P31" s="51"/>
      <c r="Q31" s="51"/>
      <c r="R31" s="51"/>
      <c r="S31" s="51"/>
      <c r="T31" s="54" t="s">
        <v>43</v>
      </c>
      <c r="U31" s="51"/>
      <c r="V31" s="51"/>
      <c r="W31" s="55">
        <f>ROUND(AZ87+SUM(CD93:CD97),2)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ROUND(AV87+SUM(BY93:BY97),2)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44</v>
      </c>
      <c r="G32" s="51"/>
      <c r="H32" s="51"/>
      <c r="I32" s="51"/>
      <c r="J32" s="51"/>
      <c r="K32" s="51"/>
      <c r="L32" s="53">
        <v>0.20000000000000001</v>
      </c>
      <c r="M32" s="51"/>
      <c r="N32" s="51"/>
      <c r="O32" s="51"/>
      <c r="P32" s="51"/>
      <c r="Q32" s="51"/>
      <c r="R32" s="51"/>
      <c r="S32" s="51"/>
      <c r="T32" s="54" t="s">
        <v>43</v>
      </c>
      <c r="U32" s="51"/>
      <c r="V32" s="51"/>
      <c r="W32" s="55">
        <f>ROUND(BA87+SUM(CE93:CE97),2)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ROUND(AW87+SUM(BZ93:BZ97),2)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45</v>
      </c>
      <c r="G33" s="51"/>
      <c r="H33" s="51"/>
      <c r="I33" s="51"/>
      <c r="J33" s="51"/>
      <c r="K33" s="51"/>
      <c r="L33" s="53">
        <v>0.20000000000000001</v>
      </c>
      <c r="M33" s="51"/>
      <c r="N33" s="51"/>
      <c r="O33" s="51"/>
      <c r="P33" s="51"/>
      <c r="Q33" s="51"/>
      <c r="R33" s="51"/>
      <c r="S33" s="51"/>
      <c r="T33" s="54" t="s">
        <v>43</v>
      </c>
      <c r="U33" s="51"/>
      <c r="V33" s="51"/>
      <c r="W33" s="55">
        <f>ROUND(BB87+SUM(CF93:CF97),2)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46</v>
      </c>
      <c r="G34" s="51"/>
      <c r="H34" s="51"/>
      <c r="I34" s="51"/>
      <c r="J34" s="51"/>
      <c r="K34" s="51"/>
      <c r="L34" s="53">
        <v>0.20000000000000001</v>
      </c>
      <c r="M34" s="51"/>
      <c r="N34" s="51"/>
      <c r="O34" s="51"/>
      <c r="P34" s="51"/>
      <c r="Q34" s="51"/>
      <c r="R34" s="51"/>
      <c r="S34" s="51"/>
      <c r="T34" s="54" t="s">
        <v>43</v>
      </c>
      <c r="U34" s="51"/>
      <c r="V34" s="51"/>
      <c r="W34" s="55">
        <f>ROUND(BC87+SUM(CG93:CG97),2)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47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43</v>
      </c>
      <c r="U35" s="51"/>
      <c r="V35" s="51"/>
      <c r="W35" s="55">
        <f>ROUND(BD87+SUM(CH93:CH97),2)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48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49</v>
      </c>
      <c r="U37" s="59"/>
      <c r="V37" s="59"/>
      <c r="W37" s="59"/>
      <c r="X37" s="61" t="s">
        <v>50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52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53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54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53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54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55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56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53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54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53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54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57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15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201812211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18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Vodozádržné opatrenia v intraviláne obce Dubník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22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k.ú. Dubník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24</v>
      </c>
      <c r="AJ80" s="45"/>
      <c r="AK80" s="45"/>
      <c r="AL80" s="45"/>
      <c r="AM80" s="88" t="str">
        <f> IF(AN8= "","",AN8)</f>
        <v>22. 12. 2018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26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Obec Dubník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32</v>
      </c>
      <c r="AJ82" s="45"/>
      <c r="AK82" s="45"/>
      <c r="AL82" s="45"/>
      <c r="AM82" s="80" t="str">
        <f>IF(E17="","",E17)</f>
        <v>Ing. Lukáš Gabrik</v>
      </c>
      <c r="AN82" s="80"/>
      <c r="AO82" s="80"/>
      <c r="AP82" s="80"/>
      <c r="AQ82" s="46"/>
      <c r="AS82" s="89" t="s">
        <v>58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30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35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59</v>
      </c>
      <c r="D85" s="94"/>
      <c r="E85" s="94"/>
      <c r="F85" s="94"/>
      <c r="G85" s="94"/>
      <c r="H85" s="95"/>
      <c r="I85" s="96" t="s">
        <v>60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61</v>
      </c>
      <c r="AH85" s="94"/>
      <c r="AI85" s="94"/>
      <c r="AJ85" s="94"/>
      <c r="AK85" s="94"/>
      <c r="AL85" s="94"/>
      <c r="AM85" s="94"/>
      <c r="AN85" s="96" t="s">
        <v>62</v>
      </c>
      <c r="AO85" s="94"/>
      <c r="AP85" s="97"/>
      <c r="AQ85" s="46"/>
      <c r="AS85" s="98" t="s">
        <v>63</v>
      </c>
      <c r="AT85" s="99" t="s">
        <v>64</v>
      </c>
      <c r="AU85" s="99" t="s">
        <v>65</v>
      </c>
      <c r="AV85" s="99" t="s">
        <v>66</v>
      </c>
      <c r="AW85" s="99" t="s">
        <v>67</v>
      </c>
      <c r="AX85" s="99" t="s">
        <v>68</v>
      </c>
      <c r="AY85" s="99" t="s">
        <v>69</v>
      </c>
      <c r="AZ85" s="99" t="s">
        <v>70</v>
      </c>
      <c r="BA85" s="99" t="s">
        <v>71</v>
      </c>
      <c r="BB85" s="99" t="s">
        <v>72</v>
      </c>
      <c r="BC85" s="99" t="s">
        <v>73</v>
      </c>
      <c r="BD85" s="100" t="s">
        <v>74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75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ROUND(SUM(AG88:AG90),2)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ROUND(SUM(AS88:AS90),2)</f>
        <v>0</v>
      </c>
      <c r="AT87" s="107">
        <f>ROUND(SUM(AV87:AW87),2)</f>
        <v>0</v>
      </c>
      <c r="AU87" s="108">
        <f>ROUND(SUM(AU88:AU90),5)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ROUND(SUM(AZ88:AZ90),2)</f>
        <v>0</v>
      </c>
      <c r="BA87" s="107">
        <f>ROUND(SUM(BA88:BA90),2)</f>
        <v>0</v>
      </c>
      <c r="BB87" s="107">
        <f>ROUND(SUM(BB88:BB90),2)</f>
        <v>0</v>
      </c>
      <c r="BC87" s="107">
        <f>ROUND(SUM(BC88:BC90),2)</f>
        <v>0</v>
      </c>
      <c r="BD87" s="109">
        <f>ROUND(SUM(BD88:BD90),2)</f>
        <v>0</v>
      </c>
      <c r="BS87" s="110" t="s">
        <v>76</v>
      </c>
      <c r="BT87" s="110" t="s">
        <v>77</v>
      </c>
      <c r="BU87" s="111" t="s">
        <v>78</v>
      </c>
      <c r="BV87" s="110" t="s">
        <v>79</v>
      </c>
      <c r="BW87" s="110" t="s">
        <v>80</v>
      </c>
      <c r="BX87" s="110" t="s">
        <v>81</v>
      </c>
    </row>
    <row r="88" s="5" customFormat="1" ht="47.25" customHeight="1">
      <c r="A88" s="112" t="s">
        <v>82</v>
      </c>
      <c r="B88" s="113"/>
      <c r="C88" s="114"/>
      <c r="D88" s="115" t="s">
        <v>83</v>
      </c>
      <c r="E88" s="115"/>
      <c r="F88" s="115"/>
      <c r="G88" s="115"/>
      <c r="H88" s="115"/>
      <c r="I88" s="116"/>
      <c r="J88" s="115" t="s">
        <v>84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'01 - A.1 - rekonštrukcia ...'!M30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'01 - A.1 - rekonštrukcia ...'!M28</f>
        <v>0</v>
      </c>
      <c r="AT88" s="120">
        <f>ROUND(SUM(AV88:AW88),2)</f>
        <v>0</v>
      </c>
      <c r="AU88" s="121">
        <f>'01 - A.1 - rekonštrukcia ...'!W123</f>
        <v>0</v>
      </c>
      <c r="AV88" s="120">
        <f>'01 - A.1 - rekonštrukcia ...'!M32</f>
        <v>0</v>
      </c>
      <c r="AW88" s="120">
        <f>'01 - A.1 - rekonštrukcia ...'!M33</f>
        <v>0</v>
      </c>
      <c r="AX88" s="120">
        <f>'01 - A.1 - rekonštrukcia ...'!M34</f>
        <v>0</v>
      </c>
      <c r="AY88" s="120">
        <f>'01 - A.1 - rekonštrukcia ...'!M35</f>
        <v>0</v>
      </c>
      <c r="AZ88" s="120">
        <f>'01 - A.1 - rekonštrukcia ...'!H32</f>
        <v>0</v>
      </c>
      <c r="BA88" s="120">
        <f>'01 - A.1 - rekonštrukcia ...'!H33</f>
        <v>0</v>
      </c>
      <c r="BB88" s="120">
        <f>'01 - A.1 - rekonštrukcia ...'!H34</f>
        <v>0</v>
      </c>
      <c r="BC88" s="120">
        <f>'01 - A.1 - rekonštrukcia ...'!H35</f>
        <v>0</v>
      </c>
      <c r="BD88" s="122">
        <f>'01 - A.1 - rekonštrukcia ...'!H36</f>
        <v>0</v>
      </c>
      <c r="BT88" s="123" t="s">
        <v>85</v>
      </c>
      <c r="BV88" s="123" t="s">
        <v>79</v>
      </c>
      <c r="BW88" s="123" t="s">
        <v>86</v>
      </c>
      <c r="BX88" s="123" t="s">
        <v>80</v>
      </c>
    </row>
    <row r="89" s="5" customFormat="1" ht="47.25" customHeight="1">
      <c r="A89" s="112" t="s">
        <v>82</v>
      </c>
      <c r="B89" s="113"/>
      <c r="C89" s="114"/>
      <c r="D89" s="115" t="s">
        <v>87</v>
      </c>
      <c r="E89" s="115"/>
      <c r="F89" s="115"/>
      <c r="G89" s="115"/>
      <c r="H89" s="115"/>
      <c r="I89" s="116"/>
      <c r="J89" s="115" t="s">
        <v>88</v>
      </c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7">
        <f>'02 - A.2 - rek.priekop ic...'!M30</f>
        <v>0</v>
      </c>
      <c r="AH89" s="116"/>
      <c r="AI89" s="116"/>
      <c r="AJ89" s="116"/>
      <c r="AK89" s="116"/>
      <c r="AL89" s="116"/>
      <c r="AM89" s="116"/>
      <c r="AN89" s="117">
        <f>SUM(AG89,AT89)</f>
        <v>0</v>
      </c>
      <c r="AO89" s="116"/>
      <c r="AP89" s="116"/>
      <c r="AQ89" s="118"/>
      <c r="AS89" s="119">
        <f>'02 - A.2 - rek.priekop ic...'!M28</f>
        <v>0</v>
      </c>
      <c r="AT89" s="120">
        <f>ROUND(SUM(AV89:AW89),2)</f>
        <v>0</v>
      </c>
      <c r="AU89" s="121">
        <f>'02 - A.2 - rek.priekop ic...'!W122</f>
        <v>0</v>
      </c>
      <c r="AV89" s="120">
        <f>'02 - A.2 - rek.priekop ic...'!M32</f>
        <v>0</v>
      </c>
      <c r="AW89" s="120">
        <f>'02 - A.2 - rek.priekop ic...'!M33</f>
        <v>0</v>
      </c>
      <c r="AX89" s="120">
        <f>'02 - A.2 - rek.priekop ic...'!M34</f>
        <v>0</v>
      </c>
      <c r="AY89" s="120">
        <f>'02 - A.2 - rek.priekop ic...'!M35</f>
        <v>0</v>
      </c>
      <c r="AZ89" s="120">
        <f>'02 - A.2 - rek.priekop ic...'!H32</f>
        <v>0</v>
      </c>
      <c r="BA89" s="120">
        <f>'02 - A.2 - rek.priekop ic...'!H33</f>
        <v>0</v>
      </c>
      <c r="BB89" s="120">
        <f>'02 - A.2 - rek.priekop ic...'!H34</f>
        <v>0</v>
      </c>
      <c r="BC89" s="120">
        <f>'02 - A.2 - rek.priekop ic...'!H35</f>
        <v>0</v>
      </c>
      <c r="BD89" s="122">
        <f>'02 - A.2 - rek.priekop ic...'!H36</f>
        <v>0</v>
      </c>
      <c r="BT89" s="123" t="s">
        <v>85</v>
      </c>
      <c r="BV89" s="123" t="s">
        <v>79</v>
      </c>
      <c r="BW89" s="123" t="s">
        <v>89</v>
      </c>
      <c r="BX89" s="123" t="s">
        <v>80</v>
      </c>
    </row>
    <row r="90" s="5" customFormat="1" ht="63" customHeight="1">
      <c r="A90" s="112" t="s">
        <v>82</v>
      </c>
      <c r="B90" s="113"/>
      <c r="C90" s="114"/>
      <c r="D90" s="115" t="s">
        <v>90</v>
      </c>
      <c r="E90" s="115"/>
      <c r="F90" s="115"/>
      <c r="G90" s="115"/>
      <c r="H90" s="115"/>
      <c r="I90" s="116"/>
      <c r="J90" s="115" t="s">
        <v>91</v>
      </c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7">
        <f>'03 - A.3 - rek.priepustu ...'!M30</f>
        <v>0</v>
      </c>
      <c r="AH90" s="116"/>
      <c r="AI90" s="116"/>
      <c r="AJ90" s="116"/>
      <c r="AK90" s="116"/>
      <c r="AL90" s="116"/>
      <c r="AM90" s="116"/>
      <c r="AN90" s="117">
        <f>SUM(AG90,AT90)</f>
        <v>0</v>
      </c>
      <c r="AO90" s="116"/>
      <c r="AP90" s="116"/>
      <c r="AQ90" s="118"/>
      <c r="AS90" s="124">
        <f>'03 - A.3 - rek.priepustu ...'!M28</f>
        <v>0</v>
      </c>
      <c r="AT90" s="125">
        <f>ROUND(SUM(AV90:AW90),2)</f>
        <v>0</v>
      </c>
      <c r="AU90" s="126">
        <f>'03 - A.3 - rek.priepustu ...'!W123</f>
        <v>0</v>
      </c>
      <c r="AV90" s="125">
        <f>'03 - A.3 - rek.priepustu ...'!M32</f>
        <v>0</v>
      </c>
      <c r="AW90" s="125">
        <f>'03 - A.3 - rek.priepustu ...'!M33</f>
        <v>0</v>
      </c>
      <c r="AX90" s="125">
        <f>'03 - A.3 - rek.priepustu ...'!M34</f>
        <v>0</v>
      </c>
      <c r="AY90" s="125">
        <f>'03 - A.3 - rek.priepustu ...'!M35</f>
        <v>0</v>
      </c>
      <c r="AZ90" s="125">
        <f>'03 - A.3 - rek.priepustu ...'!H32</f>
        <v>0</v>
      </c>
      <c r="BA90" s="125">
        <f>'03 - A.3 - rek.priepustu ...'!H33</f>
        <v>0</v>
      </c>
      <c r="BB90" s="125">
        <f>'03 - A.3 - rek.priepustu ...'!H34</f>
        <v>0</v>
      </c>
      <c r="BC90" s="125">
        <f>'03 - A.3 - rek.priepustu ...'!H35</f>
        <v>0</v>
      </c>
      <c r="BD90" s="127">
        <f>'03 - A.3 - rek.priepustu ...'!H36</f>
        <v>0</v>
      </c>
      <c r="BT90" s="123" t="s">
        <v>85</v>
      </c>
      <c r="BV90" s="123" t="s">
        <v>79</v>
      </c>
      <c r="BW90" s="123" t="s">
        <v>92</v>
      </c>
      <c r="BX90" s="123" t="s">
        <v>80</v>
      </c>
    </row>
    <row r="91">
      <c r="B91" s="24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7"/>
    </row>
    <row r="92" s="1" customFormat="1" ht="30" customHeight="1">
      <c r="B92" s="44"/>
      <c r="C92" s="102" t="s">
        <v>93</v>
      </c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05">
        <f>ROUND(SUM(AG93:AG96),2)</f>
        <v>0</v>
      </c>
      <c r="AH92" s="105"/>
      <c r="AI92" s="105"/>
      <c r="AJ92" s="105"/>
      <c r="AK92" s="105"/>
      <c r="AL92" s="105"/>
      <c r="AM92" s="105"/>
      <c r="AN92" s="105">
        <f>ROUND(SUM(AN93:AN96),2)</f>
        <v>0</v>
      </c>
      <c r="AO92" s="105"/>
      <c r="AP92" s="105"/>
      <c r="AQ92" s="46"/>
      <c r="AS92" s="98" t="s">
        <v>94</v>
      </c>
      <c r="AT92" s="99" t="s">
        <v>95</v>
      </c>
      <c r="AU92" s="99" t="s">
        <v>41</v>
      </c>
      <c r="AV92" s="100" t="s">
        <v>64</v>
      </c>
    </row>
    <row r="93" s="1" customFormat="1" ht="19.92" customHeight="1">
      <c r="B93" s="44"/>
      <c r="C93" s="45"/>
      <c r="D93" s="128" t="s">
        <v>96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129">
        <f>ROUND(AG87*AS93,2)</f>
        <v>0</v>
      </c>
      <c r="AH93" s="130"/>
      <c r="AI93" s="130"/>
      <c r="AJ93" s="130"/>
      <c r="AK93" s="130"/>
      <c r="AL93" s="130"/>
      <c r="AM93" s="130"/>
      <c r="AN93" s="130">
        <f>ROUND(AG93+AV93,2)</f>
        <v>0</v>
      </c>
      <c r="AO93" s="130"/>
      <c r="AP93" s="130"/>
      <c r="AQ93" s="46"/>
      <c r="AS93" s="131">
        <v>0</v>
      </c>
      <c r="AT93" s="132" t="s">
        <v>97</v>
      </c>
      <c r="AU93" s="132" t="s">
        <v>42</v>
      </c>
      <c r="AV93" s="133">
        <f>ROUND(IF(AU93="základná",AG93*L31,IF(AU93="znížená",AG93*L32,0)),2)</f>
        <v>0</v>
      </c>
      <c r="BV93" s="20" t="s">
        <v>98</v>
      </c>
      <c r="BY93" s="134">
        <f>IF(AU93="základná",AV93,0)</f>
        <v>0</v>
      </c>
      <c r="BZ93" s="134">
        <f>IF(AU93="znížená",AV93,0)</f>
        <v>0</v>
      </c>
      <c r="CA93" s="134">
        <v>0</v>
      </c>
      <c r="CB93" s="134">
        <v>0</v>
      </c>
      <c r="CC93" s="134">
        <v>0</v>
      </c>
      <c r="CD93" s="134">
        <f>IF(AU93="základná",AG93,0)</f>
        <v>0</v>
      </c>
      <c r="CE93" s="134">
        <f>IF(AU93="znížená",AG93,0)</f>
        <v>0</v>
      </c>
      <c r="CF93" s="134">
        <f>IF(AU93="zákl. prenesená",AG93,0)</f>
        <v>0</v>
      </c>
      <c r="CG93" s="134">
        <f>IF(AU93="zníž. prenesená",AG93,0)</f>
        <v>0</v>
      </c>
      <c r="CH93" s="134">
        <f>IF(AU93="nulová",AG93,0)</f>
        <v>0</v>
      </c>
      <c r="CI93" s="20">
        <f>IF(AU93="základná",1,IF(AU93="znížená",2,IF(AU93="zákl. prenesená",4,IF(AU93="zníž. prenesená",5,3))))</f>
        <v>1</v>
      </c>
      <c r="CJ93" s="20">
        <f>IF(AT93="stavebná časť",1,IF(8893="investičná časť",2,3))</f>
        <v>1</v>
      </c>
      <c r="CK93" s="20" t="str">
        <f>IF(D93="Vyplň vlastné","","x")</f>
        <v>x</v>
      </c>
    </row>
    <row r="94" s="1" customFormat="1" ht="19.92" customHeight="1">
      <c r="B94" s="44"/>
      <c r="C94" s="45"/>
      <c r="D94" s="135" t="s">
        <v>99</v>
      </c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45"/>
      <c r="AD94" s="45"/>
      <c r="AE94" s="45"/>
      <c r="AF94" s="45"/>
      <c r="AG94" s="129">
        <f>AG87*AS94</f>
        <v>0</v>
      </c>
      <c r="AH94" s="130"/>
      <c r="AI94" s="130"/>
      <c r="AJ94" s="130"/>
      <c r="AK94" s="130"/>
      <c r="AL94" s="130"/>
      <c r="AM94" s="130"/>
      <c r="AN94" s="130">
        <f>AG94+AV94</f>
        <v>0</v>
      </c>
      <c r="AO94" s="130"/>
      <c r="AP94" s="130"/>
      <c r="AQ94" s="46"/>
      <c r="AS94" s="136">
        <v>0</v>
      </c>
      <c r="AT94" s="137" t="s">
        <v>97</v>
      </c>
      <c r="AU94" s="137" t="s">
        <v>42</v>
      </c>
      <c r="AV94" s="138">
        <f>ROUND(IF(AU94="nulová",0,IF(OR(AU94="základná",AU94="zákl. prenesená"),AG94*L31,AG94*L32)),2)</f>
        <v>0</v>
      </c>
      <c r="BV94" s="20" t="s">
        <v>100</v>
      </c>
      <c r="BY94" s="134">
        <f>IF(AU94="základná",AV94,0)</f>
        <v>0</v>
      </c>
      <c r="BZ94" s="134">
        <f>IF(AU94="znížená",AV94,0)</f>
        <v>0</v>
      </c>
      <c r="CA94" s="134">
        <f>IF(AU94="zákl. prenesená",AV94,0)</f>
        <v>0</v>
      </c>
      <c r="CB94" s="134">
        <f>IF(AU94="zníž. prenesená",AV94,0)</f>
        <v>0</v>
      </c>
      <c r="CC94" s="134">
        <f>IF(AU94="nulová",AV94,0)</f>
        <v>0</v>
      </c>
      <c r="CD94" s="134">
        <f>IF(AU94="základná",AG94,0)</f>
        <v>0</v>
      </c>
      <c r="CE94" s="134">
        <f>IF(AU94="znížená",AG94,0)</f>
        <v>0</v>
      </c>
      <c r="CF94" s="134">
        <f>IF(AU94="zákl. prenesená",AG94,0)</f>
        <v>0</v>
      </c>
      <c r="CG94" s="134">
        <f>IF(AU94="zníž. prenesená",AG94,0)</f>
        <v>0</v>
      </c>
      <c r="CH94" s="134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/>
      </c>
    </row>
    <row r="95" s="1" customFormat="1" ht="19.92" customHeight="1">
      <c r="B95" s="44"/>
      <c r="C95" s="45"/>
      <c r="D95" s="135" t="s">
        <v>99</v>
      </c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45"/>
      <c r="AD95" s="45"/>
      <c r="AE95" s="45"/>
      <c r="AF95" s="45"/>
      <c r="AG95" s="129">
        <f>AG87*AS95</f>
        <v>0</v>
      </c>
      <c r="AH95" s="130"/>
      <c r="AI95" s="130"/>
      <c r="AJ95" s="130"/>
      <c r="AK95" s="130"/>
      <c r="AL95" s="130"/>
      <c r="AM95" s="130"/>
      <c r="AN95" s="130">
        <f>AG95+AV95</f>
        <v>0</v>
      </c>
      <c r="AO95" s="130"/>
      <c r="AP95" s="130"/>
      <c r="AQ95" s="46"/>
      <c r="AS95" s="136">
        <v>0</v>
      </c>
      <c r="AT95" s="137" t="s">
        <v>97</v>
      </c>
      <c r="AU95" s="137" t="s">
        <v>42</v>
      </c>
      <c r="AV95" s="138">
        <f>ROUND(IF(AU95="nulová",0,IF(OR(AU95="základná",AU95="zákl. prenesená"),AG95*L31,AG95*L32)),2)</f>
        <v>0</v>
      </c>
      <c r="BV95" s="20" t="s">
        <v>100</v>
      </c>
      <c r="BY95" s="134">
        <f>IF(AU95="základná",AV95,0)</f>
        <v>0</v>
      </c>
      <c r="BZ95" s="134">
        <f>IF(AU95="znížená",AV95,0)</f>
        <v>0</v>
      </c>
      <c r="CA95" s="134">
        <f>IF(AU95="zákl. prenesená",AV95,0)</f>
        <v>0</v>
      </c>
      <c r="CB95" s="134">
        <f>IF(AU95="zníž. prenesená",AV95,0)</f>
        <v>0</v>
      </c>
      <c r="CC95" s="134">
        <f>IF(AU95="nulová",AV95,0)</f>
        <v>0</v>
      </c>
      <c r="CD95" s="134">
        <f>IF(AU95="základná",AG95,0)</f>
        <v>0</v>
      </c>
      <c r="CE95" s="134">
        <f>IF(AU95="znížená",AG95,0)</f>
        <v>0</v>
      </c>
      <c r="CF95" s="134">
        <f>IF(AU95="zákl. prenesená",AG95,0)</f>
        <v>0</v>
      </c>
      <c r="CG95" s="134">
        <f>IF(AU95="zníž. prenesená",AG95,0)</f>
        <v>0</v>
      </c>
      <c r="CH95" s="134">
        <f>IF(AU95="nulová",AG95,0)</f>
        <v>0</v>
      </c>
      <c r="CI95" s="20">
        <f>IF(AU95="základná",1,IF(AU95="znížená",2,IF(AU95="zákl. prenesená",4,IF(AU95="zníž. prenesená",5,3))))</f>
        <v>1</v>
      </c>
      <c r="CJ95" s="20">
        <f>IF(AT95="stavebná časť",1,IF(8895="investičná časť",2,3))</f>
        <v>1</v>
      </c>
      <c r="CK95" s="20" t="str">
        <f>IF(D95="Vyplň vlastné","","x")</f>
        <v/>
      </c>
    </row>
    <row r="96" s="1" customFormat="1" ht="19.92" customHeight="1">
      <c r="B96" s="44"/>
      <c r="C96" s="45"/>
      <c r="D96" s="135" t="s">
        <v>99</v>
      </c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45"/>
      <c r="AD96" s="45"/>
      <c r="AE96" s="45"/>
      <c r="AF96" s="45"/>
      <c r="AG96" s="129">
        <f>AG87*AS96</f>
        <v>0</v>
      </c>
      <c r="AH96" s="130"/>
      <c r="AI96" s="130"/>
      <c r="AJ96" s="130"/>
      <c r="AK96" s="130"/>
      <c r="AL96" s="130"/>
      <c r="AM96" s="130"/>
      <c r="AN96" s="130">
        <f>AG96+AV96</f>
        <v>0</v>
      </c>
      <c r="AO96" s="130"/>
      <c r="AP96" s="130"/>
      <c r="AQ96" s="46"/>
      <c r="AS96" s="139">
        <v>0</v>
      </c>
      <c r="AT96" s="140" t="s">
        <v>97</v>
      </c>
      <c r="AU96" s="140" t="s">
        <v>42</v>
      </c>
      <c r="AV96" s="141">
        <f>ROUND(IF(AU96="nulová",0,IF(OR(AU96="základná",AU96="zákl. prenesená"),AG96*L31,AG96*L32)),2)</f>
        <v>0</v>
      </c>
      <c r="BV96" s="20" t="s">
        <v>100</v>
      </c>
      <c r="BY96" s="134">
        <f>IF(AU96="základná",AV96,0)</f>
        <v>0</v>
      </c>
      <c r="BZ96" s="134">
        <f>IF(AU96="znížená",AV96,0)</f>
        <v>0</v>
      </c>
      <c r="CA96" s="134">
        <f>IF(AU96="zákl. prenesená",AV96,0)</f>
        <v>0</v>
      </c>
      <c r="CB96" s="134">
        <f>IF(AU96="zníž. prenesená",AV96,0)</f>
        <v>0</v>
      </c>
      <c r="CC96" s="134">
        <f>IF(AU96="nulová",AV96,0)</f>
        <v>0</v>
      </c>
      <c r="CD96" s="134">
        <f>IF(AU96="základná",AG96,0)</f>
        <v>0</v>
      </c>
      <c r="CE96" s="134">
        <f>IF(AU96="znížená",AG96,0)</f>
        <v>0</v>
      </c>
      <c r="CF96" s="134">
        <f>IF(AU96="zákl. prenesená",AG96,0)</f>
        <v>0</v>
      </c>
      <c r="CG96" s="134">
        <f>IF(AU96="zníž. prenesená",AG96,0)</f>
        <v>0</v>
      </c>
      <c r="CH96" s="134">
        <f>IF(AU96="nulová",AG96,0)</f>
        <v>0</v>
      </c>
      <c r="CI96" s="20">
        <f>IF(AU96="základná",1,IF(AU96="znížená",2,IF(AU96="zákl. prenesená",4,IF(AU96="zníž. prenesená",5,3))))</f>
        <v>1</v>
      </c>
      <c r="CJ96" s="20">
        <f>IF(AT96="stavebná časť",1,IF(8896="investičná časť",2,3))</f>
        <v>1</v>
      </c>
      <c r="CK96" s="20" t="str">
        <f>IF(D96="Vyplň vlastné","","x")</f>
        <v/>
      </c>
    </row>
    <row r="97" s="1" customFormat="1" ht="10.8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6"/>
    </row>
    <row r="98" s="1" customFormat="1" ht="30" customHeight="1">
      <c r="B98" s="44"/>
      <c r="C98" s="142" t="s">
        <v>101</v>
      </c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4">
        <f>ROUND(AG87+AG92,2)</f>
        <v>0</v>
      </c>
      <c r="AH98" s="144"/>
      <c r="AI98" s="144"/>
      <c r="AJ98" s="144"/>
      <c r="AK98" s="144"/>
      <c r="AL98" s="144"/>
      <c r="AM98" s="144"/>
      <c r="AN98" s="144">
        <f>AN87+AN92</f>
        <v>0</v>
      </c>
      <c r="AO98" s="144"/>
      <c r="AP98" s="144"/>
      <c r="AQ98" s="46"/>
    </row>
    <row r="99" s="1" customFormat="1" ht="6.96" customHeight="1">
      <c r="B99" s="73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5"/>
    </row>
  </sheetData>
  <mergeCells count="66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N96:AP96"/>
    <mergeCell ref="AN89:AP89"/>
    <mergeCell ref="AN88:AP88"/>
    <mergeCell ref="AN90:AP90"/>
    <mergeCell ref="AN93:AP93"/>
    <mergeCell ref="AN94:AP94"/>
    <mergeCell ref="AN95:AP95"/>
    <mergeCell ref="AN92:AP92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85:AM85"/>
    <mergeCell ref="D88:H88"/>
    <mergeCell ref="J88:AF88"/>
    <mergeCell ref="D89:H89"/>
    <mergeCell ref="J89:AF89"/>
    <mergeCell ref="D90:H90"/>
    <mergeCell ref="J90:AF90"/>
    <mergeCell ref="D94:AB94"/>
    <mergeCell ref="AG94:AM94"/>
    <mergeCell ref="D95:AB95"/>
    <mergeCell ref="AG95:AM95"/>
    <mergeCell ref="D96:AB96"/>
    <mergeCell ref="AG96:AM96"/>
    <mergeCell ref="AM82:AP82"/>
    <mergeCell ref="AS82:AT84"/>
    <mergeCell ref="AM83:AP83"/>
    <mergeCell ref="AN85:AP85"/>
    <mergeCell ref="AG88:AM88"/>
    <mergeCell ref="AG89:AM89"/>
    <mergeCell ref="AG90:AM90"/>
    <mergeCell ref="AG93:AM93"/>
    <mergeCell ref="AG87:AM87"/>
    <mergeCell ref="AN87:AP87"/>
    <mergeCell ref="AG92:AM92"/>
    <mergeCell ref="AG98:AM98"/>
    <mergeCell ref="AN98:AP98"/>
  </mergeCells>
  <dataValidations count="2">
    <dataValidation type="list" allowBlank="1" showInputMessage="1" showErrorMessage="1" error="Povolené sú hodnoty základná, znížená, nulová." sqref="AU93:AU97">
      <formula1>"základná, znížená, nulová"</formula1>
    </dataValidation>
    <dataValidation type="list" allowBlank="1" showInputMessage="1" showErrorMessage="1" error="Povolené sú hodnoty stavebná časť, technologická časť, investičná časť." sqref="AT93:AT97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01 - A.1 - rekonštrukcia ...'!C2" display="/"/>
    <hyperlink ref="A89" location="'02 - A.2 - rek.priekop ic...'!C2" display="/"/>
    <hyperlink ref="A90" location="'03 - A.3 - rek.priepustu 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102</v>
      </c>
      <c r="G1" s="13"/>
      <c r="H1" s="146" t="s">
        <v>103</v>
      </c>
      <c r="I1" s="146"/>
      <c r="J1" s="146"/>
      <c r="K1" s="146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77</v>
      </c>
    </row>
    <row r="4" ht="36.96" customHeight="1">
      <c r="B4" s="24"/>
      <c r="C4" s="25" t="s">
        <v>107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18</v>
      </c>
      <c r="E6" s="29"/>
      <c r="F6" s="147" t="str">
        <f>'Rekapitulácia stavby'!K6</f>
        <v>Vodozádržné opatrenia v intraviláne obce Dubník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108</v>
      </c>
      <c r="E7" s="45"/>
      <c r="F7" s="34" t="s">
        <v>109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20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21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22</v>
      </c>
      <c r="E9" s="45"/>
      <c r="F9" s="31" t="s">
        <v>23</v>
      </c>
      <c r="G9" s="45"/>
      <c r="H9" s="45"/>
      <c r="I9" s="45"/>
      <c r="J9" s="45"/>
      <c r="K9" s="45"/>
      <c r="L9" s="45"/>
      <c r="M9" s="36" t="s">
        <v>24</v>
      </c>
      <c r="N9" s="45"/>
      <c r="O9" s="148" t="str">
        <f>'Rekapitulácia stavby'!AN8</f>
        <v>22. 12. 2018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26</v>
      </c>
      <c r="E11" s="45"/>
      <c r="F11" s="45"/>
      <c r="G11" s="45"/>
      <c r="H11" s="45"/>
      <c r="I11" s="45"/>
      <c r="J11" s="45"/>
      <c r="K11" s="45"/>
      <c r="L11" s="45"/>
      <c r="M11" s="36" t="s">
        <v>27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28</v>
      </c>
      <c r="F12" s="45"/>
      <c r="G12" s="45"/>
      <c r="H12" s="45"/>
      <c r="I12" s="45"/>
      <c r="J12" s="45"/>
      <c r="K12" s="45"/>
      <c r="L12" s="45"/>
      <c r="M12" s="36" t="s">
        <v>29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30</v>
      </c>
      <c r="E14" s="45"/>
      <c r="F14" s="45"/>
      <c r="G14" s="45"/>
      <c r="H14" s="45"/>
      <c r="I14" s="45"/>
      <c r="J14" s="45"/>
      <c r="K14" s="45"/>
      <c r="L14" s="45"/>
      <c r="M14" s="36" t="s">
        <v>27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29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32</v>
      </c>
      <c r="E17" s="45"/>
      <c r="F17" s="45"/>
      <c r="G17" s="45"/>
      <c r="H17" s="45"/>
      <c r="I17" s="45"/>
      <c r="J17" s="45"/>
      <c r="K17" s="45"/>
      <c r="L17" s="45"/>
      <c r="M17" s="36" t="s">
        <v>27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33</v>
      </c>
      <c r="F18" s="45"/>
      <c r="G18" s="45"/>
      <c r="H18" s="45"/>
      <c r="I18" s="45"/>
      <c r="J18" s="45"/>
      <c r="K18" s="45"/>
      <c r="L18" s="45"/>
      <c r="M18" s="36" t="s">
        <v>29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27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29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96</v>
      </c>
      <c r="E28" s="45"/>
      <c r="F28" s="45"/>
      <c r="G28" s="45"/>
      <c r="H28" s="45"/>
      <c r="I28" s="45"/>
      <c r="J28" s="45"/>
      <c r="K28" s="45"/>
      <c r="L28" s="45"/>
      <c r="M28" s="43">
        <f>N98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40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41</v>
      </c>
      <c r="E32" s="52" t="s">
        <v>42</v>
      </c>
      <c r="F32" s="53">
        <v>0.20000000000000001</v>
      </c>
      <c r="G32" s="153" t="s">
        <v>43</v>
      </c>
      <c r="H32" s="154">
        <f>(SUM(BE98:BE105)+SUM(BE123:BE172))</f>
        <v>0</v>
      </c>
      <c r="I32" s="45"/>
      <c r="J32" s="45"/>
      <c r="K32" s="45"/>
      <c r="L32" s="45"/>
      <c r="M32" s="154">
        <f>ROUND((SUM(BE98:BE105)+SUM(BE123:BE172)),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44</v>
      </c>
      <c r="F33" s="53">
        <v>0.20000000000000001</v>
      </c>
      <c r="G33" s="153" t="s">
        <v>43</v>
      </c>
      <c r="H33" s="154">
        <f>(SUM(BF98:BF105)+SUM(BF123:BF172))</f>
        <v>0</v>
      </c>
      <c r="I33" s="45"/>
      <c r="J33" s="45"/>
      <c r="K33" s="45"/>
      <c r="L33" s="45"/>
      <c r="M33" s="154">
        <f>ROUND((SUM(BF98:BF105)+SUM(BF123:BF172)),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45</v>
      </c>
      <c r="F34" s="53">
        <v>0.20000000000000001</v>
      </c>
      <c r="G34" s="153" t="s">
        <v>43</v>
      </c>
      <c r="H34" s="154">
        <f>(SUM(BG98:BG105)+SUM(BG123:BG172))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46</v>
      </c>
      <c r="F35" s="53">
        <v>0.20000000000000001</v>
      </c>
      <c r="G35" s="153" t="s">
        <v>43</v>
      </c>
      <c r="H35" s="154">
        <f>(SUM(BH98:BH105)+SUM(BH123:BH172))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47</v>
      </c>
      <c r="F36" s="53">
        <v>0</v>
      </c>
      <c r="G36" s="153" t="s">
        <v>43</v>
      </c>
      <c r="H36" s="154">
        <f>(SUM(BI98:BI105)+SUM(BI123:BI172))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48</v>
      </c>
      <c r="E38" s="95"/>
      <c r="F38" s="95"/>
      <c r="G38" s="156" t="s">
        <v>49</v>
      </c>
      <c r="H38" s="157" t="s">
        <v>50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51</v>
      </c>
      <c r="E50" s="65"/>
      <c r="F50" s="65"/>
      <c r="G50" s="65"/>
      <c r="H50" s="66"/>
      <c r="I50" s="45"/>
      <c r="J50" s="64" t="s">
        <v>52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53</v>
      </c>
      <c r="E59" s="70"/>
      <c r="F59" s="70"/>
      <c r="G59" s="71" t="s">
        <v>54</v>
      </c>
      <c r="H59" s="72"/>
      <c r="I59" s="45"/>
      <c r="J59" s="69" t="s">
        <v>53</v>
      </c>
      <c r="K59" s="70"/>
      <c r="L59" s="70"/>
      <c r="M59" s="70"/>
      <c r="N59" s="71" t="s">
        <v>54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55</v>
      </c>
      <c r="E61" s="65"/>
      <c r="F61" s="65"/>
      <c r="G61" s="65"/>
      <c r="H61" s="66"/>
      <c r="I61" s="45"/>
      <c r="J61" s="64" t="s">
        <v>56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53</v>
      </c>
      <c r="E70" s="70"/>
      <c r="F70" s="70"/>
      <c r="G70" s="71" t="s">
        <v>54</v>
      </c>
      <c r="H70" s="72"/>
      <c r="I70" s="45"/>
      <c r="J70" s="69" t="s">
        <v>53</v>
      </c>
      <c r="K70" s="70"/>
      <c r="L70" s="70"/>
      <c r="M70" s="70"/>
      <c r="N70" s="71" t="s">
        <v>54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18</v>
      </c>
      <c r="D78" s="45"/>
      <c r="E78" s="45"/>
      <c r="F78" s="147" t="str">
        <f>F6</f>
        <v>Vodozádržné opatrenia v intraviláne obce Dubník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108</v>
      </c>
      <c r="D79" s="45"/>
      <c r="E79" s="45"/>
      <c r="F79" s="85" t="str">
        <f>F7</f>
        <v>01 - A.1 - rekonštrukcia zemných priekop na zrážkové vody (SO1, SO7 a SO8)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22</v>
      </c>
      <c r="D81" s="45"/>
      <c r="E81" s="45"/>
      <c r="F81" s="31" t="str">
        <f>F9</f>
        <v>k.ú. Dubník</v>
      </c>
      <c r="G81" s="45"/>
      <c r="H81" s="45"/>
      <c r="I81" s="45"/>
      <c r="J81" s="45"/>
      <c r="K81" s="36" t="s">
        <v>24</v>
      </c>
      <c r="L81" s="45"/>
      <c r="M81" s="88" t="str">
        <f>IF(O9="","",O9)</f>
        <v>22. 12. 2018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26</v>
      </c>
      <c r="D83" s="45"/>
      <c r="E83" s="45"/>
      <c r="F83" s="31" t="str">
        <f>E12</f>
        <v>Obec Dubník</v>
      </c>
      <c r="G83" s="45"/>
      <c r="H83" s="45"/>
      <c r="I83" s="45"/>
      <c r="J83" s="45"/>
      <c r="K83" s="36" t="s">
        <v>32</v>
      </c>
      <c r="L83" s="45"/>
      <c r="M83" s="31" t="str">
        <f>E18</f>
        <v>Ing. Lukáš Gabrik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30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N123</f>
        <v>0</v>
      </c>
      <c r="O88" s="162"/>
      <c r="P88" s="162"/>
      <c r="Q88" s="162"/>
      <c r="R88" s="46"/>
      <c r="AU88" s="20" t="s">
        <v>115</v>
      </c>
    </row>
    <row r="89" s="6" customFormat="1" ht="24.96" customHeight="1">
      <c r="B89" s="163"/>
      <c r="C89" s="164"/>
      <c r="D89" s="165" t="s">
        <v>116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N124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117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N125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118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N141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119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N144</f>
        <v>0</v>
      </c>
      <c r="O92" s="169"/>
      <c r="P92" s="169"/>
      <c r="Q92" s="169"/>
      <c r="R92" s="170"/>
    </row>
    <row r="93" s="7" customFormat="1" ht="19.92" customHeight="1">
      <c r="B93" s="168"/>
      <c r="C93" s="169"/>
      <c r="D93" s="128" t="s">
        <v>120</v>
      </c>
      <c r="E93" s="169"/>
      <c r="F93" s="169"/>
      <c r="G93" s="169"/>
      <c r="H93" s="169"/>
      <c r="I93" s="169"/>
      <c r="J93" s="169"/>
      <c r="K93" s="169"/>
      <c r="L93" s="169"/>
      <c r="M93" s="169"/>
      <c r="N93" s="130">
        <f>N147</f>
        <v>0</v>
      </c>
      <c r="O93" s="169"/>
      <c r="P93" s="169"/>
      <c r="Q93" s="169"/>
      <c r="R93" s="170"/>
    </row>
    <row r="94" s="7" customFormat="1" ht="19.92" customHeight="1">
      <c r="B94" s="168"/>
      <c r="C94" s="169"/>
      <c r="D94" s="128" t="s">
        <v>121</v>
      </c>
      <c r="E94" s="169"/>
      <c r="F94" s="169"/>
      <c r="G94" s="169"/>
      <c r="H94" s="169"/>
      <c r="I94" s="169"/>
      <c r="J94" s="169"/>
      <c r="K94" s="169"/>
      <c r="L94" s="169"/>
      <c r="M94" s="169"/>
      <c r="N94" s="130">
        <f>N150</f>
        <v>0</v>
      </c>
      <c r="O94" s="169"/>
      <c r="P94" s="169"/>
      <c r="Q94" s="169"/>
      <c r="R94" s="170"/>
    </row>
    <row r="95" s="7" customFormat="1" ht="19.92" customHeight="1">
      <c r="B95" s="168"/>
      <c r="C95" s="169"/>
      <c r="D95" s="128" t="s">
        <v>122</v>
      </c>
      <c r="E95" s="169"/>
      <c r="F95" s="169"/>
      <c r="G95" s="169"/>
      <c r="H95" s="169"/>
      <c r="I95" s="169"/>
      <c r="J95" s="169"/>
      <c r="K95" s="169"/>
      <c r="L95" s="169"/>
      <c r="M95" s="169"/>
      <c r="N95" s="130">
        <f>N165</f>
        <v>0</v>
      </c>
      <c r="O95" s="169"/>
      <c r="P95" s="169"/>
      <c r="Q95" s="169"/>
      <c r="R95" s="170"/>
    </row>
    <row r="96" s="6" customFormat="1" ht="24.96" customHeight="1">
      <c r="B96" s="163"/>
      <c r="C96" s="164"/>
      <c r="D96" s="165" t="s">
        <v>123</v>
      </c>
      <c r="E96" s="164"/>
      <c r="F96" s="164"/>
      <c r="G96" s="164"/>
      <c r="H96" s="164"/>
      <c r="I96" s="164"/>
      <c r="J96" s="164"/>
      <c r="K96" s="164"/>
      <c r="L96" s="164"/>
      <c r="M96" s="164"/>
      <c r="N96" s="166">
        <f>N167</f>
        <v>0</v>
      </c>
      <c r="O96" s="164"/>
      <c r="P96" s="164"/>
      <c r="Q96" s="164"/>
      <c r="R96" s="167"/>
    </row>
    <row r="97" s="1" customFormat="1" ht="21.84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</row>
    <row r="98" s="1" customFormat="1" ht="29.28" customHeight="1">
      <c r="B98" s="44"/>
      <c r="C98" s="161" t="s">
        <v>124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62">
        <f>ROUND(N99+N100+N101+N102+N103+N104,2)</f>
        <v>0</v>
      </c>
      <c r="O98" s="171"/>
      <c r="P98" s="171"/>
      <c r="Q98" s="171"/>
      <c r="R98" s="46"/>
      <c r="T98" s="172"/>
      <c r="U98" s="173" t="s">
        <v>41</v>
      </c>
    </row>
    <row r="99" s="1" customFormat="1" ht="18" customHeight="1">
      <c r="B99" s="174"/>
      <c r="C99" s="175"/>
      <c r="D99" s="135" t="s">
        <v>125</v>
      </c>
      <c r="E99" s="176"/>
      <c r="F99" s="176"/>
      <c r="G99" s="176"/>
      <c r="H99" s="176"/>
      <c r="I99" s="175"/>
      <c r="J99" s="175"/>
      <c r="K99" s="175"/>
      <c r="L99" s="175"/>
      <c r="M99" s="175"/>
      <c r="N99" s="129">
        <f>ROUND(N88*T99,2)</f>
        <v>0</v>
      </c>
      <c r="O99" s="177"/>
      <c r="P99" s="177"/>
      <c r="Q99" s="177"/>
      <c r="R99" s="178"/>
      <c r="S99" s="179"/>
      <c r="T99" s="180"/>
      <c r="U99" s="181" t="s">
        <v>44</v>
      </c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82" t="s">
        <v>126</v>
      </c>
      <c r="AZ99" s="179"/>
      <c r="BA99" s="179"/>
      <c r="BB99" s="179"/>
      <c r="BC99" s="179"/>
      <c r="BD99" s="179"/>
      <c r="BE99" s="183">
        <f>IF(U99="základná",N99,0)</f>
        <v>0</v>
      </c>
      <c r="BF99" s="183">
        <f>IF(U99="znížená",N99,0)</f>
        <v>0</v>
      </c>
      <c r="BG99" s="183">
        <f>IF(U99="zákl. prenesená",N99,0)</f>
        <v>0</v>
      </c>
      <c r="BH99" s="183">
        <f>IF(U99="zníž. prenesená",N99,0)</f>
        <v>0</v>
      </c>
      <c r="BI99" s="183">
        <f>IF(U99="nulová",N99,0)</f>
        <v>0</v>
      </c>
      <c r="BJ99" s="182" t="s">
        <v>127</v>
      </c>
      <c r="BK99" s="179"/>
      <c r="BL99" s="179"/>
      <c r="BM99" s="179"/>
    </row>
    <row r="100" s="1" customFormat="1" ht="18" customHeight="1">
      <c r="B100" s="174"/>
      <c r="C100" s="175"/>
      <c r="D100" s="135" t="s">
        <v>128</v>
      </c>
      <c r="E100" s="176"/>
      <c r="F100" s="176"/>
      <c r="G100" s="176"/>
      <c r="H100" s="176"/>
      <c r="I100" s="175"/>
      <c r="J100" s="175"/>
      <c r="K100" s="175"/>
      <c r="L100" s="175"/>
      <c r="M100" s="175"/>
      <c r="N100" s="129">
        <f>ROUND(N88*T100,2)</f>
        <v>0</v>
      </c>
      <c r="O100" s="177"/>
      <c r="P100" s="177"/>
      <c r="Q100" s="177"/>
      <c r="R100" s="178"/>
      <c r="S100" s="179"/>
      <c r="T100" s="180"/>
      <c r="U100" s="181" t="s">
        <v>44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82" t="s">
        <v>126</v>
      </c>
      <c r="AZ100" s="179"/>
      <c r="BA100" s="179"/>
      <c r="BB100" s="179"/>
      <c r="BC100" s="179"/>
      <c r="BD100" s="179"/>
      <c r="BE100" s="183">
        <f>IF(U100="základná",N100,0)</f>
        <v>0</v>
      </c>
      <c r="BF100" s="183">
        <f>IF(U100="znížená",N100,0)</f>
        <v>0</v>
      </c>
      <c r="BG100" s="183">
        <f>IF(U100="zákl. prenesená",N100,0)</f>
        <v>0</v>
      </c>
      <c r="BH100" s="183">
        <f>IF(U100="zníž. prenesená",N100,0)</f>
        <v>0</v>
      </c>
      <c r="BI100" s="183">
        <f>IF(U100="nulová",N100,0)</f>
        <v>0</v>
      </c>
      <c r="BJ100" s="182" t="s">
        <v>127</v>
      </c>
      <c r="BK100" s="179"/>
      <c r="BL100" s="179"/>
      <c r="BM100" s="179"/>
    </row>
    <row r="101" s="1" customFormat="1" ht="18" customHeight="1">
      <c r="B101" s="174"/>
      <c r="C101" s="175"/>
      <c r="D101" s="135" t="s">
        <v>129</v>
      </c>
      <c r="E101" s="176"/>
      <c r="F101" s="176"/>
      <c r="G101" s="176"/>
      <c r="H101" s="176"/>
      <c r="I101" s="175"/>
      <c r="J101" s="175"/>
      <c r="K101" s="175"/>
      <c r="L101" s="175"/>
      <c r="M101" s="175"/>
      <c r="N101" s="129">
        <f>ROUND(N88*T101,2)</f>
        <v>0</v>
      </c>
      <c r="O101" s="177"/>
      <c r="P101" s="177"/>
      <c r="Q101" s="177"/>
      <c r="R101" s="178"/>
      <c r="S101" s="179"/>
      <c r="T101" s="180"/>
      <c r="U101" s="181" t="s">
        <v>44</v>
      </c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82" t="s">
        <v>126</v>
      </c>
      <c r="AZ101" s="179"/>
      <c r="BA101" s="179"/>
      <c r="BB101" s="179"/>
      <c r="BC101" s="179"/>
      <c r="BD101" s="179"/>
      <c r="BE101" s="183">
        <f>IF(U101="základná",N101,0)</f>
        <v>0</v>
      </c>
      <c r="BF101" s="183">
        <f>IF(U101="znížená",N101,0)</f>
        <v>0</v>
      </c>
      <c r="BG101" s="183">
        <f>IF(U101="zákl. prenesená",N101,0)</f>
        <v>0</v>
      </c>
      <c r="BH101" s="183">
        <f>IF(U101="zníž. prenesená",N101,0)</f>
        <v>0</v>
      </c>
      <c r="BI101" s="183">
        <f>IF(U101="nulová",N101,0)</f>
        <v>0</v>
      </c>
      <c r="BJ101" s="182" t="s">
        <v>127</v>
      </c>
      <c r="BK101" s="179"/>
      <c r="BL101" s="179"/>
      <c r="BM101" s="179"/>
    </row>
    <row r="102" s="1" customFormat="1" ht="18" customHeight="1">
      <c r="B102" s="174"/>
      <c r="C102" s="175"/>
      <c r="D102" s="135" t="s">
        <v>130</v>
      </c>
      <c r="E102" s="176"/>
      <c r="F102" s="176"/>
      <c r="G102" s="176"/>
      <c r="H102" s="176"/>
      <c r="I102" s="175"/>
      <c r="J102" s="175"/>
      <c r="K102" s="175"/>
      <c r="L102" s="175"/>
      <c r="M102" s="175"/>
      <c r="N102" s="129">
        <f>ROUND(N88*T102,2)</f>
        <v>0</v>
      </c>
      <c r="O102" s="177"/>
      <c r="P102" s="177"/>
      <c r="Q102" s="177"/>
      <c r="R102" s="178"/>
      <c r="S102" s="179"/>
      <c r="T102" s="180"/>
      <c r="U102" s="181" t="s">
        <v>44</v>
      </c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79"/>
      <c r="AH102" s="179"/>
      <c r="AI102" s="179"/>
      <c r="AJ102" s="179"/>
      <c r="AK102" s="179"/>
      <c r="AL102" s="179"/>
      <c r="AM102" s="179"/>
      <c r="AN102" s="179"/>
      <c r="AO102" s="179"/>
      <c r="AP102" s="179"/>
      <c r="AQ102" s="179"/>
      <c r="AR102" s="179"/>
      <c r="AS102" s="179"/>
      <c r="AT102" s="179"/>
      <c r="AU102" s="179"/>
      <c r="AV102" s="179"/>
      <c r="AW102" s="179"/>
      <c r="AX102" s="179"/>
      <c r="AY102" s="182" t="s">
        <v>126</v>
      </c>
      <c r="AZ102" s="179"/>
      <c r="BA102" s="179"/>
      <c r="BB102" s="179"/>
      <c r="BC102" s="179"/>
      <c r="BD102" s="179"/>
      <c r="BE102" s="183">
        <f>IF(U102="základná",N102,0)</f>
        <v>0</v>
      </c>
      <c r="BF102" s="183">
        <f>IF(U102="znížená",N102,0)</f>
        <v>0</v>
      </c>
      <c r="BG102" s="183">
        <f>IF(U102="zákl. prenesená",N102,0)</f>
        <v>0</v>
      </c>
      <c r="BH102" s="183">
        <f>IF(U102="zníž. prenesená",N102,0)</f>
        <v>0</v>
      </c>
      <c r="BI102" s="183">
        <f>IF(U102="nulová",N102,0)</f>
        <v>0</v>
      </c>
      <c r="BJ102" s="182" t="s">
        <v>127</v>
      </c>
      <c r="BK102" s="179"/>
      <c r="BL102" s="179"/>
      <c r="BM102" s="179"/>
    </row>
    <row r="103" s="1" customFormat="1" ht="18" customHeight="1">
      <c r="B103" s="174"/>
      <c r="C103" s="175"/>
      <c r="D103" s="135" t="s">
        <v>131</v>
      </c>
      <c r="E103" s="176"/>
      <c r="F103" s="176"/>
      <c r="G103" s="176"/>
      <c r="H103" s="176"/>
      <c r="I103" s="175"/>
      <c r="J103" s="175"/>
      <c r="K103" s="175"/>
      <c r="L103" s="175"/>
      <c r="M103" s="175"/>
      <c r="N103" s="129">
        <f>ROUND(N88*T103,2)</f>
        <v>0</v>
      </c>
      <c r="O103" s="177"/>
      <c r="P103" s="177"/>
      <c r="Q103" s="177"/>
      <c r="R103" s="178"/>
      <c r="S103" s="179"/>
      <c r="T103" s="180"/>
      <c r="U103" s="181" t="s">
        <v>44</v>
      </c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82" t="s">
        <v>126</v>
      </c>
      <c r="AZ103" s="179"/>
      <c r="BA103" s="179"/>
      <c r="BB103" s="179"/>
      <c r="BC103" s="179"/>
      <c r="BD103" s="179"/>
      <c r="BE103" s="183">
        <f>IF(U103="základná",N103,0)</f>
        <v>0</v>
      </c>
      <c r="BF103" s="183">
        <f>IF(U103="znížená",N103,0)</f>
        <v>0</v>
      </c>
      <c r="BG103" s="183">
        <f>IF(U103="zákl. prenesená",N103,0)</f>
        <v>0</v>
      </c>
      <c r="BH103" s="183">
        <f>IF(U103="zníž. prenesená",N103,0)</f>
        <v>0</v>
      </c>
      <c r="BI103" s="183">
        <f>IF(U103="nulová",N103,0)</f>
        <v>0</v>
      </c>
      <c r="BJ103" s="182" t="s">
        <v>127</v>
      </c>
      <c r="BK103" s="179"/>
      <c r="BL103" s="179"/>
      <c r="BM103" s="179"/>
    </row>
    <row r="104" s="1" customFormat="1" ht="18" customHeight="1">
      <c r="B104" s="174"/>
      <c r="C104" s="175"/>
      <c r="D104" s="176" t="s">
        <v>132</v>
      </c>
      <c r="E104" s="175"/>
      <c r="F104" s="175"/>
      <c r="G104" s="175"/>
      <c r="H104" s="175"/>
      <c r="I104" s="175"/>
      <c r="J104" s="175"/>
      <c r="K104" s="175"/>
      <c r="L104" s="175"/>
      <c r="M104" s="175"/>
      <c r="N104" s="129">
        <f>ROUND(N88*T104,2)</f>
        <v>0</v>
      </c>
      <c r="O104" s="177"/>
      <c r="P104" s="177"/>
      <c r="Q104" s="177"/>
      <c r="R104" s="178"/>
      <c r="S104" s="179"/>
      <c r="T104" s="184"/>
      <c r="U104" s="185" t="s">
        <v>44</v>
      </c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9"/>
      <c r="AG104" s="179"/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/>
      <c r="AR104" s="179"/>
      <c r="AS104" s="179"/>
      <c r="AT104" s="179"/>
      <c r="AU104" s="179"/>
      <c r="AV104" s="179"/>
      <c r="AW104" s="179"/>
      <c r="AX104" s="179"/>
      <c r="AY104" s="182" t="s">
        <v>133</v>
      </c>
      <c r="AZ104" s="179"/>
      <c r="BA104" s="179"/>
      <c r="BB104" s="179"/>
      <c r="BC104" s="179"/>
      <c r="BD104" s="179"/>
      <c r="BE104" s="183">
        <f>IF(U104="základná",N104,0)</f>
        <v>0</v>
      </c>
      <c r="BF104" s="183">
        <f>IF(U104="znížená",N104,0)</f>
        <v>0</v>
      </c>
      <c r="BG104" s="183">
        <f>IF(U104="zákl. prenesená",N104,0)</f>
        <v>0</v>
      </c>
      <c r="BH104" s="183">
        <f>IF(U104="zníž. prenesená",N104,0)</f>
        <v>0</v>
      </c>
      <c r="BI104" s="183">
        <f>IF(U104="nulová",N104,0)</f>
        <v>0</v>
      </c>
      <c r="BJ104" s="182" t="s">
        <v>127</v>
      </c>
      <c r="BK104" s="179"/>
      <c r="BL104" s="179"/>
      <c r="BM104" s="179"/>
    </row>
    <row r="105" s="1" customForma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6"/>
    </row>
    <row r="106" s="1" customFormat="1" ht="29.28" customHeight="1">
      <c r="B106" s="44"/>
      <c r="C106" s="142" t="s">
        <v>101</v>
      </c>
      <c r="D106" s="143"/>
      <c r="E106" s="143"/>
      <c r="F106" s="143"/>
      <c r="G106" s="143"/>
      <c r="H106" s="143"/>
      <c r="I106" s="143"/>
      <c r="J106" s="143"/>
      <c r="K106" s="143"/>
      <c r="L106" s="144">
        <f>ROUND(SUM(N88+N98),2)</f>
        <v>0</v>
      </c>
      <c r="M106" s="144"/>
      <c r="N106" s="144"/>
      <c r="O106" s="144"/>
      <c r="P106" s="144"/>
      <c r="Q106" s="144"/>
      <c r="R106" s="46"/>
    </row>
    <row r="107" s="1" customFormat="1" ht="6.96" customHeight="1"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5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2" s="1" customFormat="1" ht="36.96" customHeight="1">
      <c r="B112" s="44"/>
      <c r="C112" s="25" t="s">
        <v>134</v>
      </c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6.96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30" customHeight="1">
      <c r="B114" s="44"/>
      <c r="C114" s="36" t="s">
        <v>18</v>
      </c>
      <c r="D114" s="45"/>
      <c r="E114" s="45"/>
      <c r="F114" s="147" t="str">
        <f>F6</f>
        <v>Vodozádržné opatrenia v intraviláne obce Dubník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45"/>
      <c r="R114" s="46"/>
    </row>
    <row r="115" s="1" customFormat="1" ht="36.96" customHeight="1">
      <c r="B115" s="44"/>
      <c r="C115" s="83" t="s">
        <v>108</v>
      </c>
      <c r="D115" s="45"/>
      <c r="E115" s="45"/>
      <c r="F115" s="85" t="str">
        <f>F7</f>
        <v>01 - A.1 - rekonštrukcia zemných priekop na zrážkové vody (SO1, SO7 a SO8)</v>
      </c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18" customHeight="1">
      <c r="B117" s="44"/>
      <c r="C117" s="36" t="s">
        <v>22</v>
      </c>
      <c r="D117" s="45"/>
      <c r="E117" s="45"/>
      <c r="F117" s="31" t="str">
        <f>F9</f>
        <v>k.ú. Dubník</v>
      </c>
      <c r="G117" s="45"/>
      <c r="H117" s="45"/>
      <c r="I117" s="45"/>
      <c r="J117" s="45"/>
      <c r="K117" s="36" t="s">
        <v>24</v>
      </c>
      <c r="L117" s="45"/>
      <c r="M117" s="88" t="str">
        <f>IF(O9="","",O9)</f>
        <v>22. 12. 2018</v>
      </c>
      <c r="N117" s="88"/>
      <c r="O117" s="88"/>
      <c r="P117" s="88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>
      <c r="B119" s="44"/>
      <c r="C119" s="36" t="s">
        <v>26</v>
      </c>
      <c r="D119" s="45"/>
      <c r="E119" s="45"/>
      <c r="F119" s="31" t="str">
        <f>E12</f>
        <v>Obec Dubník</v>
      </c>
      <c r="G119" s="45"/>
      <c r="H119" s="45"/>
      <c r="I119" s="45"/>
      <c r="J119" s="45"/>
      <c r="K119" s="36" t="s">
        <v>32</v>
      </c>
      <c r="L119" s="45"/>
      <c r="M119" s="31" t="str">
        <f>E18</f>
        <v>Ing. Lukáš Gabrik</v>
      </c>
      <c r="N119" s="31"/>
      <c r="O119" s="31"/>
      <c r="P119" s="31"/>
      <c r="Q119" s="31"/>
      <c r="R119" s="46"/>
    </row>
    <row r="120" s="1" customFormat="1" ht="14.4" customHeight="1">
      <c r="B120" s="44"/>
      <c r="C120" s="36" t="s">
        <v>30</v>
      </c>
      <c r="D120" s="45"/>
      <c r="E120" s="45"/>
      <c r="F120" s="31" t="str">
        <f>IF(E15="","",E15)</f>
        <v>Vyplň údaj</v>
      </c>
      <c r="G120" s="45"/>
      <c r="H120" s="45"/>
      <c r="I120" s="45"/>
      <c r="J120" s="45"/>
      <c r="K120" s="36" t="s">
        <v>35</v>
      </c>
      <c r="L120" s="45"/>
      <c r="M120" s="31" t="str">
        <f>E21</f>
        <v xml:space="preserve"> </v>
      </c>
      <c r="N120" s="31"/>
      <c r="O120" s="31"/>
      <c r="P120" s="31"/>
      <c r="Q120" s="31"/>
      <c r="R120" s="46"/>
    </row>
    <row r="121" s="1" customFormat="1" ht="10.32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8" customFormat="1" ht="29.28" customHeight="1">
      <c r="B122" s="186"/>
      <c r="C122" s="187" t="s">
        <v>135</v>
      </c>
      <c r="D122" s="188" t="s">
        <v>136</v>
      </c>
      <c r="E122" s="188" t="s">
        <v>59</v>
      </c>
      <c r="F122" s="188" t="s">
        <v>137</v>
      </c>
      <c r="G122" s="188"/>
      <c r="H122" s="188"/>
      <c r="I122" s="188"/>
      <c r="J122" s="188" t="s">
        <v>138</v>
      </c>
      <c r="K122" s="188" t="s">
        <v>139</v>
      </c>
      <c r="L122" s="188" t="s">
        <v>140</v>
      </c>
      <c r="M122" s="188"/>
      <c r="N122" s="188" t="s">
        <v>113</v>
      </c>
      <c r="O122" s="188"/>
      <c r="P122" s="188"/>
      <c r="Q122" s="189"/>
      <c r="R122" s="190"/>
      <c r="T122" s="98" t="s">
        <v>141</v>
      </c>
      <c r="U122" s="99" t="s">
        <v>41</v>
      </c>
      <c r="V122" s="99" t="s">
        <v>142</v>
      </c>
      <c r="W122" s="99" t="s">
        <v>143</v>
      </c>
      <c r="X122" s="99" t="s">
        <v>144</v>
      </c>
      <c r="Y122" s="99" t="s">
        <v>145</v>
      </c>
      <c r="Z122" s="99" t="s">
        <v>146</v>
      </c>
      <c r="AA122" s="100" t="s">
        <v>147</v>
      </c>
    </row>
    <row r="123" s="1" customFormat="1" ht="29.28" customHeight="1">
      <c r="B123" s="44"/>
      <c r="C123" s="102" t="s">
        <v>110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191">
        <f>BK123</f>
        <v>0</v>
      </c>
      <c r="O123" s="192"/>
      <c r="P123" s="192"/>
      <c r="Q123" s="192"/>
      <c r="R123" s="46"/>
      <c r="T123" s="101"/>
      <c r="U123" s="65"/>
      <c r="V123" s="65"/>
      <c r="W123" s="193">
        <f>W124+W167+W173</f>
        <v>0</v>
      </c>
      <c r="X123" s="65"/>
      <c r="Y123" s="193">
        <f>Y124+Y167+Y173</f>
        <v>551.94356358000005</v>
      </c>
      <c r="Z123" s="65"/>
      <c r="AA123" s="194">
        <f>AA124+AA167+AA173</f>
        <v>382.81350400000008</v>
      </c>
      <c r="AT123" s="20" t="s">
        <v>76</v>
      </c>
      <c r="AU123" s="20" t="s">
        <v>115</v>
      </c>
      <c r="BK123" s="195">
        <f>BK124+BK167+BK173</f>
        <v>0</v>
      </c>
    </row>
    <row r="124" s="9" customFormat="1" ht="37.44001" customHeight="1">
      <c r="B124" s="196"/>
      <c r="C124" s="197"/>
      <c r="D124" s="198" t="s">
        <v>116</v>
      </c>
      <c r="E124" s="198"/>
      <c r="F124" s="198"/>
      <c r="G124" s="198"/>
      <c r="H124" s="198"/>
      <c r="I124" s="198"/>
      <c r="J124" s="198"/>
      <c r="K124" s="198"/>
      <c r="L124" s="198"/>
      <c r="M124" s="198"/>
      <c r="N124" s="199">
        <f>BK124</f>
        <v>0</v>
      </c>
      <c r="O124" s="166"/>
      <c r="P124" s="166"/>
      <c r="Q124" s="166"/>
      <c r="R124" s="200"/>
      <c r="T124" s="201"/>
      <c r="U124" s="197"/>
      <c r="V124" s="197"/>
      <c r="W124" s="202">
        <f>W125+W141+W144+W147+W150+W165</f>
        <v>0</v>
      </c>
      <c r="X124" s="197"/>
      <c r="Y124" s="202">
        <f>Y125+Y141+Y144+Y147+Y150+Y165</f>
        <v>551.94356358000005</v>
      </c>
      <c r="Z124" s="197"/>
      <c r="AA124" s="203">
        <f>AA125+AA141+AA144+AA147+AA150+AA165</f>
        <v>382.81350400000008</v>
      </c>
      <c r="AR124" s="204" t="s">
        <v>85</v>
      </c>
      <c r="AT124" s="205" t="s">
        <v>76</v>
      </c>
      <c r="AU124" s="205" t="s">
        <v>77</v>
      </c>
      <c r="AY124" s="204" t="s">
        <v>148</v>
      </c>
      <c r="BK124" s="206">
        <f>BK125+BK141+BK144+BK147+BK150+BK165</f>
        <v>0</v>
      </c>
    </row>
    <row r="125" s="9" customFormat="1" ht="19.92" customHeight="1">
      <c r="B125" s="196"/>
      <c r="C125" s="197"/>
      <c r="D125" s="207" t="s">
        <v>117</v>
      </c>
      <c r="E125" s="207"/>
      <c r="F125" s="207"/>
      <c r="G125" s="207"/>
      <c r="H125" s="207"/>
      <c r="I125" s="207"/>
      <c r="J125" s="207"/>
      <c r="K125" s="207"/>
      <c r="L125" s="207"/>
      <c r="M125" s="207"/>
      <c r="N125" s="208">
        <f>BK125</f>
        <v>0</v>
      </c>
      <c r="O125" s="209"/>
      <c r="P125" s="209"/>
      <c r="Q125" s="209"/>
      <c r="R125" s="200"/>
      <c r="T125" s="201"/>
      <c r="U125" s="197"/>
      <c r="V125" s="197"/>
      <c r="W125" s="202">
        <f>SUM(W126:W140)</f>
        <v>0</v>
      </c>
      <c r="X125" s="197"/>
      <c r="Y125" s="202">
        <f>SUM(Y126:Y140)</f>
        <v>114.89049800000001</v>
      </c>
      <c r="Z125" s="197"/>
      <c r="AA125" s="203">
        <f>SUM(AA126:AA140)</f>
        <v>3.4220000000000002</v>
      </c>
      <c r="AR125" s="204" t="s">
        <v>85</v>
      </c>
      <c r="AT125" s="205" t="s">
        <v>76</v>
      </c>
      <c r="AU125" s="205" t="s">
        <v>85</v>
      </c>
      <c r="AY125" s="204" t="s">
        <v>148</v>
      </c>
      <c r="BK125" s="206">
        <f>SUM(BK126:BK140)</f>
        <v>0</v>
      </c>
    </row>
    <row r="126" s="1" customFormat="1" ht="16.5" customHeight="1">
      <c r="B126" s="174"/>
      <c r="C126" s="210" t="s">
        <v>85</v>
      </c>
      <c r="D126" s="210" t="s">
        <v>149</v>
      </c>
      <c r="E126" s="211" t="s">
        <v>150</v>
      </c>
      <c r="F126" s="212" t="s">
        <v>151</v>
      </c>
      <c r="G126" s="212"/>
      <c r="H126" s="212"/>
      <c r="I126" s="212"/>
      <c r="J126" s="213" t="s">
        <v>152</v>
      </c>
      <c r="K126" s="214">
        <v>11.800000000000001</v>
      </c>
      <c r="L126" s="215">
        <v>0</v>
      </c>
      <c r="M126" s="215"/>
      <c r="N126" s="216">
        <f>ROUND(L126*K126,2)</f>
        <v>0</v>
      </c>
      <c r="O126" s="216"/>
      <c r="P126" s="216"/>
      <c r="Q126" s="216"/>
      <c r="R126" s="178"/>
      <c r="T126" s="217" t="s">
        <v>5</v>
      </c>
      <c r="U126" s="54" t="s">
        <v>44</v>
      </c>
      <c r="V126" s="45"/>
      <c r="W126" s="218">
        <f>V126*K126</f>
        <v>0</v>
      </c>
      <c r="X126" s="218">
        <v>0</v>
      </c>
      <c r="Y126" s="218">
        <f>X126*K126</f>
        <v>0</v>
      </c>
      <c r="Z126" s="218">
        <v>0.28999999999999998</v>
      </c>
      <c r="AA126" s="219">
        <f>Z126*K126</f>
        <v>3.4220000000000002</v>
      </c>
      <c r="AR126" s="20" t="s">
        <v>153</v>
      </c>
      <c r="AT126" s="20" t="s">
        <v>149</v>
      </c>
      <c r="AU126" s="20" t="s">
        <v>127</v>
      </c>
      <c r="AY126" s="20" t="s">
        <v>148</v>
      </c>
      <c r="BE126" s="134">
        <f>IF(U126="základná",N126,0)</f>
        <v>0</v>
      </c>
      <c r="BF126" s="134">
        <f>IF(U126="znížená",N126,0)</f>
        <v>0</v>
      </c>
      <c r="BG126" s="134">
        <f>IF(U126="zákl. prenesená",N126,0)</f>
        <v>0</v>
      </c>
      <c r="BH126" s="134">
        <f>IF(U126="zníž. prenesená",N126,0)</f>
        <v>0</v>
      </c>
      <c r="BI126" s="134">
        <f>IF(U126="nulová",N126,0)</f>
        <v>0</v>
      </c>
      <c r="BJ126" s="20" t="s">
        <v>127</v>
      </c>
      <c r="BK126" s="134">
        <f>ROUND(L126*K126,2)</f>
        <v>0</v>
      </c>
      <c r="BL126" s="20" t="s">
        <v>153</v>
      </c>
      <c r="BM126" s="20" t="s">
        <v>154</v>
      </c>
    </row>
    <row r="127" s="1" customFormat="1" ht="25.5" customHeight="1">
      <c r="B127" s="174"/>
      <c r="C127" s="210" t="s">
        <v>127</v>
      </c>
      <c r="D127" s="210" t="s">
        <v>149</v>
      </c>
      <c r="E127" s="211" t="s">
        <v>155</v>
      </c>
      <c r="F127" s="212" t="s">
        <v>156</v>
      </c>
      <c r="G127" s="212"/>
      <c r="H127" s="212"/>
      <c r="I127" s="212"/>
      <c r="J127" s="213" t="s">
        <v>157</v>
      </c>
      <c r="K127" s="214">
        <v>147.06200000000001</v>
      </c>
      <c r="L127" s="215">
        <v>0</v>
      </c>
      <c r="M127" s="215"/>
      <c r="N127" s="216">
        <f>ROUND(L127*K127,2)</f>
        <v>0</v>
      </c>
      <c r="O127" s="216"/>
      <c r="P127" s="216"/>
      <c r="Q127" s="216"/>
      <c r="R127" s="178"/>
      <c r="T127" s="217" t="s">
        <v>5</v>
      </c>
      <c r="U127" s="54" t="s">
        <v>44</v>
      </c>
      <c r="V127" s="45"/>
      <c r="W127" s="218">
        <f>V127*K127</f>
        <v>0</v>
      </c>
      <c r="X127" s="218">
        <v>0</v>
      </c>
      <c r="Y127" s="218">
        <f>X127*K127</f>
        <v>0</v>
      </c>
      <c r="Z127" s="218">
        <v>0</v>
      </c>
      <c r="AA127" s="219">
        <f>Z127*K127</f>
        <v>0</v>
      </c>
      <c r="AR127" s="20" t="s">
        <v>153</v>
      </c>
      <c r="AT127" s="20" t="s">
        <v>149</v>
      </c>
      <c r="AU127" s="20" t="s">
        <v>127</v>
      </c>
      <c r="AY127" s="20" t="s">
        <v>148</v>
      </c>
      <c r="BE127" s="134">
        <f>IF(U127="základná",N127,0)</f>
        <v>0</v>
      </c>
      <c r="BF127" s="134">
        <f>IF(U127="znížená",N127,0)</f>
        <v>0</v>
      </c>
      <c r="BG127" s="134">
        <f>IF(U127="zákl. prenesená",N127,0)</f>
        <v>0</v>
      </c>
      <c r="BH127" s="134">
        <f>IF(U127="zníž. prenesená",N127,0)</f>
        <v>0</v>
      </c>
      <c r="BI127" s="134">
        <f>IF(U127="nulová",N127,0)</f>
        <v>0</v>
      </c>
      <c r="BJ127" s="20" t="s">
        <v>127</v>
      </c>
      <c r="BK127" s="134">
        <f>ROUND(L127*K127,2)</f>
        <v>0</v>
      </c>
      <c r="BL127" s="20" t="s">
        <v>153</v>
      </c>
      <c r="BM127" s="20" t="s">
        <v>158</v>
      </c>
    </row>
    <row r="128" s="1" customFormat="1" ht="51" customHeight="1">
      <c r="B128" s="174"/>
      <c r="C128" s="210" t="s">
        <v>159</v>
      </c>
      <c r="D128" s="210" t="s">
        <v>149</v>
      </c>
      <c r="E128" s="211" t="s">
        <v>160</v>
      </c>
      <c r="F128" s="212" t="s">
        <v>161</v>
      </c>
      <c r="G128" s="212"/>
      <c r="H128" s="212"/>
      <c r="I128" s="212"/>
      <c r="J128" s="213" t="s">
        <v>157</v>
      </c>
      <c r="K128" s="214">
        <v>147.06200000000001</v>
      </c>
      <c r="L128" s="215">
        <v>0</v>
      </c>
      <c r="M128" s="215"/>
      <c r="N128" s="216">
        <f>ROUND(L128*K128,2)</f>
        <v>0</v>
      </c>
      <c r="O128" s="216"/>
      <c r="P128" s="216"/>
      <c r="Q128" s="216"/>
      <c r="R128" s="178"/>
      <c r="T128" s="217" t="s">
        <v>5</v>
      </c>
      <c r="U128" s="54" t="s">
        <v>44</v>
      </c>
      <c r="V128" s="45"/>
      <c r="W128" s="218">
        <f>V128*K128</f>
        <v>0</v>
      </c>
      <c r="X128" s="218">
        <v>0</v>
      </c>
      <c r="Y128" s="218">
        <f>X128*K128</f>
        <v>0</v>
      </c>
      <c r="Z128" s="218">
        <v>0</v>
      </c>
      <c r="AA128" s="219">
        <f>Z128*K128</f>
        <v>0</v>
      </c>
      <c r="AR128" s="20" t="s">
        <v>153</v>
      </c>
      <c r="AT128" s="20" t="s">
        <v>149</v>
      </c>
      <c r="AU128" s="20" t="s">
        <v>127</v>
      </c>
      <c r="AY128" s="20" t="s">
        <v>148</v>
      </c>
      <c r="BE128" s="134">
        <f>IF(U128="základná",N128,0)</f>
        <v>0</v>
      </c>
      <c r="BF128" s="134">
        <f>IF(U128="znížená",N128,0)</f>
        <v>0</v>
      </c>
      <c r="BG128" s="134">
        <f>IF(U128="zákl. prenesená",N128,0)</f>
        <v>0</v>
      </c>
      <c r="BH128" s="134">
        <f>IF(U128="zníž. prenesená",N128,0)</f>
        <v>0</v>
      </c>
      <c r="BI128" s="134">
        <f>IF(U128="nulová",N128,0)</f>
        <v>0</v>
      </c>
      <c r="BJ128" s="20" t="s">
        <v>127</v>
      </c>
      <c r="BK128" s="134">
        <f>ROUND(L128*K128,2)</f>
        <v>0</v>
      </c>
      <c r="BL128" s="20" t="s">
        <v>153</v>
      </c>
      <c r="BM128" s="20" t="s">
        <v>162</v>
      </c>
    </row>
    <row r="129" s="1" customFormat="1" ht="51" customHeight="1">
      <c r="B129" s="174"/>
      <c r="C129" s="210" t="s">
        <v>153</v>
      </c>
      <c r="D129" s="210" t="s">
        <v>149</v>
      </c>
      <c r="E129" s="211" t="s">
        <v>163</v>
      </c>
      <c r="F129" s="212" t="s">
        <v>164</v>
      </c>
      <c r="G129" s="212"/>
      <c r="H129" s="212"/>
      <c r="I129" s="212"/>
      <c r="J129" s="213" t="s">
        <v>157</v>
      </c>
      <c r="K129" s="214">
        <v>147.06200000000001</v>
      </c>
      <c r="L129" s="215">
        <v>0</v>
      </c>
      <c r="M129" s="215"/>
      <c r="N129" s="216">
        <f>ROUND(L129*K129,2)</f>
        <v>0</v>
      </c>
      <c r="O129" s="216"/>
      <c r="P129" s="216"/>
      <c r="Q129" s="216"/>
      <c r="R129" s="178"/>
      <c r="T129" s="217" t="s">
        <v>5</v>
      </c>
      <c r="U129" s="54" t="s">
        <v>44</v>
      </c>
      <c r="V129" s="45"/>
      <c r="W129" s="218">
        <f>V129*K129</f>
        <v>0</v>
      </c>
      <c r="X129" s="218">
        <v>0</v>
      </c>
      <c r="Y129" s="218">
        <f>X129*K129</f>
        <v>0</v>
      </c>
      <c r="Z129" s="218">
        <v>0</v>
      </c>
      <c r="AA129" s="219">
        <f>Z129*K129</f>
        <v>0</v>
      </c>
      <c r="AR129" s="20" t="s">
        <v>153</v>
      </c>
      <c r="AT129" s="20" t="s">
        <v>149</v>
      </c>
      <c r="AU129" s="20" t="s">
        <v>127</v>
      </c>
      <c r="AY129" s="20" t="s">
        <v>148</v>
      </c>
      <c r="BE129" s="134">
        <f>IF(U129="základná",N129,0)</f>
        <v>0</v>
      </c>
      <c r="BF129" s="134">
        <f>IF(U129="znížená",N129,0)</f>
        <v>0</v>
      </c>
      <c r="BG129" s="134">
        <f>IF(U129="zákl. prenesená",N129,0)</f>
        <v>0</v>
      </c>
      <c r="BH129" s="134">
        <f>IF(U129="zníž. prenesená",N129,0)</f>
        <v>0</v>
      </c>
      <c r="BI129" s="134">
        <f>IF(U129="nulová",N129,0)</f>
        <v>0</v>
      </c>
      <c r="BJ129" s="20" t="s">
        <v>127</v>
      </c>
      <c r="BK129" s="134">
        <f>ROUND(L129*K129,2)</f>
        <v>0</v>
      </c>
      <c r="BL129" s="20" t="s">
        <v>153</v>
      </c>
      <c r="BM129" s="20" t="s">
        <v>165</v>
      </c>
    </row>
    <row r="130" s="1" customFormat="1" ht="51" customHeight="1">
      <c r="B130" s="174"/>
      <c r="C130" s="210" t="s">
        <v>166</v>
      </c>
      <c r="D130" s="210" t="s">
        <v>149</v>
      </c>
      <c r="E130" s="211" t="s">
        <v>167</v>
      </c>
      <c r="F130" s="212" t="s">
        <v>168</v>
      </c>
      <c r="G130" s="212"/>
      <c r="H130" s="212"/>
      <c r="I130" s="212"/>
      <c r="J130" s="213" t="s">
        <v>157</v>
      </c>
      <c r="K130" s="214">
        <v>8382.5339999999997</v>
      </c>
      <c r="L130" s="215">
        <v>0</v>
      </c>
      <c r="M130" s="215"/>
      <c r="N130" s="216">
        <f>ROUND(L130*K130,2)</f>
        <v>0</v>
      </c>
      <c r="O130" s="216"/>
      <c r="P130" s="216"/>
      <c r="Q130" s="216"/>
      <c r="R130" s="178"/>
      <c r="T130" s="217" t="s">
        <v>5</v>
      </c>
      <c r="U130" s="54" t="s">
        <v>44</v>
      </c>
      <c r="V130" s="45"/>
      <c r="W130" s="218">
        <f>V130*K130</f>
        <v>0</v>
      </c>
      <c r="X130" s="218">
        <v>0</v>
      </c>
      <c r="Y130" s="218">
        <f>X130*K130</f>
        <v>0</v>
      </c>
      <c r="Z130" s="218">
        <v>0</v>
      </c>
      <c r="AA130" s="219">
        <f>Z130*K130</f>
        <v>0</v>
      </c>
      <c r="AR130" s="20" t="s">
        <v>153</v>
      </c>
      <c r="AT130" s="20" t="s">
        <v>149</v>
      </c>
      <c r="AU130" s="20" t="s">
        <v>127</v>
      </c>
      <c r="AY130" s="20" t="s">
        <v>148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20" t="s">
        <v>127</v>
      </c>
      <c r="BK130" s="134">
        <f>ROUND(L130*K130,2)</f>
        <v>0</v>
      </c>
      <c r="BL130" s="20" t="s">
        <v>153</v>
      </c>
      <c r="BM130" s="20" t="s">
        <v>169</v>
      </c>
    </row>
    <row r="131" s="1" customFormat="1" ht="25.5" customHeight="1">
      <c r="B131" s="174"/>
      <c r="C131" s="210" t="s">
        <v>170</v>
      </c>
      <c r="D131" s="210" t="s">
        <v>149</v>
      </c>
      <c r="E131" s="211" t="s">
        <v>171</v>
      </c>
      <c r="F131" s="212" t="s">
        <v>172</v>
      </c>
      <c r="G131" s="212"/>
      <c r="H131" s="212"/>
      <c r="I131" s="212"/>
      <c r="J131" s="213" t="s">
        <v>157</v>
      </c>
      <c r="K131" s="214">
        <v>147.06200000000001</v>
      </c>
      <c r="L131" s="215">
        <v>0</v>
      </c>
      <c r="M131" s="215"/>
      <c r="N131" s="216">
        <f>ROUND(L131*K131,2)</f>
        <v>0</v>
      </c>
      <c r="O131" s="216"/>
      <c r="P131" s="216"/>
      <c r="Q131" s="216"/>
      <c r="R131" s="178"/>
      <c r="T131" s="217" t="s">
        <v>5</v>
      </c>
      <c r="U131" s="54" t="s">
        <v>44</v>
      </c>
      <c r="V131" s="45"/>
      <c r="W131" s="218">
        <f>V131*K131</f>
        <v>0</v>
      </c>
      <c r="X131" s="218">
        <v>0</v>
      </c>
      <c r="Y131" s="218">
        <f>X131*K131</f>
        <v>0</v>
      </c>
      <c r="Z131" s="218">
        <v>0</v>
      </c>
      <c r="AA131" s="219">
        <f>Z131*K131</f>
        <v>0</v>
      </c>
      <c r="AR131" s="20" t="s">
        <v>153</v>
      </c>
      <c r="AT131" s="20" t="s">
        <v>149</v>
      </c>
      <c r="AU131" s="20" t="s">
        <v>127</v>
      </c>
      <c r="AY131" s="20" t="s">
        <v>148</v>
      </c>
      <c r="BE131" s="134">
        <f>IF(U131="základná",N131,0)</f>
        <v>0</v>
      </c>
      <c r="BF131" s="134">
        <f>IF(U131="znížená",N131,0)</f>
        <v>0</v>
      </c>
      <c r="BG131" s="134">
        <f>IF(U131="zákl. prenesená",N131,0)</f>
        <v>0</v>
      </c>
      <c r="BH131" s="134">
        <f>IF(U131="zníž. prenesená",N131,0)</f>
        <v>0</v>
      </c>
      <c r="BI131" s="134">
        <f>IF(U131="nulová",N131,0)</f>
        <v>0</v>
      </c>
      <c r="BJ131" s="20" t="s">
        <v>127</v>
      </c>
      <c r="BK131" s="134">
        <f>ROUND(L131*K131,2)</f>
        <v>0</v>
      </c>
      <c r="BL131" s="20" t="s">
        <v>153</v>
      </c>
      <c r="BM131" s="20" t="s">
        <v>173</v>
      </c>
    </row>
    <row r="132" s="1" customFormat="1" ht="25.5" customHeight="1">
      <c r="B132" s="174"/>
      <c r="C132" s="210" t="s">
        <v>174</v>
      </c>
      <c r="D132" s="210" t="s">
        <v>149</v>
      </c>
      <c r="E132" s="211" t="s">
        <v>175</v>
      </c>
      <c r="F132" s="212" t="s">
        <v>176</v>
      </c>
      <c r="G132" s="212"/>
      <c r="H132" s="212"/>
      <c r="I132" s="212"/>
      <c r="J132" s="213" t="s">
        <v>157</v>
      </c>
      <c r="K132" s="214">
        <v>147.06200000000001</v>
      </c>
      <c r="L132" s="215">
        <v>0</v>
      </c>
      <c r="M132" s="215"/>
      <c r="N132" s="216">
        <f>ROUND(L132*K132,2)</f>
        <v>0</v>
      </c>
      <c r="O132" s="216"/>
      <c r="P132" s="216"/>
      <c r="Q132" s="216"/>
      <c r="R132" s="178"/>
      <c r="T132" s="217" t="s">
        <v>5</v>
      </c>
      <c r="U132" s="54" t="s">
        <v>44</v>
      </c>
      <c r="V132" s="45"/>
      <c r="W132" s="218">
        <f>V132*K132</f>
        <v>0</v>
      </c>
      <c r="X132" s="218">
        <v>0</v>
      </c>
      <c r="Y132" s="218">
        <f>X132*K132</f>
        <v>0</v>
      </c>
      <c r="Z132" s="218">
        <v>0</v>
      </c>
      <c r="AA132" s="219">
        <f>Z132*K132</f>
        <v>0</v>
      </c>
      <c r="AR132" s="20" t="s">
        <v>153</v>
      </c>
      <c r="AT132" s="20" t="s">
        <v>149</v>
      </c>
      <c r="AU132" s="20" t="s">
        <v>127</v>
      </c>
      <c r="AY132" s="20" t="s">
        <v>148</v>
      </c>
      <c r="BE132" s="134">
        <f>IF(U132="základná",N132,0)</f>
        <v>0</v>
      </c>
      <c r="BF132" s="134">
        <f>IF(U132="znížená",N132,0)</f>
        <v>0</v>
      </c>
      <c r="BG132" s="134">
        <f>IF(U132="zákl. prenesená",N132,0)</f>
        <v>0</v>
      </c>
      <c r="BH132" s="134">
        <f>IF(U132="zníž. prenesená",N132,0)</f>
        <v>0</v>
      </c>
      <c r="BI132" s="134">
        <f>IF(U132="nulová",N132,0)</f>
        <v>0</v>
      </c>
      <c r="BJ132" s="20" t="s">
        <v>127</v>
      </c>
      <c r="BK132" s="134">
        <f>ROUND(L132*K132,2)</f>
        <v>0</v>
      </c>
      <c r="BL132" s="20" t="s">
        <v>153</v>
      </c>
      <c r="BM132" s="20" t="s">
        <v>177</v>
      </c>
    </row>
    <row r="133" s="1" customFormat="1" ht="25.5" customHeight="1">
      <c r="B133" s="174"/>
      <c r="C133" s="210" t="s">
        <v>178</v>
      </c>
      <c r="D133" s="210" t="s">
        <v>149</v>
      </c>
      <c r="E133" s="211" t="s">
        <v>179</v>
      </c>
      <c r="F133" s="212" t="s">
        <v>180</v>
      </c>
      <c r="G133" s="212"/>
      <c r="H133" s="212"/>
      <c r="I133" s="212"/>
      <c r="J133" s="213" t="s">
        <v>181</v>
      </c>
      <c r="K133" s="214">
        <v>275.00599999999997</v>
      </c>
      <c r="L133" s="215">
        <v>0</v>
      </c>
      <c r="M133" s="215"/>
      <c r="N133" s="216">
        <f>ROUND(L133*K133,2)</f>
        <v>0</v>
      </c>
      <c r="O133" s="216"/>
      <c r="P133" s="216"/>
      <c r="Q133" s="216"/>
      <c r="R133" s="178"/>
      <c r="T133" s="217" t="s">
        <v>5</v>
      </c>
      <c r="U133" s="54" t="s">
        <v>44</v>
      </c>
      <c r="V133" s="45"/>
      <c r="W133" s="218">
        <f>V133*K133</f>
        <v>0</v>
      </c>
      <c r="X133" s="218">
        <v>0</v>
      </c>
      <c r="Y133" s="218">
        <f>X133*K133</f>
        <v>0</v>
      </c>
      <c r="Z133" s="218">
        <v>0</v>
      </c>
      <c r="AA133" s="219">
        <f>Z133*K133</f>
        <v>0</v>
      </c>
      <c r="AR133" s="20" t="s">
        <v>153</v>
      </c>
      <c r="AT133" s="20" t="s">
        <v>149</v>
      </c>
      <c r="AU133" s="20" t="s">
        <v>127</v>
      </c>
      <c r="AY133" s="20" t="s">
        <v>148</v>
      </c>
      <c r="BE133" s="134">
        <f>IF(U133="základná",N133,0)</f>
        <v>0</v>
      </c>
      <c r="BF133" s="134">
        <f>IF(U133="znížená",N133,0)</f>
        <v>0</v>
      </c>
      <c r="BG133" s="134">
        <f>IF(U133="zákl. prenesená",N133,0)</f>
        <v>0</v>
      </c>
      <c r="BH133" s="134">
        <f>IF(U133="zníž. prenesená",N133,0)</f>
        <v>0</v>
      </c>
      <c r="BI133" s="134">
        <f>IF(U133="nulová",N133,0)</f>
        <v>0</v>
      </c>
      <c r="BJ133" s="20" t="s">
        <v>127</v>
      </c>
      <c r="BK133" s="134">
        <f>ROUND(L133*K133,2)</f>
        <v>0</v>
      </c>
      <c r="BL133" s="20" t="s">
        <v>153</v>
      </c>
      <c r="BM133" s="20" t="s">
        <v>182</v>
      </c>
    </row>
    <row r="134" s="1" customFormat="1" ht="25.5" customHeight="1">
      <c r="B134" s="174"/>
      <c r="C134" s="210" t="s">
        <v>183</v>
      </c>
      <c r="D134" s="210" t="s">
        <v>149</v>
      </c>
      <c r="E134" s="211" t="s">
        <v>184</v>
      </c>
      <c r="F134" s="212" t="s">
        <v>185</v>
      </c>
      <c r="G134" s="212"/>
      <c r="H134" s="212"/>
      <c r="I134" s="212"/>
      <c r="J134" s="213" t="s">
        <v>157</v>
      </c>
      <c r="K134" s="214">
        <v>36.765999999999998</v>
      </c>
      <c r="L134" s="215">
        <v>0</v>
      </c>
      <c r="M134" s="215"/>
      <c r="N134" s="216">
        <f>ROUND(L134*K134,2)</f>
        <v>0</v>
      </c>
      <c r="O134" s="216"/>
      <c r="P134" s="216"/>
      <c r="Q134" s="216"/>
      <c r="R134" s="178"/>
      <c r="T134" s="217" t="s">
        <v>5</v>
      </c>
      <c r="U134" s="54" t="s">
        <v>44</v>
      </c>
      <c r="V134" s="45"/>
      <c r="W134" s="218">
        <f>V134*K134</f>
        <v>0</v>
      </c>
      <c r="X134" s="218">
        <v>0</v>
      </c>
      <c r="Y134" s="218">
        <f>X134*K134</f>
        <v>0</v>
      </c>
      <c r="Z134" s="218">
        <v>0</v>
      </c>
      <c r="AA134" s="219">
        <f>Z134*K134</f>
        <v>0</v>
      </c>
      <c r="AR134" s="20" t="s">
        <v>153</v>
      </c>
      <c r="AT134" s="20" t="s">
        <v>149</v>
      </c>
      <c r="AU134" s="20" t="s">
        <v>127</v>
      </c>
      <c r="AY134" s="20" t="s">
        <v>148</v>
      </c>
      <c r="BE134" s="134">
        <f>IF(U134="základná",N134,0)</f>
        <v>0</v>
      </c>
      <c r="BF134" s="134">
        <f>IF(U134="znížená",N134,0)</f>
        <v>0</v>
      </c>
      <c r="BG134" s="134">
        <f>IF(U134="zákl. prenesená",N134,0)</f>
        <v>0</v>
      </c>
      <c r="BH134" s="134">
        <f>IF(U134="zníž. prenesená",N134,0)</f>
        <v>0</v>
      </c>
      <c r="BI134" s="134">
        <f>IF(U134="nulová",N134,0)</f>
        <v>0</v>
      </c>
      <c r="BJ134" s="20" t="s">
        <v>127</v>
      </c>
      <c r="BK134" s="134">
        <f>ROUND(L134*K134,2)</f>
        <v>0</v>
      </c>
      <c r="BL134" s="20" t="s">
        <v>153</v>
      </c>
      <c r="BM134" s="20" t="s">
        <v>186</v>
      </c>
    </row>
    <row r="135" s="1" customFormat="1" ht="16.5" customHeight="1">
      <c r="B135" s="174"/>
      <c r="C135" s="220" t="s">
        <v>187</v>
      </c>
      <c r="D135" s="220" t="s">
        <v>188</v>
      </c>
      <c r="E135" s="221" t="s">
        <v>189</v>
      </c>
      <c r="F135" s="222" t="s">
        <v>190</v>
      </c>
      <c r="G135" s="222"/>
      <c r="H135" s="222"/>
      <c r="I135" s="222"/>
      <c r="J135" s="223" t="s">
        <v>181</v>
      </c>
      <c r="K135" s="224">
        <v>61.399000000000001</v>
      </c>
      <c r="L135" s="225">
        <v>0</v>
      </c>
      <c r="M135" s="225"/>
      <c r="N135" s="226">
        <f>ROUND(L135*K135,2)</f>
        <v>0</v>
      </c>
      <c r="O135" s="216"/>
      <c r="P135" s="216"/>
      <c r="Q135" s="216"/>
      <c r="R135" s="178"/>
      <c r="T135" s="217" t="s">
        <v>5</v>
      </c>
      <c r="U135" s="54" t="s">
        <v>44</v>
      </c>
      <c r="V135" s="45"/>
      <c r="W135" s="218">
        <f>V135*K135</f>
        <v>0</v>
      </c>
      <c r="X135" s="218">
        <v>1.8700000000000001</v>
      </c>
      <c r="Y135" s="218">
        <f>X135*K135</f>
        <v>114.81613000000002</v>
      </c>
      <c r="Z135" s="218">
        <v>0</v>
      </c>
      <c r="AA135" s="219">
        <f>Z135*K135</f>
        <v>0</v>
      </c>
      <c r="AR135" s="20" t="s">
        <v>178</v>
      </c>
      <c r="AT135" s="20" t="s">
        <v>188</v>
      </c>
      <c r="AU135" s="20" t="s">
        <v>127</v>
      </c>
      <c r="AY135" s="20" t="s">
        <v>148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20" t="s">
        <v>127</v>
      </c>
      <c r="BK135" s="134">
        <f>ROUND(L135*K135,2)</f>
        <v>0</v>
      </c>
      <c r="BL135" s="20" t="s">
        <v>153</v>
      </c>
      <c r="BM135" s="20" t="s">
        <v>191</v>
      </c>
    </row>
    <row r="136" s="1" customFormat="1" ht="16.5" customHeight="1">
      <c r="B136" s="174"/>
      <c r="C136" s="210" t="s">
        <v>192</v>
      </c>
      <c r="D136" s="210" t="s">
        <v>149</v>
      </c>
      <c r="E136" s="211" t="s">
        <v>193</v>
      </c>
      <c r="F136" s="212" t="s">
        <v>194</v>
      </c>
      <c r="G136" s="212"/>
      <c r="H136" s="212"/>
      <c r="I136" s="212"/>
      <c r="J136" s="213" t="s">
        <v>195</v>
      </c>
      <c r="K136" s="214">
        <v>2927.8600000000001</v>
      </c>
      <c r="L136" s="215">
        <v>0</v>
      </c>
      <c r="M136" s="215"/>
      <c r="N136" s="216">
        <f>ROUND(L136*K136,2)</f>
        <v>0</v>
      </c>
      <c r="O136" s="216"/>
      <c r="P136" s="216"/>
      <c r="Q136" s="216"/>
      <c r="R136" s="178"/>
      <c r="T136" s="217" t="s">
        <v>5</v>
      </c>
      <c r="U136" s="54" t="s">
        <v>44</v>
      </c>
      <c r="V136" s="45"/>
      <c r="W136" s="218">
        <f>V136*K136</f>
        <v>0</v>
      </c>
      <c r="X136" s="218">
        <v>0</v>
      </c>
      <c r="Y136" s="218">
        <f>X136*K136</f>
        <v>0</v>
      </c>
      <c r="Z136" s="218">
        <v>0</v>
      </c>
      <c r="AA136" s="219">
        <f>Z136*K136</f>
        <v>0</v>
      </c>
      <c r="AR136" s="20" t="s">
        <v>153</v>
      </c>
      <c r="AT136" s="20" t="s">
        <v>149</v>
      </c>
      <c r="AU136" s="20" t="s">
        <v>127</v>
      </c>
      <c r="AY136" s="20" t="s">
        <v>148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20" t="s">
        <v>127</v>
      </c>
      <c r="BK136" s="134">
        <f>ROUND(L136*K136,2)</f>
        <v>0</v>
      </c>
      <c r="BL136" s="20" t="s">
        <v>153</v>
      </c>
      <c r="BM136" s="20" t="s">
        <v>196</v>
      </c>
    </row>
    <row r="137" s="1" customFormat="1" ht="16.5" customHeight="1">
      <c r="B137" s="174"/>
      <c r="C137" s="220" t="s">
        <v>197</v>
      </c>
      <c r="D137" s="220" t="s">
        <v>188</v>
      </c>
      <c r="E137" s="221" t="s">
        <v>198</v>
      </c>
      <c r="F137" s="222" t="s">
        <v>199</v>
      </c>
      <c r="G137" s="222"/>
      <c r="H137" s="222"/>
      <c r="I137" s="222"/>
      <c r="J137" s="223" t="s">
        <v>200</v>
      </c>
      <c r="K137" s="224">
        <v>73.197000000000003</v>
      </c>
      <c r="L137" s="225">
        <v>0</v>
      </c>
      <c r="M137" s="225"/>
      <c r="N137" s="226">
        <f>ROUND(L137*K137,2)</f>
        <v>0</v>
      </c>
      <c r="O137" s="216"/>
      <c r="P137" s="216"/>
      <c r="Q137" s="216"/>
      <c r="R137" s="178"/>
      <c r="T137" s="217" t="s">
        <v>5</v>
      </c>
      <c r="U137" s="54" t="s">
        <v>44</v>
      </c>
      <c r="V137" s="45"/>
      <c r="W137" s="218">
        <f>V137*K137</f>
        <v>0</v>
      </c>
      <c r="X137" s="218">
        <v>0.001</v>
      </c>
      <c r="Y137" s="218">
        <f>X137*K137</f>
        <v>0.073196999999999998</v>
      </c>
      <c r="Z137" s="218">
        <v>0</v>
      </c>
      <c r="AA137" s="219">
        <f>Z137*K137</f>
        <v>0</v>
      </c>
      <c r="AR137" s="20" t="s">
        <v>178</v>
      </c>
      <c r="AT137" s="20" t="s">
        <v>188</v>
      </c>
      <c r="AU137" s="20" t="s">
        <v>127</v>
      </c>
      <c r="AY137" s="20" t="s">
        <v>148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20" t="s">
        <v>127</v>
      </c>
      <c r="BK137" s="134">
        <f>ROUND(L137*K137,2)</f>
        <v>0</v>
      </c>
      <c r="BL137" s="20" t="s">
        <v>153</v>
      </c>
      <c r="BM137" s="20" t="s">
        <v>201</v>
      </c>
    </row>
    <row r="138" s="1" customFormat="1" ht="25.5" customHeight="1">
      <c r="B138" s="174"/>
      <c r="C138" s="210" t="s">
        <v>202</v>
      </c>
      <c r="D138" s="210" t="s">
        <v>149</v>
      </c>
      <c r="E138" s="211" t="s">
        <v>203</v>
      </c>
      <c r="F138" s="212" t="s">
        <v>204</v>
      </c>
      <c r="G138" s="212"/>
      <c r="H138" s="212"/>
      <c r="I138" s="212"/>
      <c r="J138" s="213" t="s">
        <v>195</v>
      </c>
      <c r="K138" s="214">
        <v>2927.8600000000001</v>
      </c>
      <c r="L138" s="215">
        <v>0</v>
      </c>
      <c r="M138" s="215"/>
      <c r="N138" s="216">
        <f>ROUND(L138*K138,2)</f>
        <v>0</v>
      </c>
      <c r="O138" s="216"/>
      <c r="P138" s="216"/>
      <c r="Q138" s="216"/>
      <c r="R138" s="178"/>
      <c r="T138" s="217" t="s">
        <v>5</v>
      </c>
      <c r="U138" s="54" t="s">
        <v>44</v>
      </c>
      <c r="V138" s="45"/>
      <c r="W138" s="218">
        <f>V138*K138</f>
        <v>0</v>
      </c>
      <c r="X138" s="218">
        <v>0</v>
      </c>
      <c r="Y138" s="218">
        <f>X138*K138</f>
        <v>0</v>
      </c>
      <c r="Z138" s="218">
        <v>0</v>
      </c>
      <c r="AA138" s="219">
        <f>Z138*K138</f>
        <v>0</v>
      </c>
      <c r="AR138" s="20" t="s">
        <v>153</v>
      </c>
      <c r="AT138" s="20" t="s">
        <v>149</v>
      </c>
      <c r="AU138" s="20" t="s">
        <v>127</v>
      </c>
      <c r="AY138" s="20" t="s">
        <v>148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20" t="s">
        <v>127</v>
      </c>
      <c r="BK138" s="134">
        <f>ROUND(L138*K138,2)</f>
        <v>0</v>
      </c>
      <c r="BL138" s="20" t="s">
        <v>153</v>
      </c>
      <c r="BM138" s="20" t="s">
        <v>205</v>
      </c>
    </row>
    <row r="139" s="1" customFormat="1" ht="25.5" customHeight="1">
      <c r="B139" s="174"/>
      <c r="C139" s="210" t="s">
        <v>206</v>
      </c>
      <c r="D139" s="210" t="s">
        <v>149</v>
      </c>
      <c r="E139" s="211" t="s">
        <v>207</v>
      </c>
      <c r="F139" s="212" t="s">
        <v>208</v>
      </c>
      <c r="G139" s="212"/>
      <c r="H139" s="212"/>
      <c r="I139" s="212"/>
      <c r="J139" s="213" t="s">
        <v>195</v>
      </c>
      <c r="K139" s="214">
        <v>2927.8600000000001</v>
      </c>
      <c r="L139" s="215">
        <v>0</v>
      </c>
      <c r="M139" s="215"/>
      <c r="N139" s="216">
        <f>ROUND(L139*K139,2)</f>
        <v>0</v>
      </c>
      <c r="O139" s="216"/>
      <c r="P139" s="216"/>
      <c r="Q139" s="216"/>
      <c r="R139" s="178"/>
      <c r="T139" s="217" t="s">
        <v>5</v>
      </c>
      <c r="U139" s="54" t="s">
        <v>44</v>
      </c>
      <c r="V139" s="45"/>
      <c r="W139" s="218">
        <f>V139*K139</f>
        <v>0</v>
      </c>
      <c r="X139" s="218">
        <v>0</v>
      </c>
      <c r="Y139" s="218">
        <f>X139*K139</f>
        <v>0</v>
      </c>
      <c r="Z139" s="218">
        <v>0</v>
      </c>
      <c r="AA139" s="219">
        <f>Z139*K139</f>
        <v>0</v>
      </c>
      <c r="AR139" s="20" t="s">
        <v>153</v>
      </c>
      <c r="AT139" s="20" t="s">
        <v>149</v>
      </c>
      <c r="AU139" s="20" t="s">
        <v>127</v>
      </c>
      <c r="AY139" s="20" t="s">
        <v>148</v>
      </c>
      <c r="BE139" s="134">
        <f>IF(U139="základná",N139,0)</f>
        <v>0</v>
      </c>
      <c r="BF139" s="134">
        <f>IF(U139="znížená",N139,0)</f>
        <v>0</v>
      </c>
      <c r="BG139" s="134">
        <f>IF(U139="zákl. prenesená",N139,0)</f>
        <v>0</v>
      </c>
      <c r="BH139" s="134">
        <f>IF(U139="zníž. prenesená",N139,0)</f>
        <v>0</v>
      </c>
      <c r="BI139" s="134">
        <f>IF(U139="nulová",N139,0)</f>
        <v>0</v>
      </c>
      <c r="BJ139" s="20" t="s">
        <v>127</v>
      </c>
      <c r="BK139" s="134">
        <f>ROUND(L139*K139,2)</f>
        <v>0</v>
      </c>
      <c r="BL139" s="20" t="s">
        <v>153</v>
      </c>
      <c r="BM139" s="20" t="s">
        <v>209</v>
      </c>
    </row>
    <row r="140" s="1" customFormat="1" ht="16.5" customHeight="1">
      <c r="B140" s="174"/>
      <c r="C140" s="220" t="s">
        <v>210</v>
      </c>
      <c r="D140" s="220" t="s">
        <v>188</v>
      </c>
      <c r="E140" s="221" t="s">
        <v>211</v>
      </c>
      <c r="F140" s="222" t="s">
        <v>212</v>
      </c>
      <c r="G140" s="222"/>
      <c r="H140" s="222"/>
      <c r="I140" s="222"/>
      <c r="J140" s="223" t="s">
        <v>213</v>
      </c>
      <c r="K140" s="224">
        <v>1.171</v>
      </c>
      <c r="L140" s="225">
        <v>0</v>
      </c>
      <c r="M140" s="225"/>
      <c r="N140" s="226">
        <f>ROUND(L140*K140,2)</f>
        <v>0</v>
      </c>
      <c r="O140" s="216"/>
      <c r="P140" s="216"/>
      <c r="Q140" s="216"/>
      <c r="R140" s="178"/>
      <c r="T140" s="217" t="s">
        <v>5</v>
      </c>
      <c r="U140" s="54" t="s">
        <v>44</v>
      </c>
      <c r="V140" s="45"/>
      <c r="W140" s="218">
        <f>V140*K140</f>
        <v>0</v>
      </c>
      <c r="X140" s="218">
        <v>0.001</v>
      </c>
      <c r="Y140" s="218">
        <f>X140*K140</f>
        <v>0.0011710000000000002</v>
      </c>
      <c r="Z140" s="218">
        <v>0</v>
      </c>
      <c r="AA140" s="219">
        <f>Z140*K140</f>
        <v>0</v>
      </c>
      <c r="AR140" s="20" t="s">
        <v>178</v>
      </c>
      <c r="AT140" s="20" t="s">
        <v>188</v>
      </c>
      <c r="AU140" s="20" t="s">
        <v>127</v>
      </c>
      <c r="AY140" s="20" t="s">
        <v>148</v>
      </c>
      <c r="BE140" s="134">
        <f>IF(U140="základná",N140,0)</f>
        <v>0</v>
      </c>
      <c r="BF140" s="134">
        <f>IF(U140="znížená",N140,0)</f>
        <v>0</v>
      </c>
      <c r="BG140" s="134">
        <f>IF(U140="zákl. prenesená",N140,0)</f>
        <v>0</v>
      </c>
      <c r="BH140" s="134">
        <f>IF(U140="zníž. prenesená",N140,0)</f>
        <v>0</v>
      </c>
      <c r="BI140" s="134">
        <f>IF(U140="nulová",N140,0)</f>
        <v>0</v>
      </c>
      <c r="BJ140" s="20" t="s">
        <v>127</v>
      </c>
      <c r="BK140" s="134">
        <f>ROUND(L140*K140,2)</f>
        <v>0</v>
      </c>
      <c r="BL140" s="20" t="s">
        <v>153</v>
      </c>
      <c r="BM140" s="20" t="s">
        <v>214</v>
      </c>
    </row>
    <row r="141" s="9" customFormat="1" ht="29.88" customHeight="1">
      <c r="B141" s="196"/>
      <c r="C141" s="197"/>
      <c r="D141" s="207" t="s">
        <v>118</v>
      </c>
      <c r="E141" s="207"/>
      <c r="F141" s="207"/>
      <c r="G141" s="207"/>
      <c r="H141" s="207"/>
      <c r="I141" s="207"/>
      <c r="J141" s="207"/>
      <c r="K141" s="207"/>
      <c r="L141" s="207"/>
      <c r="M141" s="207"/>
      <c r="N141" s="227">
        <f>BK141</f>
        <v>0</v>
      </c>
      <c r="O141" s="228"/>
      <c r="P141" s="228"/>
      <c r="Q141" s="228"/>
      <c r="R141" s="200"/>
      <c r="T141" s="201"/>
      <c r="U141" s="197"/>
      <c r="V141" s="197"/>
      <c r="W141" s="202">
        <f>SUM(W142:W143)</f>
        <v>0</v>
      </c>
      <c r="X141" s="197"/>
      <c r="Y141" s="202">
        <f>SUM(Y142:Y143)</f>
        <v>92.49215928000001</v>
      </c>
      <c r="Z141" s="197"/>
      <c r="AA141" s="203">
        <f>SUM(AA142:AA143)</f>
        <v>0</v>
      </c>
      <c r="AR141" s="204" t="s">
        <v>85</v>
      </c>
      <c r="AT141" s="205" t="s">
        <v>76</v>
      </c>
      <c r="AU141" s="205" t="s">
        <v>85</v>
      </c>
      <c r="AY141" s="204" t="s">
        <v>148</v>
      </c>
      <c r="BK141" s="206">
        <f>SUM(BK142:BK143)</f>
        <v>0</v>
      </c>
    </row>
    <row r="142" s="1" customFormat="1" ht="38.25" customHeight="1">
      <c r="B142" s="174"/>
      <c r="C142" s="210" t="s">
        <v>215</v>
      </c>
      <c r="D142" s="210" t="s">
        <v>149</v>
      </c>
      <c r="E142" s="211" t="s">
        <v>216</v>
      </c>
      <c r="F142" s="212" t="s">
        <v>217</v>
      </c>
      <c r="G142" s="212"/>
      <c r="H142" s="212"/>
      <c r="I142" s="212"/>
      <c r="J142" s="213" t="s">
        <v>157</v>
      </c>
      <c r="K142" s="214">
        <v>33.701999999999998</v>
      </c>
      <c r="L142" s="215">
        <v>0</v>
      </c>
      <c r="M142" s="215"/>
      <c r="N142" s="216">
        <f>ROUND(L142*K142,2)</f>
        <v>0</v>
      </c>
      <c r="O142" s="216"/>
      <c r="P142" s="216"/>
      <c r="Q142" s="216"/>
      <c r="R142" s="178"/>
      <c r="T142" s="217" t="s">
        <v>5</v>
      </c>
      <c r="U142" s="54" t="s">
        <v>44</v>
      </c>
      <c r="V142" s="45"/>
      <c r="W142" s="218">
        <f>V142*K142</f>
        <v>0</v>
      </c>
      <c r="X142" s="218">
        <v>2.4500000000000002</v>
      </c>
      <c r="Y142" s="218">
        <f>X142*K142</f>
        <v>82.569900000000004</v>
      </c>
      <c r="Z142" s="218">
        <v>0</v>
      </c>
      <c r="AA142" s="219">
        <f>Z142*K142</f>
        <v>0</v>
      </c>
      <c r="AR142" s="20" t="s">
        <v>153</v>
      </c>
      <c r="AT142" s="20" t="s">
        <v>149</v>
      </c>
      <c r="AU142" s="20" t="s">
        <v>127</v>
      </c>
      <c r="AY142" s="20" t="s">
        <v>148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20" t="s">
        <v>127</v>
      </c>
      <c r="BK142" s="134">
        <f>ROUND(L142*K142,2)</f>
        <v>0</v>
      </c>
      <c r="BL142" s="20" t="s">
        <v>153</v>
      </c>
      <c r="BM142" s="20" t="s">
        <v>218</v>
      </c>
    </row>
    <row r="143" s="1" customFormat="1" ht="25.5" customHeight="1">
      <c r="B143" s="174"/>
      <c r="C143" s="210" t="s">
        <v>219</v>
      </c>
      <c r="D143" s="210" t="s">
        <v>149</v>
      </c>
      <c r="E143" s="211" t="s">
        <v>220</v>
      </c>
      <c r="F143" s="212" t="s">
        <v>221</v>
      </c>
      <c r="G143" s="212"/>
      <c r="H143" s="212"/>
      <c r="I143" s="212"/>
      <c r="J143" s="213" t="s">
        <v>157</v>
      </c>
      <c r="K143" s="214">
        <v>4.5259999999999998</v>
      </c>
      <c r="L143" s="215">
        <v>0</v>
      </c>
      <c r="M143" s="215"/>
      <c r="N143" s="216">
        <f>ROUND(L143*K143,2)</f>
        <v>0</v>
      </c>
      <c r="O143" s="216"/>
      <c r="P143" s="216"/>
      <c r="Q143" s="216"/>
      <c r="R143" s="178"/>
      <c r="T143" s="217" t="s">
        <v>5</v>
      </c>
      <c r="U143" s="54" t="s">
        <v>44</v>
      </c>
      <c r="V143" s="45"/>
      <c r="W143" s="218">
        <f>V143*K143</f>
        <v>0</v>
      </c>
      <c r="X143" s="218">
        <v>2.1922799999999998</v>
      </c>
      <c r="Y143" s="218">
        <f>X143*K143</f>
        <v>9.9222592799999987</v>
      </c>
      <c r="Z143" s="218">
        <v>0</v>
      </c>
      <c r="AA143" s="219">
        <f>Z143*K143</f>
        <v>0</v>
      </c>
      <c r="AR143" s="20" t="s">
        <v>153</v>
      </c>
      <c r="AT143" s="20" t="s">
        <v>149</v>
      </c>
      <c r="AU143" s="20" t="s">
        <v>127</v>
      </c>
      <c r="AY143" s="20" t="s">
        <v>148</v>
      </c>
      <c r="BE143" s="134">
        <f>IF(U143="základná",N143,0)</f>
        <v>0</v>
      </c>
      <c r="BF143" s="134">
        <f>IF(U143="znížená",N143,0)</f>
        <v>0</v>
      </c>
      <c r="BG143" s="134">
        <f>IF(U143="zákl. prenesená",N143,0)</f>
        <v>0</v>
      </c>
      <c r="BH143" s="134">
        <f>IF(U143="zníž. prenesená",N143,0)</f>
        <v>0</v>
      </c>
      <c r="BI143" s="134">
        <f>IF(U143="nulová",N143,0)</f>
        <v>0</v>
      </c>
      <c r="BJ143" s="20" t="s">
        <v>127</v>
      </c>
      <c r="BK143" s="134">
        <f>ROUND(L143*K143,2)</f>
        <v>0</v>
      </c>
      <c r="BL143" s="20" t="s">
        <v>153</v>
      </c>
      <c r="BM143" s="20" t="s">
        <v>222</v>
      </c>
    </row>
    <row r="144" s="9" customFormat="1" ht="29.88" customHeight="1">
      <c r="B144" s="196"/>
      <c r="C144" s="197"/>
      <c r="D144" s="207" t="s">
        <v>119</v>
      </c>
      <c r="E144" s="207"/>
      <c r="F144" s="207"/>
      <c r="G144" s="207"/>
      <c r="H144" s="207"/>
      <c r="I144" s="207"/>
      <c r="J144" s="207"/>
      <c r="K144" s="207"/>
      <c r="L144" s="207"/>
      <c r="M144" s="207"/>
      <c r="N144" s="227">
        <f>BK144</f>
        <v>0</v>
      </c>
      <c r="O144" s="228"/>
      <c r="P144" s="228"/>
      <c r="Q144" s="228"/>
      <c r="R144" s="200"/>
      <c r="T144" s="201"/>
      <c r="U144" s="197"/>
      <c r="V144" s="197"/>
      <c r="W144" s="202">
        <f>SUM(W145:W146)</f>
        <v>0</v>
      </c>
      <c r="X144" s="197"/>
      <c r="Y144" s="202">
        <f>SUM(Y145:Y146)</f>
        <v>329.81194239999996</v>
      </c>
      <c r="Z144" s="197"/>
      <c r="AA144" s="203">
        <f>SUM(AA145:AA146)</f>
        <v>0</v>
      </c>
      <c r="AR144" s="204" t="s">
        <v>85</v>
      </c>
      <c r="AT144" s="205" t="s">
        <v>76</v>
      </c>
      <c r="AU144" s="205" t="s">
        <v>85</v>
      </c>
      <c r="AY144" s="204" t="s">
        <v>148</v>
      </c>
      <c r="BK144" s="206">
        <f>SUM(BK145:BK146)</f>
        <v>0</v>
      </c>
    </row>
    <row r="145" s="1" customFormat="1" ht="25.5" customHeight="1">
      <c r="B145" s="174"/>
      <c r="C145" s="210" t="s">
        <v>223</v>
      </c>
      <c r="D145" s="210" t="s">
        <v>149</v>
      </c>
      <c r="E145" s="211" t="s">
        <v>224</v>
      </c>
      <c r="F145" s="212" t="s">
        <v>225</v>
      </c>
      <c r="G145" s="212"/>
      <c r="H145" s="212"/>
      <c r="I145" s="212"/>
      <c r="J145" s="213" t="s">
        <v>195</v>
      </c>
      <c r="K145" s="214">
        <v>612.75999999999999</v>
      </c>
      <c r="L145" s="215">
        <v>0</v>
      </c>
      <c r="M145" s="215"/>
      <c r="N145" s="216">
        <f>ROUND(L145*K145,2)</f>
        <v>0</v>
      </c>
      <c r="O145" s="216"/>
      <c r="P145" s="216"/>
      <c r="Q145" s="216"/>
      <c r="R145" s="178"/>
      <c r="T145" s="217" t="s">
        <v>5</v>
      </c>
      <c r="U145" s="54" t="s">
        <v>44</v>
      </c>
      <c r="V145" s="45"/>
      <c r="W145" s="218">
        <f>V145*K145</f>
        <v>0</v>
      </c>
      <c r="X145" s="218">
        <v>0.18906999999999999</v>
      </c>
      <c r="Y145" s="218">
        <f>X145*K145</f>
        <v>115.85453319999999</v>
      </c>
      <c r="Z145" s="218">
        <v>0</v>
      </c>
      <c r="AA145" s="219">
        <f>Z145*K145</f>
        <v>0</v>
      </c>
      <c r="AR145" s="20" t="s">
        <v>153</v>
      </c>
      <c r="AT145" s="20" t="s">
        <v>149</v>
      </c>
      <c r="AU145" s="20" t="s">
        <v>127</v>
      </c>
      <c r="AY145" s="20" t="s">
        <v>148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20" t="s">
        <v>127</v>
      </c>
      <c r="BK145" s="134">
        <f>ROUND(L145*K145,2)</f>
        <v>0</v>
      </c>
      <c r="BL145" s="20" t="s">
        <v>153</v>
      </c>
      <c r="BM145" s="20" t="s">
        <v>226</v>
      </c>
    </row>
    <row r="146" s="1" customFormat="1" ht="25.5" customHeight="1">
      <c r="B146" s="174"/>
      <c r="C146" s="210" t="s">
        <v>227</v>
      </c>
      <c r="D146" s="210" t="s">
        <v>149</v>
      </c>
      <c r="E146" s="211" t="s">
        <v>228</v>
      </c>
      <c r="F146" s="212" t="s">
        <v>229</v>
      </c>
      <c r="G146" s="212"/>
      <c r="H146" s="212"/>
      <c r="I146" s="212"/>
      <c r="J146" s="213" t="s">
        <v>195</v>
      </c>
      <c r="K146" s="214">
        <v>612.75999999999999</v>
      </c>
      <c r="L146" s="215">
        <v>0</v>
      </c>
      <c r="M146" s="215"/>
      <c r="N146" s="216">
        <f>ROUND(L146*K146,2)</f>
        <v>0</v>
      </c>
      <c r="O146" s="216"/>
      <c r="P146" s="216"/>
      <c r="Q146" s="216"/>
      <c r="R146" s="178"/>
      <c r="T146" s="217" t="s">
        <v>5</v>
      </c>
      <c r="U146" s="54" t="s">
        <v>44</v>
      </c>
      <c r="V146" s="45"/>
      <c r="W146" s="218">
        <f>V146*K146</f>
        <v>0</v>
      </c>
      <c r="X146" s="218">
        <v>0.34916999999999998</v>
      </c>
      <c r="Y146" s="218">
        <f>X146*K146</f>
        <v>213.95740919999997</v>
      </c>
      <c r="Z146" s="218">
        <v>0</v>
      </c>
      <c r="AA146" s="219">
        <f>Z146*K146</f>
        <v>0</v>
      </c>
      <c r="AR146" s="20" t="s">
        <v>153</v>
      </c>
      <c r="AT146" s="20" t="s">
        <v>149</v>
      </c>
      <c r="AU146" s="20" t="s">
        <v>127</v>
      </c>
      <c r="AY146" s="20" t="s">
        <v>148</v>
      </c>
      <c r="BE146" s="134">
        <f>IF(U146="základná",N146,0)</f>
        <v>0</v>
      </c>
      <c r="BF146" s="134">
        <f>IF(U146="znížená",N146,0)</f>
        <v>0</v>
      </c>
      <c r="BG146" s="134">
        <f>IF(U146="zákl. prenesená",N146,0)</f>
        <v>0</v>
      </c>
      <c r="BH146" s="134">
        <f>IF(U146="zníž. prenesená",N146,0)</f>
        <v>0</v>
      </c>
      <c r="BI146" s="134">
        <f>IF(U146="nulová",N146,0)</f>
        <v>0</v>
      </c>
      <c r="BJ146" s="20" t="s">
        <v>127</v>
      </c>
      <c r="BK146" s="134">
        <f>ROUND(L146*K146,2)</f>
        <v>0</v>
      </c>
      <c r="BL146" s="20" t="s">
        <v>153</v>
      </c>
      <c r="BM146" s="20" t="s">
        <v>230</v>
      </c>
    </row>
    <row r="147" s="9" customFormat="1" ht="29.88" customHeight="1">
      <c r="B147" s="196"/>
      <c r="C147" s="197"/>
      <c r="D147" s="207" t="s">
        <v>120</v>
      </c>
      <c r="E147" s="207"/>
      <c r="F147" s="207"/>
      <c r="G147" s="207"/>
      <c r="H147" s="207"/>
      <c r="I147" s="207"/>
      <c r="J147" s="207"/>
      <c r="K147" s="207"/>
      <c r="L147" s="207"/>
      <c r="M147" s="207"/>
      <c r="N147" s="227">
        <f>BK147</f>
        <v>0</v>
      </c>
      <c r="O147" s="228"/>
      <c r="P147" s="228"/>
      <c r="Q147" s="228"/>
      <c r="R147" s="200"/>
      <c r="T147" s="201"/>
      <c r="U147" s="197"/>
      <c r="V147" s="197"/>
      <c r="W147" s="202">
        <f>SUM(W148:W149)</f>
        <v>0</v>
      </c>
      <c r="X147" s="197"/>
      <c r="Y147" s="202">
        <f>SUM(Y148:Y149)</f>
        <v>2.7022716000000004</v>
      </c>
      <c r="Z147" s="197"/>
      <c r="AA147" s="203">
        <f>SUM(AA148:AA149)</f>
        <v>0</v>
      </c>
      <c r="AR147" s="204" t="s">
        <v>85</v>
      </c>
      <c r="AT147" s="205" t="s">
        <v>76</v>
      </c>
      <c r="AU147" s="205" t="s">
        <v>85</v>
      </c>
      <c r="AY147" s="204" t="s">
        <v>148</v>
      </c>
      <c r="BK147" s="206">
        <f>SUM(BK148:BK149)</f>
        <v>0</v>
      </c>
    </row>
    <row r="148" s="1" customFormat="1" ht="25.5" customHeight="1">
      <c r="B148" s="174"/>
      <c r="C148" s="210" t="s">
        <v>10</v>
      </c>
      <c r="D148" s="210" t="s">
        <v>149</v>
      </c>
      <c r="E148" s="211" t="s">
        <v>231</v>
      </c>
      <c r="F148" s="212" t="s">
        <v>232</v>
      </c>
      <c r="G148" s="212"/>
      <c r="H148" s="212"/>
      <c r="I148" s="212"/>
      <c r="J148" s="213" t="s">
        <v>152</v>
      </c>
      <c r="K148" s="214">
        <v>306.38</v>
      </c>
      <c r="L148" s="215">
        <v>0</v>
      </c>
      <c r="M148" s="215"/>
      <c r="N148" s="216">
        <f>ROUND(L148*K148,2)</f>
        <v>0</v>
      </c>
      <c r="O148" s="216"/>
      <c r="P148" s="216"/>
      <c r="Q148" s="216"/>
      <c r="R148" s="178"/>
      <c r="T148" s="217" t="s">
        <v>5</v>
      </c>
      <c r="U148" s="54" t="s">
        <v>44</v>
      </c>
      <c r="V148" s="45"/>
      <c r="W148" s="218">
        <f>V148*K148</f>
        <v>0</v>
      </c>
      <c r="X148" s="218">
        <v>2.0000000000000002E-05</v>
      </c>
      <c r="Y148" s="218">
        <f>X148*K148</f>
        <v>0.0061276000000000004</v>
      </c>
      <c r="Z148" s="218">
        <v>0</v>
      </c>
      <c r="AA148" s="219">
        <f>Z148*K148</f>
        <v>0</v>
      </c>
      <c r="AR148" s="20" t="s">
        <v>153</v>
      </c>
      <c r="AT148" s="20" t="s">
        <v>149</v>
      </c>
      <c r="AU148" s="20" t="s">
        <v>127</v>
      </c>
      <c r="AY148" s="20" t="s">
        <v>148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20" t="s">
        <v>127</v>
      </c>
      <c r="BK148" s="134">
        <f>ROUND(L148*K148,2)</f>
        <v>0</v>
      </c>
      <c r="BL148" s="20" t="s">
        <v>153</v>
      </c>
      <c r="BM148" s="20" t="s">
        <v>233</v>
      </c>
    </row>
    <row r="149" s="1" customFormat="1" ht="25.5" customHeight="1">
      <c r="B149" s="174"/>
      <c r="C149" s="220" t="s">
        <v>234</v>
      </c>
      <c r="D149" s="220" t="s">
        <v>188</v>
      </c>
      <c r="E149" s="221" t="s">
        <v>235</v>
      </c>
      <c r="F149" s="222" t="s">
        <v>236</v>
      </c>
      <c r="G149" s="222"/>
      <c r="H149" s="222"/>
      <c r="I149" s="222"/>
      <c r="J149" s="223" t="s">
        <v>152</v>
      </c>
      <c r="K149" s="224">
        <v>306.38</v>
      </c>
      <c r="L149" s="225">
        <v>0</v>
      </c>
      <c r="M149" s="225"/>
      <c r="N149" s="226">
        <f>ROUND(L149*K149,2)</f>
        <v>0</v>
      </c>
      <c r="O149" s="216"/>
      <c r="P149" s="216"/>
      <c r="Q149" s="216"/>
      <c r="R149" s="178"/>
      <c r="T149" s="217" t="s">
        <v>5</v>
      </c>
      <c r="U149" s="54" t="s">
        <v>44</v>
      </c>
      <c r="V149" s="45"/>
      <c r="W149" s="218">
        <f>V149*K149</f>
        <v>0</v>
      </c>
      <c r="X149" s="218">
        <v>0.0088000000000000005</v>
      </c>
      <c r="Y149" s="218">
        <f>X149*K149</f>
        <v>2.6961440000000003</v>
      </c>
      <c r="Z149" s="218">
        <v>0</v>
      </c>
      <c r="AA149" s="219">
        <f>Z149*K149</f>
        <v>0</v>
      </c>
      <c r="AR149" s="20" t="s">
        <v>178</v>
      </c>
      <c r="AT149" s="20" t="s">
        <v>188</v>
      </c>
      <c r="AU149" s="20" t="s">
        <v>127</v>
      </c>
      <c r="AY149" s="20" t="s">
        <v>148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20" t="s">
        <v>127</v>
      </c>
      <c r="BK149" s="134">
        <f>ROUND(L149*K149,2)</f>
        <v>0</v>
      </c>
      <c r="BL149" s="20" t="s">
        <v>153</v>
      </c>
      <c r="BM149" s="20" t="s">
        <v>237</v>
      </c>
    </row>
    <row r="150" s="9" customFormat="1" ht="29.88" customHeight="1">
      <c r="B150" s="196"/>
      <c r="C150" s="197"/>
      <c r="D150" s="207" t="s">
        <v>121</v>
      </c>
      <c r="E150" s="207"/>
      <c r="F150" s="207"/>
      <c r="G150" s="207"/>
      <c r="H150" s="207"/>
      <c r="I150" s="207"/>
      <c r="J150" s="207"/>
      <c r="K150" s="207"/>
      <c r="L150" s="207"/>
      <c r="M150" s="207"/>
      <c r="N150" s="227">
        <f>BK150</f>
        <v>0</v>
      </c>
      <c r="O150" s="228"/>
      <c r="P150" s="228"/>
      <c r="Q150" s="228"/>
      <c r="R150" s="200"/>
      <c r="T150" s="201"/>
      <c r="U150" s="197"/>
      <c r="V150" s="197"/>
      <c r="W150" s="202">
        <f>SUM(W151:W164)</f>
        <v>0</v>
      </c>
      <c r="X150" s="197"/>
      <c r="Y150" s="202">
        <f>SUM(Y151:Y164)</f>
        <v>12.046692300000002</v>
      </c>
      <c r="Z150" s="197"/>
      <c r="AA150" s="203">
        <f>SUM(AA151:AA164)</f>
        <v>379.39150400000005</v>
      </c>
      <c r="AR150" s="204" t="s">
        <v>85</v>
      </c>
      <c r="AT150" s="205" t="s">
        <v>76</v>
      </c>
      <c r="AU150" s="205" t="s">
        <v>85</v>
      </c>
      <c r="AY150" s="204" t="s">
        <v>148</v>
      </c>
      <c r="BK150" s="206">
        <f>SUM(BK151:BK164)</f>
        <v>0</v>
      </c>
    </row>
    <row r="151" s="1" customFormat="1" ht="38.25" customHeight="1">
      <c r="B151" s="174"/>
      <c r="C151" s="210" t="s">
        <v>238</v>
      </c>
      <c r="D151" s="210" t="s">
        <v>149</v>
      </c>
      <c r="E151" s="211" t="s">
        <v>239</v>
      </c>
      <c r="F151" s="212" t="s">
        <v>240</v>
      </c>
      <c r="G151" s="212"/>
      <c r="H151" s="212"/>
      <c r="I151" s="212"/>
      <c r="J151" s="213" t="s">
        <v>157</v>
      </c>
      <c r="K151" s="214">
        <v>1.71</v>
      </c>
      <c r="L151" s="215">
        <v>0</v>
      </c>
      <c r="M151" s="215"/>
      <c r="N151" s="216">
        <f>ROUND(L151*K151,2)</f>
        <v>0</v>
      </c>
      <c r="O151" s="216"/>
      <c r="P151" s="216"/>
      <c r="Q151" s="216"/>
      <c r="R151" s="178"/>
      <c r="T151" s="217" t="s">
        <v>5</v>
      </c>
      <c r="U151" s="54" t="s">
        <v>44</v>
      </c>
      <c r="V151" s="45"/>
      <c r="W151" s="218">
        <f>V151*K151</f>
        <v>0</v>
      </c>
      <c r="X151" s="218">
        <v>2.2151299999999998</v>
      </c>
      <c r="Y151" s="218">
        <f>X151*K151</f>
        <v>3.7878722999999996</v>
      </c>
      <c r="Z151" s="218">
        <v>0</v>
      </c>
      <c r="AA151" s="219">
        <f>Z151*K151</f>
        <v>0</v>
      </c>
      <c r="AR151" s="20" t="s">
        <v>153</v>
      </c>
      <c r="AT151" s="20" t="s">
        <v>149</v>
      </c>
      <c r="AU151" s="20" t="s">
        <v>127</v>
      </c>
      <c r="AY151" s="20" t="s">
        <v>148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20" t="s">
        <v>127</v>
      </c>
      <c r="BK151" s="134">
        <f>ROUND(L151*K151,2)</f>
        <v>0</v>
      </c>
      <c r="BL151" s="20" t="s">
        <v>153</v>
      </c>
      <c r="BM151" s="20" t="s">
        <v>241</v>
      </c>
    </row>
    <row r="152" s="1" customFormat="1" ht="51" customHeight="1">
      <c r="B152" s="174"/>
      <c r="C152" s="210" t="s">
        <v>242</v>
      </c>
      <c r="D152" s="210" t="s">
        <v>149</v>
      </c>
      <c r="E152" s="211" t="s">
        <v>243</v>
      </c>
      <c r="F152" s="212" t="s">
        <v>244</v>
      </c>
      <c r="G152" s="212"/>
      <c r="H152" s="212"/>
      <c r="I152" s="212"/>
      <c r="J152" s="213" t="s">
        <v>152</v>
      </c>
      <c r="K152" s="214">
        <v>9.5</v>
      </c>
      <c r="L152" s="215">
        <v>0</v>
      </c>
      <c r="M152" s="215"/>
      <c r="N152" s="216">
        <f>ROUND(L152*K152,2)</f>
        <v>0</v>
      </c>
      <c r="O152" s="216"/>
      <c r="P152" s="216"/>
      <c r="Q152" s="216"/>
      <c r="R152" s="178"/>
      <c r="T152" s="217" t="s">
        <v>5</v>
      </c>
      <c r="U152" s="54" t="s">
        <v>44</v>
      </c>
      <c r="V152" s="45"/>
      <c r="W152" s="218">
        <f>V152*K152</f>
        <v>0</v>
      </c>
      <c r="X152" s="218">
        <v>0.54293999999999998</v>
      </c>
      <c r="Y152" s="218">
        <f>X152*K152</f>
        <v>5.1579299999999995</v>
      </c>
      <c r="Z152" s="218">
        <v>0</v>
      </c>
      <c r="AA152" s="219">
        <f>Z152*K152</f>
        <v>0</v>
      </c>
      <c r="AR152" s="20" t="s">
        <v>153</v>
      </c>
      <c r="AT152" s="20" t="s">
        <v>149</v>
      </c>
      <c r="AU152" s="20" t="s">
        <v>127</v>
      </c>
      <c r="AY152" s="20" t="s">
        <v>148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20" t="s">
        <v>127</v>
      </c>
      <c r="BK152" s="134">
        <f>ROUND(L152*K152,2)</f>
        <v>0</v>
      </c>
      <c r="BL152" s="20" t="s">
        <v>153</v>
      </c>
      <c r="BM152" s="20" t="s">
        <v>245</v>
      </c>
    </row>
    <row r="153" s="1" customFormat="1" ht="25.5" customHeight="1">
      <c r="B153" s="174"/>
      <c r="C153" s="220" t="s">
        <v>246</v>
      </c>
      <c r="D153" s="220" t="s">
        <v>188</v>
      </c>
      <c r="E153" s="221" t="s">
        <v>247</v>
      </c>
      <c r="F153" s="222" t="s">
        <v>248</v>
      </c>
      <c r="G153" s="222"/>
      <c r="H153" s="222"/>
      <c r="I153" s="222"/>
      <c r="J153" s="223" t="s">
        <v>152</v>
      </c>
      <c r="K153" s="224">
        <v>9.5</v>
      </c>
      <c r="L153" s="225">
        <v>0</v>
      </c>
      <c r="M153" s="225"/>
      <c r="N153" s="226">
        <f>ROUND(L153*K153,2)</f>
        <v>0</v>
      </c>
      <c r="O153" s="216"/>
      <c r="P153" s="216"/>
      <c r="Q153" s="216"/>
      <c r="R153" s="178"/>
      <c r="T153" s="217" t="s">
        <v>5</v>
      </c>
      <c r="U153" s="54" t="s">
        <v>44</v>
      </c>
      <c r="V153" s="45"/>
      <c r="W153" s="218">
        <f>V153*K153</f>
        <v>0</v>
      </c>
      <c r="X153" s="218">
        <v>0.039</v>
      </c>
      <c r="Y153" s="218">
        <f>X153*K153</f>
        <v>0.3705</v>
      </c>
      <c r="Z153" s="218">
        <v>0</v>
      </c>
      <c r="AA153" s="219">
        <f>Z153*K153</f>
        <v>0</v>
      </c>
      <c r="AR153" s="20" t="s">
        <v>178</v>
      </c>
      <c r="AT153" s="20" t="s">
        <v>188</v>
      </c>
      <c r="AU153" s="20" t="s">
        <v>127</v>
      </c>
      <c r="AY153" s="20" t="s">
        <v>148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20" t="s">
        <v>127</v>
      </c>
      <c r="BK153" s="134">
        <f>ROUND(L153*K153,2)</f>
        <v>0</v>
      </c>
      <c r="BL153" s="20" t="s">
        <v>153</v>
      </c>
      <c r="BM153" s="20" t="s">
        <v>249</v>
      </c>
    </row>
    <row r="154" s="1" customFormat="1" ht="38.25" customHeight="1">
      <c r="B154" s="174"/>
      <c r="C154" s="220" t="s">
        <v>250</v>
      </c>
      <c r="D154" s="220" t="s">
        <v>188</v>
      </c>
      <c r="E154" s="221" t="s">
        <v>251</v>
      </c>
      <c r="F154" s="222" t="s">
        <v>252</v>
      </c>
      <c r="G154" s="222"/>
      <c r="H154" s="222"/>
      <c r="I154" s="222"/>
      <c r="J154" s="223" t="s">
        <v>152</v>
      </c>
      <c r="K154" s="224">
        <v>9.5</v>
      </c>
      <c r="L154" s="225">
        <v>0</v>
      </c>
      <c r="M154" s="225"/>
      <c r="N154" s="226">
        <f>ROUND(L154*K154,2)</f>
        <v>0</v>
      </c>
      <c r="O154" s="216"/>
      <c r="P154" s="216"/>
      <c r="Q154" s="216"/>
      <c r="R154" s="178"/>
      <c r="T154" s="217" t="s">
        <v>5</v>
      </c>
      <c r="U154" s="54" t="s">
        <v>44</v>
      </c>
      <c r="V154" s="45"/>
      <c r="W154" s="218">
        <f>V154*K154</f>
        <v>0</v>
      </c>
      <c r="X154" s="218">
        <v>0.22500000000000001</v>
      </c>
      <c r="Y154" s="218">
        <f>X154*K154</f>
        <v>2.1375000000000002</v>
      </c>
      <c r="Z154" s="218">
        <v>0</v>
      </c>
      <c r="AA154" s="219">
        <f>Z154*K154</f>
        <v>0</v>
      </c>
      <c r="AR154" s="20" t="s">
        <v>178</v>
      </c>
      <c r="AT154" s="20" t="s">
        <v>188</v>
      </c>
      <c r="AU154" s="20" t="s">
        <v>127</v>
      </c>
      <c r="AY154" s="20" t="s">
        <v>148</v>
      </c>
      <c r="BE154" s="134">
        <f>IF(U154="základná",N154,0)</f>
        <v>0</v>
      </c>
      <c r="BF154" s="134">
        <f>IF(U154="znížená",N154,0)</f>
        <v>0</v>
      </c>
      <c r="BG154" s="134">
        <f>IF(U154="zákl. prenesená",N154,0)</f>
        <v>0</v>
      </c>
      <c r="BH154" s="134">
        <f>IF(U154="zníž. prenesená",N154,0)</f>
        <v>0</v>
      </c>
      <c r="BI154" s="134">
        <f>IF(U154="nulová",N154,0)</f>
        <v>0</v>
      </c>
      <c r="BJ154" s="20" t="s">
        <v>127</v>
      </c>
      <c r="BK154" s="134">
        <f>ROUND(L154*K154,2)</f>
        <v>0</v>
      </c>
      <c r="BL154" s="20" t="s">
        <v>153</v>
      </c>
      <c r="BM154" s="20" t="s">
        <v>253</v>
      </c>
    </row>
    <row r="155" s="1" customFormat="1" ht="25.5" customHeight="1">
      <c r="B155" s="174"/>
      <c r="C155" s="220" t="s">
        <v>254</v>
      </c>
      <c r="D155" s="220" t="s">
        <v>188</v>
      </c>
      <c r="E155" s="221" t="s">
        <v>255</v>
      </c>
      <c r="F155" s="222" t="s">
        <v>256</v>
      </c>
      <c r="G155" s="222"/>
      <c r="H155" s="222"/>
      <c r="I155" s="222"/>
      <c r="J155" s="223" t="s">
        <v>257</v>
      </c>
      <c r="K155" s="224">
        <v>2</v>
      </c>
      <c r="L155" s="225">
        <v>0</v>
      </c>
      <c r="M155" s="225"/>
      <c r="N155" s="226">
        <f>ROUND(L155*K155,2)</f>
        <v>0</v>
      </c>
      <c r="O155" s="216"/>
      <c r="P155" s="216"/>
      <c r="Q155" s="216"/>
      <c r="R155" s="178"/>
      <c r="T155" s="217" t="s">
        <v>5</v>
      </c>
      <c r="U155" s="54" t="s">
        <v>44</v>
      </c>
      <c r="V155" s="45"/>
      <c r="W155" s="218">
        <f>V155*K155</f>
        <v>0</v>
      </c>
      <c r="X155" s="218">
        <v>0.0020999999999999999</v>
      </c>
      <c r="Y155" s="218">
        <f>X155*K155</f>
        <v>0.0041999999999999997</v>
      </c>
      <c r="Z155" s="218">
        <v>0</v>
      </c>
      <c r="AA155" s="219">
        <f>Z155*K155</f>
        <v>0</v>
      </c>
      <c r="AR155" s="20" t="s">
        <v>178</v>
      </c>
      <c r="AT155" s="20" t="s">
        <v>188</v>
      </c>
      <c r="AU155" s="20" t="s">
        <v>127</v>
      </c>
      <c r="AY155" s="20" t="s">
        <v>148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20" t="s">
        <v>127</v>
      </c>
      <c r="BK155" s="134">
        <f>ROUND(L155*K155,2)</f>
        <v>0</v>
      </c>
      <c r="BL155" s="20" t="s">
        <v>153</v>
      </c>
      <c r="BM155" s="20" t="s">
        <v>258</v>
      </c>
    </row>
    <row r="156" s="1" customFormat="1" ht="25.5" customHeight="1">
      <c r="B156" s="174"/>
      <c r="C156" s="210" t="s">
        <v>259</v>
      </c>
      <c r="D156" s="210" t="s">
        <v>149</v>
      </c>
      <c r="E156" s="211" t="s">
        <v>260</v>
      </c>
      <c r="F156" s="212" t="s">
        <v>261</v>
      </c>
      <c r="G156" s="212"/>
      <c r="H156" s="212"/>
      <c r="I156" s="212"/>
      <c r="J156" s="213" t="s">
        <v>257</v>
      </c>
      <c r="K156" s="214">
        <v>1</v>
      </c>
      <c r="L156" s="215">
        <v>0</v>
      </c>
      <c r="M156" s="215"/>
      <c r="N156" s="216">
        <f>ROUND(L156*K156,2)</f>
        <v>0</v>
      </c>
      <c r="O156" s="216"/>
      <c r="P156" s="216"/>
      <c r="Q156" s="216"/>
      <c r="R156" s="178"/>
      <c r="T156" s="217" t="s">
        <v>5</v>
      </c>
      <c r="U156" s="54" t="s">
        <v>44</v>
      </c>
      <c r="V156" s="45"/>
      <c r="W156" s="218">
        <f>V156*K156</f>
        <v>0</v>
      </c>
      <c r="X156" s="218">
        <v>0.37431999999999999</v>
      </c>
      <c r="Y156" s="218">
        <f>X156*K156</f>
        <v>0.37431999999999999</v>
      </c>
      <c r="Z156" s="218">
        <v>0</v>
      </c>
      <c r="AA156" s="219">
        <f>Z156*K156</f>
        <v>0</v>
      </c>
      <c r="AR156" s="20" t="s">
        <v>153</v>
      </c>
      <c r="AT156" s="20" t="s">
        <v>149</v>
      </c>
      <c r="AU156" s="20" t="s">
        <v>127</v>
      </c>
      <c r="AY156" s="20" t="s">
        <v>148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20" t="s">
        <v>127</v>
      </c>
      <c r="BK156" s="134">
        <f>ROUND(L156*K156,2)</f>
        <v>0</v>
      </c>
      <c r="BL156" s="20" t="s">
        <v>153</v>
      </c>
      <c r="BM156" s="20" t="s">
        <v>262</v>
      </c>
    </row>
    <row r="157" s="1" customFormat="1" ht="25.5" customHeight="1">
      <c r="B157" s="174"/>
      <c r="C157" s="220" t="s">
        <v>263</v>
      </c>
      <c r="D157" s="220" t="s">
        <v>188</v>
      </c>
      <c r="E157" s="221" t="s">
        <v>264</v>
      </c>
      <c r="F157" s="222" t="s">
        <v>265</v>
      </c>
      <c r="G157" s="222"/>
      <c r="H157" s="222"/>
      <c r="I157" s="222"/>
      <c r="J157" s="223" t="s">
        <v>257</v>
      </c>
      <c r="K157" s="224">
        <v>1</v>
      </c>
      <c r="L157" s="225">
        <v>0</v>
      </c>
      <c r="M157" s="225"/>
      <c r="N157" s="226">
        <f>ROUND(L157*K157,2)</f>
        <v>0</v>
      </c>
      <c r="O157" s="216"/>
      <c r="P157" s="216"/>
      <c r="Q157" s="216"/>
      <c r="R157" s="178"/>
      <c r="T157" s="217" t="s">
        <v>5</v>
      </c>
      <c r="U157" s="54" t="s">
        <v>44</v>
      </c>
      <c r="V157" s="45"/>
      <c r="W157" s="218">
        <f>V157*K157</f>
        <v>0</v>
      </c>
      <c r="X157" s="218">
        <v>0.214</v>
      </c>
      <c r="Y157" s="218">
        <f>X157*K157</f>
        <v>0.214</v>
      </c>
      <c r="Z157" s="218">
        <v>0</v>
      </c>
      <c r="AA157" s="219">
        <f>Z157*K157</f>
        <v>0</v>
      </c>
      <c r="AR157" s="20" t="s">
        <v>178</v>
      </c>
      <c r="AT157" s="20" t="s">
        <v>188</v>
      </c>
      <c r="AU157" s="20" t="s">
        <v>127</v>
      </c>
      <c r="AY157" s="20" t="s">
        <v>148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20" t="s">
        <v>127</v>
      </c>
      <c r="BK157" s="134">
        <f>ROUND(L157*K157,2)</f>
        <v>0</v>
      </c>
      <c r="BL157" s="20" t="s">
        <v>153</v>
      </c>
      <c r="BM157" s="20" t="s">
        <v>266</v>
      </c>
    </row>
    <row r="158" s="1" customFormat="1" ht="25.5" customHeight="1">
      <c r="B158" s="174"/>
      <c r="C158" s="220" t="s">
        <v>267</v>
      </c>
      <c r="D158" s="220" t="s">
        <v>188</v>
      </c>
      <c r="E158" s="221" t="s">
        <v>268</v>
      </c>
      <c r="F158" s="222" t="s">
        <v>269</v>
      </c>
      <c r="G158" s="222"/>
      <c r="H158" s="222"/>
      <c r="I158" s="222"/>
      <c r="J158" s="223" t="s">
        <v>257</v>
      </c>
      <c r="K158" s="224">
        <v>1</v>
      </c>
      <c r="L158" s="225">
        <v>0</v>
      </c>
      <c r="M158" s="225"/>
      <c r="N158" s="226">
        <f>ROUND(L158*K158,2)</f>
        <v>0</v>
      </c>
      <c r="O158" s="216"/>
      <c r="P158" s="216"/>
      <c r="Q158" s="216"/>
      <c r="R158" s="178"/>
      <c r="T158" s="217" t="s">
        <v>5</v>
      </c>
      <c r="U158" s="54" t="s">
        <v>44</v>
      </c>
      <c r="V158" s="45"/>
      <c r="W158" s="218">
        <f>V158*K158</f>
        <v>0</v>
      </c>
      <c r="X158" s="218">
        <v>0.00036999999999999999</v>
      </c>
      <c r="Y158" s="218">
        <f>X158*K158</f>
        <v>0.00036999999999999999</v>
      </c>
      <c r="Z158" s="218">
        <v>0</v>
      </c>
      <c r="AA158" s="219">
        <f>Z158*K158</f>
        <v>0</v>
      </c>
      <c r="AR158" s="20" t="s">
        <v>178</v>
      </c>
      <c r="AT158" s="20" t="s">
        <v>188</v>
      </c>
      <c r="AU158" s="20" t="s">
        <v>127</v>
      </c>
      <c r="AY158" s="20" t="s">
        <v>148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20" t="s">
        <v>127</v>
      </c>
      <c r="BK158" s="134">
        <f>ROUND(L158*K158,2)</f>
        <v>0</v>
      </c>
      <c r="BL158" s="20" t="s">
        <v>153</v>
      </c>
      <c r="BM158" s="20" t="s">
        <v>270</v>
      </c>
    </row>
    <row r="159" s="1" customFormat="1" ht="51" customHeight="1">
      <c r="B159" s="174"/>
      <c r="C159" s="210" t="s">
        <v>271</v>
      </c>
      <c r="D159" s="210" t="s">
        <v>149</v>
      </c>
      <c r="E159" s="211" t="s">
        <v>272</v>
      </c>
      <c r="F159" s="212" t="s">
        <v>273</v>
      </c>
      <c r="G159" s="212"/>
      <c r="H159" s="212"/>
      <c r="I159" s="212"/>
      <c r="J159" s="213" t="s">
        <v>152</v>
      </c>
      <c r="K159" s="214">
        <v>1463.9300000000001</v>
      </c>
      <c r="L159" s="215">
        <v>0</v>
      </c>
      <c r="M159" s="215"/>
      <c r="N159" s="216">
        <f>ROUND(L159*K159,2)</f>
        <v>0</v>
      </c>
      <c r="O159" s="216"/>
      <c r="P159" s="216"/>
      <c r="Q159" s="216"/>
      <c r="R159" s="178"/>
      <c r="T159" s="217" t="s">
        <v>5</v>
      </c>
      <c r="U159" s="54" t="s">
        <v>44</v>
      </c>
      <c r="V159" s="45"/>
      <c r="W159" s="218">
        <f>V159*K159</f>
        <v>0</v>
      </c>
      <c r="X159" s="218">
        <v>0</v>
      </c>
      <c r="Y159" s="218">
        <f>X159*K159</f>
        <v>0</v>
      </c>
      <c r="Z159" s="218">
        <v>0.25280000000000002</v>
      </c>
      <c r="AA159" s="219">
        <f>Z159*K159</f>
        <v>370.08150400000005</v>
      </c>
      <c r="AR159" s="20" t="s">
        <v>153</v>
      </c>
      <c r="AT159" s="20" t="s">
        <v>149</v>
      </c>
      <c r="AU159" s="20" t="s">
        <v>127</v>
      </c>
      <c r="AY159" s="20" t="s">
        <v>148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20" t="s">
        <v>127</v>
      </c>
      <c r="BK159" s="134">
        <f>ROUND(L159*K159,2)</f>
        <v>0</v>
      </c>
      <c r="BL159" s="20" t="s">
        <v>153</v>
      </c>
      <c r="BM159" s="20" t="s">
        <v>274</v>
      </c>
    </row>
    <row r="160" s="1" customFormat="1" ht="25.5" customHeight="1">
      <c r="B160" s="174"/>
      <c r="C160" s="210" t="s">
        <v>275</v>
      </c>
      <c r="D160" s="210" t="s">
        <v>149</v>
      </c>
      <c r="E160" s="211" t="s">
        <v>276</v>
      </c>
      <c r="F160" s="212" t="s">
        <v>277</v>
      </c>
      <c r="G160" s="212"/>
      <c r="H160" s="212"/>
      <c r="I160" s="212"/>
      <c r="J160" s="213" t="s">
        <v>152</v>
      </c>
      <c r="K160" s="214">
        <v>9.5</v>
      </c>
      <c r="L160" s="215">
        <v>0</v>
      </c>
      <c r="M160" s="215"/>
      <c r="N160" s="216">
        <f>ROUND(L160*K160,2)</f>
        <v>0</v>
      </c>
      <c r="O160" s="216"/>
      <c r="P160" s="216"/>
      <c r="Q160" s="216"/>
      <c r="R160" s="178"/>
      <c r="T160" s="217" t="s">
        <v>5</v>
      </c>
      <c r="U160" s="54" t="s">
        <v>44</v>
      </c>
      <c r="V160" s="45"/>
      <c r="W160" s="218">
        <f>V160*K160</f>
        <v>0</v>
      </c>
      <c r="X160" s="218">
        <v>0</v>
      </c>
      <c r="Y160" s="218">
        <f>X160*K160</f>
        <v>0</v>
      </c>
      <c r="Z160" s="218">
        <v>0.97999999999999998</v>
      </c>
      <c r="AA160" s="219">
        <f>Z160*K160</f>
        <v>9.3100000000000005</v>
      </c>
      <c r="AR160" s="20" t="s">
        <v>153</v>
      </c>
      <c r="AT160" s="20" t="s">
        <v>149</v>
      </c>
      <c r="AU160" s="20" t="s">
        <v>127</v>
      </c>
      <c r="AY160" s="20" t="s">
        <v>148</v>
      </c>
      <c r="BE160" s="134">
        <f>IF(U160="základná",N160,0)</f>
        <v>0</v>
      </c>
      <c r="BF160" s="134">
        <f>IF(U160="znížená",N160,0)</f>
        <v>0</v>
      </c>
      <c r="BG160" s="134">
        <f>IF(U160="zákl. prenesená",N160,0)</f>
        <v>0</v>
      </c>
      <c r="BH160" s="134">
        <f>IF(U160="zníž. prenesená",N160,0)</f>
        <v>0</v>
      </c>
      <c r="BI160" s="134">
        <f>IF(U160="nulová",N160,0)</f>
        <v>0</v>
      </c>
      <c r="BJ160" s="20" t="s">
        <v>127</v>
      </c>
      <c r="BK160" s="134">
        <f>ROUND(L160*K160,2)</f>
        <v>0</v>
      </c>
      <c r="BL160" s="20" t="s">
        <v>153</v>
      </c>
      <c r="BM160" s="20" t="s">
        <v>278</v>
      </c>
    </row>
    <row r="161" s="1" customFormat="1" ht="38.25" customHeight="1">
      <c r="B161" s="174"/>
      <c r="C161" s="210" t="s">
        <v>279</v>
      </c>
      <c r="D161" s="210" t="s">
        <v>149</v>
      </c>
      <c r="E161" s="211" t="s">
        <v>280</v>
      </c>
      <c r="F161" s="212" t="s">
        <v>281</v>
      </c>
      <c r="G161" s="212"/>
      <c r="H161" s="212"/>
      <c r="I161" s="212"/>
      <c r="J161" s="213" t="s">
        <v>181</v>
      </c>
      <c r="K161" s="214">
        <v>382.81400000000002</v>
      </c>
      <c r="L161" s="215">
        <v>0</v>
      </c>
      <c r="M161" s="215"/>
      <c r="N161" s="216">
        <f>ROUND(L161*K161,2)</f>
        <v>0</v>
      </c>
      <c r="O161" s="216"/>
      <c r="P161" s="216"/>
      <c r="Q161" s="216"/>
      <c r="R161" s="178"/>
      <c r="T161" s="217" t="s">
        <v>5</v>
      </c>
      <c r="U161" s="54" t="s">
        <v>44</v>
      </c>
      <c r="V161" s="45"/>
      <c r="W161" s="218">
        <f>V161*K161</f>
        <v>0</v>
      </c>
      <c r="X161" s="218">
        <v>0</v>
      </c>
      <c r="Y161" s="218">
        <f>X161*K161</f>
        <v>0</v>
      </c>
      <c r="Z161" s="218">
        <v>0</v>
      </c>
      <c r="AA161" s="219">
        <f>Z161*K161</f>
        <v>0</v>
      </c>
      <c r="AR161" s="20" t="s">
        <v>153</v>
      </c>
      <c r="AT161" s="20" t="s">
        <v>149</v>
      </c>
      <c r="AU161" s="20" t="s">
        <v>127</v>
      </c>
      <c r="AY161" s="20" t="s">
        <v>148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20" t="s">
        <v>127</v>
      </c>
      <c r="BK161" s="134">
        <f>ROUND(L161*K161,2)</f>
        <v>0</v>
      </c>
      <c r="BL161" s="20" t="s">
        <v>153</v>
      </c>
      <c r="BM161" s="20" t="s">
        <v>282</v>
      </c>
    </row>
    <row r="162" s="1" customFormat="1" ht="25.5" customHeight="1">
      <c r="B162" s="174"/>
      <c r="C162" s="210" t="s">
        <v>283</v>
      </c>
      <c r="D162" s="210" t="s">
        <v>149</v>
      </c>
      <c r="E162" s="211" t="s">
        <v>284</v>
      </c>
      <c r="F162" s="212" t="s">
        <v>285</v>
      </c>
      <c r="G162" s="212"/>
      <c r="H162" s="212"/>
      <c r="I162" s="212"/>
      <c r="J162" s="213" t="s">
        <v>181</v>
      </c>
      <c r="K162" s="214">
        <v>4210.9539999999997</v>
      </c>
      <c r="L162" s="215">
        <v>0</v>
      </c>
      <c r="M162" s="215"/>
      <c r="N162" s="216">
        <f>ROUND(L162*K162,2)</f>
        <v>0</v>
      </c>
      <c r="O162" s="216"/>
      <c r="P162" s="216"/>
      <c r="Q162" s="216"/>
      <c r="R162" s="178"/>
      <c r="T162" s="217" t="s">
        <v>5</v>
      </c>
      <c r="U162" s="54" t="s">
        <v>44</v>
      </c>
      <c r="V162" s="45"/>
      <c r="W162" s="218">
        <f>V162*K162</f>
        <v>0</v>
      </c>
      <c r="X162" s="218">
        <v>0</v>
      </c>
      <c r="Y162" s="218">
        <f>X162*K162</f>
        <v>0</v>
      </c>
      <c r="Z162" s="218">
        <v>0</v>
      </c>
      <c r="AA162" s="219">
        <f>Z162*K162</f>
        <v>0</v>
      </c>
      <c r="AR162" s="20" t="s">
        <v>153</v>
      </c>
      <c r="AT162" s="20" t="s">
        <v>149</v>
      </c>
      <c r="AU162" s="20" t="s">
        <v>127</v>
      </c>
      <c r="AY162" s="20" t="s">
        <v>148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20" t="s">
        <v>127</v>
      </c>
      <c r="BK162" s="134">
        <f>ROUND(L162*K162,2)</f>
        <v>0</v>
      </c>
      <c r="BL162" s="20" t="s">
        <v>153</v>
      </c>
      <c r="BM162" s="20" t="s">
        <v>286</v>
      </c>
    </row>
    <row r="163" s="1" customFormat="1" ht="25.5" customHeight="1">
      <c r="B163" s="174"/>
      <c r="C163" s="210" t="s">
        <v>287</v>
      </c>
      <c r="D163" s="210" t="s">
        <v>149</v>
      </c>
      <c r="E163" s="211" t="s">
        <v>288</v>
      </c>
      <c r="F163" s="212" t="s">
        <v>289</v>
      </c>
      <c r="G163" s="212"/>
      <c r="H163" s="212"/>
      <c r="I163" s="212"/>
      <c r="J163" s="213" t="s">
        <v>181</v>
      </c>
      <c r="K163" s="214">
        <v>382.81400000000002</v>
      </c>
      <c r="L163" s="215">
        <v>0</v>
      </c>
      <c r="M163" s="215"/>
      <c r="N163" s="216">
        <f>ROUND(L163*K163,2)</f>
        <v>0</v>
      </c>
      <c r="O163" s="216"/>
      <c r="P163" s="216"/>
      <c r="Q163" s="216"/>
      <c r="R163" s="178"/>
      <c r="T163" s="217" t="s">
        <v>5</v>
      </c>
      <c r="U163" s="54" t="s">
        <v>44</v>
      </c>
      <c r="V163" s="45"/>
      <c r="W163" s="218">
        <f>V163*K163</f>
        <v>0</v>
      </c>
      <c r="X163" s="218">
        <v>0</v>
      </c>
      <c r="Y163" s="218">
        <f>X163*K163</f>
        <v>0</v>
      </c>
      <c r="Z163" s="218">
        <v>0</v>
      </c>
      <c r="AA163" s="219">
        <f>Z163*K163</f>
        <v>0</v>
      </c>
      <c r="AR163" s="20" t="s">
        <v>153</v>
      </c>
      <c r="AT163" s="20" t="s">
        <v>149</v>
      </c>
      <c r="AU163" s="20" t="s">
        <v>127</v>
      </c>
      <c r="AY163" s="20" t="s">
        <v>148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20" t="s">
        <v>127</v>
      </c>
      <c r="BK163" s="134">
        <f>ROUND(L163*K163,2)</f>
        <v>0</v>
      </c>
      <c r="BL163" s="20" t="s">
        <v>153</v>
      </c>
      <c r="BM163" s="20" t="s">
        <v>290</v>
      </c>
    </row>
    <row r="164" s="1" customFormat="1" ht="16.5" customHeight="1">
      <c r="B164" s="174"/>
      <c r="C164" s="210" t="s">
        <v>291</v>
      </c>
      <c r="D164" s="210" t="s">
        <v>149</v>
      </c>
      <c r="E164" s="211" t="s">
        <v>292</v>
      </c>
      <c r="F164" s="212" t="s">
        <v>293</v>
      </c>
      <c r="G164" s="212"/>
      <c r="H164" s="212"/>
      <c r="I164" s="212"/>
      <c r="J164" s="213" t="s">
        <v>181</v>
      </c>
      <c r="K164" s="214">
        <v>382.81400000000002</v>
      </c>
      <c r="L164" s="215">
        <v>0</v>
      </c>
      <c r="M164" s="215"/>
      <c r="N164" s="216">
        <f>ROUND(L164*K164,2)</f>
        <v>0</v>
      </c>
      <c r="O164" s="216"/>
      <c r="P164" s="216"/>
      <c r="Q164" s="216"/>
      <c r="R164" s="178"/>
      <c r="T164" s="217" t="s">
        <v>5</v>
      </c>
      <c r="U164" s="54" t="s">
        <v>44</v>
      </c>
      <c r="V164" s="45"/>
      <c r="W164" s="218">
        <f>V164*K164</f>
        <v>0</v>
      </c>
      <c r="X164" s="218">
        <v>0</v>
      </c>
      <c r="Y164" s="218">
        <f>X164*K164</f>
        <v>0</v>
      </c>
      <c r="Z164" s="218">
        <v>0</v>
      </c>
      <c r="AA164" s="219">
        <f>Z164*K164</f>
        <v>0</v>
      </c>
      <c r="AR164" s="20" t="s">
        <v>153</v>
      </c>
      <c r="AT164" s="20" t="s">
        <v>149</v>
      </c>
      <c r="AU164" s="20" t="s">
        <v>127</v>
      </c>
      <c r="AY164" s="20" t="s">
        <v>148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20" t="s">
        <v>127</v>
      </c>
      <c r="BK164" s="134">
        <f>ROUND(L164*K164,2)</f>
        <v>0</v>
      </c>
      <c r="BL164" s="20" t="s">
        <v>153</v>
      </c>
      <c r="BM164" s="20" t="s">
        <v>294</v>
      </c>
    </row>
    <row r="165" s="9" customFormat="1" ht="29.88" customHeight="1">
      <c r="B165" s="196"/>
      <c r="C165" s="197"/>
      <c r="D165" s="207" t="s">
        <v>122</v>
      </c>
      <c r="E165" s="207"/>
      <c r="F165" s="207"/>
      <c r="G165" s="207"/>
      <c r="H165" s="207"/>
      <c r="I165" s="207"/>
      <c r="J165" s="207"/>
      <c r="K165" s="207"/>
      <c r="L165" s="207"/>
      <c r="M165" s="207"/>
      <c r="N165" s="227">
        <f>BK165</f>
        <v>0</v>
      </c>
      <c r="O165" s="228"/>
      <c r="P165" s="228"/>
      <c r="Q165" s="228"/>
      <c r="R165" s="200"/>
      <c r="T165" s="201"/>
      <c r="U165" s="197"/>
      <c r="V165" s="197"/>
      <c r="W165" s="202">
        <f>W166</f>
        <v>0</v>
      </c>
      <c r="X165" s="197"/>
      <c r="Y165" s="202">
        <f>Y166</f>
        <v>0</v>
      </c>
      <c r="Z165" s="197"/>
      <c r="AA165" s="203">
        <f>AA166</f>
        <v>0</v>
      </c>
      <c r="AR165" s="204" t="s">
        <v>85</v>
      </c>
      <c r="AT165" s="205" t="s">
        <v>76</v>
      </c>
      <c r="AU165" s="205" t="s">
        <v>85</v>
      </c>
      <c r="AY165" s="204" t="s">
        <v>148</v>
      </c>
      <c r="BK165" s="206">
        <f>BK166</f>
        <v>0</v>
      </c>
    </row>
    <row r="166" s="1" customFormat="1" ht="25.5" customHeight="1">
      <c r="B166" s="174"/>
      <c r="C166" s="210" t="s">
        <v>295</v>
      </c>
      <c r="D166" s="210" t="s">
        <v>149</v>
      </c>
      <c r="E166" s="211" t="s">
        <v>296</v>
      </c>
      <c r="F166" s="212" t="s">
        <v>297</v>
      </c>
      <c r="G166" s="212"/>
      <c r="H166" s="212"/>
      <c r="I166" s="212"/>
      <c r="J166" s="213" t="s">
        <v>181</v>
      </c>
      <c r="K166" s="214">
        <v>551.94399999999996</v>
      </c>
      <c r="L166" s="215">
        <v>0</v>
      </c>
      <c r="M166" s="215"/>
      <c r="N166" s="216">
        <f>ROUND(L166*K166,2)</f>
        <v>0</v>
      </c>
      <c r="O166" s="216"/>
      <c r="P166" s="216"/>
      <c r="Q166" s="216"/>
      <c r="R166" s="178"/>
      <c r="T166" s="217" t="s">
        <v>5</v>
      </c>
      <c r="U166" s="54" t="s">
        <v>44</v>
      </c>
      <c r="V166" s="45"/>
      <c r="W166" s="218">
        <f>V166*K166</f>
        <v>0</v>
      </c>
      <c r="X166" s="218">
        <v>0</v>
      </c>
      <c r="Y166" s="218">
        <f>X166*K166</f>
        <v>0</v>
      </c>
      <c r="Z166" s="218">
        <v>0</v>
      </c>
      <c r="AA166" s="219">
        <f>Z166*K166</f>
        <v>0</v>
      </c>
      <c r="AR166" s="20" t="s">
        <v>153</v>
      </c>
      <c r="AT166" s="20" t="s">
        <v>149</v>
      </c>
      <c r="AU166" s="20" t="s">
        <v>127</v>
      </c>
      <c r="AY166" s="20" t="s">
        <v>148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20" t="s">
        <v>127</v>
      </c>
      <c r="BK166" s="134">
        <f>ROUND(L166*K166,2)</f>
        <v>0</v>
      </c>
      <c r="BL166" s="20" t="s">
        <v>153</v>
      </c>
      <c r="BM166" s="20" t="s">
        <v>298</v>
      </c>
    </row>
    <row r="167" s="9" customFormat="1" ht="37.44001" customHeight="1">
      <c r="B167" s="196"/>
      <c r="C167" s="197"/>
      <c r="D167" s="198" t="s">
        <v>123</v>
      </c>
      <c r="E167" s="198"/>
      <c r="F167" s="198"/>
      <c r="G167" s="198"/>
      <c r="H167" s="198"/>
      <c r="I167" s="198"/>
      <c r="J167" s="198"/>
      <c r="K167" s="198"/>
      <c r="L167" s="198"/>
      <c r="M167" s="198"/>
      <c r="N167" s="229">
        <f>BK167</f>
        <v>0</v>
      </c>
      <c r="O167" s="230"/>
      <c r="P167" s="230"/>
      <c r="Q167" s="230"/>
      <c r="R167" s="200"/>
      <c r="T167" s="201"/>
      <c r="U167" s="197"/>
      <c r="V167" s="197"/>
      <c r="W167" s="202">
        <f>SUM(W168:W172)</f>
        <v>0</v>
      </c>
      <c r="X167" s="197"/>
      <c r="Y167" s="202">
        <f>SUM(Y168:Y172)</f>
        <v>0</v>
      </c>
      <c r="Z167" s="197"/>
      <c r="AA167" s="203">
        <f>SUM(AA168:AA172)</f>
        <v>0</v>
      </c>
      <c r="AR167" s="204" t="s">
        <v>166</v>
      </c>
      <c r="AT167" s="205" t="s">
        <v>76</v>
      </c>
      <c r="AU167" s="205" t="s">
        <v>77</v>
      </c>
      <c r="AY167" s="204" t="s">
        <v>148</v>
      </c>
      <c r="BK167" s="206">
        <f>SUM(BK168:BK172)</f>
        <v>0</v>
      </c>
    </row>
    <row r="168" s="1" customFormat="1" ht="38.25" customHeight="1">
      <c r="B168" s="174"/>
      <c r="C168" s="210" t="s">
        <v>299</v>
      </c>
      <c r="D168" s="210" t="s">
        <v>149</v>
      </c>
      <c r="E168" s="211" t="s">
        <v>300</v>
      </c>
      <c r="F168" s="212" t="s">
        <v>301</v>
      </c>
      <c r="G168" s="212"/>
      <c r="H168" s="212"/>
      <c r="I168" s="212"/>
      <c r="J168" s="213" t="s">
        <v>302</v>
      </c>
      <c r="K168" s="214">
        <v>1</v>
      </c>
      <c r="L168" s="215">
        <v>0</v>
      </c>
      <c r="M168" s="215"/>
      <c r="N168" s="216">
        <f>ROUND(L168*K168,2)</f>
        <v>0</v>
      </c>
      <c r="O168" s="216"/>
      <c r="P168" s="216"/>
      <c r="Q168" s="216"/>
      <c r="R168" s="178"/>
      <c r="T168" s="217" t="s">
        <v>5</v>
      </c>
      <c r="U168" s="54" t="s">
        <v>44</v>
      </c>
      <c r="V168" s="45"/>
      <c r="W168" s="218">
        <f>V168*K168</f>
        <v>0</v>
      </c>
      <c r="X168" s="218">
        <v>0</v>
      </c>
      <c r="Y168" s="218">
        <f>X168*K168</f>
        <v>0</v>
      </c>
      <c r="Z168" s="218">
        <v>0</v>
      </c>
      <c r="AA168" s="219">
        <f>Z168*K168</f>
        <v>0</v>
      </c>
      <c r="AR168" s="20" t="s">
        <v>303</v>
      </c>
      <c r="AT168" s="20" t="s">
        <v>149</v>
      </c>
      <c r="AU168" s="20" t="s">
        <v>85</v>
      </c>
      <c r="AY168" s="20" t="s">
        <v>148</v>
      </c>
      <c r="BE168" s="134">
        <f>IF(U168="základná",N168,0)</f>
        <v>0</v>
      </c>
      <c r="BF168" s="134">
        <f>IF(U168="znížená",N168,0)</f>
        <v>0</v>
      </c>
      <c r="BG168" s="134">
        <f>IF(U168="zákl. prenesená",N168,0)</f>
        <v>0</v>
      </c>
      <c r="BH168" s="134">
        <f>IF(U168="zníž. prenesená",N168,0)</f>
        <v>0</v>
      </c>
      <c r="BI168" s="134">
        <f>IF(U168="nulová",N168,0)</f>
        <v>0</v>
      </c>
      <c r="BJ168" s="20" t="s">
        <v>127</v>
      </c>
      <c r="BK168" s="134">
        <f>ROUND(L168*K168,2)</f>
        <v>0</v>
      </c>
      <c r="BL168" s="20" t="s">
        <v>303</v>
      </c>
      <c r="BM168" s="20" t="s">
        <v>304</v>
      </c>
    </row>
    <row r="169" s="1" customFormat="1" ht="38.25" customHeight="1">
      <c r="B169" s="174"/>
      <c r="C169" s="210" t="s">
        <v>305</v>
      </c>
      <c r="D169" s="210" t="s">
        <v>149</v>
      </c>
      <c r="E169" s="211" t="s">
        <v>306</v>
      </c>
      <c r="F169" s="212" t="s">
        <v>307</v>
      </c>
      <c r="G169" s="212"/>
      <c r="H169" s="212"/>
      <c r="I169" s="212"/>
      <c r="J169" s="213" t="s">
        <v>302</v>
      </c>
      <c r="K169" s="214">
        <v>1</v>
      </c>
      <c r="L169" s="215">
        <v>0</v>
      </c>
      <c r="M169" s="215"/>
      <c r="N169" s="216">
        <f>ROUND(L169*K169,2)</f>
        <v>0</v>
      </c>
      <c r="O169" s="216"/>
      <c r="P169" s="216"/>
      <c r="Q169" s="216"/>
      <c r="R169" s="178"/>
      <c r="T169" s="217" t="s">
        <v>5</v>
      </c>
      <c r="U169" s="54" t="s">
        <v>44</v>
      </c>
      <c r="V169" s="45"/>
      <c r="W169" s="218">
        <f>V169*K169</f>
        <v>0</v>
      </c>
      <c r="X169" s="218">
        <v>0</v>
      </c>
      <c r="Y169" s="218">
        <f>X169*K169</f>
        <v>0</v>
      </c>
      <c r="Z169" s="218">
        <v>0</v>
      </c>
      <c r="AA169" s="219">
        <f>Z169*K169</f>
        <v>0</v>
      </c>
      <c r="AR169" s="20" t="s">
        <v>303</v>
      </c>
      <c r="AT169" s="20" t="s">
        <v>149</v>
      </c>
      <c r="AU169" s="20" t="s">
        <v>85</v>
      </c>
      <c r="AY169" s="20" t="s">
        <v>148</v>
      </c>
      <c r="BE169" s="134">
        <f>IF(U169="základná",N169,0)</f>
        <v>0</v>
      </c>
      <c r="BF169" s="134">
        <f>IF(U169="znížená",N169,0)</f>
        <v>0</v>
      </c>
      <c r="BG169" s="134">
        <f>IF(U169="zákl. prenesená",N169,0)</f>
        <v>0</v>
      </c>
      <c r="BH169" s="134">
        <f>IF(U169="zníž. prenesená",N169,0)</f>
        <v>0</v>
      </c>
      <c r="BI169" s="134">
        <f>IF(U169="nulová",N169,0)</f>
        <v>0</v>
      </c>
      <c r="BJ169" s="20" t="s">
        <v>127</v>
      </c>
      <c r="BK169" s="134">
        <f>ROUND(L169*K169,2)</f>
        <v>0</v>
      </c>
      <c r="BL169" s="20" t="s">
        <v>303</v>
      </c>
      <c r="BM169" s="20" t="s">
        <v>308</v>
      </c>
    </row>
    <row r="170" s="1" customFormat="1" ht="25.5" customHeight="1">
      <c r="B170" s="174"/>
      <c r="C170" s="210" t="s">
        <v>309</v>
      </c>
      <c r="D170" s="210" t="s">
        <v>149</v>
      </c>
      <c r="E170" s="211" t="s">
        <v>310</v>
      </c>
      <c r="F170" s="212" t="s">
        <v>311</v>
      </c>
      <c r="G170" s="212"/>
      <c r="H170" s="212"/>
      <c r="I170" s="212"/>
      <c r="J170" s="213" t="s">
        <v>302</v>
      </c>
      <c r="K170" s="214">
        <v>1</v>
      </c>
      <c r="L170" s="215">
        <v>0</v>
      </c>
      <c r="M170" s="215"/>
      <c r="N170" s="216">
        <f>ROUND(L170*K170,2)</f>
        <v>0</v>
      </c>
      <c r="O170" s="216"/>
      <c r="P170" s="216"/>
      <c r="Q170" s="216"/>
      <c r="R170" s="178"/>
      <c r="T170" s="217" t="s">
        <v>5</v>
      </c>
      <c r="U170" s="54" t="s">
        <v>44</v>
      </c>
      <c r="V170" s="45"/>
      <c r="W170" s="218">
        <f>V170*K170</f>
        <v>0</v>
      </c>
      <c r="X170" s="218">
        <v>0</v>
      </c>
      <c r="Y170" s="218">
        <f>X170*K170</f>
        <v>0</v>
      </c>
      <c r="Z170" s="218">
        <v>0</v>
      </c>
      <c r="AA170" s="219">
        <f>Z170*K170</f>
        <v>0</v>
      </c>
      <c r="AR170" s="20" t="s">
        <v>303</v>
      </c>
      <c r="AT170" s="20" t="s">
        <v>149</v>
      </c>
      <c r="AU170" s="20" t="s">
        <v>85</v>
      </c>
      <c r="AY170" s="20" t="s">
        <v>148</v>
      </c>
      <c r="BE170" s="134">
        <f>IF(U170="základná",N170,0)</f>
        <v>0</v>
      </c>
      <c r="BF170" s="134">
        <f>IF(U170="znížená",N170,0)</f>
        <v>0</v>
      </c>
      <c r="BG170" s="134">
        <f>IF(U170="zákl. prenesená",N170,0)</f>
        <v>0</v>
      </c>
      <c r="BH170" s="134">
        <f>IF(U170="zníž. prenesená",N170,0)</f>
        <v>0</v>
      </c>
      <c r="BI170" s="134">
        <f>IF(U170="nulová",N170,0)</f>
        <v>0</v>
      </c>
      <c r="BJ170" s="20" t="s">
        <v>127</v>
      </c>
      <c r="BK170" s="134">
        <f>ROUND(L170*K170,2)</f>
        <v>0</v>
      </c>
      <c r="BL170" s="20" t="s">
        <v>303</v>
      </c>
      <c r="BM170" s="20" t="s">
        <v>312</v>
      </c>
    </row>
    <row r="171" s="1" customFormat="1" ht="25.5" customHeight="1">
      <c r="B171" s="174"/>
      <c r="C171" s="210" t="s">
        <v>313</v>
      </c>
      <c r="D171" s="210" t="s">
        <v>149</v>
      </c>
      <c r="E171" s="211" t="s">
        <v>314</v>
      </c>
      <c r="F171" s="212" t="s">
        <v>315</v>
      </c>
      <c r="G171" s="212"/>
      <c r="H171" s="212"/>
      <c r="I171" s="212"/>
      <c r="J171" s="213" t="s">
        <v>302</v>
      </c>
      <c r="K171" s="214">
        <v>1</v>
      </c>
      <c r="L171" s="215">
        <v>0</v>
      </c>
      <c r="M171" s="215"/>
      <c r="N171" s="216">
        <f>ROUND(L171*K171,2)</f>
        <v>0</v>
      </c>
      <c r="O171" s="216"/>
      <c r="P171" s="216"/>
      <c r="Q171" s="216"/>
      <c r="R171" s="178"/>
      <c r="T171" s="217" t="s">
        <v>5</v>
      </c>
      <c r="U171" s="54" t="s">
        <v>44</v>
      </c>
      <c r="V171" s="45"/>
      <c r="W171" s="218">
        <f>V171*K171</f>
        <v>0</v>
      </c>
      <c r="X171" s="218">
        <v>0</v>
      </c>
      <c r="Y171" s="218">
        <f>X171*K171</f>
        <v>0</v>
      </c>
      <c r="Z171" s="218">
        <v>0</v>
      </c>
      <c r="AA171" s="219">
        <f>Z171*K171</f>
        <v>0</v>
      </c>
      <c r="AR171" s="20" t="s">
        <v>303</v>
      </c>
      <c r="AT171" s="20" t="s">
        <v>149</v>
      </c>
      <c r="AU171" s="20" t="s">
        <v>85</v>
      </c>
      <c r="AY171" s="20" t="s">
        <v>148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20" t="s">
        <v>127</v>
      </c>
      <c r="BK171" s="134">
        <f>ROUND(L171*K171,2)</f>
        <v>0</v>
      </c>
      <c r="BL171" s="20" t="s">
        <v>303</v>
      </c>
      <c r="BM171" s="20" t="s">
        <v>316</v>
      </c>
    </row>
    <row r="172" s="1" customFormat="1" ht="25.5" customHeight="1">
      <c r="B172" s="174"/>
      <c r="C172" s="210" t="s">
        <v>317</v>
      </c>
      <c r="D172" s="210" t="s">
        <v>149</v>
      </c>
      <c r="E172" s="211" t="s">
        <v>318</v>
      </c>
      <c r="F172" s="212" t="s">
        <v>319</v>
      </c>
      <c r="G172" s="212"/>
      <c r="H172" s="212"/>
      <c r="I172" s="212"/>
      <c r="J172" s="213" t="s">
        <v>302</v>
      </c>
      <c r="K172" s="214">
        <v>1</v>
      </c>
      <c r="L172" s="215">
        <v>0</v>
      </c>
      <c r="M172" s="215"/>
      <c r="N172" s="216">
        <f>ROUND(L172*K172,2)</f>
        <v>0</v>
      </c>
      <c r="O172" s="216"/>
      <c r="P172" s="216"/>
      <c r="Q172" s="216"/>
      <c r="R172" s="178"/>
      <c r="T172" s="217" t="s">
        <v>5</v>
      </c>
      <c r="U172" s="54" t="s">
        <v>44</v>
      </c>
      <c r="V172" s="45"/>
      <c r="W172" s="218">
        <f>V172*K172</f>
        <v>0</v>
      </c>
      <c r="X172" s="218">
        <v>0</v>
      </c>
      <c r="Y172" s="218">
        <f>X172*K172</f>
        <v>0</v>
      </c>
      <c r="Z172" s="218">
        <v>0</v>
      </c>
      <c r="AA172" s="219">
        <f>Z172*K172</f>
        <v>0</v>
      </c>
      <c r="AR172" s="20" t="s">
        <v>303</v>
      </c>
      <c r="AT172" s="20" t="s">
        <v>149</v>
      </c>
      <c r="AU172" s="20" t="s">
        <v>85</v>
      </c>
      <c r="AY172" s="20" t="s">
        <v>148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20" t="s">
        <v>127</v>
      </c>
      <c r="BK172" s="134">
        <f>ROUND(L172*K172,2)</f>
        <v>0</v>
      </c>
      <c r="BL172" s="20" t="s">
        <v>303</v>
      </c>
      <c r="BM172" s="20" t="s">
        <v>320</v>
      </c>
    </row>
    <row r="173" s="1" customFormat="1" ht="49.92" customHeight="1">
      <c r="B173" s="44"/>
      <c r="C173" s="45"/>
      <c r="D173" s="198" t="s">
        <v>321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231">
        <f>BK173</f>
        <v>0</v>
      </c>
      <c r="O173" s="232"/>
      <c r="P173" s="232"/>
      <c r="Q173" s="232"/>
      <c r="R173" s="46"/>
      <c r="T173" s="233"/>
      <c r="U173" s="70"/>
      <c r="V173" s="70"/>
      <c r="W173" s="70"/>
      <c r="X173" s="70"/>
      <c r="Y173" s="70"/>
      <c r="Z173" s="70"/>
      <c r="AA173" s="72"/>
      <c r="AT173" s="20" t="s">
        <v>76</v>
      </c>
      <c r="AU173" s="20" t="s">
        <v>77</v>
      </c>
      <c r="AY173" s="20" t="s">
        <v>322</v>
      </c>
      <c r="BK173" s="134">
        <v>0</v>
      </c>
    </row>
    <row r="174" s="1" customFormat="1" ht="6.96" customHeight="1">
      <c r="B174" s="73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5"/>
    </row>
  </sheetData>
  <mergeCells count="203">
    <mergeCell ref="N172:Q172"/>
    <mergeCell ref="N171:Q171"/>
    <mergeCell ref="N173:Q173"/>
    <mergeCell ref="F163:I163"/>
    <mergeCell ref="F162:I162"/>
    <mergeCell ref="F164:I164"/>
    <mergeCell ref="F166:I166"/>
    <mergeCell ref="F168:I168"/>
    <mergeCell ref="F169:I169"/>
    <mergeCell ref="F170:I170"/>
    <mergeCell ref="F171:I171"/>
    <mergeCell ref="F172:I172"/>
    <mergeCell ref="L163:M163"/>
    <mergeCell ref="L162:M162"/>
    <mergeCell ref="L164:M164"/>
    <mergeCell ref="L166:M166"/>
    <mergeCell ref="L168:M168"/>
    <mergeCell ref="L169:M169"/>
    <mergeCell ref="L170:M170"/>
    <mergeCell ref="L171:M171"/>
    <mergeCell ref="L172:M172"/>
    <mergeCell ref="N153:Q153"/>
    <mergeCell ref="N151:Q151"/>
    <mergeCell ref="N152:Q152"/>
    <mergeCell ref="N147:Q147"/>
    <mergeCell ref="N150:Q150"/>
    <mergeCell ref="F145:I145"/>
    <mergeCell ref="F146:I146"/>
    <mergeCell ref="F148:I148"/>
    <mergeCell ref="F149:I149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L145:M145"/>
    <mergeCell ref="L146:M146"/>
    <mergeCell ref="L148:M148"/>
    <mergeCell ref="L149:M149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0:M160"/>
    <mergeCell ref="L161:M161"/>
    <mergeCell ref="N170:Q170"/>
    <mergeCell ref="N168:Q168"/>
    <mergeCell ref="N169:Q169"/>
    <mergeCell ref="N167:Q167"/>
    <mergeCell ref="N154:Q154"/>
    <mergeCell ref="N155:Q155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6:Q166"/>
    <mergeCell ref="N165:Q165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F127:I127"/>
    <mergeCell ref="L126:M126"/>
    <mergeCell ref="N126:Q126"/>
    <mergeCell ref="L127:M127"/>
    <mergeCell ref="N127:Q127"/>
    <mergeCell ref="N128:Q128"/>
    <mergeCell ref="N129:Q129"/>
    <mergeCell ref="N130:Q130"/>
    <mergeCell ref="N131:Q131"/>
    <mergeCell ref="N132:Q132"/>
    <mergeCell ref="N133:Q133"/>
    <mergeCell ref="N134:Q134"/>
    <mergeCell ref="F128:I128"/>
    <mergeCell ref="F131:I131"/>
    <mergeCell ref="F130:I130"/>
    <mergeCell ref="F129:I129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2:I142"/>
    <mergeCell ref="F143:I143"/>
    <mergeCell ref="L128:M128"/>
    <mergeCell ref="L133:M133"/>
    <mergeCell ref="L129:M129"/>
    <mergeCell ref="L130:M130"/>
    <mergeCell ref="L131:M131"/>
    <mergeCell ref="L132:M132"/>
    <mergeCell ref="L134:M134"/>
    <mergeCell ref="L135:M135"/>
    <mergeCell ref="L136:M136"/>
    <mergeCell ref="L137:M137"/>
    <mergeCell ref="L138:M138"/>
    <mergeCell ref="L139:M139"/>
    <mergeCell ref="L140:M140"/>
    <mergeCell ref="L142:M142"/>
    <mergeCell ref="L143:M143"/>
    <mergeCell ref="N135:Q135"/>
    <mergeCell ref="N138:Q138"/>
    <mergeCell ref="N136:Q136"/>
    <mergeCell ref="N137:Q137"/>
    <mergeCell ref="N139:Q139"/>
    <mergeCell ref="N140:Q140"/>
    <mergeCell ref="N142:Q142"/>
    <mergeCell ref="N143:Q143"/>
    <mergeCell ref="N145:Q145"/>
    <mergeCell ref="N146:Q146"/>
    <mergeCell ref="N148:Q148"/>
    <mergeCell ref="N149:Q149"/>
    <mergeCell ref="N141:Q141"/>
    <mergeCell ref="N144:Q144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ácia rozpočtu"/>
    <hyperlink ref="L1" location="C122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102</v>
      </c>
      <c r="G1" s="13"/>
      <c r="H1" s="146" t="s">
        <v>103</v>
      </c>
      <c r="I1" s="146"/>
      <c r="J1" s="146"/>
      <c r="K1" s="146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77</v>
      </c>
    </row>
    <row r="4" ht="36.96" customHeight="1">
      <c r="B4" s="24"/>
      <c r="C4" s="25" t="s">
        <v>107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18</v>
      </c>
      <c r="E6" s="29"/>
      <c r="F6" s="147" t="str">
        <f>'Rekapitulácia stavby'!K6</f>
        <v>Vodozádržné opatrenia v intraviláne obce Dubník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108</v>
      </c>
      <c r="E7" s="45"/>
      <c r="F7" s="34" t="s">
        <v>323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20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21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22</v>
      </c>
      <c r="E9" s="45"/>
      <c r="F9" s="31" t="s">
        <v>23</v>
      </c>
      <c r="G9" s="45"/>
      <c r="H9" s="45"/>
      <c r="I9" s="45"/>
      <c r="J9" s="45"/>
      <c r="K9" s="45"/>
      <c r="L9" s="45"/>
      <c r="M9" s="36" t="s">
        <v>24</v>
      </c>
      <c r="N9" s="45"/>
      <c r="O9" s="148" t="str">
        <f>'Rekapitulácia stavby'!AN8</f>
        <v>22. 12. 2018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26</v>
      </c>
      <c r="E11" s="45"/>
      <c r="F11" s="45"/>
      <c r="G11" s="45"/>
      <c r="H11" s="45"/>
      <c r="I11" s="45"/>
      <c r="J11" s="45"/>
      <c r="K11" s="45"/>
      <c r="L11" s="45"/>
      <c r="M11" s="36" t="s">
        <v>27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28</v>
      </c>
      <c r="F12" s="45"/>
      <c r="G12" s="45"/>
      <c r="H12" s="45"/>
      <c r="I12" s="45"/>
      <c r="J12" s="45"/>
      <c r="K12" s="45"/>
      <c r="L12" s="45"/>
      <c r="M12" s="36" t="s">
        <v>29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30</v>
      </c>
      <c r="E14" s="45"/>
      <c r="F14" s="45"/>
      <c r="G14" s="45"/>
      <c r="H14" s="45"/>
      <c r="I14" s="45"/>
      <c r="J14" s="45"/>
      <c r="K14" s="45"/>
      <c r="L14" s="45"/>
      <c r="M14" s="36" t="s">
        <v>27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29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32</v>
      </c>
      <c r="E17" s="45"/>
      <c r="F17" s="45"/>
      <c r="G17" s="45"/>
      <c r="H17" s="45"/>
      <c r="I17" s="45"/>
      <c r="J17" s="45"/>
      <c r="K17" s="45"/>
      <c r="L17" s="45"/>
      <c r="M17" s="36" t="s">
        <v>27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33</v>
      </c>
      <c r="F18" s="45"/>
      <c r="G18" s="45"/>
      <c r="H18" s="45"/>
      <c r="I18" s="45"/>
      <c r="J18" s="45"/>
      <c r="K18" s="45"/>
      <c r="L18" s="45"/>
      <c r="M18" s="36" t="s">
        <v>29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27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29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96</v>
      </c>
      <c r="E28" s="45"/>
      <c r="F28" s="45"/>
      <c r="G28" s="45"/>
      <c r="H28" s="45"/>
      <c r="I28" s="45"/>
      <c r="J28" s="45"/>
      <c r="K28" s="45"/>
      <c r="L28" s="45"/>
      <c r="M28" s="43">
        <f>N97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40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41</v>
      </c>
      <c r="E32" s="52" t="s">
        <v>42</v>
      </c>
      <c r="F32" s="53">
        <v>0.20000000000000001</v>
      </c>
      <c r="G32" s="153" t="s">
        <v>43</v>
      </c>
      <c r="H32" s="154">
        <f>(SUM(BE97:BE104)+SUM(BE122:BE167))</f>
        <v>0</v>
      </c>
      <c r="I32" s="45"/>
      <c r="J32" s="45"/>
      <c r="K32" s="45"/>
      <c r="L32" s="45"/>
      <c r="M32" s="154">
        <f>ROUND((SUM(BE97:BE104)+SUM(BE122:BE167)),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44</v>
      </c>
      <c r="F33" s="53">
        <v>0.20000000000000001</v>
      </c>
      <c r="G33" s="153" t="s">
        <v>43</v>
      </c>
      <c r="H33" s="154">
        <f>(SUM(BF97:BF104)+SUM(BF122:BF167))</f>
        <v>0</v>
      </c>
      <c r="I33" s="45"/>
      <c r="J33" s="45"/>
      <c r="K33" s="45"/>
      <c r="L33" s="45"/>
      <c r="M33" s="154">
        <f>ROUND((SUM(BF97:BF104)+SUM(BF122:BF167)),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45</v>
      </c>
      <c r="F34" s="53">
        <v>0.20000000000000001</v>
      </c>
      <c r="G34" s="153" t="s">
        <v>43</v>
      </c>
      <c r="H34" s="154">
        <f>(SUM(BG97:BG104)+SUM(BG122:BG167))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46</v>
      </c>
      <c r="F35" s="53">
        <v>0.20000000000000001</v>
      </c>
      <c r="G35" s="153" t="s">
        <v>43</v>
      </c>
      <c r="H35" s="154">
        <f>(SUM(BH97:BH104)+SUM(BH122:BH167))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47</v>
      </c>
      <c r="F36" s="53">
        <v>0</v>
      </c>
      <c r="G36" s="153" t="s">
        <v>43</v>
      </c>
      <c r="H36" s="154">
        <f>(SUM(BI97:BI104)+SUM(BI122:BI167))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48</v>
      </c>
      <c r="E38" s="95"/>
      <c r="F38" s="95"/>
      <c r="G38" s="156" t="s">
        <v>49</v>
      </c>
      <c r="H38" s="157" t="s">
        <v>50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51</v>
      </c>
      <c r="E50" s="65"/>
      <c r="F50" s="65"/>
      <c r="G50" s="65"/>
      <c r="H50" s="66"/>
      <c r="I50" s="45"/>
      <c r="J50" s="64" t="s">
        <v>52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53</v>
      </c>
      <c r="E59" s="70"/>
      <c r="F59" s="70"/>
      <c r="G59" s="71" t="s">
        <v>54</v>
      </c>
      <c r="H59" s="72"/>
      <c r="I59" s="45"/>
      <c r="J59" s="69" t="s">
        <v>53</v>
      </c>
      <c r="K59" s="70"/>
      <c r="L59" s="70"/>
      <c r="M59" s="70"/>
      <c r="N59" s="71" t="s">
        <v>54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55</v>
      </c>
      <c r="E61" s="65"/>
      <c r="F61" s="65"/>
      <c r="G61" s="65"/>
      <c r="H61" s="66"/>
      <c r="I61" s="45"/>
      <c r="J61" s="64" t="s">
        <v>56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53</v>
      </c>
      <c r="E70" s="70"/>
      <c r="F70" s="70"/>
      <c r="G70" s="71" t="s">
        <v>54</v>
      </c>
      <c r="H70" s="72"/>
      <c r="I70" s="45"/>
      <c r="J70" s="69" t="s">
        <v>53</v>
      </c>
      <c r="K70" s="70"/>
      <c r="L70" s="70"/>
      <c r="M70" s="70"/>
      <c r="N70" s="71" t="s">
        <v>54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18</v>
      </c>
      <c r="D78" s="45"/>
      <c r="E78" s="45"/>
      <c r="F78" s="147" t="str">
        <f>F6</f>
        <v>Vodozádržné opatrenia v intraviláne obce Dubník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108</v>
      </c>
      <c r="D79" s="45"/>
      <c r="E79" s="45"/>
      <c r="F79" s="85" t="str">
        <f>F7</f>
        <v xml:space="preserve">02 - A.2 - rek.priekop ich prebud.na reten.priekopy so zatráv.dlažbou  na povrchu (SO2, SO3 a SO6)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22</v>
      </c>
      <c r="D81" s="45"/>
      <c r="E81" s="45"/>
      <c r="F81" s="31" t="str">
        <f>F9</f>
        <v>k.ú. Dubník</v>
      </c>
      <c r="G81" s="45"/>
      <c r="H81" s="45"/>
      <c r="I81" s="45"/>
      <c r="J81" s="45"/>
      <c r="K81" s="36" t="s">
        <v>24</v>
      </c>
      <c r="L81" s="45"/>
      <c r="M81" s="88" t="str">
        <f>IF(O9="","",O9)</f>
        <v>22. 12. 2018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26</v>
      </c>
      <c r="D83" s="45"/>
      <c r="E83" s="45"/>
      <c r="F83" s="31" t="str">
        <f>E12</f>
        <v>Obec Dubník</v>
      </c>
      <c r="G83" s="45"/>
      <c r="H83" s="45"/>
      <c r="I83" s="45"/>
      <c r="J83" s="45"/>
      <c r="K83" s="36" t="s">
        <v>32</v>
      </c>
      <c r="L83" s="45"/>
      <c r="M83" s="31" t="str">
        <f>E18</f>
        <v>Ing. Lukáš Gabrik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30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N122</f>
        <v>0</v>
      </c>
      <c r="O88" s="162"/>
      <c r="P88" s="162"/>
      <c r="Q88" s="162"/>
      <c r="R88" s="46"/>
      <c r="AU88" s="20" t="s">
        <v>115</v>
      </c>
    </row>
    <row r="89" s="6" customFormat="1" ht="24.96" customHeight="1">
      <c r="B89" s="163"/>
      <c r="C89" s="164"/>
      <c r="D89" s="165" t="s">
        <v>116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N123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117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N124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324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N140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119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N148</f>
        <v>0</v>
      </c>
      <c r="O92" s="169"/>
      <c r="P92" s="169"/>
      <c r="Q92" s="169"/>
      <c r="R92" s="170"/>
    </row>
    <row r="93" s="7" customFormat="1" ht="19.92" customHeight="1">
      <c r="B93" s="168"/>
      <c r="C93" s="169"/>
      <c r="D93" s="128" t="s">
        <v>121</v>
      </c>
      <c r="E93" s="169"/>
      <c r="F93" s="169"/>
      <c r="G93" s="169"/>
      <c r="H93" s="169"/>
      <c r="I93" s="169"/>
      <c r="J93" s="169"/>
      <c r="K93" s="169"/>
      <c r="L93" s="169"/>
      <c r="M93" s="169"/>
      <c r="N93" s="130">
        <f>N154</f>
        <v>0</v>
      </c>
      <c r="O93" s="169"/>
      <c r="P93" s="169"/>
      <c r="Q93" s="169"/>
      <c r="R93" s="170"/>
    </row>
    <row r="94" s="7" customFormat="1" ht="19.92" customHeight="1">
      <c r="B94" s="168"/>
      <c r="C94" s="169"/>
      <c r="D94" s="128" t="s">
        <v>122</v>
      </c>
      <c r="E94" s="169"/>
      <c r="F94" s="169"/>
      <c r="G94" s="169"/>
      <c r="H94" s="169"/>
      <c r="I94" s="169"/>
      <c r="J94" s="169"/>
      <c r="K94" s="169"/>
      <c r="L94" s="169"/>
      <c r="M94" s="169"/>
      <c r="N94" s="130">
        <f>N160</f>
        <v>0</v>
      </c>
      <c r="O94" s="169"/>
      <c r="P94" s="169"/>
      <c r="Q94" s="169"/>
      <c r="R94" s="170"/>
    </row>
    <row r="95" s="6" customFormat="1" ht="24.96" customHeight="1">
      <c r="B95" s="163"/>
      <c r="C95" s="164"/>
      <c r="D95" s="165" t="s">
        <v>123</v>
      </c>
      <c r="E95" s="164"/>
      <c r="F95" s="164"/>
      <c r="G95" s="164"/>
      <c r="H95" s="164"/>
      <c r="I95" s="164"/>
      <c r="J95" s="164"/>
      <c r="K95" s="164"/>
      <c r="L95" s="164"/>
      <c r="M95" s="164"/>
      <c r="N95" s="166">
        <f>N162</f>
        <v>0</v>
      </c>
      <c r="O95" s="164"/>
      <c r="P95" s="164"/>
      <c r="Q95" s="164"/>
      <c r="R95" s="167"/>
    </row>
    <row r="96" s="1" customFormat="1" ht="21.84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6"/>
    </row>
    <row r="97" s="1" customFormat="1" ht="29.28" customHeight="1">
      <c r="B97" s="44"/>
      <c r="C97" s="161" t="s">
        <v>124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62">
        <f>ROUND(N98+N99+N100+N101+N102+N103,2)</f>
        <v>0</v>
      </c>
      <c r="O97" s="171"/>
      <c r="P97" s="171"/>
      <c r="Q97" s="171"/>
      <c r="R97" s="46"/>
      <c r="T97" s="172"/>
      <c r="U97" s="173" t="s">
        <v>41</v>
      </c>
    </row>
    <row r="98" s="1" customFormat="1" ht="18" customHeight="1">
      <c r="B98" s="174"/>
      <c r="C98" s="175"/>
      <c r="D98" s="135" t="s">
        <v>125</v>
      </c>
      <c r="E98" s="176"/>
      <c r="F98" s="176"/>
      <c r="G98" s="176"/>
      <c r="H98" s="176"/>
      <c r="I98" s="175"/>
      <c r="J98" s="175"/>
      <c r="K98" s="175"/>
      <c r="L98" s="175"/>
      <c r="M98" s="175"/>
      <c r="N98" s="129">
        <f>ROUND(N88*T98,2)</f>
        <v>0</v>
      </c>
      <c r="O98" s="177"/>
      <c r="P98" s="177"/>
      <c r="Q98" s="177"/>
      <c r="R98" s="178"/>
      <c r="S98" s="179"/>
      <c r="T98" s="180"/>
      <c r="U98" s="181" t="s">
        <v>44</v>
      </c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79"/>
      <c r="AU98" s="179"/>
      <c r="AV98" s="179"/>
      <c r="AW98" s="179"/>
      <c r="AX98" s="179"/>
      <c r="AY98" s="182" t="s">
        <v>126</v>
      </c>
      <c r="AZ98" s="179"/>
      <c r="BA98" s="179"/>
      <c r="BB98" s="179"/>
      <c r="BC98" s="179"/>
      <c r="BD98" s="179"/>
      <c r="BE98" s="183">
        <f>IF(U98="základná",N98,0)</f>
        <v>0</v>
      </c>
      <c r="BF98" s="183">
        <f>IF(U98="znížená",N98,0)</f>
        <v>0</v>
      </c>
      <c r="BG98" s="183">
        <f>IF(U98="zákl. prenesená",N98,0)</f>
        <v>0</v>
      </c>
      <c r="BH98" s="183">
        <f>IF(U98="zníž. prenesená",N98,0)</f>
        <v>0</v>
      </c>
      <c r="BI98" s="183">
        <f>IF(U98="nulová",N98,0)</f>
        <v>0</v>
      </c>
      <c r="BJ98" s="182" t="s">
        <v>127</v>
      </c>
      <c r="BK98" s="179"/>
      <c r="BL98" s="179"/>
      <c r="BM98" s="179"/>
    </row>
    <row r="99" s="1" customFormat="1" ht="18" customHeight="1">
      <c r="B99" s="174"/>
      <c r="C99" s="175"/>
      <c r="D99" s="135" t="s">
        <v>128</v>
      </c>
      <c r="E99" s="176"/>
      <c r="F99" s="176"/>
      <c r="G99" s="176"/>
      <c r="H99" s="176"/>
      <c r="I99" s="175"/>
      <c r="J99" s="175"/>
      <c r="K99" s="175"/>
      <c r="L99" s="175"/>
      <c r="M99" s="175"/>
      <c r="N99" s="129">
        <f>ROUND(N88*T99,2)</f>
        <v>0</v>
      </c>
      <c r="O99" s="177"/>
      <c r="P99" s="177"/>
      <c r="Q99" s="177"/>
      <c r="R99" s="178"/>
      <c r="S99" s="179"/>
      <c r="T99" s="180"/>
      <c r="U99" s="181" t="s">
        <v>44</v>
      </c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82" t="s">
        <v>126</v>
      </c>
      <c r="AZ99" s="179"/>
      <c r="BA99" s="179"/>
      <c r="BB99" s="179"/>
      <c r="BC99" s="179"/>
      <c r="BD99" s="179"/>
      <c r="BE99" s="183">
        <f>IF(U99="základná",N99,0)</f>
        <v>0</v>
      </c>
      <c r="BF99" s="183">
        <f>IF(U99="znížená",N99,0)</f>
        <v>0</v>
      </c>
      <c r="BG99" s="183">
        <f>IF(U99="zákl. prenesená",N99,0)</f>
        <v>0</v>
      </c>
      <c r="BH99" s="183">
        <f>IF(U99="zníž. prenesená",N99,0)</f>
        <v>0</v>
      </c>
      <c r="BI99" s="183">
        <f>IF(U99="nulová",N99,0)</f>
        <v>0</v>
      </c>
      <c r="BJ99" s="182" t="s">
        <v>127</v>
      </c>
      <c r="BK99" s="179"/>
      <c r="BL99" s="179"/>
      <c r="BM99" s="179"/>
    </row>
    <row r="100" s="1" customFormat="1" ht="18" customHeight="1">
      <c r="B100" s="174"/>
      <c r="C100" s="175"/>
      <c r="D100" s="135" t="s">
        <v>129</v>
      </c>
      <c r="E100" s="176"/>
      <c r="F100" s="176"/>
      <c r="G100" s="176"/>
      <c r="H100" s="176"/>
      <c r="I100" s="175"/>
      <c r="J100" s="175"/>
      <c r="K100" s="175"/>
      <c r="L100" s="175"/>
      <c r="M100" s="175"/>
      <c r="N100" s="129">
        <f>ROUND(N88*T100,2)</f>
        <v>0</v>
      </c>
      <c r="O100" s="177"/>
      <c r="P100" s="177"/>
      <c r="Q100" s="177"/>
      <c r="R100" s="178"/>
      <c r="S100" s="179"/>
      <c r="T100" s="180"/>
      <c r="U100" s="181" t="s">
        <v>44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82" t="s">
        <v>126</v>
      </c>
      <c r="AZ100" s="179"/>
      <c r="BA100" s="179"/>
      <c r="BB100" s="179"/>
      <c r="BC100" s="179"/>
      <c r="BD100" s="179"/>
      <c r="BE100" s="183">
        <f>IF(U100="základná",N100,0)</f>
        <v>0</v>
      </c>
      <c r="BF100" s="183">
        <f>IF(U100="znížená",N100,0)</f>
        <v>0</v>
      </c>
      <c r="BG100" s="183">
        <f>IF(U100="zákl. prenesená",N100,0)</f>
        <v>0</v>
      </c>
      <c r="BH100" s="183">
        <f>IF(U100="zníž. prenesená",N100,0)</f>
        <v>0</v>
      </c>
      <c r="BI100" s="183">
        <f>IF(U100="nulová",N100,0)</f>
        <v>0</v>
      </c>
      <c r="BJ100" s="182" t="s">
        <v>127</v>
      </c>
      <c r="BK100" s="179"/>
      <c r="BL100" s="179"/>
      <c r="BM100" s="179"/>
    </row>
    <row r="101" s="1" customFormat="1" ht="18" customHeight="1">
      <c r="B101" s="174"/>
      <c r="C101" s="175"/>
      <c r="D101" s="135" t="s">
        <v>130</v>
      </c>
      <c r="E101" s="176"/>
      <c r="F101" s="176"/>
      <c r="G101" s="176"/>
      <c r="H101" s="176"/>
      <c r="I101" s="175"/>
      <c r="J101" s="175"/>
      <c r="K101" s="175"/>
      <c r="L101" s="175"/>
      <c r="M101" s="175"/>
      <c r="N101" s="129">
        <f>ROUND(N88*T101,2)</f>
        <v>0</v>
      </c>
      <c r="O101" s="177"/>
      <c r="P101" s="177"/>
      <c r="Q101" s="177"/>
      <c r="R101" s="178"/>
      <c r="S101" s="179"/>
      <c r="T101" s="180"/>
      <c r="U101" s="181" t="s">
        <v>44</v>
      </c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82" t="s">
        <v>126</v>
      </c>
      <c r="AZ101" s="179"/>
      <c r="BA101" s="179"/>
      <c r="BB101" s="179"/>
      <c r="BC101" s="179"/>
      <c r="BD101" s="179"/>
      <c r="BE101" s="183">
        <f>IF(U101="základná",N101,0)</f>
        <v>0</v>
      </c>
      <c r="BF101" s="183">
        <f>IF(U101="znížená",N101,0)</f>
        <v>0</v>
      </c>
      <c r="BG101" s="183">
        <f>IF(U101="zákl. prenesená",N101,0)</f>
        <v>0</v>
      </c>
      <c r="BH101" s="183">
        <f>IF(U101="zníž. prenesená",N101,0)</f>
        <v>0</v>
      </c>
      <c r="BI101" s="183">
        <f>IF(U101="nulová",N101,0)</f>
        <v>0</v>
      </c>
      <c r="BJ101" s="182" t="s">
        <v>127</v>
      </c>
      <c r="BK101" s="179"/>
      <c r="BL101" s="179"/>
      <c r="BM101" s="179"/>
    </row>
    <row r="102" s="1" customFormat="1" ht="18" customHeight="1">
      <c r="B102" s="174"/>
      <c r="C102" s="175"/>
      <c r="D102" s="135" t="s">
        <v>131</v>
      </c>
      <c r="E102" s="176"/>
      <c r="F102" s="176"/>
      <c r="G102" s="176"/>
      <c r="H102" s="176"/>
      <c r="I102" s="175"/>
      <c r="J102" s="175"/>
      <c r="K102" s="175"/>
      <c r="L102" s="175"/>
      <c r="M102" s="175"/>
      <c r="N102" s="129">
        <f>ROUND(N88*T102,2)</f>
        <v>0</v>
      </c>
      <c r="O102" s="177"/>
      <c r="P102" s="177"/>
      <c r="Q102" s="177"/>
      <c r="R102" s="178"/>
      <c r="S102" s="179"/>
      <c r="T102" s="180"/>
      <c r="U102" s="181" t="s">
        <v>44</v>
      </c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79"/>
      <c r="AH102" s="179"/>
      <c r="AI102" s="179"/>
      <c r="AJ102" s="179"/>
      <c r="AK102" s="179"/>
      <c r="AL102" s="179"/>
      <c r="AM102" s="179"/>
      <c r="AN102" s="179"/>
      <c r="AO102" s="179"/>
      <c r="AP102" s="179"/>
      <c r="AQ102" s="179"/>
      <c r="AR102" s="179"/>
      <c r="AS102" s="179"/>
      <c r="AT102" s="179"/>
      <c r="AU102" s="179"/>
      <c r="AV102" s="179"/>
      <c r="AW102" s="179"/>
      <c r="AX102" s="179"/>
      <c r="AY102" s="182" t="s">
        <v>126</v>
      </c>
      <c r="AZ102" s="179"/>
      <c r="BA102" s="179"/>
      <c r="BB102" s="179"/>
      <c r="BC102" s="179"/>
      <c r="BD102" s="179"/>
      <c r="BE102" s="183">
        <f>IF(U102="základná",N102,0)</f>
        <v>0</v>
      </c>
      <c r="BF102" s="183">
        <f>IF(U102="znížená",N102,0)</f>
        <v>0</v>
      </c>
      <c r="BG102" s="183">
        <f>IF(U102="zákl. prenesená",N102,0)</f>
        <v>0</v>
      </c>
      <c r="BH102" s="183">
        <f>IF(U102="zníž. prenesená",N102,0)</f>
        <v>0</v>
      </c>
      <c r="BI102" s="183">
        <f>IF(U102="nulová",N102,0)</f>
        <v>0</v>
      </c>
      <c r="BJ102" s="182" t="s">
        <v>127</v>
      </c>
      <c r="BK102" s="179"/>
      <c r="BL102" s="179"/>
      <c r="BM102" s="179"/>
    </row>
    <row r="103" s="1" customFormat="1" ht="18" customHeight="1">
      <c r="B103" s="174"/>
      <c r="C103" s="175"/>
      <c r="D103" s="176" t="s">
        <v>132</v>
      </c>
      <c r="E103" s="175"/>
      <c r="F103" s="175"/>
      <c r="G103" s="175"/>
      <c r="H103" s="175"/>
      <c r="I103" s="175"/>
      <c r="J103" s="175"/>
      <c r="K103" s="175"/>
      <c r="L103" s="175"/>
      <c r="M103" s="175"/>
      <c r="N103" s="129">
        <f>ROUND(N88*T103,2)</f>
        <v>0</v>
      </c>
      <c r="O103" s="177"/>
      <c r="P103" s="177"/>
      <c r="Q103" s="177"/>
      <c r="R103" s="178"/>
      <c r="S103" s="179"/>
      <c r="T103" s="184"/>
      <c r="U103" s="185" t="s">
        <v>44</v>
      </c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82" t="s">
        <v>133</v>
      </c>
      <c r="AZ103" s="179"/>
      <c r="BA103" s="179"/>
      <c r="BB103" s="179"/>
      <c r="BC103" s="179"/>
      <c r="BD103" s="179"/>
      <c r="BE103" s="183">
        <f>IF(U103="základná",N103,0)</f>
        <v>0</v>
      </c>
      <c r="BF103" s="183">
        <f>IF(U103="znížená",N103,0)</f>
        <v>0</v>
      </c>
      <c r="BG103" s="183">
        <f>IF(U103="zákl. prenesená",N103,0)</f>
        <v>0</v>
      </c>
      <c r="BH103" s="183">
        <f>IF(U103="zníž. prenesená",N103,0)</f>
        <v>0</v>
      </c>
      <c r="BI103" s="183">
        <f>IF(U103="nulová",N103,0)</f>
        <v>0</v>
      </c>
      <c r="BJ103" s="182" t="s">
        <v>127</v>
      </c>
      <c r="BK103" s="179"/>
      <c r="BL103" s="179"/>
      <c r="BM103" s="179"/>
    </row>
    <row r="104" s="1" customForma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</row>
    <row r="105" s="1" customFormat="1" ht="29.28" customHeight="1">
      <c r="B105" s="44"/>
      <c r="C105" s="142" t="s">
        <v>101</v>
      </c>
      <c r="D105" s="143"/>
      <c r="E105" s="143"/>
      <c r="F105" s="143"/>
      <c r="G105" s="143"/>
      <c r="H105" s="143"/>
      <c r="I105" s="143"/>
      <c r="J105" s="143"/>
      <c r="K105" s="143"/>
      <c r="L105" s="144">
        <f>ROUND(SUM(N88+N97),2)</f>
        <v>0</v>
      </c>
      <c r="M105" s="144"/>
      <c r="N105" s="144"/>
      <c r="O105" s="144"/>
      <c r="P105" s="144"/>
      <c r="Q105" s="144"/>
      <c r="R105" s="46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5"/>
    </row>
    <row r="110" s="1" customFormat="1" ht="6.96" customHeight="1">
      <c r="B110" s="7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8"/>
    </row>
    <row r="111" s="1" customFormat="1" ht="36.96" customHeight="1">
      <c r="B111" s="44"/>
      <c r="C111" s="25" t="s">
        <v>134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30" customHeight="1">
      <c r="B113" s="44"/>
      <c r="C113" s="36" t="s">
        <v>18</v>
      </c>
      <c r="D113" s="45"/>
      <c r="E113" s="45"/>
      <c r="F113" s="147" t="str">
        <f>F6</f>
        <v>Vodozádržné opatrenia v intraviláne obce Dubník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5"/>
      <c r="R113" s="46"/>
    </row>
    <row r="114" s="1" customFormat="1" ht="36.96" customHeight="1">
      <c r="B114" s="44"/>
      <c r="C114" s="83" t="s">
        <v>108</v>
      </c>
      <c r="D114" s="45"/>
      <c r="E114" s="45"/>
      <c r="F114" s="85" t="str">
        <f>F7</f>
        <v xml:space="preserve">02 - A.2 - rek.priekop ich prebud.na reten.priekopy so zatráv.dlažbou  na povrchu (SO2, SO3 a SO6)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18" customHeight="1">
      <c r="B116" s="44"/>
      <c r="C116" s="36" t="s">
        <v>22</v>
      </c>
      <c r="D116" s="45"/>
      <c r="E116" s="45"/>
      <c r="F116" s="31" t="str">
        <f>F9</f>
        <v>k.ú. Dubník</v>
      </c>
      <c r="G116" s="45"/>
      <c r="H116" s="45"/>
      <c r="I116" s="45"/>
      <c r="J116" s="45"/>
      <c r="K116" s="36" t="s">
        <v>24</v>
      </c>
      <c r="L116" s="45"/>
      <c r="M116" s="88" t="str">
        <f>IF(O9="","",O9)</f>
        <v>22. 12. 2018</v>
      </c>
      <c r="N116" s="88"/>
      <c r="O116" s="88"/>
      <c r="P116" s="88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>
      <c r="B118" s="44"/>
      <c r="C118" s="36" t="s">
        <v>26</v>
      </c>
      <c r="D118" s="45"/>
      <c r="E118" s="45"/>
      <c r="F118" s="31" t="str">
        <f>E12</f>
        <v>Obec Dubník</v>
      </c>
      <c r="G118" s="45"/>
      <c r="H118" s="45"/>
      <c r="I118" s="45"/>
      <c r="J118" s="45"/>
      <c r="K118" s="36" t="s">
        <v>32</v>
      </c>
      <c r="L118" s="45"/>
      <c r="M118" s="31" t="str">
        <f>E18</f>
        <v>Ing. Lukáš Gabrik</v>
      </c>
      <c r="N118" s="31"/>
      <c r="O118" s="31"/>
      <c r="P118" s="31"/>
      <c r="Q118" s="31"/>
      <c r="R118" s="46"/>
    </row>
    <row r="119" s="1" customFormat="1" ht="14.4" customHeight="1">
      <c r="B119" s="44"/>
      <c r="C119" s="36" t="s">
        <v>30</v>
      </c>
      <c r="D119" s="45"/>
      <c r="E119" s="45"/>
      <c r="F119" s="31" t="str">
        <f>IF(E15="","",E15)</f>
        <v>Vyplň údaj</v>
      </c>
      <c r="G119" s="45"/>
      <c r="H119" s="45"/>
      <c r="I119" s="45"/>
      <c r="J119" s="45"/>
      <c r="K119" s="36" t="s">
        <v>35</v>
      </c>
      <c r="L119" s="45"/>
      <c r="M119" s="31" t="str">
        <f>E21</f>
        <v xml:space="preserve"> </v>
      </c>
      <c r="N119" s="31"/>
      <c r="O119" s="31"/>
      <c r="P119" s="31"/>
      <c r="Q119" s="31"/>
      <c r="R119" s="46"/>
    </row>
    <row r="120" s="1" customFormat="1" ht="10.32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8" customFormat="1" ht="29.28" customHeight="1">
      <c r="B121" s="186"/>
      <c r="C121" s="187" t="s">
        <v>135</v>
      </c>
      <c r="D121" s="188" t="s">
        <v>136</v>
      </c>
      <c r="E121" s="188" t="s">
        <v>59</v>
      </c>
      <c r="F121" s="188" t="s">
        <v>137</v>
      </c>
      <c r="G121" s="188"/>
      <c r="H121" s="188"/>
      <c r="I121" s="188"/>
      <c r="J121" s="188" t="s">
        <v>138</v>
      </c>
      <c r="K121" s="188" t="s">
        <v>139</v>
      </c>
      <c r="L121" s="188" t="s">
        <v>140</v>
      </c>
      <c r="M121" s="188"/>
      <c r="N121" s="188" t="s">
        <v>113</v>
      </c>
      <c r="O121" s="188"/>
      <c r="P121" s="188"/>
      <c r="Q121" s="189"/>
      <c r="R121" s="190"/>
      <c r="T121" s="98" t="s">
        <v>141</v>
      </c>
      <c r="U121" s="99" t="s">
        <v>41</v>
      </c>
      <c r="V121" s="99" t="s">
        <v>142</v>
      </c>
      <c r="W121" s="99" t="s">
        <v>143</v>
      </c>
      <c r="X121" s="99" t="s">
        <v>144</v>
      </c>
      <c r="Y121" s="99" t="s">
        <v>145</v>
      </c>
      <c r="Z121" s="99" t="s">
        <v>146</v>
      </c>
      <c r="AA121" s="100" t="s">
        <v>147</v>
      </c>
    </row>
    <row r="122" s="1" customFormat="1" ht="29.28" customHeight="1">
      <c r="B122" s="44"/>
      <c r="C122" s="102" t="s">
        <v>110</v>
      </c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191">
        <f>BK122</f>
        <v>0</v>
      </c>
      <c r="O122" s="192"/>
      <c r="P122" s="192"/>
      <c r="Q122" s="192"/>
      <c r="R122" s="46"/>
      <c r="T122" s="101"/>
      <c r="U122" s="65"/>
      <c r="V122" s="65"/>
      <c r="W122" s="193">
        <f>W123+W162+W168</f>
        <v>0</v>
      </c>
      <c r="X122" s="65"/>
      <c r="Y122" s="193">
        <f>Y123+Y162+Y168</f>
        <v>793.96539511000014</v>
      </c>
      <c r="Z122" s="65"/>
      <c r="AA122" s="194">
        <f>AA123+AA162+AA168</f>
        <v>41.764845000000001</v>
      </c>
      <c r="AT122" s="20" t="s">
        <v>76</v>
      </c>
      <c r="AU122" s="20" t="s">
        <v>115</v>
      </c>
      <c r="BK122" s="195">
        <f>BK123+BK162+BK168</f>
        <v>0</v>
      </c>
    </row>
    <row r="123" s="9" customFormat="1" ht="37.44001" customHeight="1">
      <c r="B123" s="196"/>
      <c r="C123" s="197"/>
      <c r="D123" s="198" t="s">
        <v>116</v>
      </c>
      <c r="E123" s="198"/>
      <c r="F123" s="198"/>
      <c r="G123" s="198"/>
      <c r="H123" s="198"/>
      <c r="I123" s="198"/>
      <c r="J123" s="198"/>
      <c r="K123" s="198"/>
      <c r="L123" s="198"/>
      <c r="M123" s="198"/>
      <c r="N123" s="199">
        <f>BK123</f>
        <v>0</v>
      </c>
      <c r="O123" s="166"/>
      <c r="P123" s="166"/>
      <c r="Q123" s="166"/>
      <c r="R123" s="200"/>
      <c r="T123" s="201"/>
      <c r="U123" s="197"/>
      <c r="V123" s="197"/>
      <c r="W123" s="202">
        <f>W124+W140+W148+W154+W160</f>
        <v>0</v>
      </c>
      <c r="X123" s="197"/>
      <c r="Y123" s="202">
        <f>Y124+Y140+Y148+Y154+Y160</f>
        <v>793.96539511000014</v>
      </c>
      <c r="Z123" s="197"/>
      <c r="AA123" s="203">
        <f>AA124+AA140+AA148+AA154+AA160</f>
        <v>41.764845000000001</v>
      </c>
      <c r="AR123" s="204" t="s">
        <v>85</v>
      </c>
      <c r="AT123" s="205" t="s">
        <v>76</v>
      </c>
      <c r="AU123" s="205" t="s">
        <v>77</v>
      </c>
      <c r="AY123" s="204" t="s">
        <v>148</v>
      </c>
      <c r="BK123" s="206">
        <f>BK124+BK140+BK148+BK154+BK160</f>
        <v>0</v>
      </c>
    </row>
    <row r="124" s="9" customFormat="1" ht="19.92" customHeight="1">
      <c r="B124" s="196"/>
      <c r="C124" s="197"/>
      <c r="D124" s="207" t="s">
        <v>117</v>
      </c>
      <c r="E124" s="207"/>
      <c r="F124" s="207"/>
      <c r="G124" s="207"/>
      <c r="H124" s="207"/>
      <c r="I124" s="207"/>
      <c r="J124" s="207"/>
      <c r="K124" s="207"/>
      <c r="L124" s="207"/>
      <c r="M124" s="207"/>
      <c r="N124" s="208">
        <f>BK124</f>
        <v>0</v>
      </c>
      <c r="O124" s="209"/>
      <c r="P124" s="209"/>
      <c r="Q124" s="209"/>
      <c r="R124" s="200"/>
      <c r="T124" s="201"/>
      <c r="U124" s="197"/>
      <c r="V124" s="197"/>
      <c r="W124" s="202">
        <f>SUM(W125:W139)</f>
        <v>0</v>
      </c>
      <c r="X124" s="197"/>
      <c r="Y124" s="202">
        <f>SUM(Y125:Y139)</f>
        <v>72.84846300000001</v>
      </c>
      <c r="Z124" s="197"/>
      <c r="AA124" s="203">
        <f>SUM(AA125:AA139)</f>
        <v>41.764845000000001</v>
      </c>
      <c r="AR124" s="204" t="s">
        <v>85</v>
      </c>
      <c r="AT124" s="205" t="s">
        <v>76</v>
      </c>
      <c r="AU124" s="205" t="s">
        <v>85</v>
      </c>
      <c r="AY124" s="204" t="s">
        <v>148</v>
      </c>
      <c r="BK124" s="206">
        <f>SUM(BK125:BK139)</f>
        <v>0</v>
      </c>
    </row>
    <row r="125" s="1" customFormat="1" ht="38.25" customHeight="1">
      <c r="B125" s="174"/>
      <c r="C125" s="210" t="s">
        <v>85</v>
      </c>
      <c r="D125" s="210" t="s">
        <v>149</v>
      </c>
      <c r="E125" s="211" t="s">
        <v>325</v>
      </c>
      <c r="F125" s="212" t="s">
        <v>326</v>
      </c>
      <c r="G125" s="212"/>
      <c r="H125" s="212"/>
      <c r="I125" s="212"/>
      <c r="J125" s="213" t="s">
        <v>195</v>
      </c>
      <c r="K125" s="214">
        <v>230.74500000000001</v>
      </c>
      <c r="L125" s="215">
        <v>0</v>
      </c>
      <c r="M125" s="215"/>
      <c r="N125" s="216">
        <f>ROUND(L125*K125,2)</f>
        <v>0</v>
      </c>
      <c r="O125" s="216"/>
      <c r="P125" s="216"/>
      <c r="Q125" s="216"/>
      <c r="R125" s="178"/>
      <c r="T125" s="217" t="s">
        <v>5</v>
      </c>
      <c r="U125" s="54" t="s">
        <v>44</v>
      </c>
      <c r="V125" s="45"/>
      <c r="W125" s="218">
        <f>V125*K125</f>
        <v>0</v>
      </c>
      <c r="X125" s="218">
        <v>0</v>
      </c>
      <c r="Y125" s="218">
        <f>X125*K125</f>
        <v>0</v>
      </c>
      <c r="Z125" s="218">
        <v>0.18099999999999999</v>
      </c>
      <c r="AA125" s="219">
        <f>Z125*K125</f>
        <v>41.764845000000001</v>
      </c>
      <c r="AR125" s="20" t="s">
        <v>153</v>
      </c>
      <c r="AT125" s="20" t="s">
        <v>149</v>
      </c>
      <c r="AU125" s="20" t="s">
        <v>127</v>
      </c>
      <c r="AY125" s="20" t="s">
        <v>148</v>
      </c>
      <c r="BE125" s="134">
        <f>IF(U125="základná",N125,0)</f>
        <v>0</v>
      </c>
      <c r="BF125" s="134">
        <f>IF(U125="znížená",N125,0)</f>
        <v>0</v>
      </c>
      <c r="BG125" s="134">
        <f>IF(U125="zákl. prenesená",N125,0)</f>
        <v>0</v>
      </c>
      <c r="BH125" s="134">
        <f>IF(U125="zníž. prenesená",N125,0)</f>
        <v>0</v>
      </c>
      <c r="BI125" s="134">
        <f>IF(U125="nulová",N125,0)</f>
        <v>0</v>
      </c>
      <c r="BJ125" s="20" t="s">
        <v>127</v>
      </c>
      <c r="BK125" s="134">
        <f>ROUND(L125*K125,2)</f>
        <v>0</v>
      </c>
      <c r="BL125" s="20" t="s">
        <v>153</v>
      </c>
      <c r="BM125" s="20" t="s">
        <v>327</v>
      </c>
    </row>
    <row r="126" s="1" customFormat="1" ht="25.5" customHeight="1">
      <c r="B126" s="174"/>
      <c r="C126" s="210" t="s">
        <v>127</v>
      </c>
      <c r="D126" s="210" t="s">
        <v>149</v>
      </c>
      <c r="E126" s="211" t="s">
        <v>155</v>
      </c>
      <c r="F126" s="212" t="s">
        <v>156</v>
      </c>
      <c r="G126" s="212"/>
      <c r="H126" s="212"/>
      <c r="I126" s="212"/>
      <c r="J126" s="213" t="s">
        <v>157</v>
      </c>
      <c r="K126" s="214">
        <v>221.51499999999999</v>
      </c>
      <c r="L126" s="215">
        <v>0</v>
      </c>
      <c r="M126" s="215"/>
      <c r="N126" s="216">
        <f>ROUND(L126*K126,2)</f>
        <v>0</v>
      </c>
      <c r="O126" s="216"/>
      <c r="P126" s="216"/>
      <c r="Q126" s="216"/>
      <c r="R126" s="178"/>
      <c r="T126" s="217" t="s">
        <v>5</v>
      </c>
      <c r="U126" s="54" t="s">
        <v>44</v>
      </c>
      <c r="V126" s="45"/>
      <c r="W126" s="218">
        <f>V126*K126</f>
        <v>0</v>
      </c>
      <c r="X126" s="218">
        <v>0</v>
      </c>
      <c r="Y126" s="218">
        <f>X126*K126</f>
        <v>0</v>
      </c>
      <c r="Z126" s="218">
        <v>0</v>
      </c>
      <c r="AA126" s="219">
        <f>Z126*K126</f>
        <v>0</v>
      </c>
      <c r="AR126" s="20" t="s">
        <v>153</v>
      </c>
      <c r="AT126" s="20" t="s">
        <v>149</v>
      </c>
      <c r="AU126" s="20" t="s">
        <v>127</v>
      </c>
      <c r="AY126" s="20" t="s">
        <v>148</v>
      </c>
      <c r="BE126" s="134">
        <f>IF(U126="základná",N126,0)</f>
        <v>0</v>
      </c>
      <c r="BF126" s="134">
        <f>IF(U126="znížená",N126,0)</f>
        <v>0</v>
      </c>
      <c r="BG126" s="134">
        <f>IF(U126="zákl. prenesená",N126,0)</f>
        <v>0</v>
      </c>
      <c r="BH126" s="134">
        <f>IF(U126="zníž. prenesená",N126,0)</f>
        <v>0</v>
      </c>
      <c r="BI126" s="134">
        <f>IF(U126="nulová",N126,0)</f>
        <v>0</v>
      </c>
      <c r="BJ126" s="20" t="s">
        <v>127</v>
      </c>
      <c r="BK126" s="134">
        <f>ROUND(L126*K126,2)</f>
        <v>0</v>
      </c>
      <c r="BL126" s="20" t="s">
        <v>153</v>
      </c>
      <c r="BM126" s="20" t="s">
        <v>328</v>
      </c>
    </row>
    <row r="127" s="1" customFormat="1" ht="51" customHeight="1">
      <c r="B127" s="174"/>
      <c r="C127" s="210" t="s">
        <v>159</v>
      </c>
      <c r="D127" s="210" t="s">
        <v>149</v>
      </c>
      <c r="E127" s="211" t="s">
        <v>160</v>
      </c>
      <c r="F127" s="212" t="s">
        <v>161</v>
      </c>
      <c r="G127" s="212"/>
      <c r="H127" s="212"/>
      <c r="I127" s="212"/>
      <c r="J127" s="213" t="s">
        <v>157</v>
      </c>
      <c r="K127" s="214">
        <v>221.51499999999999</v>
      </c>
      <c r="L127" s="215">
        <v>0</v>
      </c>
      <c r="M127" s="215"/>
      <c r="N127" s="216">
        <f>ROUND(L127*K127,2)</f>
        <v>0</v>
      </c>
      <c r="O127" s="216"/>
      <c r="P127" s="216"/>
      <c r="Q127" s="216"/>
      <c r="R127" s="178"/>
      <c r="T127" s="217" t="s">
        <v>5</v>
      </c>
      <c r="U127" s="54" t="s">
        <v>44</v>
      </c>
      <c r="V127" s="45"/>
      <c r="W127" s="218">
        <f>V127*K127</f>
        <v>0</v>
      </c>
      <c r="X127" s="218">
        <v>0</v>
      </c>
      <c r="Y127" s="218">
        <f>X127*K127</f>
        <v>0</v>
      </c>
      <c r="Z127" s="218">
        <v>0</v>
      </c>
      <c r="AA127" s="219">
        <f>Z127*K127</f>
        <v>0</v>
      </c>
      <c r="AR127" s="20" t="s">
        <v>153</v>
      </c>
      <c r="AT127" s="20" t="s">
        <v>149</v>
      </c>
      <c r="AU127" s="20" t="s">
        <v>127</v>
      </c>
      <c r="AY127" s="20" t="s">
        <v>148</v>
      </c>
      <c r="BE127" s="134">
        <f>IF(U127="základná",N127,0)</f>
        <v>0</v>
      </c>
      <c r="BF127" s="134">
        <f>IF(U127="znížená",N127,0)</f>
        <v>0</v>
      </c>
      <c r="BG127" s="134">
        <f>IF(U127="zákl. prenesená",N127,0)</f>
        <v>0</v>
      </c>
      <c r="BH127" s="134">
        <f>IF(U127="zníž. prenesená",N127,0)</f>
        <v>0</v>
      </c>
      <c r="BI127" s="134">
        <f>IF(U127="nulová",N127,0)</f>
        <v>0</v>
      </c>
      <c r="BJ127" s="20" t="s">
        <v>127</v>
      </c>
      <c r="BK127" s="134">
        <f>ROUND(L127*K127,2)</f>
        <v>0</v>
      </c>
      <c r="BL127" s="20" t="s">
        <v>153</v>
      </c>
      <c r="BM127" s="20" t="s">
        <v>329</v>
      </c>
    </row>
    <row r="128" s="1" customFormat="1" ht="51" customHeight="1">
      <c r="B128" s="174"/>
      <c r="C128" s="210" t="s">
        <v>153</v>
      </c>
      <c r="D128" s="210" t="s">
        <v>149</v>
      </c>
      <c r="E128" s="211" t="s">
        <v>163</v>
      </c>
      <c r="F128" s="212" t="s">
        <v>164</v>
      </c>
      <c r="G128" s="212"/>
      <c r="H128" s="212"/>
      <c r="I128" s="212"/>
      <c r="J128" s="213" t="s">
        <v>157</v>
      </c>
      <c r="K128" s="214">
        <v>221.51499999999999</v>
      </c>
      <c r="L128" s="215">
        <v>0</v>
      </c>
      <c r="M128" s="215"/>
      <c r="N128" s="216">
        <f>ROUND(L128*K128,2)</f>
        <v>0</v>
      </c>
      <c r="O128" s="216"/>
      <c r="P128" s="216"/>
      <c r="Q128" s="216"/>
      <c r="R128" s="178"/>
      <c r="T128" s="217" t="s">
        <v>5</v>
      </c>
      <c r="U128" s="54" t="s">
        <v>44</v>
      </c>
      <c r="V128" s="45"/>
      <c r="W128" s="218">
        <f>V128*K128</f>
        <v>0</v>
      </c>
      <c r="X128" s="218">
        <v>0</v>
      </c>
      <c r="Y128" s="218">
        <f>X128*K128</f>
        <v>0</v>
      </c>
      <c r="Z128" s="218">
        <v>0</v>
      </c>
      <c r="AA128" s="219">
        <f>Z128*K128</f>
        <v>0</v>
      </c>
      <c r="AR128" s="20" t="s">
        <v>153</v>
      </c>
      <c r="AT128" s="20" t="s">
        <v>149</v>
      </c>
      <c r="AU128" s="20" t="s">
        <v>127</v>
      </c>
      <c r="AY128" s="20" t="s">
        <v>148</v>
      </c>
      <c r="BE128" s="134">
        <f>IF(U128="základná",N128,0)</f>
        <v>0</v>
      </c>
      <c r="BF128" s="134">
        <f>IF(U128="znížená",N128,0)</f>
        <v>0</v>
      </c>
      <c r="BG128" s="134">
        <f>IF(U128="zákl. prenesená",N128,0)</f>
        <v>0</v>
      </c>
      <c r="BH128" s="134">
        <f>IF(U128="zníž. prenesená",N128,0)</f>
        <v>0</v>
      </c>
      <c r="BI128" s="134">
        <f>IF(U128="nulová",N128,0)</f>
        <v>0</v>
      </c>
      <c r="BJ128" s="20" t="s">
        <v>127</v>
      </c>
      <c r="BK128" s="134">
        <f>ROUND(L128*K128,2)</f>
        <v>0</v>
      </c>
      <c r="BL128" s="20" t="s">
        <v>153</v>
      </c>
      <c r="BM128" s="20" t="s">
        <v>330</v>
      </c>
    </row>
    <row r="129" s="1" customFormat="1" ht="51" customHeight="1">
      <c r="B129" s="174"/>
      <c r="C129" s="210" t="s">
        <v>166</v>
      </c>
      <c r="D129" s="210" t="s">
        <v>149</v>
      </c>
      <c r="E129" s="211" t="s">
        <v>167</v>
      </c>
      <c r="F129" s="212" t="s">
        <v>168</v>
      </c>
      <c r="G129" s="212"/>
      <c r="H129" s="212"/>
      <c r="I129" s="212"/>
      <c r="J129" s="213" t="s">
        <v>157</v>
      </c>
      <c r="K129" s="214">
        <v>12626.355</v>
      </c>
      <c r="L129" s="215">
        <v>0</v>
      </c>
      <c r="M129" s="215"/>
      <c r="N129" s="216">
        <f>ROUND(L129*K129,2)</f>
        <v>0</v>
      </c>
      <c r="O129" s="216"/>
      <c r="P129" s="216"/>
      <c r="Q129" s="216"/>
      <c r="R129" s="178"/>
      <c r="T129" s="217" t="s">
        <v>5</v>
      </c>
      <c r="U129" s="54" t="s">
        <v>44</v>
      </c>
      <c r="V129" s="45"/>
      <c r="W129" s="218">
        <f>V129*K129</f>
        <v>0</v>
      </c>
      <c r="X129" s="218">
        <v>0</v>
      </c>
      <c r="Y129" s="218">
        <f>X129*K129</f>
        <v>0</v>
      </c>
      <c r="Z129" s="218">
        <v>0</v>
      </c>
      <c r="AA129" s="219">
        <f>Z129*K129</f>
        <v>0</v>
      </c>
      <c r="AR129" s="20" t="s">
        <v>153</v>
      </c>
      <c r="AT129" s="20" t="s">
        <v>149</v>
      </c>
      <c r="AU129" s="20" t="s">
        <v>127</v>
      </c>
      <c r="AY129" s="20" t="s">
        <v>148</v>
      </c>
      <c r="BE129" s="134">
        <f>IF(U129="základná",N129,0)</f>
        <v>0</v>
      </c>
      <c r="BF129" s="134">
        <f>IF(U129="znížená",N129,0)</f>
        <v>0</v>
      </c>
      <c r="BG129" s="134">
        <f>IF(U129="zákl. prenesená",N129,0)</f>
        <v>0</v>
      </c>
      <c r="BH129" s="134">
        <f>IF(U129="zníž. prenesená",N129,0)</f>
        <v>0</v>
      </c>
      <c r="BI129" s="134">
        <f>IF(U129="nulová",N129,0)</f>
        <v>0</v>
      </c>
      <c r="BJ129" s="20" t="s">
        <v>127</v>
      </c>
      <c r="BK129" s="134">
        <f>ROUND(L129*K129,2)</f>
        <v>0</v>
      </c>
      <c r="BL129" s="20" t="s">
        <v>153</v>
      </c>
      <c r="BM129" s="20" t="s">
        <v>331</v>
      </c>
    </row>
    <row r="130" s="1" customFormat="1" ht="25.5" customHeight="1">
      <c r="B130" s="174"/>
      <c r="C130" s="210" t="s">
        <v>170</v>
      </c>
      <c r="D130" s="210" t="s">
        <v>149</v>
      </c>
      <c r="E130" s="211" t="s">
        <v>171</v>
      </c>
      <c r="F130" s="212" t="s">
        <v>172</v>
      </c>
      <c r="G130" s="212"/>
      <c r="H130" s="212"/>
      <c r="I130" s="212"/>
      <c r="J130" s="213" t="s">
        <v>157</v>
      </c>
      <c r="K130" s="214">
        <v>221.51499999999999</v>
      </c>
      <c r="L130" s="215">
        <v>0</v>
      </c>
      <c r="M130" s="215"/>
      <c r="N130" s="216">
        <f>ROUND(L130*K130,2)</f>
        <v>0</v>
      </c>
      <c r="O130" s="216"/>
      <c r="P130" s="216"/>
      <c r="Q130" s="216"/>
      <c r="R130" s="178"/>
      <c r="T130" s="217" t="s">
        <v>5</v>
      </c>
      <c r="U130" s="54" t="s">
        <v>44</v>
      </c>
      <c r="V130" s="45"/>
      <c r="W130" s="218">
        <f>V130*K130</f>
        <v>0</v>
      </c>
      <c r="X130" s="218">
        <v>0</v>
      </c>
      <c r="Y130" s="218">
        <f>X130*K130</f>
        <v>0</v>
      </c>
      <c r="Z130" s="218">
        <v>0</v>
      </c>
      <c r="AA130" s="219">
        <f>Z130*K130</f>
        <v>0</v>
      </c>
      <c r="AR130" s="20" t="s">
        <v>153</v>
      </c>
      <c r="AT130" s="20" t="s">
        <v>149</v>
      </c>
      <c r="AU130" s="20" t="s">
        <v>127</v>
      </c>
      <c r="AY130" s="20" t="s">
        <v>148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20" t="s">
        <v>127</v>
      </c>
      <c r="BK130" s="134">
        <f>ROUND(L130*K130,2)</f>
        <v>0</v>
      </c>
      <c r="BL130" s="20" t="s">
        <v>153</v>
      </c>
      <c r="BM130" s="20" t="s">
        <v>173</v>
      </c>
    </row>
    <row r="131" s="1" customFormat="1" ht="25.5" customHeight="1">
      <c r="B131" s="174"/>
      <c r="C131" s="210" t="s">
        <v>174</v>
      </c>
      <c r="D131" s="210" t="s">
        <v>149</v>
      </c>
      <c r="E131" s="211" t="s">
        <v>175</v>
      </c>
      <c r="F131" s="212" t="s">
        <v>176</v>
      </c>
      <c r="G131" s="212"/>
      <c r="H131" s="212"/>
      <c r="I131" s="212"/>
      <c r="J131" s="213" t="s">
        <v>157</v>
      </c>
      <c r="K131" s="214">
        <v>221.51499999999999</v>
      </c>
      <c r="L131" s="215">
        <v>0</v>
      </c>
      <c r="M131" s="215"/>
      <c r="N131" s="216">
        <f>ROUND(L131*K131,2)</f>
        <v>0</v>
      </c>
      <c r="O131" s="216"/>
      <c r="P131" s="216"/>
      <c r="Q131" s="216"/>
      <c r="R131" s="178"/>
      <c r="T131" s="217" t="s">
        <v>5</v>
      </c>
      <c r="U131" s="54" t="s">
        <v>44</v>
      </c>
      <c r="V131" s="45"/>
      <c r="W131" s="218">
        <f>V131*K131</f>
        <v>0</v>
      </c>
      <c r="X131" s="218">
        <v>0</v>
      </c>
      <c r="Y131" s="218">
        <f>X131*K131</f>
        <v>0</v>
      </c>
      <c r="Z131" s="218">
        <v>0</v>
      </c>
      <c r="AA131" s="219">
        <f>Z131*K131</f>
        <v>0</v>
      </c>
      <c r="AR131" s="20" t="s">
        <v>153</v>
      </c>
      <c r="AT131" s="20" t="s">
        <v>149</v>
      </c>
      <c r="AU131" s="20" t="s">
        <v>127</v>
      </c>
      <c r="AY131" s="20" t="s">
        <v>148</v>
      </c>
      <c r="BE131" s="134">
        <f>IF(U131="základná",N131,0)</f>
        <v>0</v>
      </c>
      <c r="BF131" s="134">
        <f>IF(U131="znížená",N131,0)</f>
        <v>0</v>
      </c>
      <c r="BG131" s="134">
        <f>IF(U131="zákl. prenesená",N131,0)</f>
        <v>0</v>
      </c>
      <c r="BH131" s="134">
        <f>IF(U131="zníž. prenesená",N131,0)</f>
        <v>0</v>
      </c>
      <c r="BI131" s="134">
        <f>IF(U131="nulová",N131,0)</f>
        <v>0</v>
      </c>
      <c r="BJ131" s="20" t="s">
        <v>127</v>
      </c>
      <c r="BK131" s="134">
        <f>ROUND(L131*K131,2)</f>
        <v>0</v>
      </c>
      <c r="BL131" s="20" t="s">
        <v>153</v>
      </c>
      <c r="BM131" s="20" t="s">
        <v>177</v>
      </c>
    </row>
    <row r="132" s="1" customFormat="1" ht="25.5" customHeight="1">
      <c r="B132" s="174"/>
      <c r="C132" s="210" t="s">
        <v>178</v>
      </c>
      <c r="D132" s="210" t="s">
        <v>149</v>
      </c>
      <c r="E132" s="211" t="s">
        <v>179</v>
      </c>
      <c r="F132" s="212" t="s">
        <v>180</v>
      </c>
      <c r="G132" s="212"/>
      <c r="H132" s="212"/>
      <c r="I132" s="212"/>
      <c r="J132" s="213" t="s">
        <v>181</v>
      </c>
      <c r="K132" s="214">
        <v>414.233</v>
      </c>
      <c r="L132" s="215">
        <v>0</v>
      </c>
      <c r="M132" s="215"/>
      <c r="N132" s="216">
        <f>ROUND(L132*K132,2)</f>
        <v>0</v>
      </c>
      <c r="O132" s="216"/>
      <c r="P132" s="216"/>
      <c r="Q132" s="216"/>
      <c r="R132" s="178"/>
      <c r="T132" s="217" t="s">
        <v>5</v>
      </c>
      <c r="U132" s="54" t="s">
        <v>44</v>
      </c>
      <c r="V132" s="45"/>
      <c r="W132" s="218">
        <f>V132*K132</f>
        <v>0</v>
      </c>
      <c r="X132" s="218">
        <v>0</v>
      </c>
      <c r="Y132" s="218">
        <f>X132*K132</f>
        <v>0</v>
      </c>
      <c r="Z132" s="218">
        <v>0</v>
      </c>
      <c r="AA132" s="219">
        <f>Z132*K132</f>
        <v>0</v>
      </c>
      <c r="AR132" s="20" t="s">
        <v>153</v>
      </c>
      <c r="AT132" s="20" t="s">
        <v>149</v>
      </c>
      <c r="AU132" s="20" t="s">
        <v>127</v>
      </c>
      <c r="AY132" s="20" t="s">
        <v>148</v>
      </c>
      <c r="BE132" s="134">
        <f>IF(U132="základná",N132,0)</f>
        <v>0</v>
      </c>
      <c r="BF132" s="134">
        <f>IF(U132="znížená",N132,0)</f>
        <v>0</v>
      </c>
      <c r="BG132" s="134">
        <f>IF(U132="zákl. prenesená",N132,0)</f>
        <v>0</v>
      </c>
      <c r="BH132" s="134">
        <f>IF(U132="zníž. prenesená",N132,0)</f>
        <v>0</v>
      </c>
      <c r="BI132" s="134">
        <f>IF(U132="nulová",N132,0)</f>
        <v>0</v>
      </c>
      <c r="BJ132" s="20" t="s">
        <v>127</v>
      </c>
      <c r="BK132" s="134">
        <f>ROUND(L132*K132,2)</f>
        <v>0</v>
      </c>
      <c r="BL132" s="20" t="s">
        <v>153</v>
      </c>
      <c r="BM132" s="20" t="s">
        <v>182</v>
      </c>
    </row>
    <row r="133" s="1" customFormat="1" ht="16.5" customHeight="1">
      <c r="B133" s="174"/>
      <c r="C133" s="210" t="s">
        <v>183</v>
      </c>
      <c r="D133" s="210" t="s">
        <v>149</v>
      </c>
      <c r="E133" s="211" t="s">
        <v>193</v>
      </c>
      <c r="F133" s="212" t="s">
        <v>194</v>
      </c>
      <c r="G133" s="212"/>
      <c r="H133" s="212"/>
      <c r="I133" s="212"/>
      <c r="J133" s="213" t="s">
        <v>195</v>
      </c>
      <c r="K133" s="214">
        <v>692.23500000000001</v>
      </c>
      <c r="L133" s="215">
        <v>0</v>
      </c>
      <c r="M133" s="215"/>
      <c r="N133" s="216">
        <f>ROUND(L133*K133,2)</f>
        <v>0</v>
      </c>
      <c r="O133" s="216"/>
      <c r="P133" s="216"/>
      <c r="Q133" s="216"/>
      <c r="R133" s="178"/>
      <c r="T133" s="217" t="s">
        <v>5</v>
      </c>
      <c r="U133" s="54" t="s">
        <v>44</v>
      </c>
      <c r="V133" s="45"/>
      <c r="W133" s="218">
        <f>V133*K133</f>
        <v>0</v>
      </c>
      <c r="X133" s="218">
        <v>0</v>
      </c>
      <c r="Y133" s="218">
        <f>X133*K133</f>
        <v>0</v>
      </c>
      <c r="Z133" s="218">
        <v>0</v>
      </c>
      <c r="AA133" s="219">
        <f>Z133*K133</f>
        <v>0</v>
      </c>
      <c r="AR133" s="20" t="s">
        <v>153</v>
      </c>
      <c r="AT133" s="20" t="s">
        <v>149</v>
      </c>
      <c r="AU133" s="20" t="s">
        <v>127</v>
      </c>
      <c r="AY133" s="20" t="s">
        <v>148</v>
      </c>
      <c r="BE133" s="134">
        <f>IF(U133="základná",N133,0)</f>
        <v>0</v>
      </c>
      <c r="BF133" s="134">
        <f>IF(U133="znížená",N133,0)</f>
        <v>0</v>
      </c>
      <c r="BG133" s="134">
        <f>IF(U133="zákl. prenesená",N133,0)</f>
        <v>0</v>
      </c>
      <c r="BH133" s="134">
        <f>IF(U133="zníž. prenesená",N133,0)</f>
        <v>0</v>
      </c>
      <c r="BI133" s="134">
        <f>IF(U133="nulová",N133,0)</f>
        <v>0</v>
      </c>
      <c r="BJ133" s="20" t="s">
        <v>127</v>
      </c>
      <c r="BK133" s="134">
        <f>ROUND(L133*K133,2)</f>
        <v>0</v>
      </c>
      <c r="BL133" s="20" t="s">
        <v>153</v>
      </c>
      <c r="BM133" s="20" t="s">
        <v>196</v>
      </c>
    </row>
    <row r="134" s="1" customFormat="1" ht="16.5" customHeight="1">
      <c r="B134" s="174"/>
      <c r="C134" s="220" t="s">
        <v>187</v>
      </c>
      <c r="D134" s="220" t="s">
        <v>188</v>
      </c>
      <c r="E134" s="221" t="s">
        <v>198</v>
      </c>
      <c r="F134" s="222" t="s">
        <v>199</v>
      </c>
      <c r="G134" s="222"/>
      <c r="H134" s="222"/>
      <c r="I134" s="222"/>
      <c r="J134" s="223" t="s">
        <v>200</v>
      </c>
      <c r="K134" s="224">
        <v>17.306000000000001</v>
      </c>
      <c r="L134" s="225">
        <v>0</v>
      </c>
      <c r="M134" s="225"/>
      <c r="N134" s="226">
        <f>ROUND(L134*K134,2)</f>
        <v>0</v>
      </c>
      <c r="O134" s="216"/>
      <c r="P134" s="216"/>
      <c r="Q134" s="216"/>
      <c r="R134" s="178"/>
      <c r="T134" s="217" t="s">
        <v>5</v>
      </c>
      <c r="U134" s="54" t="s">
        <v>44</v>
      </c>
      <c r="V134" s="45"/>
      <c r="W134" s="218">
        <f>V134*K134</f>
        <v>0</v>
      </c>
      <c r="X134" s="218">
        <v>0.001</v>
      </c>
      <c r="Y134" s="218">
        <f>X134*K134</f>
        <v>0.017306000000000002</v>
      </c>
      <c r="Z134" s="218">
        <v>0</v>
      </c>
      <c r="AA134" s="219">
        <f>Z134*K134</f>
        <v>0</v>
      </c>
      <c r="AR134" s="20" t="s">
        <v>178</v>
      </c>
      <c r="AT134" s="20" t="s">
        <v>188</v>
      </c>
      <c r="AU134" s="20" t="s">
        <v>127</v>
      </c>
      <c r="AY134" s="20" t="s">
        <v>148</v>
      </c>
      <c r="BE134" s="134">
        <f>IF(U134="základná",N134,0)</f>
        <v>0</v>
      </c>
      <c r="BF134" s="134">
        <f>IF(U134="znížená",N134,0)</f>
        <v>0</v>
      </c>
      <c r="BG134" s="134">
        <f>IF(U134="zákl. prenesená",N134,0)</f>
        <v>0</v>
      </c>
      <c r="BH134" s="134">
        <f>IF(U134="zníž. prenesená",N134,0)</f>
        <v>0</v>
      </c>
      <c r="BI134" s="134">
        <f>IF(U134="nulová",N134,0)</f>
        <v>0</v>
      </c>
      <c r="BJ134" s="20" t="s">
        <v>127</v>
      </c>
      <c r="BK134" s="134">
        <f>ROUND(L134*K134,2)</f>
        <v>0</v>
      </c>
      <c r="BL134" s="20" t="s">
        <v>153</v>
      </c>
      <c r="BM134" s="20" t="s">
        <v>201</v>
      </c>
    </row>
    <row r="135" s="1" customFormat="1" ht="25.5" customHeight="1">
      <c r="B135" s="174"/>
      <c r="C135" s="210" t="s">
        <v>192</v>
      </c>
      <c r="D135" s="210" t="s">
        <v>149</v>
      </c>
      <c r="E135" s="211" t="s">
        <v>332</v>
      </c>
      <c r="F135" s="212" t="s">
        <v>333</v>
      </c>
      <c r="G135" s="212"/>
      <c r="H135" s="212"/>
      <c r="I135" s="212"/>
      <c r="J135" s="213" t="s">
        <v>195</v>
      </c>
      <c r="K135" s="214">
        <v>276.89400000000001</v>
      </c>
      <c r="L135" s="215">
        <v>0</v>
      </c>
      <c r="M135" s="215"/>
      <c r="N135" s="216">
        <f>ROUND(L135*K135,2)</f>
        <v>0</v>
      </c>
      <c r="O135" s="216"/>
      <c r="P135" s="216"/>
      <c r="Q135" s="216"/>
      <c r="R135" s="178"/>
      <c r="T135" s="217" t="s">
        <v>5</v>
      </c>
      <c r="U135" s="54" t="s">
        <v>44</v>
      </c>
      <c r="V135" s="45"/>
      <c r="W135" s="218">
        <f>V135*K135</f>
        <v>0</v>
      </c>
      <c r="X135" s="218">
        <v>0</v>
      </c>
      <c r="Y135" s="218">
        <f>X135*K135</f>
        <v>0</v>
      </c>
      <c r="Z135" s="218">
        <v>0</v>
      </c>
      <c r="AA135" s="219">
        <f>Z135*K135</f>
        <v>0</v>
      </c>
      <c r="AR135" s="20" t="s">
        <v>153</v>
      </c>
      <c r="AT135" s="20" t="s">
        <v>149</v>
      </c>
      <c r="AU135" s="20" t="s">
        <v>127</v>
      </c>
      <c r="AY135" s="20" t="s">
        <v>148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20" t="s">
        <v>127</v>
      </c>
      <c r="BK135" s="134">
        <f>ROUND(L135*K135,2)</f>
        <v>0</v>
      </c>
      <c r="BL135" s="20" t="s">
        <v>153</v>
      </c>
      <c r="BM135" s="20" t="s">
        <v>334</v>
      </c>
    </row>
    <row r="136" s="1" customFormat="1" ht="16.5" customHeight="1">
      <c r="B136" s="174"/>
      <c r="C136" s="220" t="s">
        <v>197</v>
      </c>
      <c r="D136" s="220" t="s">
        <v>188</v>
      </c>
      <c r="E136" s="221" t="s">
        <v>335</v>
      </c>
      <c r="F136" s="222" t="s">
        <v>336</v>
      </c>
      <c r="G136" s="222"/>
      <c r="H136" s="222"/>
      <c r="I136" s="222"/>
      <c r="J136" s="223" t="s">
        <v>181</v>
      </c>
      <c r="K136" s="224">
        <v>48.554000000000002</v>
      </c>
      <c r="L136" s="225">
        <v>0</v>
      </c>
      <c r="M136" s="225"/>
      <c r="N136" s="226">
        <f>ROUND(L136*K136,2)</f>
        <v>0</v>
      </c>
      <c r="O136" s="216"/>
      <c r="P136" s="216"/>
      <c r="Q136" s="216"/>
      <c r="R136" s="178"/>
      <c r="T136" s="217" t="s">
        <v>5</v>
      </c>
      <c r="U136" s="54" t="s">
        <v>44</v>
      </c>
      <c r="V136" s="45"/>
      <c r="W136" s="218">
        <f>V136*K136</f>
        <v>0</v>
      </c>
      <c r="X136" s="218">
        <v>1.5</v>
      </c>
      <c r="Y136" s="218">
        <f>X136*K136</f>
        <v>72.831000000000003</v>
      </c>
      <c r="Z136" s="218">
        <v>0</v>
      </c>
      <c r="AA136" s="219">
        <f>Z136*K136</f>
        <v>0</v>
      </c>
      <c r="AR136" s="20" t="s">
        <v>178</v>
      </c>
      <c r="AT136" s="20" t="s">
        <v>188</v>
      </c>
      <c r="AU136" s="20" t="s">
        <v>127</v>
      </c>
      <c r="AY136" s="20" t="s">
        <v>148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20" t="s">
        <v>127</v>
      </c>
      <c r="BK136" s="134">
        <f>ROUND(L136*K136,2)</f>
        <v>0</v>
      </c>
      <c r="BL136" s="20" t="s">
        <v>153</v>
      </c>
      <c r="BM136" s="20" t="s">
        <v>337</v>
      </c>
    </row>
    <row r="137" s="1" customFormat="1" ht="25.5" customHeight="1">
      <c r="B137" s="174"/>
      <c r="C137" s="210" t="s">
        <v>202</v>
      </c>
      <c r="D137" s="210" t="s">
        <v>149</v>
      </c>
      <c r="E137" s="211" t="s">
        <v>203</v>
      </c>
      <c r="F137" s="212" t="s">
        <v>204</v>
      </c>
      <c r="G137" s="212"/>
      <c r="H137" s="212"/>
      <c r="I137" s="212"/>
      <c r="J137" s="213" t="s">
        <v>195</v>
      </c>
      <c r="K137" s="214">
        <v>692.23500000000001</v>
      </c>
      <c r="L137" s="215">
        <v>0</v>
      </c>
      <c r="M137" s="215"/>
      <c r="N137" s="216">
        <f>ROUND(L137*K137,2)</f>
        <v>0</v>
      </c>
      <c r="O137" s="216"/>
      <c r="P137" s="216"/>
      <c r="Q137" s="216"/>
      <c r="R137" s="178"/>
      <c r="T137" s="217" t="s">
        <v>5</v>
      </c>
      <c r="U137" s="54" t="s">
        <v>44</v>
      </c>
      <c r="V137" s="45"/>
      <c r="W137" s="218">
        <f>V137*K137</f>
        <v>0</v>
      </c>
      <c r="X137" s="218">
        <v>0</v>
      </c>
      <c r="Y137" s="218">
        <f>X137*K137</f>
        <v>0</v>
      </c>
      <c r="Z137" s="218">
        <v>0</v>
      </c>
      <c r="AA137" s="219">
        <f>Z137*K137</f>
        <v>0</v>
      </c>
      <c r="AR137" s="20" t="s">
        <v>153</v>
      </c>
      <c r="AT137" s="20" t="s">
        <v>149</v>
      </c>
      <c r="AU137" s="20" t="s">
        <v>127</v>
      </c>
      <c r="AY137" s="20" t="s">
        <v>148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20" t="s">
        <v>127</v>
      </c>
      <c r="BK137" s="134">
        <f>ROUND(L137*K137,2)</f>
        <v>0</v>
      </c>
      <c r="BL137" s="20" t="s">
        <v>153</v>
      </c>
      <c r="BM137" s="20" t="s">
        <v>205</v>
      </c>
    </row>
    <row r="138" s="1" customFormat="1" ht="25.5" customHeight="1">
      <c r="B138" s="174"/>
      <c r="C138" s="210" t="s">
        <v>206</v>
      </c>
      <c r="D138" s="210" t="s">
        <v>149</v>
      </c>
      <c r="E138" s="211" t="s">
        <v>207</v>
      </c>
      <c r="F138" s="212" t="s">
        <v>208</v>
      </c>
      <c r="G138" s="212"/>
      <c r="H138" s="212"/>
      <c r="I138" s="212"/>
      <c r="J138" s="213" t="s">
        <v>195</v>
      </c>
      <c r="K138" s="214">
        <v>392.23500000000001</v>
      </c>
      <c r="L138" s="215">
        <v>0</v>
      </c>
      <c r="M138" s="215"/>
      <c r="N138" s="216">
        <f>ROUND(L138*K138,2)</f>
        <v>0</v>
      </c>
      <c r="O138" s="216"/>
      <c r="P138" s="216"/>
      <c r="Q138" s="216"/>
      <c r="R138" s="178"/>
      <c r="T138" s="217" t="s">
        <v>5</v>
      </c>
      <c r="U138" s="54" t="s">
        <v>44</v>
      </c>
      <c r="V138" s="45"/>
      <c r="W138" s="218">
        <f>V138*K138</f>
        <v>0</v>
      </c>
      <c r="X138" s="218">
        <v>0</v>
      </c>
      <c r="Y138" s="218">
        <f>X138*K138</f>
        <v>0</v>
      </c>
      <c r="Z138" s="218">
        <v>0</v>
      </c>
      <c r="AA138" s="219">
        <f>Z138*K138</f>
        <v>0</v>
      </c>
      <c r="AR138" s="20" t="s">
        <v>153</v>
      </c>
      <c r="AT138" s="20" t="s">
        <v>149</v>
      </c>
      <c r="AU138" s="20" t="s">
        <v>127</v>
      </c>
      <c r="AY138" s="20" t="s">
        <v>148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20" t="s">
        <v>127</v>
      </c>
      <c r="BK138" s="134">
        <f>ROUND(L138*K138,2)</f>
        <v>0</v>
      </c>
      <c r="BL138" s="20" t="s">
        <v>153</v>
      </c>
      <c r="BM138" s="20" t="s">
        <v>209</v>
      </c>
    </row>
    <row r="139" s="1" customFormat="1" ht="16.5" customHeight="1">
      <c r="B139" s="174"/>
      <c r="C139" s="220" t="s">
        <v>210</v>
      </c>
      <c r="D139" s="220" t="s">
        <v>188</v>
      </c>
      <c r="E139" s="221" t="s">
        <v>211</v>
      </c>
      <c r="F139" s="222" t="s">
        <v>212</v>
      </c>
      <c r="G139" s="222"/>
      <c r="H139" s="222"/>
      <c r="I139" s="222"/>
      <c r="J139" s="223" t="s">
        <v>213</v>
      </c>
      <c r="K139" s="224">
        <v>0.157</v>
      </c>
      <c r="L139" s="225">
        <v>0</v>
      </c>
      <c r="M139" s="225"/>
      <c r="N139" s="226">
        <f>ROUND(L139*K139,2)</f>
        <v>0</v>
      </c>
      <c r="O139" s="216"/>
      <c r="P139" s="216"/>
      <c r="Q139" s="216"/>
      <c r="R139" s="178"/>
      <c r="T139" s="217" t="s">
        <v>5</v>
      </c>
      <c r="U139" s="54" t="s">
        <v>44</v>
      </c>
      <c r="V139" s="45"/>
      <c r="W139" s="218">
        <f>V139*K139</f>
        <v>0</v>
      </c>
      <c r="X139" s="218">
        <v>0.001</v>
      </c>
      <c r="Y139" s="218">
        <f>X139*K139</f>
        <v>0.00015699999999999999</v>
      </c>
      <c r="Z139" s="218">
        <v>0</v>
      </c>
      <c r="AA139" s="219">
        <f>Z139*K139</f>
        <v>0</v>
      </c>
      <c r="AR139" s="20" t="s">
        <v>178</v>
      </c>
      <c r="AT139" s="20" t="s">
        <v>188</v>
      </c>
      <c r="AU139" s="20" t="s">
        <v>127</v>
      </c>
      <c r="AY139" s="20" t="s">
        <v>148</v>
      </c>
      <c r="BE139" s="134">
        <f>IF(U139="základná",N139,0)</f>
        <v>0</v>
      </c>
      <c r="BF139" s="134">
        <f>IF(U139="znížená",N139,0)</f>
        <v>0</v>
      </c>
      <c r="BG139" s="134">
        <f>IF(U139="zákl. prenesená",N139,0)</f>
        <v>0</v>
      </c>
      <c r="BH139" s="134">
        <f>IF(U139="zníž. prenesená",N139,0)</f>
        <v>0</v>
      </c>
      <c r="BI139" s="134">
        <f>IF(U139="nulová",N139,0)</f>
        <v>0</v>
      </c>
      <c r="BJ139" s="20" t="s">
        <v>127</v>
      </c>
      <c r="BK139" s="134">
        <f>ROUND(L139*K139,2)</f>
        <v>0</v>
      </c>
      <c r="BL139" s="20" t="s">
        <v>153</v>
      </c>
      <c r="BM139" s="20" t="s">
        <v>214</v>
      </c>
    </row>
    <row r="140" s="9" customFormat="1" ht="29.88" customHeight="1">
      <c r="B140" s="196"/>
      <c r="C140" s="197"/>
      <c r="D140" s="207" t="s">
        <v>324</v>
      </c>
      <c r="E140" s="207"/>
      <c r="F140" s="207"/>
      <c r="G140" s="207"/>
      <c r="H140" s="207"/>
      <c r="I140" s="207"/>
      <c r="J140" s="207"/>
      <c r="K140" s="207"/>
      <c r="L140" s="207"/>
      <c r="M140" s="207"/>
      <c r="N140" s="227">
        <f>BK140</f>
        <v>0</v>
      </c>
      <c r="O140" s="228"/>
      <c r="P140" s="228"/>
      <c r="Q140" s="228"/>
      <c r="R140" s="200"/>
      <c r="T140" s="201"/>
      <c r="U140" s="197"/>
      <c r="V140" s="197"/>
      <c r="W140" s="202">
        <f>SUM(W141:W147)</f>
        <v>0</v>
      </c>
      <c r="X140" s="197"/>
      <c r="Y140" s="202">
        <f>SUM(Y141:Y147)</f>
        <v>436.91031096000006</v>
      </c>
      <c r="Z140" s="197"/>
      <c r="AA140" s="203">
        <f>SUM(AA141:AA147)</f>
        <v>0</v>
      </c>
      <c r="AR140" s="204" t="s">
        <v>85</v>
      </c>
      <c r="AT140" s="205" t="s">
        <v>76</v>
      </c>
      <c r="AU140" s="205" t="s">
        <v>85</v>
      </c>
      <c r="AY140" s="204" t="s">
        <v>148</v>
      </c>
      <c r="BK140" s="206">
        <f>SUM(BK141:BK147)</f>
        <v>0</v>
      </c>
    </row>
    <row r="141" s="1" customFormat="1" ht="38.25" customHeight="1">
      <c r="B141" s="174"/>
      <c r="C141" s="210" t="s">
        <v>215</v>
      </c>
      <c r="D141" s="210" t="s">
        <v>149</v>
      </c>
      <c r="E141" s="211" t="s">
        <v>338</v>
      </c>
      <c r="F141" s="212" t="s">
        <v>339</v>
      </c>
      <c r="G141" s="212"/>
      <c r="H141" s="212"/>
      <c r="I141" s="212"/>
      <c r="J141" s="213" t="s">
        <v>157</v>
      </c>
      <c r="K141" s="214">
        <v>179.981</v>
      </c>
      <c r="L141" s="215">
        <v>0</v>
      </c>
      <c r="M141" s="215"/>
      <c r="N141" s="216">
        <f>ROUND(L141*K141,2)</f>
        <v>0</v>
      </c>
      <c r="O141" s="216"/>
      <c r="P141" s="216"/>
      <c r="Q141" s="216"/>
      <c r="R141" s="178"/>
      <c r="T141" s="217" t="s">
        <v>5</v>
      </c>
      <c r="U141" s="54" t="s">
        <v>44</v>
      </c>
      <c r="V141" s="45"/>
      <c r="W141" s="218">
        <f>V141*K141</f>
        <v>0</v>
      </c>
      <c r="X141" s="218">
        <v>1.665</v>
      </c>
      <c r="Y141" s="218">
        <f>X141*K141</f>
        <v>299.66836499999999</v>
      </c>
      <c r="Z141" s="218">
        <v>0</v>
      </c>
      <c r="AA141" s="219">
        <f>Z141*K141</f>
        <v>0</v>
      </c>
      <c r="AR141" s="20" t="s">
        <v>153</v>
      </c>
      <c r="AT141" s="20" t="s">
        <v>149</v>
      </c>
      <c r="AU141" s="20" t="s">
        <v>127</v>
      </c>
      <c r="AY141" s="20" t="s">
        <v>148</v>
      </c>
      <c r="BE141" s="134">
        <f>IF(U141="základná",N141,0)</f>
        <v>0</v>
      </c>
      <c r="BF141" s="134">
        <f>IF(U141="znížená",N141,0)</f>
        <v>0</v>
      </c>
      <c r="BG141" s="134">
        <f>IF(U141="zákl. prenesená",N141,0)</f>
        <v>0</v>
      </c>
      <c r="BH141" s="134">
        <f>IF(U141="zníž. prenesená",N141,0)</f>
        <v>0</v>
      </c>
      <c r="BI141" s="134">
        <f>IF(U141="nulová",N141,0)</f>
        <v>0</v>
      </c>
      <c r="BJ141" s="20" t="s">
        <v>127</v>
      </c>
      <c r="BK141" s="134">
        <f>ROUND(L141*K141,2)</f>
        <v>0</v>
      </c>
      <c r="BL141" s="20" t="s">
        <v>153</v>
      </c>
      <c r="BM141" s="20" t="s">
        <v>340</v>
      </c>
    </row>
    <row r="142" s="1" customFormat="1" ht="38.25" customHeight="1">
      <c r="B142" s="174"/>
      <c r="C142" s="210" t="s">
        <v>219</v>
      </c>
      <c r="D142" s="210" t="s">
        <v>149</v>
      </c>
      <c r="E142" s="211" t="s">
        <v>341</v>
      </c>
      <c r="F142" s="212" t="s">
        <v>342</v>
      </c>
      <c r="G142" s="212"/>
      <c r="H142" s="212"/>
      <c r="I142" s="212"/>
      <c r="J142" s="213" t="s">
        <v>195</v>
      </c>
      <c r="K142" s="214">
        <v>1326.7840000000001</v>
      </c>
      <c r="L142" s="215">
        <v>0</v>
      </c>
      <c r="M142" s="215"/>
      <c r="N142" s="216">
        <f>ROUND(L142*K142,2)</f>
        <v>0</v>
      </c>
      <c r="O142" s="216"/>
      <c r="P142" s="216"/>
      <c r="Q142" s="216"/>
      <c r="R142" s="178"/>
      <c r="T142" s="217" t="s">
        <v>5</v>
      </c>
      <c r="U142" s="54" t="s">
        <v>44</v>
      </c>
      <c r="V142" s="45"/>
      <c r="W142" s="218">
        <f>V142*K142</f>
        <v>0</v>
      </c>
      <c r="X142" s="218">
        <v>0.00018000000000000001</v>
      </c>
      <c r="Y142" s="218">
        <f>X142*K142</f>
        <v>0.23882112000000003</v>
      </c>
      <c r="Z142" s="218">
        <v>0</v>
      </c>
      <c r="AA142" s="219">
        <f>Z142*K142</f>
        <v>0</v>
      </c>
      <c r="AR142" s="20" t="s">
        <v>153</v>
      </c>
      <c r="AT142" s="20" t="s">
        <v>149</v>
      </c>
      <c r="AU142" s="20" t="s">
        <v>127</v>
      </c>
      <c r="AY142" s="20" t="s">
        <v>148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20" t="s">
        <v>127</v>
      </c>
      <c r="BK142" s="134">
        <f>ROUND(L142*K142,2)</f>
        <v>0</v>
      </c>
      <c r="BL142" s="20" t="s">
        <v>153</v>
      </c>
      <c r="BM142" s="20" t="s">
        <v>343</v>
      </c>
    </row>
    <row r="143" s="1" customFormat="1" ht="25.5" customHeight="1">
      <c r="B143" s="174"/>
      <c r="C143" s="220" t="s">
        <v>223</v>
      </c>
      <c r="D143" s="220" t="s">
        <v>188</v>
      </c>
      <c r="E143" s="221" t="s">
        <v>344</v>
      </c>
      <c r="F143" s="222" t="s">
        <v>345</v>
      </c>
      <c r="G143" s="222"/>
      <c r="H143" s="222"/>
      <c r="I143" s="222"/>
      <c r="J143" s="223" t="s">
        <v>195</v>
      </c>
      <c r="K143" s="224">
        <v>1525.8019999999999</v>
      </c>
      <c r="L143" s="225">
        <v>0</v>
      </c>
      <c r="M143" s="225"/>
      <c r="N143" s="226">
        <f>ROUND(L143*K143,2)</f>
        <v>0</v>
      </c>
      <c r="O143" s="216"/>
      <c r="P143" s="216"/>
      <c r="Q143" s="216"/>
      <c r="R143" s="178"/>
      <c r="T143" s="217" t="s">
        <v>5</v>
      </c>
      <c r="U143" s="54" t="s">
        <v>44</v>
      </c>
      <c r="V143" s="45"/>
      <c r="W143" s="218">
        <f>V143*K143</f>
        <v>0</v>
      </c>
      <c r="X143" s="218">
        <v>0.00029999999999999997</v>
      </c>
      <c r="Y143" s="218">
        <f>X143*K143</f>
        <v>0.45774059999999994</v>
      </c>
      <c r="Z143" s="218">
        <v>0</v>
      </c>
      <c r="AA143" s="219">
        <f>Z143*K143</f>
        <v>0</v>
      </c>
      <c r="AR143" s="20" t="s">
        <v>178</v>
      </c>
      <c r="AT143" s="20" t="s">
        <v>188</v>
      </c>
      <c r="AU143" s="20" t="s">
        <v>127</v>
      </c>
      <c r="AY143" s="20" t="s">
        <v>148</v>
      </c>
      <c r="BE143" s="134">
        <f>IF(U143="základná",N143,0)</f>
        <v>0</v>
      </c>
      <c r="BF143" s="134">
        <f>IF(U143="znížená",N143,0)</f>
        <v>0</v>
      </c>
      <c r="BG143" s="134">
        <f>IF(U143="zákl. prenesená",N143,0)</f>
        <v>0</v>
      </c>
      <c r="BH143" s="134">
        <f>IF(U143="zníž. prenesená",N143,0)</f>
        <v>0</v>
      </c>
      <c r="BI143" s="134">
        <f>IF(U143="nulová",N143,0)</f>
        <v>0</v>
      </c>
      <c r="BJ143" s="20" t="s">
        <v>127</v>
      </c>
      <c r="BK143" s="134">
        <f>ROUND(L143*K143,2)</f>
        <v>0</v>
      </c>
      <c r="BL143" s="20" t="s">
        <v>153</v>
      </c>
      <c r="BM143" s="20" t="s">
        <v>346</v>
      </c>
    </row>
    <row r="144" s="1" customFormat="1" ht="38.25" customHeight="1">
      <c r="B144" s="174"/>
      <c r="C144" s="210" t="s">
        <v>227</v>
      </c>
      <c r="D144" s="210" t="s">
        <v>149</v>
      </c>
      <c r="E144" s="211" t="s">
        <v>347</v>
      </c>
      <c r="F144" s="212" t="s">
        <v>348</v>
      </c>
      <c r="G144" s="212"/>
      <c r="H144" s="212"/>
      <c r="I144" s="212"/>
      <c r="J144" s="213" t="s">
        <v>152</v>
      </c>
      <c r="K144" s="214">
        <v>461.49000000000001</v>
      </c>
      <c r="L144" s="215">
        <v>0</v>
      </c>
      <c r="M144" s="215"/>
      <c r="N144" s="216">
        <f>ROUND(L144*K144,2)</f>
        <v>0</v>
      </c>
      <c r="O144" s="216"/>
      <c r="P144" s="216"/>
      <c r="Q144" s="216"/>
      <c r="R144" s="178"/>
      <c r="T144" s="217" t="s">
        <v>5</v>
      </c>
      <c r="U144" s="54" t="s">
        <v>44</v>
      </c>
      <c r="V144" s="45"/>
      <c r="W144" s="218">
        <f>V144*K144</f>
        <v>0</v>
      </c>
      <c r="X144" s="218">
        <v>0.29470000000000002</v>
      </c>
      <c r="Y144" s="218">
        <f>X144*K144</f>
        <v>136.001103</v>
      </c>
      <c r="Z144" s="218">
        <v>0</v>
      </c>
      <c r="AA144" s="219">
        <f>Z144*K144</f>
        <v>0</v>
      </c>
      <c r="AR144" s="20" t="s">
        <v>153</v>
      </c>
      <c r="AT144" s="20" t="s">
        <v>149</v>
      </c>
      <c r="AU144" s="20" t="s">
        <v>127</v>
      </c>
      <c r="AY144" s="20" t="s">
        <v>148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20" t="s">
        <v>127</v>
      </c>
      <c r="BK144" s="134">
        <f>ROUND(L144*K144,2)</f>
        <v>0</v>
      </c>
      <c r="BL144" s="20" t="s">
        <v>153</v>
      </c>
      <c r="BM144" s="20" t="s">
        <v>349</v>
      </c>
    </row>
    <row r="145" s="1" customFormat="1" ht="16.5" customHeight="1">
      <c r="B145" s="174"/>
      <c r="C145" s="220" t="s">
        <v>10</v>
      </c>
      <c r="D145" s="220" t="s">
        <v>188</v>
      </c>
      <c r="E145" s="221" t="s">
        <v>350</v>
      </c>
      <c r="F145" s="222" t="s">
        <v>351</v>
      </c>
      <c r="G145" s="222"/>
      <c r="H145" s="222"/>
      <c r="I145" s="222"/>
      <c r="J145" s="223" t="s">
        <v>152</v>
      </c>
      <c r="K145" s="224">
        <v>461.49000000000001</v>
      </c>
      <c r="L145" s="225">
        <v>0</v>
      </c>
      <c r="M145" s="225"/>
      <c r="N145" s="226">
        <f>ROUND(L145*K145,2)</f>
        <v>0</v>
      </c>
      <c r="O145" s="216"/>
      <c r="P145" s="216"/>
      <c r="Q145" s="216"/>
      <c r="R145" s="178"/>
      <c r="T145" s="217" t="s">
        <v>5</v>
      </c>
      <c r="U145" s="54" t="s">
        <v>44</v>
      </c>
      <c r="V145" s="45"/>
      <c r="W145" s="218">
        <f>V145*K145</f>
        <v>0</v>
      </c>
      <c r="X145" s="218">
        <v>0.001</v>
      </c>
      <c r="Y145" s="218">
        <f>X145*K145</f>
        <v>0.46149000000000001</v>
      </c>
      <c r="Z145" s="218">
        <v>0</v>
      </c>
      <c r="AA145" s="219">
        <f>Z145*K145</f>
        <v>0</v>
      </c>
      <c r="AR145" s="20" t="s">
        <v>178</v>
      </c>
      <c r="AT145" s="20" t="s">
        <v>188</v>
      </c>
      <c r="AU145" s="20" t="s">
        <v>127</v>
      </c>
      <c r="AY145" s="20" t="s">
        <v>148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20" t="s">
        <v>127</v>
      </c>
      <c r="BK145" s="134">
        <f>ROUND(L145*K145,2)</f>
        <v>0</v>
      </c>
      <c r="BL145" s="20" t="s">
        <v>153</v>
      </c>
      <c r="BM145" s="20" t="s">
        <v>352</v>
      </c>
    </row>
    <row r="146" s="1" customFormat="1" ht="38.25" customHeight="1">
      <c r="B146" s="174"/>
      <c r="C146" s="210" t="s">
        <v>234</v>
      </c>
      <c r="D146" s="210" t="s">
        <v>149</v>
      </c>
      <c r="E146" s="211" t="s">
        <v>353</v>
      </c>
      <c r="F146" s="212" t="s">
        <v>354</v>
      </c>
      <c r="G146" s="212"/>
      <c r="H146" s="212"/>
      <c r="I146" s="212"/>
      <c r="J146" s="213" t="s">
        <v>195</v>
      </c>
      <c r="K146" s="214">
        <v>318.428</v>
      </c>
      <c r="L146" s="215">
        <v>0</v>
      </c>
      <c r="M146" s="215"/>
      <c r="N146" s="216">
        <f>ROUND(L146*K146,2)</f>
        <v>0</v>
      </c>
      <c r="O146" s="216"/>
      <c r="P146" s="216"/>
      <c r="Q146" s="216"/>
      <c r="R146" s="178"/>
      <c r="T146" s="217" t="s">
        <v>5</v>
      </c>
      <c r="U146" s="54" t="s">
        <v>44</v>
      </c>
      <c r="V146" s="45"/>
      <c r="W146" s="218">
        <f>V146*K146</f>
        <v>0</v>
      </c>
      <c r="X146" s="218">
        <v>3.0000000000000001E-05</v>
      </c>
      <c r="Y146" s="218">
        <f>X146*K146</f>
        <v>0.0095528399999999999</v>
      </c>
      <c r="Z146" s="218">
        <v>0</v>
      </c>
      <c r="AA146" s="219">
        <f>Z146*K146</f>
        <v>0</v>
      </c>
      <c r="AR146" s="20" t="s">
        <v>153</v>
      </c>
      <c r="AT146" s="20" t="s">
        <v>149</v>
      </c>
      <c r="AU146" s="20" t="s">
        <v>127</v>
      </c>
      <c r="AY146" s="20" t="s">
        <v>148</v>
      </c>
      <c r="BE146" s="134">
        <f>IF(U146="základná",N146,0)</f>
        <v>0</v>
      </c>
      <c r="BF146" s="134">
        <f>IF(U146="znížená",N146,0)</f>
        <v>0</v>
      </c>
      <c r="BG146" s="134">
        <f>IF(U146="zákl. prenesená",N146,0)</f>
        <v>0</v>
      </c>
      <c r="BH146" s="134">
        <f>IF(U146="zníž. prenesená",N146,0)</f>
        <v>0</v>
      </c>
      <c r="BI146" s="134">
        <f>IF(U146="nulová",N146,0)</f>
        <v>0</v>
      </c>
      <c r="BJ146" s="20" t="s">
        <v>127</v>
      </c>
      <c r="BK146" s="134">
        <f>ROUND(L146*K146,2)</f>
        <v>0</v>
      </c>
      <c r="BL146" s="20" t="s">
        <v>153</v>
      </c>
      <c r="BM146" s="20" t="s">
        <v>355</v>
      </c>
    </row>
    <row r="147" s="1" customFormat="1" ht="25.5" customHeight="1">
      <c r="B147" s="174"/>
      <c r="C147" s="220" t="s">
        <v>238</v>
      </c>
      <c r="D147" s="220" t="s">
        <v>188</v>
      </c>
      <c r="E147" s="221" t="s">
        <v>356</v>
      </c>
      <c r="F147" s="222" t="s">
        <v>357</v>
      </c>
      <c r="G147" s="222"/>
      <c r="H147" s="222"/>
      <c r="I147" s="222"/>
      <c r="J147" s="223" t="s">
        <v>195</v>
      </c>
      <c r="K147" s="224">
        <v>366.19200000000001</v>
      </c>
      <c r="L147" s="225">
        <v>0</v>
      </c>
      <c r="M147" s="225"/>
      <c r="N147" s="226">
        <f>ROUND(L147*K147,2)</f>
        <v>0</v>
      </c>
      <c r="O147" s="216"/>
      <c r="P147" s="216"/>
      <c r="Q147" s="216"/>
      <c r="R147" s="178"/>
      <c r="T147" s="217" t="s">
        <v>5</v>
      </c>
      <c r="U147" s="54" t="s">
        <v>44</v>
      </c>
      <c r="V147" s="45"/>
      <c r="W147" s="218">
        <f>V147*K147</f>
        <v>0</v>
      </c>
      <c r="X147" s="218">
        <v>0.00020000000000000001</v>
      </c>
      <c r="Y147" s="218">
        <f>X147*K147</f>
        <v>0.073238400000000009</v>
      </c>
      <c r="Z147" s="218">
        <v>0</v>
      </c>
      <c r="AA147" s="219">
        <f>Z147*K147</f>
        <v>0</v>
      </c>
      <c r="AR147" s="20" t="s">
        <v>178</v>
      </c>
      <c r="AT147" s="20" t="s">
        <v>188</v>
      </c>
      <c r="AU147" s="20" t="s">
        <v>127</v>
      </c>
      <c r="AY147" s="20" t="s">
        <v>148</v>
      </c>
      <c r="BE147" s="134">
        <f>IF(U147="základná",N147,0)</f>
        <v>0</v>
      </c>
      <c r="BF147" s="134">
        <f>IF(U147="znížená",N147,0)</f>
        <v>0</v>
      </c>
      <c r="BG147" s="134">
        <f>IF(U147="zákl. prenesená",N147,0)</f>
        <v>0</v>
      </c>
      <c r="BH147" s="134">
        <f>IF(U147="zníž. prenesená",N147,0)</f>
        <v>0</v>
      </c>
      <c r="BI147" s="134">
        <f>IF(U147="nulová",N147,0)</f>
        <v>0</v>
      </c>
      <c r="BJ147" s="20" t="s">
        <v>127</v>
      </c>
      <c r="BK147" s="134">
        <f>ROUND(L147*K147,2)</f>
        <v>0</v>
      </c>
      <c r="BL147" s="20" t="s">
        <v>153</v>
      </c>
      <c r="BM147" s="20" t="s">
        <v>358</v>
      </c>
    </row>
    <row r="148" s="9" customFormat="1" ht="29.88" customHeight="1">
      <c r="B148" s="196"/>
      <c r="C148" s="197"/>
      <c r="D148" s="207" t="s">
        <v>119</v>
      </c>
      <c r="E148" s="207"/>
      <c r="F148" s="207"/>
      <c r="G148" s="207"/>
      <c r="H148" s="207"/>
      <c r="I148" s="207"/>
      <c r="J148" s="207"/>
      <c r="K148" s="207"/>
      <c r="L148" s="207"/>
      <c r="M148" s="207"/>
      <c r="N148" s="227">
        <f>BK148</f>
        <v>0</v>
      </c>
      <c r="O148" s="228"/>
      <c r="P148" s="228"/>
      <c r="Q148" s="228"/>
      <c r="R148" s="200"/>
      <c r="T148" s="201"/>
      <c r="U148" s="197"/>
      <c r="V148" s="197"/>
      <c r="W148" s="202">
        <f>SUM(W149:W153)</f>
        <v>0</v>
      </c>
      <c r="X148" s="197"/>
      <c r="Y148" s="202">
        <f>SUM(Y149:Y153)</f>
        <v>284.20662114999999</v>
      </c>
      <c r="Z148" s="197"/>
      <c r="AA148" s="203">
        <f>SUM(AA149:AA153)</f>
        <v>0</v>
      </c>
      <c r="AR148" s="204" t="s">
        <v>85</v>
      </c>
      <c r="AT148" s="205" t="s">
        <v>76</v>
      </c>
      <c r="AU148" s="205" t="s">
        <v>85</v>
      </c>
      <c r="AY148" s="204" t="s">
        <v>148</v>
      </c>
      <c r="BK148" s="206">
        <f>SUM(BK149:BK153)</f>
        <v>0</v>
      </c>
    </row>
    <row r="149" s="1" customFormat="1" ht="38.25" customHeight="1">
      <c r="B149" s="174"/>
      <c r="C149" s="210" t="s">
        <v>242</v>
      </c>
      <c r="D149" s="210" t="s">
        <v>149</v>
      </c>
      <c r="E149" s="211" t="s">
        <v>359</v>
      </c>
      <c r="F149" s="212" t="s">
        <v>360</v>
      </c>
      <c r="G149" s="212"/>
      <c r="H149" s="212"/>
      <c r="I149" s="212"/>
      <c r="J149" s="213" t="s">
        <v>195</v>
      </c>
      <c r="K149" s="214">
        <v>230.74500000000001</v>
      </c>
      <c r="L149" s="215">
        <v>0</v>
      </c>
      <c r="M149" s="215"/>
      <c r="N149" s="216">
        <f>ROUND(L149*K149,2)</f>
        <v>0</v>
      </c>
      <c r="O149" s="216"/>
      <c r="P149" s="216"/>
      <c r="Q149" s="216"/>
      <c r="R149" s="178"/>
      <c r="T149" s="217" t="s">
        <v>5</v>
      </c>
      <c r="U149" s="54" t="s">
        <v>44</v>
      </c>
      <c r="V149" s="45"/>
      <c r="W149" s="218">
        <f>V149*K149</f>
        <v>0</v>
      </c>
      <c r="X149" s="218">
        <v>0.26375999999999999</v>
      </c>
      <c r="Y149" s="218">
        <f>X149*K149</f>
        <v>60.8613012</v>
      </c>
      <c r="Z149" s="218">
        <v>0</v>
      </c>
      <c r="AA149" s="219">
        <f>Z149*K149</f>
        <v>0</v>
      </c>
      <c r="AR149" s="20" t="s">
        <v>153</v>
      </c>
      <c r="AT149" s="20" t="s">
        <v>149</v>
      </c>
      <c r="AU149" s="20" t="s">
        <v>127</v>
      </c>
      <c r="AY149" s="20" t="s">
        <v>148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20" t="s">
        <v>127</v>
      </c>
      <c r="BK149" s="134">
        <f>ROUND(L149*K149,2)</f>
        <v>0</v>
      </c>
      <c r="BL149" s="20" t="s">
        <v>153</v>
      </c>
      <c r="BM149" s="20" t="s">
        <v>361</v>
      </c>
    </row>
    <row r="150" s="1" customFormat="1" ht="38.25" customHeight="1">
      <c r="B150" s="174"/>
      <c r="C150" s="210" t="s">
        <v>246</v>
      </c>
      <c r="D150" s="210" t="s">
        <v>149</v>
      </c>
      <c r="E150" s="211" t="s">
        <v>362</v>
      </c>
      <c r="F150" s="212" t="s">
        <v>363</v>
      </c>
      <c r="G150" s="212"/>
      <c r="H150" s="212"/>
      <c r="I150" s="212"/>
      <c r="J150" s="213" t="s">
        <v>195</v>
      </c>
      <c r="K150" s="214">
        <v>230.74500000000001</v>
      </c>
      <c r="L150" s="215">
        <v>0</v>
      </c>
      <c r="M150" s="215"/>
      <c r="N150" s="216">
        <f>ROUND(L150*K150,2)</f>
        <v>0</v>
      </c>
      <c r="O150" s="216"/>
      <c r="P150" s="216"/>
      <c r="Q150" s="216"/>
      <c r="R150" s="178"/>
      <c r="T150" s="217" t="s">
        <v>5</v>
      </c>
      <c r="U150" s="54" t="s">
        <v>44</v>
      </c>
      <c r="V150" s="45"/>
      <c r="W150" s="218">
        <f>V150*K150</f>
        <v>0</v>
      </c>
      <c r="X150" s="218">
        <v>0.54130999999999996</v>
      </c>
      <c r="Y150" s="218">
        <f>X150*K150</f>
        <v>124.90457595</v>
      </c>
      <c r="Z150" s="218">
        <v>0</v>
      </c>
      <c r="AA150" s="219">
        <f>Z150*K150</f>
        <v>0</v>
      </c>
      <c r="AR150" s="20" t="s">
        <v>153</v>
      </c>
      <c r="AT150" s="20" t="s">
        <v>149</v>
      </c>
      <c r="AU150" s="20" t="s">
        <v>127</v>
      </c>
      <c r="AY150" s="20" t="s">
        <v>148</v>
      </c>
      <c r="BE150" s="134">
        <f>IF(U150="základná",N150,0)</f>
        <v>0</v>
      </c>
      <c r="BF150" s="134">
        <f>IF(U150="znížená",N150,0)</f>
        <v>0</v>
      </c>
      <c r="BG150" s="134">
        <f>IF(U150="zákl. prenesená",N150,0)</f>
        <v>0</v>
      </c>
      <c r="BH150" s="134">
        <f>IF(U150="zníž. prenesená",N150,0)</f>
        <v>0</v>
      </c>
      <c r="BI150" s="134">
        <f>IF(U150="nulová",N150,0)</f>
        <v>0</v>
      </c>
      <c r="BJ150" s="20" t="s">
        <v>127</v>
      </c>
      <c r="BK150" s="134">
        <f>ROUND(L150*K150,2)</f>
        <v>0</v>
      </c>
      <c r="BL150" s="20" t="s">
        <v>153</v>
      </c>
      <c r="BM150" s="20" t="s">
        <v>364</v>
      </c>
    </row>
    <row r="151" s="1" customFormat="1" ht="38.25" customHeight="1">
      <c r="B151" s="174"/>
      <c r="C151" s="210" t="s">
        <v>250</v>
      </c>
      <c r="D151" s="210" t="s">
        <v>149</v>
      </c>
      <c r="E151" s="211" t="s">
        <v>365</v>
      </c>
      <c r="F151" s="212" t="s">
        <v>366</v>
      </c>
      <c r="G151" s="212"/>
      <c r="H151" s="212"/>
      <c r="I151" s="212"/>
      <c r="J151" s="213" t="s">
        <v>152</v>
      </c>
      <c r="K151" s="214">
        <v>218</v>
      </c>
      <c r="L151" s="215">
        <v>0</v>
      </c>
      <c r="M151" s="215"/>
      <c r="N151" s="216">
        <f>ROUND(L151*K151,2)</f>
        <v>0</v>
      </c>
      <c r="O151" s="216"/>
      <c r="P151" s="216"/>
      <c r="Q151" s="216"/>
      <c r="R151" s="178"/>
      <c r="T151" s="217" t="s">
        <v>5</v>
      </c>
      <c r="U151" s="54" t="s">
        <v>44</v>
      </c>
      <c r="V151" s="45"/>
      <c r="W151" s="218">
        <f>V151*K151</f>
        <v>0</v>
      </c>
      <c r="X151" s="218">
        <v>0.10100000000000001</v>
      </c>
      <c r="Y151" s="218">
        <f>X151*K151</f>
        <v>22.018000000000001</v>
      </c>
      <c r="Z151" s="218">
        <v>0</v>
      </c>
      <c r="AA151" s="219">
        <f>Z151*K151</f>
        <v>0</v>
      </c>
      <c r="AR151" s="20" t="s">
        <v>153</v>
      </c>
      <c r="AT151" s="20" t="s">
        <v>149</v>
      </c>
      <c r="AU151" s="20" t="s">
        <v>127</v>
      </c>
      <c r="AY151" s="20" t="s">
        <v>148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20" t="s">
        <v>127</v>
      </c>
      <c r="BK151" s="134">
        <f>ROUND(L151*K151,2)</f>
        <v>0</v>
      </c>
      <c r="BL151" s="20" t="s">
        <v>153</v>
      </c>
      <c r="BM151" s="20" t="s">
        <v>367</v>
      </c>
    </row>
    <row r="152" s="1" customFormat="1" ht="38.25" customHeight="1">
      <c r="B152" s="174"/>
      <c r="C152" s="210" t="s">
        <v>254</v>
      </c>
      <c r="D152" s="210" t="s">
        <v>149</v>
      </c>
      <c r="E152" s="211" t="s">
        <v>368</v>
      </c>
      <c r="F152" s="212" t="s">
        <v>369</v>
      </c>
      <c r="G152" s="212"/>
      <c r="H152" s="212"/>
      <c r="I152" s="212"/>
      <c r="J152" s="213" t="s">
        <v>195</v>
      </c>
      <c r="K152" s="214">
        <v>276.89400000000001</v>
      </c>
      <c r="L152" s="215">
        <v>0</v>
      </c>
      <c r="M152" s="215"/>
      <c r="N152" s="216">
        <f>ROUND(L152*K152,2)</f>
        <v>0</v>
      </c>
      <c r="O152" s="216"/>
      <c r="P152" s="216"/>
      <c r="Q152" s="216"/>
      <c r="R152" s="178"/>
      <c r="T152" s="217" t="s">
        <v>5</v>
      </c>
      <c r="U152" s="54" t="s">
        <v>44</v>
      </c>
      <c r="V152" s="45"/>
      <c r="W152" s="218">
        <f>V152*K152</f>
        <v>0</v>
      </c>
      <c r="X152" s="218">
        <v>0.112</v>
      </c>
      <c r="Y152" s="218">
        <f>X152*K152</f>
        <v>31.012128000000001</v>
      </c>
      <c r="Z152" s="218">
        <v>0</v>
      </c>
      <c r="AA152" s="219">
        <f>Z152*K152</f>
        <v>0</v>
      </c>
      <c r="AR152" s="20" t="s">
        <v>153</v>
      </c>
      <c r="AT152" s="20" t="s">
        <v>149</v>
      </c>
      <c r="AU152" s="20" t="s">
        <v>127</v>
      </c>
      <c r="AY152" s="20" t="s">
        <v>148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20" t="s">
        <v>127</v>
      </c>
      <c r="BK152" s="134">
        <f>ROUND(L152*K152,2)</f>
        <v>0</v>
      </c>
      <c r="BL152" s="20" t="s">
        <v>153</v>
      </c>
      <c r="BM152" s="20" t="s">
        <v>370</v>
      </c>
    </row>
    <row r="153" s="1" customFormat="1" ht="25.5" customHeight="1">
      <c r="B153" s="174"/>
      <c r="C153" s="220" t="s">
        <v>259</v>
      </c>
      <c r="D153" s="220" t="s">
        <v>188</v>
      </c>
      <c r="E153" s="221" t="s">
        <v>371</v>
      </c>
      <c r="F153" s="222" t="s">
        <v>372</v>
      </c>
      <c r="G153" s="222"/>
      <c r="H153" s="222"/>
      <c r="I153" s="222"/>
      <c r="J153" s="223" t="s">
        <v>195</v>
      </c>
      <c r="K153" s="224">
        <v>276.89400000000001</v>
      </c>
      <c r="L153" s="225">
        <v>0</v>
      </c>
      <c r="M153" s="225"/>
      <c r="N153" s="226">
        <f>ROUND(L153*K153,2)</f>
        <v>0</v>
      </c>
      <c r="O153" s="216"/>
      <c r="P153" s="216"/>
      <c r="Q153" s="216"/>
      <c r="R153" s="178"/>
      <c r="T153" s="217" t="s">
        <v>5</v>
      </c>
      <c r="U153" s="54" t="s">
        <v>44</v>
      </c>
      <c r="V153" s="45"/>
      <c r="W153" s="218">
        <f>V153*K153</f>
        <v>0</v>
      </c>
      <c r="X153" s="218">
        <v>0.16400000000000001</v>
      </c>
      <c r="Y153" s="218">
        <f>X153*K153</f>
        <v>45.410616000000005</v>
      </c>
      <c r="Z153" s="218">
        <v>0</v>
      </c>
      <c r="AA153" s="219">
        <f>Z153*K153</f>
        <v>0</v>
      </c>
      <c r="AR153" s="20" t="s">
        <v>178</v>
      </c>
      <c r="AT153" s="20" t="s">
        <v>188</v>
      </c>
      <c r="AU153" s="20" t="s">
        <v>127</v>
      </c>
      <c r="AY153" s="20" t="s">
        <v>148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20" t="s">
        <v>127</v>
      </c>
      <c r="BK153" s="134">
        <f>ROUND(L153*K153,2)</f>
        <v>0</v>
      </c>
      <c r="BL153" s="20" t="s">
        <v>153</v>
      </c>
      <c r="BM153" s="20" t="s">
        <v>373</v>
      </c>
    </row>
    <row r="154" s="9" customFormat="1" ht="29.88" customHeight="1">
      <c r="B154" s="196"/>
      <c r="C154" s="197"/>
      <c r="D154" s="207" t="s">
        <v>121</v>
      </c>
      <c r="E154" s="207"/>
      <c r="F154" s="207"/>
      <c r="G154" s="207"/>
      <c r="H154" s="207"/>
      <c r="I154" s="207"/>
      <c r="J154" s="207"/>
      <c r="K154" s="207"/>
      <c r="L154" s="207"/>
      <c r="M154" s="207"/>
      <c r="N154" s="227">
        <f>BK154</f>
        <v>0</v>
      </c>
      <c r="O154" s="228"/>
      <c r="P154" s="228"/>
      <c r="Q154" s="228"/>
      <c r="R154" s="200"/>
      <c r="T154" s="201"/>
      <c r="U154" s="197"/>
      <c r="V154" s="197"/>
      <c r="W154" s="202">
        <f>SUM(W155:W159)</f>
        <v>0</v>
      </c>
      <c r="X154" s="197"/>
      <c r="Y154" s="202">
        <f>SUM(Y155:Y159)</f>
        <v>0</v>
      </c>
      <c r="Z154" s="197"/>
      <c r="AA154" s="203">
        <f>SUM(AA155:AA159)</f>
        <v>0</v>
      </c>
      <c r="AR154" s="204" t="s">
        <v>85</v>
      </c>
      <c r="AT154" s="205" t="s">
        <v>76</v>
      </c>
      <c r="AU154" s="205" t="s">
        <v>85</v>
      </c>
      <c r="AY154" s="204" t="s">
        <v>148</v>
      </c>
      <c r="BK154" s="206">
        <f>SUM(BK155:BK159)</f>
        <v>0</v>
      </c>
    </row>
    <row r="155" s="1" customFormat="1" ht="25.5" customHeight="1">
      <c r="B155" s="174"/>
      <c r="C155" s="210" t="s">
        <v>263</v>
      </c>
      <c r="D155" s="210" t="s">
        <v>149</v>
      </c>
      <c r="E155" s="211" t="s">
        <v>374</v>
      </c>
      <c r="F155" s="212" t="s">
        <v>375</v>
      </c>
      <c r="G155" s="212"/>
      <c r="H155" s="212"/>
      <c r="I155" s="212"/>
      <c r="J155" s="213" t="s">
        <v>152</v>
      </c>
      <c r="K155" s="214">
        <v>461.49000000000001</v>
      </c>
      <c r="L155" s="215">
        <v>0</v>
      </c>
      <c r="M155" s="215"/>
      <c r="N155" s="216">
        <f>ROUND(L155*K155,2)</f>
        <v>0</v>
      </c>
      <c r="O155" s="216"/>
      <c r="P155" s="216"/>
      <c r="Q155" s="216"/>
      <c r="R155" s="178"/>
      <c r="T155" s="217" t="s">
        <v>5</v>
      </c>
      <c r="U155" s="54" t="s">
        <v>44</v>
      </c>
      <c r="V155" s="45"/>
      <c r="W155" s="218">
        <f>V155*K155</f>
        <v>0</v>
      </c>
      <c r="X155" s="218">
        <v>0</v>
      </c>
      <c r="Y155" s="218">
        <f>X155*K155</f>
        <v>0</v>
      </c>
      <c r="Z155" s="218">
        <v>0</v>
      </c>
      <c r="AA155" s="219">
        <f>Z155*K155</f>
        <v>0</v>
      </c>
      <c r="AR155" s="20" t="s">
        <v>153</v>
      </c>
      <c r="AT155" s="20" t="s">
        <v>149</v>
      </c>
      <c r="AU155" s="20" t="s">
        <v>127</v>
      </c>
      <c r="AY155" s="20" t="s">
        <v>148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20" t="s">
        <v>127</v>
      </c>
      <c r="BK155" s="134">
        <f>ROUND(L155*K155,2)</f>
        <v>0</v>
      </c>
      <c r="BL155" s="20" t="s">
        <v>153</v>
      </c>
      <c r="BM155" s="20" t="s">
        <v>376</v>
      </c>
    </row>
    <row r="156" s="1" customFormat="1" ht="38.25" customHeight="1">
      <c r="B156" s="174"/>
      <c r="C156" s="210" t="s">
        <v>267</v>
      </c>
      <c r="D156" s="210" t="s">
        <v>149</v>
      </c>
      <c r="E156" s="211" t="s">
        <v>280</v>
      </c>
      <c r="F156" s="212" t="s">
        <v>281</v>
      </c>
      <c r="G156" s="212"/>
      <c r="H156" s="212"/>
      <c r="I156" s="212"/>
      <c r="J156" s="213" t="s">
        <v>181</v>
      </c>
      <c r="K156" s="214">
        <v>41.765000000000001</v>
      </c>
      <c r="L156" s="215">
        <v>0</v>
      </c>
      <c r="M156" s="215"/>
      <c r="N156" s="216">
        <f>ROUND(L156*K156,2)</f>
        <v>0</v>
      </c>
      <c r="O156" s="216"/>
      <c r="P156" s="216"/>
      <c r="Q156" s="216"/>
      <c r="R156" s="178"/>
      <c r="T156" s="217" t="s">
        <v>5</v>
      </c>
      <c r="U156" s="54" t="s">
        <v>44</v>
      </c>
      <c r="V156" s="45"/>
      <c r="W156" s="218">
        <f>V156*K156</f>
        <v>0</v>
      </c>
      <c r="X156" s="218">
        <v>0</v>
      </c>
      <c r="Y156" s="218">
        <f>X156*K156</f>
        <v>0</v>
      </c>
      <c r="Z156" s="218">
        <v>0</v>
      </c>
      <c r="AA156" s="219">
        <f>Z156*K156</f>
        <v>0</v>
      </c>
      <c r="AR156" s="20" t="s">
        <v>153</v>
      </c>
      <c r="AT156" s="20" t="s">
        <v>149</v>
      </c>
      <c r="AU156" s="20" t="s">
        <v>127</v>
      </c>
      <c r="AY156" s="20" t="s">
        <v>148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20" t="s">
        <v>127</v>
      </c>
      <c r="BK156" s="134">
        <f>ROUND(L156*K156,2)</f>
        <v>0</v>
      </c>
      <c r="BL156" s="20" t="s">
        <v>153</v>
      </c>
      <c r="BM156" s="20" t="s">
        <v>282</v>
      </c>
    </row>
    <row r="157" s="1" customFormat="1" ht="25.5" customHeight="1">
      <c r="B157" s="174"/>
      <c r="C157" s="210" t="s">
        <v>271</v>
      </c>
      <c r="D157" s="210" t="s">
        <v>149</v>
      </c>
      <c r="E157" s="211" t="s">
        <v>284</v>
      </c>
      <c r="F157" s="212" t="s">
        <v>285</v>
      </c>
      <c r="G157" s="212"/>
      <c r="H157" s="212"/>
      <c r="I157" s="212"/>
      <c r="J157" s="213" t="s">
        <v>181</v>
      </c>
      <c r="K157" s="214">
        <v>459.41500000000002</v>
      </c>
      <c r="L157" s="215">
        <v>0</v>
      </c>
      <c r="M157" s="215"/>
      <c r="N157" s="216">
        <f>ROUND(L157*K157,2)</f>
        <v>0</v>
      </c>
      <c r="O157" s="216"/>
      <c r="P157" s="216"/>
      <c r="Q157" s="216"/>
      <c r="R157" s="178"/>
      <c r="T157" s="217" t="s">
        <v>5</v>
      </c>
      <c r="U157" s="54" t="s">
        <v>44</v>
      </c>
      <c r="V157" s="45"/>
      <c r="W157" s="218">
        <f>V157*K157</f>
        <v>0</v>
      </c>
      <c r="X157" s="218">
        <v>0</v>
      </c>
      <c r="Y157" s="218">
        <f>X157*K157</f>
        <v>0</v>
      </c>
      <c r="Z157" s="218">
        <v>0</v>
      </c>
      <c r="AA157" s="219">
        <f>Z157*K157</f>
        <v>0</v>
      </c>
      <c r="AR157" s="20" t="s">
        <v>153</v>
      </c>
      <c r="AT157" s="20" t="s">
        <v>149</v>
      </c>
      <c r="AU157" s="20" t="s">
        <v>127</v>
      </c>
      <c r="AY157" s="20" t="s">
        <v>148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20" t="s">
        <v>127</v>
      </c>
      <c r="BK157" s="134">
        <f>ROUND(L157*K157,2)</f>
        <v>0</v>
      </c>
      <c r="BL157" s="20" t="s">
        <v>153</v>
      </c>
      <c r="BM157" s="20" t="s">
        <v>286</v>
      </c>
    </row>
    <row r="158" s="1" customFormat="1" ht="25.5" customHeight="1">
      <c r="B158" s="174"/>
      <c r="C158" s="210" t="s">
        <v>275</v>
      </c>
      <c r="D158" s="210" t="s">
        <v>149</v>
      </c>
      <c r="E158" s="211" t="s">
        <v>288</v>
      </c>
      <c r="F158" s="212" t="s">
        <v>289</v>
      </c>
      <c r="G158" s="212"/>
      <c r="H158" s="212"/>
      <c r="I158" s="212"/>
      <c r="J158" s="213" t="s">
        <v>181</v>
      </c>
      <c r="K158" s="214">
        <v>41.765000000000001</v>
      </c>
      <c r="L158" s="215">
        <v>0</v>
      </c>
      <c r="M158" s="215"/>
      <c r="N158" s="216">
        <f>ROUND(L158*K158,2)</f>
        <v>0</v>
      </c>
      <c r="O158" s="216"/>
      <c r="P158" s="216"/>
      <c r="Q158" s="216"/>
      <c r="R158" s="178"/>
      <c r="T158" s="217" t="s">
        <v>5</v>
      </c>
      <c r="U158" s="54" t="s">
        <v>44</v>
      </c>
      <c r="V158" s="45"/>
      <c r="W158" s="218">
        <f>V158*K158</f>
        <v>0</v>
      </c>
      <c r="X158" s="218">
        <v>0</v>
      </c>
      <c r="Y158" s="218">
        <f>X158*K158</f>
        <v>0</v>
      </c>
      <c r="Z158" s="218">
        <v>0</v>
      </c>
      <c r="AA158" s="219">
        <f>Z158*K158</f>
        <v>0</v>
      </c>
      <c r="AR158" s="20" t="s">
        <v>153</v>
      </c>
      <c r="AT158" s="20" t="s">
        <v>149</v>
      </c>
      <c r="AU158" s="20" t="s">
        <v>127</v>
      </c>
      <c r="AY158" s="20" t="s">
        <v>148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20" t="s">
        <v>127</v>
      </c>
      <c r="BK158" s="134">
        <f>ROUND(L158*K158,2)</f>
        <v>0</v>
      </c>
      <c r="BL158" s="20" t="s">
        <v>153</v>
      </c>
      <c r="BM158" s="20" t="s">
        <v>290</v>
      </c>
    </row>
    <row r="159" s="1" customFormat="1" ht="38.25" customHeight="1">
      <c r="B159" s="174"/>
      <c r="C159" s="210" t="s">
        <v>279</v>
      </c>
      <c r="D159" s="210" t="s">
        <v>149</v>
      </c>
      <c r="E159" s="211" t="s">
        <v>377</v>
      </c>
      <c r="F159" s="212" t="s">
        <v>378</v>
      </c>
      <c r="G159" s="212"/>
      <c r="H159" s="212"/>
      <c r="I159" s="212"/>
      <c r="J159" s="213" t="s">
        <v>181</v>
      </c>
      <c r="K159" s="214">
        <v>41.765000000000001</v>
      </c>
      <c r="L159" s="215">
        <v>0</v>
      </c>
      <c r="M159" s="215"/>
      <c r="N159" s="216">
        <f>ROUND(L159*K159,2)</f>
        <v>0</v>
      </c>
      <c r="O159" s="216"/>
      <c r="P159" s="216"/>
      <c r="Q159" s="216"/>
      <c r="R159" s="178"/>
      <c r="T159" s="217" t="s">
        <v>5</v>
      </c>
      <c r="U159" s="54" t="s">
        <v>44</v>
      </c>
      <c r="V159" s="45"/>
      <c r="W159" s="218">
        <f>V159*K159</f>
        <v>0</v>
      </c>
      <c r="X159" s="218">
        <v>0</v>
      </c>
      <c r="Y159" s="218">
        <f>X159*K159</f>
        <v>0</v>
      </c>
      <c r="Z159" s="218">
        <v>0</v>
      </c>
      <c r="AA159" s="219">
        <f>Z159*K159</f>
        <v>0</v>
      </c>
      <c r="AR159" s="20" t="s">
        <v>153</v>
      </c>
      <c r="AT159" s="20" t="s">
        <v>149</v>
      </c>
      <c r="AU159" s="20" t="s">
        <v>127</v>
      </c>
      <c r="AY159" s="20" t="s">
        <v>148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20" t="s">
        <v>127</v>
      </c>
      <c r="BK159" s="134">
        <f>ROUND(L159*K159,2)</f>
        <v>0</v>
      </c>
      <c r="BL159" s="20" t="s">
        <v>153</v>
      </c>
      <c r="BM159" s="20" t="s">
        <v>379</v>
      </c>
    </row>
    <row r="160" s="9" customFormat="1" ht="29.88" customHeight="1">
      <c r="B160" s="196"/>
      <c r="C160" s="197"/>
      <c r="D160" s="207" t="s">
        <v>122</v>
      </c>
      <c r="E160" s="207"/>
      <c r="F160" s="207"/>
      <c r="G160" s="207"/>
      <c r="H160" s="207"/>
      <c r="I160" s="207"/>
      <c r="J160" s="207"/>
      <c r="K160" s="207"/>
      <c r="L160" s="207"/>
      <c r="M160" s="207"/>
      <c r="N160" s="227">
        <f>BK160</f>
        <v>0</v>
      </c>
      <c r="O160" s="228"/>
      <c r="P160" s="228"/>
      <c r="Q160" s="228"/>
      <c r="R160" s="200"/>
      <c r="T160" s="201"/>
      <c r="U160" s="197"/>
      <c r="V160" s="197"/>
      <c r="W160" s="202">
        <f>W161</f>
        <v>0</v>
      </c>
      <c r="X160" s="197"/>
      <c r="Y160" s="202">
        <f>Y161</f>
        <v>0</v>
      </c>
      <c r="Z160" s="197"/>
      <c r="AA160" s="203">
        <f>AA161</f>
        <v>0</v>
      </c>
      <c r="AR160" s="204" t="s">
        <v>85</v>
      </c>
      <c r="AT160" s="205" t="s">
        <v>76</v>
      </c>
      <c r="AU160" s="205" t="s">
        <v>85</v>
      </c>
      <c r="AY160" s="204" t="s">
        <v>148</v>
      </c>
      <c r="BK160" s="206">
        <f>BK161</f>
        <v>0</v>
      </c>
    </row>
    <row r="161" s="1" customFormat="1" ht="25.5" customHeight="1">
      <c r="B161" s="174"/>
      <c r="C161" s="210" t="s">
        <v>283</v>
      </c>
      <c r="D161" s="210" t="s">
        <v>149</v>
      </c>
      <c r="E161" s="211" t="s">
        <v>296</v>
      </c>
      <c r="F161" s="212" t="s">
        <v>297</v>
      </c>
      <c r="G161" s="212"/>
      <c r="H161" s="212"/>
      <c r="I161" s="212"/>
      <c r="J161" s="213" t="s">
        <v>181</v>
      </c>
      <c r="K161" s="214">
        <v>793.96500000000003</v>
      </c>
      <c r="L161" s="215">
        <v>0</v>
      </c>
      <c r="M161" s="215"/>
      <c r="N161" s="216">
        <f>ROUND(L161*K161,2)</f>
        <v>0</v>
      </c>
      <c r="O161" s="216"/>
      <c r="P161" s="216"/>
      <c r="Q161" s="216"/>
      <c r="R161" s="178"/>
      <c r="T161" s="217" t="s">
        <v>5</v>
      </c>
      <c r="U161" s="54" t="s">
        <v>44</v>
      </c>
      <c r="V161" s="45"/>
      <c r="W161" s="218">
        <f>V161*K161</f>
        <v>0</v>
      </c>
      <c r="X161" s="218">
        <v>0</v>
      </c>
      <c r="Y161" s="218">
        <f>X161*K161</f>
        <v>0</v>
      </c>
      <c r="Z161" s="218">
        <v>0</v>
      </c>
      <c r="AA161" s="219">
        <f>Z161*K161</f>
        <v>0</v>
      </c>
      <c r="AR161" s="20" t="s">
        <v>153</v>
      </c>
      <c r="AT161" s="20" t="s">
        <v>149</v>
      </c>
      <c r="AU161" s="20" t="s">
        <v>127</v>
      </c>
      <c r="AY161" s="20" t="s">
        <v>148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20" t="s">
        <v>127</v>
      </c>
      <c r="BK161" s="134">
        <f>ROUND(L161*K161,2)</f>
        <v>0</v>
      </c>
      <c r="BL161" s="20" t="s">
        <v>153</v>
      </c>
      <c r="BM161" s="20" t="s">
        <v>380</v>
      </c>
    </row>
    <row r="162" s="9" customFormat="1" ht="37.44001" customHeight="1">
      <c r="B162" s="196"/>
      <c r="C162" s="197"/>
      <c r="D162" s="198" t="s">
        <v>123</v>
      </c>
      <c r="E162" s="198"/>
      <c r="F162" s="198"/>
      <c r="G162" s="198"/>
      <c r="H162" s="198"/>
      <c r="I162" s="198"/>
      <c r="J162" s="198"/>
      <c r="K162" s="198"/>
      <c r="L162" s="198"/>
      <c r="M162" s="198"/>
      <c r="N162" s="229">
        <f>BK162</f>
        <v>0</v>
      </c>
      <c r="O162" s="230"/>
      <c r="P162" s="230"/>
      <c r="Q162" s="230"/>
      <c r="R162" s="200"/>
      <c r="T162" s="201"/>
      <c r="U162" s="197"/>
      <c r="V162" s="197"/>
      <c r="W162" s="202">
        <f>SUM(W163:W167)</f>
        <v>0</v>
      </c>
      <c r="X162" s="197"/>
      <c r="Y162" s="202">
        <f>SUM(Y163:Y167)</f>
        <v>0</v>
      </c>
      <c r="Z162" s="197"/>
      <c r="AA162" s="203">
        <f>SUM(AA163:AA167)</f>
        <v>0</v>
      </c>
      <c r="AR162" s="204" t="s">
        <v>166</v>
      </c>
      <c r="AT162" s="205" t="s">
        <v>76</v>
      </c>
      <c r="AU162" s="205" t="s">
        <v>77</v>
      </c>
      <c r="AY162" s="204" t="s">
        <v>148</v>
      </c>
      <c r="BK162" s="206">
        <f>SUM(BK163:BK167)</f>
        <v>0</v>
      </c>
    </row>
    <row r="163" s="1" customFormat="1" ht="38.25" customHeight="1">
      <c r="B163" s="174"/>
      <c r="C163" s="210" t="s">
        <v>287</v>
      </c>
      <c r="D163" s="210" t="s">
        <v>149</v>
      </c>
      <c r="E163" s="211" t="s">
        <v>300</v>
      </c>
      <c r="F163" s="212" t="s">
        <v>301</v>
      </c>
      <c r="G163" s="212"/>
      <c r="H163" s="212"/>
      <c r="I163" s="212"/>
      <c r="J163" s="213" t="s">
        <v>302</v>
      </c>
      <c r="K163" s="214">
        <v>1</v>
      </c>
      <c r="L163" s="215">
        <v>0</v>
      </c>
      <c r="M163" s="215"/>
      <c r="N163" s="216">
        <f>ROUND(L163*K163,2)</f>
        <v>0</v>
      </c>
      <c r="O163" s="216"/>
      <c r="P163" s="216"/>
      <c r="Q163" s="216"/>
      <c r="R163" s="178"/>
      <c r="T163" s="217" t="s">
        <v>5</v>
      </c>
      <c r="U163" s="54" t="s">
        <v>44</v>
      </c>
      <c r="V163" s="45"/>
      <c r="W163" s="218">
        <f>V163*K163</f>
        <v>0</v>
      </c>
      <c r="X163" s="218">
        <v>0</v>
      </c>
      <c r="Y163" s="218">
        <f>X163*K163</f>
        <v>0</v>
      </c>
      <c r="Z163" s="218">
        <v>0</v>
      </c>
      <c r="AA163" s="219">
        <f>Z163*K163</f>
        <v>0</v>
      </c>
      <c r="AR163" s="20" t="s">
        <v>303</v>
      </c>
      <c r="AT163" s="20" t="s">
        <v>149</v>
      </c>
      <c r="AU163" s="20" t="s">
        <v>85</v>
      </c>
      <c r="AY163" s="20" t="s">
        <v>148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20" t="s">
        <v>127</v>
      </c>
      <c r="BK163" s="134">
        <f>ROUND(L163*K163,2)</f>
        <v>0</v>
      </c>
      <c r="BL163" s="20" t="s">
        <v>303</v>
      </c>
      <c r="BM163" s="20" t="s">
        <v>304</v>
      </c>
    </row>
    <row r="164" s="1" customFormat="1" ht="38.25" customHeight="1">
      <c r="B164" s="174"/>
      <c r="C164" s="210" t="s">
        <v>291</v>
      </c>
      <c r="D164" s="210" t="s">
        <v>149</v>
      </c>
      <c r="E164" s="211" t="s">
        <v>306</v>
      </c>
      <c r="F164" s="212" t="s">
        <v>307</v>
      </c>
      <c r="G164" s="212"/>
      <c r="H164" s="212"/>
      <c r="I164" s="212"/>
      <c r="J164" s="213" t="s">
        <v>302</v>
      </c>
      <c r="K164" s="214">
        <v>1</v>
      </c>
      <c r="L164" s="215">
        <v>0</v>
      </c>
      <c r="M164" s="215"/>
      <c r="N164" s="216">
        <f>ROUND(L164*K164,2)</f>
        <v>0</v>
      </c>
      <c r="O164" s="216"/>
      <c r="P164" s="216"/>
      <c r="Q164" s="216"/>
      <c r="R164" s="178"/>
      <c r="T164" s="217" t="s">
        <v>5</v>
      </c>
      <c r="U164" s="54" t="s">
        <v>44</v>
      </c>
      <c r="V164" s="45"/>
      <c r="W164" s="218">
        <f>V164*K164</f>
        <v>0</v>
      </c>
      <c r="X164" s="218">
        <v>0</v>
      </c>
      <c r="Y164" s="218">
        <f>X164*K164</f>
        <v>0</v>
      </c>
      <c r="Z164" s="218">
        <v>0</v>
      </c>
      <c r="AA164" s="219">
        <f>Z164*K164</f>
        <v>0</v>
      </c>
      <c r="AR164" s="20" t="s">
        <v>303</v>
      </c>
      <c r="AT164" s="20" t="s">
        <v>149</v>
      </c>
      <c r="AU164" s="20" t="s">
        <v>85</v>
      </c>
      <c r="AY164" s="20" t="s">
        <v>148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20" t="s">
        <v>127</v>
      </c>
      <c r="BK164" s="134">
        <f>ROUND(L164*K164,2)</f>
        <v>0</v>
      </c>
      <c r="BL164" s="20" t="s">
        <v>303</v>
      </c>
      <c r="BM164" s="20" t="s">
        <v>308</v>
      </c>
    </row>
    <row r="165" s="1" customFormat="1" ht="25.5" customHeight="1">
      <c r="B165" s="174"/>
      <c r="C165" s="210" t="s">
        <v>295</v>
      </c>
      <c r="D165" s="210" t="s">
        <v>149</v>
      </c>
      <c r="E165" s="211" t="s">
        <v>310</v>
      </c>
      <c r="F165" s="212" t="s">
        <v>311</v>
      </c>
      <c r="G165" s="212"/>
      <c r="H165" s="212"/>
      <c r="I165" s="212"/>
      <c r="J165" s="213" t="s">
        <v>302</v>
      </c>
      <c r="K165" s="214">
        <v>1</v>
      </c>
      <c r="L165" s="215">
        <v>0</v>
      </c>
      <c r="M165" s="215"/>
      <c r="N165" s="216">
        <f>ROUND(L165*K165,2)</f>
        <v>0</v>
      </c>
      <c r="O165" s="216"/>
      <c r="P165" s="216"/>
      <c r="Q165" s="216"/>
      <c r="R165" s="178"/>
      <c r="T165" s="217" t="s">
        <v>5</v>
      </c>
      <c r="U165" s="54" t="s">
        <v>44</v>
      </c>
      <c r="V165" s="45"/>
      <c r="W165" s="218">
        <f>V165*K165</f>
        <v>0</v>
      </c>
      <c r="X165" s="218">
        <v>0</v>
      </c>
      <c r="Y165" s="218">
        <f>X165*K165</f>
        <v>0</v>
      </c>
      <c r="Z165" s="218">
        <v>0</v>
      </c>
      <c r="AA165" s="219">
        <f>Z165*K165</f>
        <v>0</v>
      </c>
      <c r="AR165" s="20" t="s">
        <v>303</v>
      </c>
      <c r="AT165" s="20" t="s">
        <v>149</v>
      </c>
      <c r="AU165" s="20" t="s">
        <v>85</v>
      </c>
      <c r="AY165" s="20" t="s">
        <v>148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20" t="s">
        <v>127</v>
      </c>
      <c r="BK165" s="134">
        <f>ROUND(L165*K165,2)</f>
        <v>0</v>
      </c>
      <c r="BL165" s="20" t="s">
        <v>303</v>
      </c>
      <c r="BM165" s="20" t="s">
        <v>312</v>
      </c>
    </row>
    <row r="166" s="1" customFormat="1" ht="25.5" customHeight="1">
      <c r="B166" s="174"/>
      <c r="C166" s="210" t="s">
        <v>299</v>
      </c>
      <c r="D166" s="210" t="s">
        <v>149</v>
      </c>
      <c r="E166" s="211" t="s">
        <v>314</v>
      </c>
      <c r="F166" s="212" t="s">
        <v>315</v>
      </c>
      <c r="G166" s="212"/>
      <c r="H166" s="212"/>
      <c r="I166" s="212"/>
      <c r="J166" s="213" t="s">
        <v>302</v>
      </c>
      <c r="K166" s="214">
        <v>1</v>
      </c>
      <c r="L166" s="215">
        <v>0</v>
      </c>
      <c r="M166" s="215"/>
      <c r="N166" s="216">
        <f>ROUND(L166*K166,2)</f>
        <v>0</v>
      </c>
      <c r="O166" s="216"/>
      <c r="P166" s="216"/>
      <c r="Q166" s="216"/>
      <c r="R166" s="178"/>
      <c r="T166" s="217" t="s">
        <v>5</v>
      </c>
      <c r="U166" s="54" t="s">
        <v>44</v>
      </c>
      <c r="V166" s="45"/>
      <c r="W166" s="218">
        <f>V166*K166</f>
        <v>0</v>
      </c>
      <c r="X166" s="218">
        <v>0</v>
      </c>
      <c r="Y166" s="218">
        <f>X166*K166</f>
        <v>0</v>
      </c>
      <c r="Z166" s="218">
        <v>0</v>
      </c>
      <c r="AA166" s="219">
        <f>Z166*K166</f>
        <v>0</v>
      </c>
      <c r="AR166" s="20" t="s">
        <v>303</v>
      </c>
      <c r="AT166" s="20" t="s">
        <v>149</v>
      </c>
      <c r="AU166" s="20" t="s">
        <v>85</v>
      </c>
      <c r="AY166" s="20" t="s">
        <v>148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20" t="s">
        <v>127</v>
      </c>
      <c r="BK166" s="134">
        <f>ROUND(L166*K166,2)</f>
        <v>0</v>
      </c>
      <c r="BL166" s="20" t="s">
        <v>303</v>
      </c>
      <c r="BM166" s="20" t="s">
        <v>316</v>
      </c>
    </row>
    <row r="167" s="1" customFormat="1" ht="25.5" customHeight="1">
      <c r="B167" s="174"/>
      <c r="C167" s="210" t="s">
        <v>305</v>
      </c>
      <c r="D167" s="210" t="s">
        <v>149</v>
      </c>
      <c r="E167" s="211" t="s">
        <v>318</v>
      </c>
      <c r="F167" s="212" t="s">
        <v>319</v>
      </c>
      <c r="G167" s="212"/>
      <c r="H167" s="212"/>
      <c r="I167" s="212"/>
      <c r="J167" s="213" t="s">
        <v>302</v>
      </c>
      <c r="K167" s="214">
        <v>1</v>
      </c>
      <c r="L167" s="215">
        <v>0</v>
      </c>
      <c r="M167" s="215"/>
      <c r="N167" s="216">
        <f>ROUND(L167*K167,2)</f>
        <v>0</v>
      </c>
      <c r="O167" s="216"/>
      <c r="P167" s="216"/>
      <c r="Q167" s="216"/>
      <c r="R167" s="178"/>
      <c r="T167" s="217" t="s">
        <v>5</v>
      </c>
      <c r="U167" s="54" t="s">
        <v>44</v>
      </c>
      <c r="V167" s="45"/>
      <c r="W167" s="218">
        <f>V167*K167</f>
        <v>0</v>
      </c>
      <c r="X167" s="218">
        <v>0</v>
      </c>
      <c r="Y167" s="218">
        <f>X167*K167</f>
        <v>0</v>
      </c>
      <c r="Z167" s="218">
        <v>0</v>
      </c>
      <c r="AA167" s="219">
        <f>Z167*K167</f>
        <v>0</v>
      </c>
      <c r="AR167" s="20" t="s">
        <v>303</v>
      </c>
      <c r="AT167" s="20" t="s">
        <v>149</v>
      </c>
      <c r="AU167" s="20" t="s">
        <v>85</v>
      </c>
      <c r="AY167" s="20" t="s">
        <v>148</v>
      </c>
      <c r="BE167" s="134">
        <f>IF(U167="základná",N167,0)</f>
        <v>0</v>
      </c>
      <c r="BF167" s="134">
        <f>IF(U167="znížená",N167,0)</f>
        <v>0</v>
      </c>
      <c r="BG167" s="134">
        <f>IF(U167="zákl. prenesená",N167,0)</f>
        <v>0</v>
      </c>
      <c r="BH167" s="134">
        <f>IF(U167="zníž. prenesená",N167,0)</f>
        <v>0</v>
      </c>
      <c r="BI167" s="134">
        <f>IF(U167="nulová",N167,0)</f>
        <v>0</v>
      </c>
      <c r="BJ167" s="20" t="s">
        <v>127</v>
      </c>
      <c r="BK167" s="134">
        <f>ROUND(L167*K167,2)</f>
        <v>0</v>
      </c>
      <c r="BL167" s="20" t="s">
        <v>303</v>
      </c>
      <c r="BM167" s="20" t="s">
        <v>320</v>
      </c>
    </row>
    <row r="168" s="1" customFormat="1" ht="49.92" customHeight="1">
      <c r="B168" s="44"/>
      <c r="C168" s="45"/>
      <c r="D168" s="198" t="s">
        <v>321</v>
      </c>
      <c r="E168" s="45"/>
      <c r="F168" s="45"/>
      <c r="G168" s="45"/>
      <c r="H168" s="45"/>
      <c r="I168" s="45"/>
      <c r="J168" s="45"/>
      <c r="K168" s="45"/>
      <c r="L168" s="45"/>
      <c r="M168" s="45"/>
      <c r="N168" s="231">
        <f>BK168</f>
        <v>0</v>
      </c>
      <c r="O168" s="232"/>
      <c r="P168" s="232"/>
      <c r="Q168" s="232"/>
      <c r="R168" s="46"/>
      <c r="T168" s="233"/>
      <c r="U168" s="70"/>
      <c r="V168" s="70"/>
      <c r="W168" s="70"/>
      <c r="X168" s="70"/>
      <c r="Y168" s="70"/>
      <c r="Z168" s="70"/>
      <c r="AA168" s="72"/>
      <c r="AT168" s="20" t="s">
        <v>76</v>
      </c>
      <c r="AU168" s="20" t="s">
        <v>77</v>
      </c>
      <c r="AY168" s="20" t="s">
        <v>322</v>
      </c>
      <c r="BK168" s="134">
        <v>0</v>
      </c>
    </row>
    <row r="169" s="1" customFormat="1" ht="6.96" customHeight="1">
      <c r="B169" s="73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5"/>
    </row>
  </sheetData>
  <mergeCells count="192">
    <mergeCell ref="N168:Q168"/>
    <mergeCell ref="F166:I166"/>
    <mergeCell ref="F165:I165"/>
    <mergeCell ref="L165:M165"/>
    <mergeCell ref="N165:Q165"/>
    <mergeCell ref="L166:M166"/>
    <mergeCell ref="N166:Q166"/>
    <mergeCell ref="F167:I167"/>
    <mergeCell ref="L167:M167"/>
    <mergeCell ref="N167:Q167"/>
    <mergeCell ref="F156:I156"/>
    <mergeCell ref="F159:I159"/>
    <mergeCell ref="F157:I157"/>
    <mergeCell ref="F158:I158"/>
    <mergeCell ref="F161:I161"/>
    <mergeCell ref="L161:M161"/>
    <mergeCell ref="N161:Q161"/>
    <mergeCell ref="N160:Q160"/>
    <mergeCell ref="N162:Q162"/>
    <mergeCell ref="F163:I163"/>
    <mergeCell ref="L163:M163"/>
    <mergeCell ref="N163:Q163"/>
    <mergeCell ref="F164:I164"/>
    <mergeCell ref="L164:M164"/>
    <mergeCell ref="N164:Q164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7:Q97"/>
    <mergeCell ref="N95:Q95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F131:I131"/>
    <mergeCell ref="F133:I133"/>
    <mergeCell ref="L131:M131"/>
    <mergeCell ref="N131:Q131"/>
    <mergeCell ref="F132:I132"/>
    <mergeCell ref="L132:M132"/>
    <mergeCell ref="N132:Q132"/>
    <mergeCell ref="L133:M133"/>
    <mergeCell ref="N133:Q133"/>
    <mergeCell ref="F134:I134"/>
    <mergeCell ref="F136:I136"/>
    <mergeCell ref="L134:M134"/>
    <mergeCell ref="N134:Q134"/>
    <mergeCell ref="F135:I135"/>
    <mergeCell ref="L135:M135"/>
    <mergeCell ref="N135:Q135"/>
    <mergeCell ref="L136:M136"/>
    <mergeCell ref="N136:Q136"/>
    <mergeCell ref="F137:I137"/>
    <mergeCell ref="F139:I139"/>
    <mergeCell ref="L137:M137"/>
    <mergeCell ref="N137:Q137"/>
    <mergeCell ref="F138:I138"/>
    <mergeCell ref="L138:M138"/>
    <mergeCell ref="N138:Q138"/>
    <mergeCell ref="L139:M139"/>
    <mergeCell ref="N139:Q139"/>
    <mergeCell ref="N140:Q140"/>
    <mergeCell ref="F141:I141"/>
    <mergeCell ref="F143:I143"/>
    <mergeCell ref="L141:M141"/>
    <mergeCell ref="N141:Q141"/>
    <mergeCell ref="F142:I142"/>
    <mergeCell ref="L142:M142"/>
    <mergeCell ref="N142:Q142"/>
    <mergeCell ref="L143:M143"/>
    <mergeCell ref="N143:Q143"/>
    <mergeCell ref="F144:I144"/>
    <mergeCell ref="F146:I146"/>
    <mergeCell ref="L144:M144"/>
    <mergeCell ref="N144:Q144"/>
    <mergeCell ref="F145:I145"/>
    <mergeCell ref="L145:M145"/>
    <mergeCell ref="N145:Q145"/>
    <mergeCell ref="L146:M146"/>
    <mergeCell ref="N146:Q146"/>
    <mergeCell ref="L147:M147"/>
    <mergeCell ref="N147:Q147"/>
    <mergeCell ref="F147:I147"/>
    <mergeCell ref="F150:I150"/>
    <mergeCell ref="F149:I149"/>
    <mergeCell ref="L149:M149"/>
    <mergeCell ref="N149:Q149"/>
    <mergeCell ref="L150:M150"/>
    <mergeCell ref="N150:Q150"/>
    <mergeCell ref="F151:I151"/>
    <mergeCell ref="L151:M151"/>
    <mergeCell ref="N151:Q151"/>
    <mergeCell ref="L152:M152"/>
    <mergeCell ref="N152:Q152"/>
    <mergeCell ref="L153:M153"/>
    <mergeCell ref="N153:Q153"/>
    <mergeCell ref="N148:Q148"/>
    <mergeCell ref="F152:I152"/>
    <mergeCell ref="F155:I155"/>
    <mergeCell ref="F153:I153"/>
    <mergeCell ref="L155:M155"/>
    <mergeCell ref="N155:Q155"/>
    <mergeCell ref="L156:M156"/>
    <mergeCell ref="N156:Q156"/>
    <mergeCell ref="L157:M157"/>
    <mergeCell ref="N157:Q157"/>
    <mergeCell ref="L158:M158"/>
    <mergeCell ref="N158:Q158"/>
    <mergeCell ref="L159:M159"/>
    <mergeCell ref="N159:Q159"/>
    <mergeCell ref="N154:Q154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ácia rozpočtu"/>
    <hyperlink ref="L1" location="C121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102</v>
      </c>
      <c r="G1" s="13"/>
      <c r="H1" s="146" t="s">
        <v>103</v>
      </c>
      <c r="I1" s="146"/>
      <c r="J1" s="146"/>
      <c r="K1" s="146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92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77</v>
      </c>
    </row>
    <row r="4" ht="36.96" customHeight="1">
      <c r="B4" s="24"/>
      <c r="C4" s="25" t="s">
        <v>107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18</v>
      </c>
      <c r="E6" s="29"/>
      <c r="F6" s="147" t="str">
        <f>'Rekapitulácia stavby'!K6</f>
        <v>Vodozádržné opatrenia v intraviláne obce Dubník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108</v>
      </c>
      <c r="E7" s="45"/>
      <c r="F7" s="34" t="s">
        <v>381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20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21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22</v>
      </c>
      <c r="E9" s="45"/>
      <c r="F9" s="31" t="s">
        <v>23</v>
      </c>
      <c r="G9" s="45"/>
      <c r="H9" s="45"/>
      <c r="I9" s="45"/>
      <c r="J9" s="45"/>
      <c r="K9" s="45"/>
      <c r="L9" s="45"/>
      <c r="M9" s="36" t="s">
        <v>24</v>
      </c>
      <c r="N9" s="45"/>
      <c r="O9" s="148" t="str">
        <f>'Rekapitulácia stavby'!AN8</f>
        <v>22. 12. 2018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26</v>
      </c>
      <c r="E11" s="45"/>
      <c r="F11" s="45"/>
      <c r="G11" s="45"/>
      <c r="H11" s="45"/>
      <c r="I11" s="45"/>
      <c r="J11" s="45"/>
      <c r="K11" s="45"/>
      <c r="L11" s="45"/>
      <c r="M11" s="36" t="s">
        <v>27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28</v>
      </c>
      <c r="F12" s="45"/>
      <c r="G12" s="45"/>
      <c r="H12" s="45"/>
      <c r="I12" s="45"/>
      <c r="J12" s="45"/>
      <c r="K12" s="45"/>
      <c r="L12" s="45"/>
      <c r="M12" s="36" t="s">
        <v>29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30</v>
      </c>
      <c r="E14" s="45"/>
      <c r="F14" s="45"/>
      <c r="G14" s="45"/>
      <c r="H14" s="45"/>
      <c r="I14" s="45"/>
      <c r="J14" s="45"/>
      <c r="K14" s="45"/>
      <c r="L14" s="45"/>
      <c r="M14" s="36" t="s">
        <v>27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29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32</v>
      </c>
      <c r="E17" s="45"/>
      <c r="F17" s="45"/>
      <c r="G17" s="45"/>
      <c r="H17" s="45"/>
      <c r="I17" s="45"/>
      <c r="J17" s="45"/>
      <c r="K17" s="45"/>
      <c r="L17" s="45"/>
      <c r="M17" s="36" t="s">
        <v>27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33</v>
      </c>
      <c r="F18" s="45"/>
      <c r="G18" s="45"/>
      <c r="H18" s="45"/>
      <c r="I18" s="45"/>
      <c r="J18" s="45"/>
      <c r="K18" s="45"/>
      <c r="L18" s="45"/>
      <c r="M18" s="36" t="s">
        <v>29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27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29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96</v>
      </c>
      <c r="E28" s="45"/>
      <c r="F28" s="45"/>
      <c r="G28" s="45"/>
      <c r="H28" s="45"/>
      <c r="I28" s="45"/>
      <c r="J28" s="45"/>
      <c r="K28" s="45"/>
      <c r="L28" s="45"/>
      <c r="M28" s="43">
        <f>N98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40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41</v>
      </c>
      <c r="E32" s="52" t="s">
        <v>42</v>
      </c>
      <c r="F32" s="53">
        <v>0.20000000000000001</v>
      </c>
      <c r="G32" s="153" t="s">
        <v>43</v>
      </c>
      <c r="H32" s="154">
        <f>(SUM(BE98:BE105)+SUM(BE123:BE171))</f>
        <v>0</v>
      </c>
      <c r="I32" s="45"/>
      <c r="J32" s="45"/>
      <c r="K32" s="45"/>
      <c r="L32" s="45"/>
      <c r="M32" s="154">
        <f>ROUND((SUM(BE98:BE105)+SUM(BE123:BE171)),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44</v>
      </c>
      <c r="F33" s="53">
        <v>0.20000000000000001</v>
      </c>
      <c r="G33" s="153" t="s">
        <v>43</v>
      </c>
      <c r="H33" s="154">
        <f>(SUM(BF98:BF105)+SUM(BF123:BF171))</f>
        <v>0</v>
      </c>
      <c r="I33" s="45"/>
      <c r="J33" s="45"/>
      <c r="K33" s="45"/>
      <c r="L33" s="45"/>
      <c r="M33" s="154">
        <f>ROUND((SUM(BF98:BF105)+SUM(BF123:BF171)),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45</v>
      </c>
      <c r="F34" s="53">
        <v>0.20000000000000001</v>
      </c>
      <c r="G34" s="153" t="s">
        <v>43</v>
      </c>
      <c r="H34" s="154">
        <f>(SUM(BG98:BG105)+SUM(BG123:BG171))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46</v>
      </c>
      <c r="F35" s="53">
        <v>0.20000000000000001</v>
      </c>
      <c r="G35" s="153" t="s">
        <v>43</v>
      </c>
      <c r="H35" s="154">
        <f>(SUM(BH98:BH105)+SUM(BH123:BH171))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47</v>
      </c>
      <c r="F36" s="53">
        <v>0</v>
      </c>
      <c r="G36" s="153" t="s">
        <v>43</v>
      </c>
      <c r="H36" s="154">
        <f>(SUM(BI98:BI105)+SUM(BI123:BI171))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48</v>
      </c>
      <c r="E38" s="95"/>
      <c r="F38" s="95"/>
      <c r="G38" s="156" t="s">
        <v>49</v>
      </c>
      <c r="H38" s="157" t="s">
        <v>50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51</v>
      </c>
      <c r="E50" s="65"/>
      <c r="F50" s="65"/>
      <c r="G50" s="65"/>
      <c r="H50" s="66"/>
      <c r="I50" s="45"/>
      <c r="J50" s="64" t="s">
        <v>52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53</v>
      </c>
      <c r="E59" s="70"/>
      <c r="F59" s="70"/>
      <c r="G59" s="71" t="s">
        <v>54</v>
      </c>
      <c r="H59" s="72"/>
      <c r="I59" s="45"/>
      <c r="J59" s="69" t="s">
        <v>53</v>
      </c>
      <c r="K59" s="70"/>
      <c r="L59" s="70"/>
      <c r="M59" s="70"/>
      <c r="N59" s="71" t="s">
        <v>54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55</v>
      </c>
      <c r="E61" s="65"/>
      <c r="F61" s="65"/>
      <c r="G61" s="65"/>
      <c r="H61" s="66"/>
      <c r="I61" s="45"/>
      <c r="J61" s="64" t="s">
        <v>56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53</v>
      </c>
      <c r="E70" s="70"/>
      <c r="F70" s="70"/>
      <c r="G70" s="71" t="s">
        <v>54</v>
      </c>
      <c r="H70" s="72"/>
      <c r="I70" s="45"/>
      <c r="J70" s="69" t="s">
        <v>53</v>
      </c>
      <c r="K70" s="70"/>
      <c r="L70" s="70"/>
      <c r="M70" s="70"/>
      <c r="N70" s="71" t="s">
        <v>54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18</v>
      </c>
      <c r="D78" s="45"/>
      <c r="E78" s="45"/>
      <c r="F78" s="147" t="str">
        <f>F6</f>
        <v>Vodozádržné opatrenia v intraviláne obce Dubník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108</v>
      </c>
      <c r="D79" s="45"/>
      <c r="E79" s="45"/>
      <c r="F79" s="85" t="str">
        <f>F7</f>
        <v>03 - A.3 - rek.priepustu a prívodných priekop spolu s vybudovaním podpovrch. retenčného syst. (SO4 a SO5)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22</v>
      </c>
      <c r="D81" s="45"/>
      <c r="E81" s="45"/>
      <c r="F81" s="31" t="str">
        <f>F9</f>
        <v>k.ú. Dubník</v>
      </c>
      <c r="G81" s="45"/>
      <c r="H81" s="45"/>
      <c r="I81" s="45"/>
      <c r="J81" s="45"/>
      <c r="K81" s="36" t="s">
        <v>24</v>
      </c>
      <c r="L81" s="45"/>
      <c r="M81" s="88" t="str">
        <f>IF(O9="","",O9)</f>
        <v>22. 12. 2018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26</v>
      </c>
      <c r="D83" s="45"/>
      <c r="E83" s="45"/>
      <c r="F83" s="31" t="str">
        <f>E12</f>
        <v>Obec Dubník</v>
      </c>
      <c r="G83" s="45"/>
      <c r="H83" s="45"/>
      <c r="I83" s="45"/>
      <c r="J83" s="45"/>
      <c r="K83" s="36" t="s">
        <v>32</v>
      </c>
      <c r="L83" s="45"/>
      <c r="M83" s="31" t="str">
        <f>E18</f>
        <v>Ing. Lukáš Gabrik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30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N123</f>
        <v>0</v>
      </c>
      <c r="O88" s="162"/>
      <c r="P88" s="162"/>
      <c r="Q88" s="162"/>
      <c r="R88" s="46"/>
      <c r="AU88" s="20" t="s">
        <v>115</v>
      </c>
    </row>
    <row r="89" s="6" customFormat="1" ht="24.96" customHeight="1">
      <c r="B89" s="163"/>
      <c r="C89" s="164"/>
      <c r="D89" s="165" t="s">
        <v>116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N124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117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N125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324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N146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118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N150</f>
        <v>0</v>
      </c>
      <c r="O92" s="169"/>
      <c r="P92" s="169"/>
      <c r="Q92" s="169"/>
      <c r="R92" s="170"/>
    </row>
    <row r="93" s="7" customFormat="1" ht="19.92" customHeight="1">
      <c r="B93" s="168"/>
      <c r="C93" s="169"/>
      <c r="D93" s="128" t="s">
        <v>120</v>
      </c>
      <c r="E93" s="169"/>
      <c r="F93" s="169"/>
      <c r="G93" s="169"/>
      <c r="H93" s="169"/>
      <c r="I93" s="169"/>
      <c r="J93" s="169"/>
      <c r="K93" s="169"/>
      <c r="L93" s="169"/>
      <c r="M93" s="169"/>
      <c r="N93" s="130">
        <f>N153</f>
        <v>0</v>
      </c>
      <c r="O93" s="169"/>
      <c r="P93" s="169"/>
      <c r="Q93" s="169"/>
      <c r="R93" s="170"/>
    </row>
    <row r="94" s="7" customFormat="1" ht="19.92" customHeight="1">
      <c r="B94" s="168"/>
      <c r="C94" s="169"/>
      <c r="D94" s="128" t="s">
        <v>121</v>
      </c>
      <c r="E94" s="169"/>
      <c r="F94" s="169"/>
      <c r="G94" s="169"/>
      <c r="H94" s="169"/>
      <c r="I94" s="169"/>
      <c r="J94" s="169"/>
      <c r="K94" s="169"/>
      <c r="L94" s="169"/>
      <c r="M94" s="169"/>
      <c r="N94" s="130">
        <f>N156</f>
        <v>0</v>
      </c>
      <c r="O94" s="169"/>
      <c r="P94" s="169"/>
      <c r="Q94" s="169"/>
      <c r="R94" s="170"/>
    </row>
    <row r="95" s="7" customFormat="1" ht="19.92" customHeight="1">
      <c r="B95" s="168"/>
      <c r="C95" s="169"/>
      <c r="D95" s="128" t="s">
        <v>122</v>
      </c>
      <c r="E95" s="169"/>
      <c r="F95" s="169"/>
      <c r="G95" s="169"/>
      <c r="H95" s="169"/>
      <c r="I95" s="169"/>
      <c r="J95" s="169"/>
      <c r="K95" s="169"/>
      <c r="L95" s="169"/>
      <c r="M95" s="169"/>
      <c r="N95" s="130">
        <f>N164</f>
        <v>0</v>
      </c>
      <c r="O95" s="169"/>
      <c r="P95" s="169"/>
      <c r="Q95" s="169"/>
      <c r="R95" s="170"/>
    </row>
    <row r="96" s="6" customFormat="1" ht="24.96" customHeight="1">
      <c r="B96" s="163"/>
      <c r="C96" s="164"/>
      <c r="D96" s="165" t="s">
        <v>123</v>
      </c>
      <c r="E96" s="164"/>
      <c r="F96" s="164"/>
      <c r="G96" s="164"/>
      <c r="H96" s="164"/>
      <c r="I96" s="164"/>
      <c r="J96" s="164"/>
      <c r="K96" s="164"/>
      <c r="L96" s="164"/>
      <c r="M96" s="164"/>
      <c r="N96" s="166">
        <f>N166</f>
        <v>0</v>
      </c>
      <c r="O96" s="164"/>
      <c r="P96" s="164"/>
      <c r="Q96" s="164"/>
      <c r="R96" s="167"/>
    </row>
    <row r="97" s="1" customFormat="1" ht="21.84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</row>
    <row r="98" s="1" customFormat="1" ht="29.28" customHeight="1">
      <c r="B98" s="44"/>
      <c r="C98" s="161" t="s">
        <v>124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62">
        <f>ROUND(N99+N100+N101+N102+N103+N104,2)</f>
        <v>0</v>
      </c>
      <c r="O98" s="171"/>
      <c r="P98" s="171"/>
      <c r="Q98" s="171"/>
      <c r="R98" s="46"/>
      <c r="T98" s="172"/>
      <c r="U98" s="173" t="s">
        <v>41</v>
      </c>
    </row>
    <row r="99" s="1" customFormat="1" ht="18" customHeight="1">
      <c r="B99" s="174"/>
      <c r="C99" s="175"/>
      <c r="D99" s="135" t="s">
        <v>125</v>
      </c>
      <c r="E99" s="176"/>
      <c r="F99" s="176"/>
      <c r="G99" s="176"/>
      <c r="H99" s="176"/>
      <c r="I99" s="175"/>
      <c r="J99" s="175"/>
      <c r="K99" s="175"/>
      <c r="L99" s="175"/>
      <c r="M99" s="175"/>
      <c r="N99" s="129">
        <f>ROUND(N88*T99,2)</f>
        <v>0</v>
      </c>
      <c r="O99" s="177"/>
      <c r="P99" s="177"/>
      <c r="Q99" s="177"/>
      <c r="R99" s="178"/>
      <c r="S99" s="179"/>
      <c r="T99" s="180"/>
      <c r="U99" s="181" t="s">
        <v>44</v>
      </c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82" t="s">
        <v>126</v>
      </c>
      <c r="AZ99" s="179"/>
      <c r="BA99" s="179"/>
      <c r="BB99" s="179"/>
      <c r="BC99" s="179"/>
      <c r="BD99" s="179"/>
      <c r="BE99" s="183">
        <f>IF(U99="základná",N99,0)</f>
        <v>0</v>
      </c>
      <c r="BF99" s="183">
        <f>IF(U99="znížená",N99,0)</f>
        <v>0</v>
      </c>
      <c r="BG99" s="183">
        <f>IF(U99="zákl. prenesená",N99,0)</f>
        <v>0</v>
      </c>
      <c r="BH99" s="183">
        <f>IF(U99="zníž. prenesená",N99,0)</f>
        <v>0</v>
      </c>
      <c r="BI99" s="183">
        <f>IF(U99="nulová",N99,0)</f>
        <v>0</v>
      </c>
      <c r="BJ99" s="182" t="s">
        <v>127</v>
      </c>
      <c r="BK99" s="179"/>
      <c r="BL99" s="179"/>
      <c r="BM99" s="179"/>
    </row>
    <row r="100" s="1" customFormat="1" ht="18" customHeight="1">
      <c r="B100" s="174"/>
      <c r="C100" s="175"/>
      <c r="D100" s="135" t="s">
        <v>128</v>
      </c>
      <c r="E100" s="176"/>
      <c r="F100" s="176"/>
      <c r="G100" s="176"/>
      <c r="H100" s="176"/>
      <c r="I100" s="175"/>
      <c r="J100" s="175"/>
      <c r="K100" s="175"/>
      <c r="L100" s="175"/>
      <c r="M100" s="175"/>
      <c r="N100" s="129">
        <f>ROUND(N88*T100,2)</f>
        <v>0</v>
      </c>
      <c r="O100" s="177"/>
      <c r="P100" s="177"/>
      <c r="Q100" s="177"/>
      <c r="R100" s="178"/>
      <c r="S100" s="179"/>
      <c r="T100" s="180"/>
      <c r="U100" s="181" t="s">
        <v>44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82" t="s">
        <v>126</v>
      </c>
      <c r="AZ100" s="179"/>
      <c r="BA100" s="179"/>
      <c r="BB100" s="179"/>
      <c r="BC100" s="179"/>
      <c r="BD100" s="179"/>
      <c r="BE100" s="183">
        <f>IF(U100="základná",N100,0)</f>
        <v>0</v>
      </c>
      <c r="BF100" s="183">
        <f>IF(U100="znížená",N100,0)</f>
        <v>0</v>
      </c>
      <c r="BG100" s="183">
        <f>IF(U100="zákl. prenesená",N100,0)</f>
        <v>0</v>
      </c>
      <c r="BH100" s="183">
        <f>IF(U100="zníž. prenesená",N100,0)</f>
        <v>0</v>
      </c>
      <c r="BI100" s="183">
        <f>IF(U100="nulová",N100,0)</f>
        <v>0</v>
      </c>
      <c r="BJ100" s="182" t="s">
        <v>127</v>
      </c>
      <c r="BK100" s="179"/>
      <c r="BL100" s="179"/>
      <c r="BM100" s="179"/>
    </row>
    <row r="101" s="1" customFormat="1" ht="18" customHeight="1">
      <c r="B101" s="174"/>
      <c r="C101" s="175"/>
      <c r="D101" s="135" t="s">
        <v>129</v>
      </c>
      <c r="E101" s="176"/>
      <c r="F101" s="176"/>
      <c r="G101" s="176"/>
      <c r="H101" s="176"/>
      <c r="I101" s="175"/>
      <c r="J101" s="175"/>
      <c r="K101" s="175"/>
      <c r="L101" s="175"/>
      <c r="M101" s="175"/>
      <c r="N101" s="129">
        <f>ROUND(N88*T101,2)</f>
        <v>0</v>
      </c>
      <c r="O101" s="177"/>
      <c r="P101" s="177"/>
      <c r="Q101" s="177"/>
      <c r="R101" s="178"/>
      <c r="S101" s="179"/>
      <c r="T101" s="180"/>
      <c r="U101" s="181" t="s">
        <v>44</v>
      </c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82" t="s">
        <v>126</v>
      </c>
      <c r="AZ101" s="179"/>
      <c r="BA101" s="179"/>
      <c r="BB101" s="179"/>
      <c r="BC101" s="179"/>
      <c r="BD101" s="179"/>
      <c r="BE101" s="183">
        <f>IF(U101="základná",N101,0)</f>
        <v>0</v>
      </c>
      <c r="BF101" s="183">
        <f>IF(U101="znížená",N101,0)</f>
        <v>0</v>
      </c>
      <c r="BG101" s="183">
        <f>IF(U101="zákl. prenesená",N101,0)</f>
        <v>0</v>
      </c>
      <c r="BH101" s="183">
        <f>IF(U101="zníž. prenesená",N101,0)</f>
        <v>0</v>
      </c>
      <c r="BI101" s="183">
        <f>IF(U101="nulová",N101,0)</f>
        <v>0</v>
      </c>
      <c r="BJ101" s="182" t="s">
        <v>127</v>
      </c>
      <c r="BK101" s="179"/>
      <c r="BL101" s="179"/>
      <c r="BM101" s="179"/>
    </row>
    <row r="102" s="1" customFormat="1" ht="18" customHeight="1">
      <c r="B102" s="174"/>
      <c r="C102" s="175"/>
      <c r="D102" s="135" t="s">
        <v>130</v>
      </c>
      <c r="E102" s="176"/>
      <c r="F102" s="176"/>
      <c r="G102" s="176"/>
      <c r="H102" s="176"/>
      <c r="I102" s="175"/>
      <c r="J102" s="175"/>
      <c r="K102" s="175"/>
      <c r="L102" s="175"/>
      <c r="M102" s="175"/>
      <c r="N102" s="129">
        <f>ROUND(N88*T102,2)</f>
        <v>0</v>
      </c>
      <c r="O102" s="177"/>
      <c r="P102" s="177"/>
      <c r="Q102" s="177"/>
      <c r="R102" s="178"/>
      <c r="S102" s="179"/>
      <c r="T102" s="180"/>
      <c r="U102" s="181" t="s">
        <v>44</v>
      </c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79"/>
      <c r="AH102" s="179"/>
      <c r="AI102" s="179"/>
      <c r="AJ102" s="179"/>
      <c r="AK102" s="179"/>
      <c r="AL102" s="179"/>
      <c r="AM102" s="179"/>
      <c r="AN102" s="179"/>
      <c r="AO102" s="179"/>
      <c r="AP102" s="179"/>
      <c r="AQ102" s="179"/>
      <c r="AR102" s="179"/>
      <c r="AS102" s="179"/>
      <c r="AT102" s="179"/>
      <c r="AU102" s="179"/>
      <c r="AV102" s="179"/>
      <c r="AW102" s="179"/>
      <c r="AX102" s="179"/>
      <c r="AY102" s="182" t="s">
        <v>126</v>
      </c>
      <c r="AZ102" s="179"/>
      <c r="BA102" s="179"/>
      <c r="BB102" s="179"/>
      <c r="BC102" s="179"/>
      <c r="BD102" s="179"/>
      <c r="BE102" s="183">
        <f>IF(U102="základná",N102,0)</f>
        <v>0</v>
      </c>
      <c r="BF102" s="183">
        <f>IF(U102="znížená",N102,0)</f>
        <v>0</v>
      </c>
      <c r="BG102" s="183">
        <f>IF(U102="zákl. prenesená",N102,0)</f>
        <v>0</v>
      </c>
      <c r="BH102" s="183">
        <f>IF(U102="zníž. prenesená",N102,0)</f>
        <v>0</v>
      </c>
      <c r="BI102" s="183">
        <f>IF(U102="nulová",N102,0)</f>
        <v>0</v>
      </c>
      <c r="BJ102" s="182" t="s">
        <v>127</v>
      </c>
      <c r="BK102" s="179"/>
      <c r="BL102" s="179"/>
      <c r="BM102" s="179"/>
    </row>
    <row r="103" s="1" customFormat="1" ht="18" customHeight="1">
      <c r="B103" s="174"/>
      <c r="C103" s="175"/>
      <c r="D103" s="135" t="s">
        <v>131</v>
      </c>
      <c r="E103" s="176"/>
      <c r="F103" s="176"/>
      <c r="G103" s="176"/>
      <c r="H103" s="176"/>
      <c r="I103" s="175"/>
      <c r="J103" s="175"/>
      <c r="K103" s="175"/>
      <c r="L103" s="175"/>
      <c r="M103" s="175"/>
      <c r="N103" s="129">
        <f>ROUND(N88*T103,2)</f>
        <v>0</v>
      </c>
      <c r="O103" s="177"/>
      <c r="P103" s="177"/>
      <c r="Q103" s="177"/>
      <c r="R103" s="178"/>
      <c r="S103" s="179"/>
      <c r="T103" s="180"/>
      <c r="U103" s="181" t="s">
        <v>44</v>
      </c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82" t="s">
        <v>126</v>
      </c>
      <c r="AZ103" s="179"/>
      <c r="BA103" s="179"/>
      <c r="BB103" s="179"/>
      <c r="BC103" s="179"/>
      <c r="BD103" s="179"/>
      <c r="BE103" s="183">
        <f>IF(U103="základná",N103,0)</f>
        <v>0</v>
      </c>
      <c r="BF103" s="183">
        <f>IF(U103="znížená",N103,0)</f>
        <v>0</v>
      </c>
      <c r="BG103" s="183">
        <f>IF(U103="zákl. prenesená",N103,0)</f>
        <v>0</v>
      </c>
      <c r="BH103" s="183">
        <f>IF(U103="zníž. prenesená",N103,0)</f>
        <v>0</v>
      </c>
      <c r="BI103" s="183">
        <f>IF(U103="nulová",N103,0)</f>
        <v>0</v>
      </c>
      <c r="BJ103" s="182" t="s">
        <v>127</v>
      </c>
      <c r="BK103" s="179"/>
      <c r="BL103" s="179"/>
      <c r="BM103" s="179"/>
    </row>
    <row r="104" s="1" customFormat="1" ht="18" customHeight="1">
      <c r="B104" s="174"/>
      <c r="C104" s="175"/>
      <c r="D104" s="176" t="s">
        <v>132</v>
      </c>
      <c r="E104" s="175"/>
      <c r="F104" s="175"/>
      <c r="G104" s="175"/>
      <c r="H104" s="175"/>
      <c r="I104" s="175"/>
      <c r="J104" s="175"/>
      <c r="K104" s="175"/>
      <c r="L104" s="175"/>
      <c r="M104" s="175"/>
      <c r="N104" s="129">
        <f>ROUND(N88*T104,2)</f>
        <v>0</v>
      </c>
      <c r="O104" s="177"/>
      <c r="P104" s="177"/>
      <c r="Q104" s="177"/>
      <c r="R104" s="178"/>
      <c r="S104" s="179"/>
      <c r="T104" s="184"/>
      <c r="U104" s="185" t="s">
        <v>44</v>
      </c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9"/>
      <c r="AG104" s="179"/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/>
      <c r="AR104" s="179"/>
      <c r="AS104" s="179"/>
      <c r="AT104" s="179"/>
      <c r="AU104" s="179"/>
      <c r="AV104" s="179"/>
      <c r="AW104" s="179"/>
      <c r="AX104" s="179"/>
      <c r="AY104" s="182" t="s">
        <v>133</v>
      </c>
      <c r="AZ104" s="179"/>
      <c r="BA104" s="179"/>
      <c r="BB104" s="179"/>
      <c r="BC104" s="179"/>
      <c r="BD104" s="179"/>
      <c r="BE104" s="183">
        <f>IF(U104="základná",N104,0)</f>
        <v>0</v>
      </c>
      <c r="BF104" s="183">
        <f>IF(U104="znížená",N104,0)</f>
        <v>0</v>
      </c>
      <c r="BG104" s="183">
        <f>IF(U104="zákl. prenesená",N104,0)</f>
        <v>0</v>
      </c>
      <c r="BH104" s="183">
        <f>IF(U104="zníž. prenesená",N104,0)</f>
        <v>0</v>
      </c>
      <c r="BI104" s="183">
        <f>IF(U104="nulová",N104,0)</f>
        <v>0</v>
      </c>
      <c r="BJ104" s="182" t="s">
        <v>127</v>
      </c>
      <c r="BK104" s="179"/>
      <c r="BL104" s="179"/>
      <c r="BM104" s="179"/>
    </row>
    <row r="105" s="1" customForma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6"/>
    </row>
    <row r="106" s="1" customFormat="1" ht="29.28" customHeight="1">
      <c r="B106" s="44"/>
      <c r="C106" s="142" t="s">
        <v>101</v>
      </c>
      <c r="D106" s="143"/>
      <c r="E106" s="143"/>
      <c r="F106" s="143"/>
      <c r="G106" s="143"/>
      <c r="H106" s="143"/>
      <c r="I106" s="143"/>
      <c r="J106" s="143"/>
      <c r="K106" s="143"/>
      <c r="L106" s="144">
        <f>ROUND(SUM(N88+N98),2)</f>
        <v>0</v>
      </c>
      <c r="M106" s="144"/>
      <c r="N106" s="144"/>
      <c r="O106" s="144"/>
      <c r="P106" s="144"/>
      <c r="Q106" s="144"/>
      <c r="R106" s="46"/>
    </row>
    <row r="107" s="1" customFormat="1" ht="6.96" customHeight="1"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5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2" s="1" customFormat="1" ht="36.96" customHeight="1">
      <c r="B112" s="44"/>
      <c r="C112" s="25" t="s">
        <v>134</v>
      </c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6.96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30" customHeight="1">
      <c r="B114" s="44"/>
      <c r="C114" s="36" t="s">
        <v>18</v>
      </c>
      <c r="D114" s="45"/>
      <c r="E114" s="45"/>
      <c r="F114" s="147" t="str">
        <f>F6</f>
        <v>Vodozádržné opatrenia v intraviláne obce Dubník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45"/>
      <c r="R114" s="46"/>
    </row>
    <row r="115" s="1" customFormat="1" ht="36.96" customHeight="1">
      <c r="B115" s="44"/>
      <c r="C115" s="83" t="s">
        <v>108</v>
      </c>
      <c r="D115" s="45"/>
      <c r="E115" s="45"/>
      <c r="F115" s="85" t="str">
        <f>F7</f>
        <v>03 - A.3 - rek.priepustu a prívodných priekop spolu s vybudovaním podpovrch. retenčného syst. (SO4 a SO5)</v>
      </c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18" customHeight="1">
      <c r="B117" s="44"/>
      <c r="C117" s="36" t="s">
        <v>22</v>
      </c>
      <c r="D117" s="45"/>
      <c r="E117" s="45"/>
      <c r="F117" s="31" t="str">
        <f>F9</f>
        <v>k.ú. Dubník</v>
      </c>
      <c r="G117" s="45"/>
      <c r="H117" s="45"/>
      <c r="I117" s="45"/>
      <c r="J117" s="45"/>
      <c r="K117" s="36" t="s">
        <v>24</v>
      </c>
      <c r="L117" s="45"/>
      <c r="M117" s="88" t="str">
        <f>IF(O9="","",O9)</f>
        <v>22. 12. 2018</v>
      </c>
      <c r="N117" s="88"/>
      <c r="O117" s="88"/>
      <c r="P117" s="88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>
      <c r="B119" s="44"/>
      <c r="C119" s="36" t="s">
        <v>26</v>
      </c>
      <c r="D119" s="45"/>
      <c r="E119" s="45"/>
      <c r="F119" s="31" t="str">
        <f>E12</f>
        <v>Obec Dubník</v>
      </c>
      <c r="G119" s="45"/>
      <c r="H119" s="45"/>
      <c r="I119" s="45"/>
      <c r="J119" s="45"/>
      <c r="K119" s="36" t="s">
        <v>32</v>
      </c>
      <c r="L119" s="45"/>
      <c r="M119" s="31" t="str">
        <f>E18</f>
        <v>Ing. Lukáš Gabrik</v>
      </c>
      <c r="N119" s="31"/>
      <c r="O119" s="31"/>
      <c r="P119" s="31"/>
      <c r="Q119" s="31"/>
      <c r="R119" s="46"/>
    </row>
    <row r="120" s="1" customFormat="1" ht="14.4" customHeight="1">
      <c r="B120" s="44"/>
      <c r="C120" s="36" t="s">
        <v>30</v>
      </c>
      <c r="D120" s="45"/>
      <c r="E120" s="45"/>
      <c r="F120" s="31" t="str">
        <f>IF(E15="","",E15)</f>
        <v>Vyplň údaj</v>
      </c>
      <c r="G120" s="45"/>
      <c r="H120" s="45"/>
      <c r="I120" s="45"/>
      <c r="J120" s="45"/>
      <c r="K120" s="36" t="s">
        <v>35</v>
      </c>
      <c r="L120" s="45"/>
      <c r="M120" s="31" t="str">
        <f>E21</f>
        <v xml:space="preserve"> </v>
      </c>
      <c r="N120" s="31"/>
      <c r="O120" s="31"/>
      <c r="P120" s="31"/>
      <c r="Q120" s="31"/>
      <c r="R120" s="46"/>
    </row>
    <row r="121" s="1" customFormat="1" ht="10.32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8" customFormat="1" ht="29.28" customHeight="1">
      <c r="B122" s="186"/>
      <c r="C122" s="187" t="s">
        <v>135</v>
      </c>
      <c r="D122" s="188" t="s">
        <v>136</v>
      </c>
      <c r="E122" s="188" t="s">
        <v>59</v>
      </c>
      <c r="F122" s="188" t="s">
        <v>137</v>
      </c>
      <c r="G122" s="188"/>
      <c r="H122" s="188"/>
      <c r="I122" s="188"/>
      <c r="J122" s="188" t="s">
        <v>138</v>
      </c>
      <c r="K122" s="188" t="s">
        <v>139</v>
      </c>
      <c r="L122" s="188" t="s">
        <v>140</v>
      </c>
      <c r="M122" s="188"/>
      <c r="N122" s="188" t="s">
        <v>113</v>
      </c>
      <c r="O122" s="188"/>
      <c r="P122" s="188"/>
      <c r="Q122" s="189"/>
      <c r="R122" s="190"/>
      <c r="T122" s="98" t="s">
        <v>141</v>
      </c>
      <c r="U122" s="99" t="s">
        <v>41</v>
      </c>
      <c r="V122" s="99" t="s">
        <v>142</v>
      </c>
      <c r="W122" s="99" t="s">
        <v>143</v>
      </c>
      <c r="X122" s="99" t="s">
        <v>144</v>
      </c>
      <c r="Y122" s="99" t="s">
        <v>145</v>
      </c>
      <c r="Z122" s="99" t="s">
        <v>146</v>
      </c>
      <c r="AA122" s="100" t="s">
        <v>147</v>
      </c>
    </row>
    <row r="123" s="1" customFormat="1" ht="29.28" customHeight="1">
      <c r="B123" s="44"/>
      <c r="C123" s="102" t="s">
        <v>110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191">
        <f>BK123</f>
        <v>0</v>
      </c>
      <c r="O123" s="192"/>
      <c r="P123" s="192"/>
      <c r="Q123" s="192"/>
      <c r="R123" s="46"/>
      <c r="T123" s="101"/>
      <c r="U123" s="65"/>
      <c r="V123" s="65"/>
      <c r="W123" s="193">
        <f>W124+W166+W172</f>
        <v>0</v>
      </c>
      <c r="X123" s="65"/>
      <c r="Y123" s="193">
        <f>Y124+Y166+Y172</f>
        <v>380.51048880000002</v>
      </c>
      <c r="Z123" s="65"/>
      <c r="AA123" s="194">
        <f>AA124+AA166+AA172</f>
        <v>25.753513000000002</v>
      </c>
      <c r="AT123" s="20" t="s">
        <v>76</v>
      </c>
      <c r="AU123" s="20" t="s">
        <v>115</v>
      </c>
      <c r="BK123" s="195">
        <f>BK124+BK166+BK172</f>
        <v>0</v>
      </c>
    </row>
    <row r="124" s="9" customFormat="1" ht="37.44001" customHeight="1">
      <c r="B124" s="196"/>
      <c r="C124" s="197"/>
      <c r="D124" s="198" t="s">
        <v>116</v>
      </c>
      <c r="E124" s="198"/>
      <c r="F124" s="198"/>
      <c r="G124" s="198"/>
      <c r="H124" s="198"/>
      <c r="I124" s="198"/>
      <c r="J124" s="198"/>
      <c r="K124" s="198"/>
      <c r="L124" s="198"/>
      <c r="M124" s="198"/>
      <c r="N124" s="199">
        <f>BK124</f>
        <v>0</v>
      </c>
      <c r="O124" s="166"/>
      <c r="P124" s="166"/>
      <c r="Q124" s="166"/>
      <c r="R124" s="200"/>
      <c r="T124" s="201"/>
      <c r="U124" s="197"/>
      <c r="V124" s="197"/>
      <c r="W124" s="202">
        <f>W125+W146+W150+W153+W156+W164</f>
        <v>0</v>
      </c>
      <c r="X124" s="197"/>
      <c r="Y124" s="202">
        <f>Y125+Y146+Y150+Y153+Y156+Y164</f>
        <v>380.51048880000002</v>
      </c>
      <c r="Z124" s="197"/>
      <c r="AA124" s="203">
        <f>AA125+AA146+AA150+AA153+AA156+AA164</f>
        <v>25.753513000000002</v>
      </c>
      <c r="AR124" s="204" t="s">
        <v>85</v>
      </c>
      <c r="AT124" s="205" t="s">
        <v>76</v>
      </c>
      <c r="AU124" s="205" t="s">
        <v>77</v>
      </c>
      <c r="AY124" s="204" t="s">
        <v>148</v>
      </c>
      <c r="BK124" s="206">
        <f>BK125+BK146+BK150+BK153+BK156+BK164</f>
        <v>0</v>
      </c>
    </row>
    <row r="125" s="9" customFormat="1" ht="19.92" customHeight="1">
      <c r="B125" s="196"/>
      <c r="C125" s="197"/>
      <c r="D125" s="207" t="s">
        <v>117</v>
      </c>
      <c r="E125" s="207"/>
      <c r="F125" s="207"/>
      <c r="G125" s="207"/>
      <c r="H125" s="207"/>
      <c r="I125" s="207"/>
      <c r="J125" s="207"/>
      <c r="K125" s="207"/>
      <c r="L125" s="207"/>
      <c r="M125" s="207"/>
      <c r="N125" s="208">
        <f>BK125</f>
        <v>0</v>
      </c>
      <c r="O125" s="209"/>
      <c r="P125" s="209"/>
      <c r="Q125" s="209"/>
      <c r="R125" s="200"/>
      <c r="T125" s="201"/>
      <c r="U125" s="197"/>
      <c r="V125" s="197"/>
      <c r="W125" s="202">
        <f>SUM(W126:W145)</f>
        <v>0</v>
      </c>
      <c r="X125" s="197"/>
      <c r="Y125" s="202">
        <f>SUM(Y126:Y145)</f>
        <v>2.7336910000000003</v>
      </c>
      <c r="Z125" s="197"/>
      <c r="AA125" s="203">
        <f>SUM(AA126:AA145)</f>
        <v>0</v>
      </c>
      <c r="AR125" s="204" t="s">
        <v>85</v>
      </c>
      <c r="AT125" s="205" t="s">
        <v>76</v>
      </c>
      <c r="AU125" s="205" t="s">
        <v>85</v>
      </c>
      <c r="AY125" s="204" t="s">
        <v>148</v>
      </c>
      <c r="BK125" s="206">
        <f>SUM(BK126:BK145)</f>
        <v>0</v>
      </c>
    </row>
    <row r="126" s="1" customFormat="1" ht="38.25" customHeight="1">
      <c r="B126" s="174"/>
      <c r="C126" s="210" t="s">
        <v>85</v>
      </c>
      <c r="D126" s="210" t="s">
        <v>149</v>
      </c>
      <c r="E126" s="211" t="s">
        <v>382</v>
      </c>
      <c r="F126" s="212" t="s">
        <v>383</v>
      </c>
      <c r="G126" s="212"/>
      <c r="H126" s="212"/>
      <c r="I126" s="212"/>
      <c r="J126" s="213" t="s">
        <v>157</v>
      </c>
      <c r="K126" s="214">
        <v>45</v>
      </c>
      <c r="L126" s="215">
        <v>0</v>
      </c>
      <c r="M126" s="215"/>
      <c r="N126" s="216">
        <f>ROUND(L126*K126,2)</f>
        <v>0</v>
      </c>
      <c r="O126" s="216"/>
      <c r="P126" s="216"/>
      <c r="Q126" s="216"/>
      <c r="R126" s="178"/>
      <c r="T126" s="217" t="s">
        <v>5</v>
      </c>
      <c r="U126" s="54" t="s">
        <v>44</v>
      </c>
      <c r="V126" s="45"/>
      <c r="W126" s="218">
        <f>V126*K126</f>
        <v>0</v>
      </c>
      <c r="X126" s="218">
        <v>0</v>
      </c>
      <c r="Y126" s="218">
        <f>X126*K126</f>
        <v>0</v>
      </c>
      <c r="Z126" s="218">
        <v>0</v>
      </c>
      <c r="AA126" s="219">
        <f>Z126*K126</f>
        <v>0</v>
      </c>
      <c r="AR126" s="20" t="s">
        <v>153</v>
      </c>
      <c r="AT126" s="20" t="s">
        <v>149</v>
      </c>
      <c r="AU126" s="20" t="s">
        <v>127</v>
      </c>
      <c r="AY126" s="20" t="s">
        <v>148</v>
      </c>
      <c r="BE126" s="134">
        <f>IF(U126="základná",N126,0)</f>
        <v>0</v>
      </c>
      <c r="BF126" s="134">
        <f>IF(U126="znížená",N126,0)</f>
        <v>0</v>
      </c>
      <c r="BG126" s="134">
        <f>IF(U126="zákl. prenesená",N126,0)</f>
        <v>0</v>
      </c>
      <c r="BH126" s="134">
        <f>IF(U126="zníž. prenesená",N126,0)</f>
        <v>0</v>
      </c>
      <c r="BI126" s="134">
        <f>IF(U126="nulová",N126,0)</f>
        <v>0</v>
      </c>
      <c r="BJ126" s="20" t="s">
        <v>127</v>
      </c>
      <c r="BK126" s="134">
        <f>ROUND(L126*K126,2)</f>
        <v>0</v>
      </c>
      <c r="BL126" s="20" t="s">
        <v>153</v>
      </c>
      <c r="BM126" s="20" t="s">
        <v>384</v>
      </c>
    </row>
    <row r="127" s="1" customFormat="1" ht="25.5" customHeight="1">
      <c r="B127" s="174"/>
      <c r="C127" s="210" t="s">
        <v>127</v>
      </c>
      <c r="D127" s="210" t="s">
        <v>149</v>
      </c>
      <c r="E127" s="211" t="s">
        <v>385</v>
      </c>
      <c r="F127" s="212" t="s">
        <v>386</v>
      </c>
      <c r="G127" s="212"/>
      <c r="H127" s="212"/>
      <c r="I127" s="212"/>
      <c r="J127" s="213" t="s">
        <v>157</v>
      </c>
      <c r="K127" s="214">
        <v>262.5</v>
      </c>
      <c r="L127" s="215">
        <v>0</v>
      </c>
      <c r="M127" s="215"/>
      <c r="N127" s="216">
        <f>ROUND(L127*K127,2)</f>
        <v>0</v>
      </c>
      <c r="O127" s="216"/>
      <c r="P127" s="216"/>
      <c r="Q127" s="216"/>
      <c r="R127" s="178"/>
      <c r="T127" s="217" t="s">
        <v>5</v>
      </c>
      <c r="U127" s="54" t="s">
        <v>44</v>
      </c>
      <c r="V127" s="45"/>
      <c r="W127" s="218">
        <f>V127*K127</f>
        <v>0</v>
      </c>
      <c r="X127" s="218">
        <v>0</v>
      </c>
      <c r="Y127" s="218">
        <f>X127*K127</f>
        <v>0</v>
      </c>
      <c r="Z127" s="218">
        <v>0</v>
      </c>
      <c r="AA127" s="219">
        <f>Z127*K127</f>
        <v>0</v>
      </c>
      <c r="AR127" s="20" t="s">
        <v>153</v>
      </c>
      <c r="AT127" s="20" t="s">
        <v>149</v>
      </c>
      <c r="AU127" s="20" t="s">
        <v>127</v>
      </c>
      <c r="AY127" s="20" t="s">
        <v>148</v>
      </c>
      <c r="BE127" s="134">
        <f>IF(U127="základná",N127,0)</f>
        <v>0</v>
      </c>
      <c r="BF127" s="134">
        <f>IF(U127="znížená",N127,0)</f>
        <v>0</v>
      </c>
      <c r="BG127" s="134">
        <f>IF(U127="zákl. prenesená",N127,0)</f>
        <v>0</v>
      </c>
      <c r="BH127" s="134">
        <f>IF(U127="zníž. prenesená",N127,0)</f>
        <v>0</v>
      </c>
      <c r="BI127" s="134">
        <f>IF(U127="nulová",N127,0)</f>
        <v>0</v>
      </c>
      <c r="BJ127" s="20" t="s">
        <v>127</v>
      </c>
      <c r="BK127" s="134">
        <f>ROUND(L127*K127,2)</f>
        <v>0</v>
      </c>
      <c r="BL127" s="20" t="s">
        <v>153</v>
      </c>
      <c r="BM127" s="20" t="s">
        <v>387</v>
      </c>
    </row>
    <row r="128" s="1" customFormat="1" ht="25.5" customHeight="1">
      <c r="B128" s="174"/>
      <c r="C128" s="210" t="s">
        <v>159</v>
      </c>
      <c r="D128" s="210" t="s">
        <v>149</v>
      </c>
      <c r="E128" s="211" t="s">
        <v>388</v>
      </c>
      <c r="F128" s="212" t="s">
        <v>389</v>
      </c>
      <c r="G128" s="212"/>
      <c r="H128" s="212"/>
      <c r="I128" s="212"/>
      <c r="J128" s="213" t="s">
        <v>157</v>
      </c>
      <c r="K128" s="214">
        <v>262.5</v>
      </c>
      <c r="L128" s="215">
        <v>0</v>
      </c>
      <c r="M128" s="215"/>
      <c r="N128" s="216">
        <f>ROUND(L128*K128,2)</f>
        <v>0</v>
      </c>
      <c r="O128" s="216"/>
      <c r="P128" s="216"/>
      <c r="Q128" s="216"/>
      <c r="R128" s="178"/>
      <c r="T128" s="217" t="s">
        <v>5</v>
      </c>
      <c r="U128" s="54" t="s">
        <v>44</v>
      </c>
      <c r="V128" s="45"/>
      <c r="W128" s="218">
        <f>V128*K128</f>
        <v>0</v>
      </c>
      <c r="X128" s="218">
        <v>0</v>
      </c>
      <c r="Y128" s="218">
        <f>X128*K128</f>
        <v>0</v>
      </c>
      <c r="Z128" s="218">
        <v>0</v>
      </c>
      <c r="AA128" s="219">
        <f>Z128*K128</f>
        <v>0</v>
      </c>
      <c r="AR128" s="20" t="s">
        <v>153</v>
      </c>
      <c r="AT128" s="20" t="s">
        <v>149</v>
      </c>
      <c r="AU128" s="20" t="s">
        <v>127</v>
      </c>
      <c r="AY128" s="20" t="s">
        <v>148</v>
      </c>
      <c r="BE128" s="134">
        <f>IF(U128="základná",N128,0)</f>
        <v>0</v>
      </c>
      <c r="BF128" s="134">
        <f>IF(U128="znížená",N128,0)</f>
        <v>0</v>
      </c>
      <c r="BG128" s="134">
        <f>IF(U128="zákl. prenesená",N128,0)</f>
        <v>0</v>
      </c>
      <c r="BH128" s="134">
        <f>IF(U128="zníž. prenesená",N128,0)</f>
        <v>0</v>
      </c>
      <c r="BI128" s="134">
        <f>IF(U128="nulová",N128,0)</f>
        <v>0</v>
      </c>
      <c r="BJ128" s="20" t="s">
        <v>127</v>
      </c>
      <c r="BK128" s="134">
        <f>ROUND(L128*K128,2)</f>
        <v>0</v>
      </c>
      <c r="BL128" s="20" t="s">
        <v>153</v>
      </c>
      <c r="BM128" s="20" t="s">
        <v>390</v>
      </c>
    </row>
    <row r="129" s="1" customFormat="1" ht="25.5" customHeight="1">
      <c r="B129" s="174"/>
      <c r="C129" s="210" t="s">
        <v>153</v>
      </c>
      <c r="D129" s="210" t="s">
        <v>149</v>
      </c>
      <c r="E129" s="211" t="s">
        <v>391</v>
      </c>
      <c r="F129" s="212" t="s">
        <v>392</v>
      </c>
      <c r="G129" s="212"/>
      <c r="H129" s="212"/>
      <c r="I129" s="212"/>
      <c r="J129" s="213" t="s">
        <v>157</v>
      </c>
      <c r="K129" s="214">
        <v>3.4849999999999999</v>
      </c>
      <c r="L129" s="215">
        <v>0</v>
      </c>
      <c r="M129" s="215"/>
      <c r="N129" s="216">
        <f>ROUND(L129*K129,2)</f>
        <v>0</v>
      </c>
      <c r="O129" s="216"/>
      <c r="P129" s="216"/>
      <c r="Q129" s="216"/>
      <c r="R129" s="178"/>
      <c r="T129" s="217" t="s">
        <v>5</v>
      </c>
      <c r="U129" s="54" t="s">
        <v>44</v>
      </c>
      <c r="V129" s="45"/>
      <c r="W129" s="218">
        <f>V129*K129</f>
        <v>0</v>
      </c>
      <c r="X129" s="218">
        <v>0</v>
      </c>
      <c r="Y129" s="218">
        <f>X129*K129</f>
        <v>0</v>
      </c>
      <c r="Z129" s="218">
        <v>0</v>
      </c>
      <c r="AA129" s="219">
        <f>Z129*K129</f>
        <v>0</v>
      </c>
      <c r="AR129" s="20" t="s">
        <v>153</v>
      </c>
      <c r="AT129" s="20" t="s">
        <v>149</v>
      </c>
      <c r="AU129" s="20" t="s">
        <v>127</v>
      </c>
      <c r="AY129" s="20" t="s">
        <v>148</v>
      </c>
      <c r="BE129" s="134">
        <f>IF(U129="základná",N129,0)</f>
        <v>0</v>
      </c>
      <c r="BF129" s="134">
        <f>IF(U129="znížená",N129,0)</f>
        <v>0</v>
      </c>
      <c r="BG129" s="134">
        <f>IF(U129="zákl. prenesená",N129,0)</f>
        <v>0</v>
      </c>
      <c r="BH129" s="134">
        <f>IF(U129="zníž. prenesená",N129,0)</f>
        <v>0</v>
      </c>
      <c r="BI129" s="134">
        <f>IF(U129="nulová",N129,0)</f>
        <v>0</v>
      </c>
      <c r="BJ129" s="20" t="s">
        <v>127</v>
      </c>
      <c r="BK129" s="134">
        <f>ROUND(L129*K129,2)</f>
        <v>0</v>
      </c>
      <c r="BL129" s="20" t="s">
        <v>153</v>
      </c>
      <c r="BM129" s="20" t="s">
        <v>393</v>
      </c>
    </row>
    <row r="130" s="1" customFormat="1" ht="51" customHeight="1">
      <c r="B130" s="174"/>
      <c r="C130" s="210" t="s">
        <v>166</v>
      </c>
      <c r="D130" s="210" t="s">
        <v>149</v>
      </c>
      <c r="E130" s="211" t="s">
        <v>394</v>
      </c>
      <c r="F130" s="212" t="s">
        <v>395</v>
      </c>
      <c r="G130" s="212"/>
      <c r="H130" s="212"/>
      <c r="I130" s="212"/>
      <c r="J130" s="213" t="s">
        <v>157</v>
      </c>
      <c r="K130" s="214">
        <v>3.4849999999999999</v>
      </c>
      <c r="L130" s="215">
        <v>0</v>
      </c>
      <c r="M130" s="215"/>
      <c r="N130" s="216">
        <f>ROUND(L130*K130,2)</f>
        <v>0</v>
      </c>
      <c r="O130" s="216"/>
      <c r="P130" s="216"/>
      <c r="Q130" s="216"/>
      <c r="R130" s="178"/>
      <c r="T130" s="217" t="s">
        <v>5</v>
      </c>
      <c r="U130" s="54" t="s">
        <v>44</v>
      </c>
      <c r="V130" s="45"/>
      <c r="W130" s="218">
        <f>V130*K130</f>
        <v>0</v>
      </c>
      <c r="X130" s="218">
        <v>0</v>
      </c>
      <c r="Y130" s="218">
        <f>X130*K130</f>
        <v>0</v>
      </c>
      <c r="Z130" s="218">
        <v>0</v>
      </c>
      <c r="AA130" s="219">
        <f>Z130*K130</f>
        <v>0</v>
      </c>
      <c r="AR130" s="20" t="s">
        <v>153</v>
      </c>
      <c r="AT130" s="20" t="s">
        <v>149</v>
      </c>
      <c r="AU130" s="20" t="s">
        <v>127</v>
      </c>
      <c r="AY130" s="20" t="s">
        <v>148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20" t="s">
        <v>127</v>
      </c>
      <c r="BK130" s="134">
        <f>ROUND(L130*K130,2)</f>
        <v>0</v>
      </c>
      <c r="BL130" s="20" t="s">
        <v>153</v>
      </c>
      <c r="BM130" s="20" t="s">
        <v>396</v>
      </c>
    </row>
    <row r="131" s="1" customFormat="1" ht="51" customHeight="1">
      <c r="B131" s="174"/>
      <c r="C131" s="210" t="s">
        <v>170</v>
      </c>
      <c r="D131" s="210" t="s">
        <v>149</v>
      </c>
      <c r="E131" s="211" t="s">
        <v>163</v>
      </c>
      <c r="F131" s="212" t="s">
        <v>164</v>
      </c>
      <c r="G131" s="212"/>
      <c r="H131" s="212"/>
      <c r="I131" s="212"/>
      <c r="J131" s="213" t="s">
        <v>157</v>
      </c>
      <c r="K131" s="214">
        <v>263.66199999999998</v>
      </c>
      <c r="L131" s="215">
        <v>0</v>
      </c>
      <c r="M131" s="215"/>
      <c r="N131" s="216">
        <f>ROUND(L131*K131,2)</f>
        <v>0</v>
      </c>
      <c r="O131" s="216"/>
      <c r="P131" s="216"/>
      <c r="Q131" s="216"/>
      <c r="R131" s="178"/>
      <c r="T131" s="217" t="s">
        <v>5</v>
      </c>
      <c r="U131" s="54" t="s">
        <v>44</v>
      </c>
      <c r="V131" s="45"/>
      <c r="W131" s="218">
        <f>V131*K131</f>
        <v>0</v>
      </c>
      <c r="X131" s="218">
        <v>0</v>
      </c>
      <c r="Y131" s="218">
        <f>X131*K131</f>
        <v>0</v>
      </c>
      <c r="Z131" s="218">
        <v>0</v>
      </c>
      <c r="AA131" s="219">
        <f>Z131*K131</f>
        <v>0</v>
      </c>
      <c r="AR131" s="20" t="s">
        <v>153</v>
      </c>
      <c r="AT131" s="20" t="s">
        <v>149</v>
      </c>
      <c r="AU131" s="20" t="s">
        <v>127</v>
      </c>
      <c r="AY131" s="20" t="s">
        <v>148</v>
      </c>
      <c r="BE131" s="134">
        <f>IF(U131="základná",N131,0)</f>
        <v>0</v>
      </c>
      <c r="BF131" s="134">
        <f>IF(U131="znížená",N131,0)</f>
        <v>0</v>
      </c>
      <c r="BG131" s="134">
        <f>IF(U131="zákl. prenesená",N131,0)</f>
        <v>0</v>
      </c>
      <c r="BH131" s="134">
        <f>IF(U131="zníž. prenesená",N131,0)</f>
        <v>0</v>
      </c>
      <c r="BI131" s="134">
        <f>IF(U131="nulová",N131,0)</f>
        <v>0</v>
      </c>
      <c r="BJ131" s="20" t="s">
        <v>127</v>
      </c>
      <c r="BK131" s="134">
        <f>ROUND(L131*K131,2)</f>
        <v>0</v>
      </c>
      <c r="BL131" s="20" t="s">
        <v>153</v>
      </c>
      <c r="BM131" s="20" t="s">
        <v>330</v>
      </c>
    </row>
    <row r="132" s="1" customFormat="1" ht="51" customHeight="1">
      <c r="B132" s="174"/>
      <c r="C132" s="210" t="s">
        <v>174</v>
      </c>
      <c r="D132" s="210" t="s">
        <v>149</v>
      </c>
      <c r="E132" s="211" t="s">
        <v>167</v>
      </c>
      <c r="F132" s="212" t="s">
        <v>168</v>
      </c>
      <c r="G132" s="212"/>
      <c r="H132" s="212"/>
      <c r="I132" s="212"/>
      <c r="J132" s="213" t="s">
        <v>157</v>
      </c>
      <c r="K132" s="214">
        <v>15028.734</v>
      </c>
      <c r="L132" s="215">
        <v>0</v>
      </c>
      <c r="M132" s="215"/>
      <c r="N132" s="216">
        <f>ROUND(L132*K132,2)</f>
        <v>0</v>
      </c>
      <c r="O132" s="216"/>
      <c r="P132" s="216"/>
      <c r="Q132" s="216"/>
      <c r="R132" s="178"/>
      <c r="T132" s="217" t="s">
        <v>5</v>
      </c>
      <c r="U132" s="54" t="s">
        <v>44</v>
      </c>
      <c r="V132" s="45"/>
      <c r="W132" s="218">
        <f>V132*K132</f>
        <v>0</v>
      </c>
      <c r="X132" s="218">
        <v>0</v>
      </c>
      <c r="Y132" s="218">
        <f>X132*K132</f>
        <v>0</v>
      </c>
      <c r="Z132" s="218">
        <v>0</v>
      </c>
      <c r="AA132" s="219">
        <f>Z132*K132</f>
        <v>0</v>
      </c>
      <c r="AR132" s="20" t="s">
        <v>153</v>
      </c>
      <c r="AT132" s="20" t="s">
        <v>149</v>
      </c>
      <c r="AU132" s="20" t="s">
        <v>127</v>
      </c>
      <c r="AY132" s="20" t="s">
        <v>148</v>
      </c>
      <c r="BE132" s="134">
        <f>IF(U132="základná",N132,0)</f>
        <v>0</v>
      </c>
      <c r="BF132" s="134">
        <f>IF(U132="znížená",N132,0)</f>
        <v>0</v>
      </c>
      <c r="BG132" s="134">
        <f>IF(U132="zákl. prenesená",N132,0)</f>
        <v>0</v>
      </c>
      <c r="BH132" s="134">
        <f>IF(U132="zníž. prenesená",N132,0)</f>
        <v>0</v>
      </c>
      <c r="BI132" s="134">
        <f>IF(U132="nulová",N132,0)</f>
        <v>0</v>
      </c>
      <c r="BJ132" s="20" t="s">
        <v>127</v>
      </c>
      <c r="BK132" s="134">
        <f>ROUND(L132*K132,2)</f>
        <v>0</v>
      </c>
      <c r="BL132" s="20" t="s">
        <v>153</v>
      </c>
      <c r="BM132" s="20" t="s">
        <v>331</v>
      </c>
    </row>
    <row r="133" s="1" customFormat="1" ht="25.5" customHeight="1">
      <c r="B133" s="174"/>
      <c r="C133" s="210" t="s">
        <v>178</v>
      </c>
      <c r="D133" s="210" t="s">
        <v>149</v>
      </c>
      <c r="E133" s="211" t="s">
        <v>171</v>
      </c>
      <c r="F133" s="212" t="s">
        <v>172</v>
      </c>
      <c r="G133" s="212"/>
      <c r="H133" s="212"/>
      <c r="I133" s="212"/>
      <c r="J133" s="213" t="s">
        <v>157</v>
      </c>
      <c r="K133" s="214">
        <v>263.66199999999998</v>
      </c>
      <c r="L133" s="215">
        <v>0</v>
      </c>
      <c r="M133" s="215"/>
      <c r="N133" s="216">
        <f>ROUND(L133*K133,2)</f>
        <v>0</v>
      </c>
      <c r="O133" s="216"/>
      <c r="P133" s="216"/>
      <c r="Q133" s="216"/>
      <c r="R133" s="178"/>
      <c r="T133" s="217" t="s">
        <v>5</v>
      </c>
      <c r="U133" s="54" t="s">
        <v>44</v>
      </c>
      <c r="V133" s="45"/>
      <c r="W133" s="218">
        <f>V133*K133</f>
        <v>0</v>
      </c>
      <c r="X133" s="218">
        <v>0</v>
      </c>
      <c r="Y133" s="218">
        <f>X133*K133</f>
        <v>0</v>
      </c>
      <c r="Z133" s="218">
        <v>0</v>
      </c>
      <c r="AA133" s="219">
        <f>Z133*K133</f>
        <v>0</v>
      </c>
      <c r="AR133" s="20" t="s">
        <v>153</v>
      </c>
      <c r="AT133" s="20" t="s">
        <v>149</v>
      </c>
      <c r="AU133" s="20" t="s">
        <v>127</v>
      </c>
      <c r="AY133" s="20" t="s">
        <v>148</v>
      </c>
      <c r="BE133" s="134">
        <f>IF(U133="základná",N133,0)</f>
        <v>0</v>
      </c>
      <c r="BF133" s="134">
        <f>IF(U133="znížená",N133,0)</f>
        <v>0</v>
      </c>
      <c r="BG133" s="134">
        <f>IF(U133="zákl. prenesená",N133,0)</f>
        <v>0</v>
      </c>
      <c r="BH133" s="134">
        <f>IF(U133="zníž. prenesená",N133,0)</f>
        <v>0</v>
      </c>
      <c r="BI133" s="134">
        <f>IF(U133="nulová",N133,0)</f>
        <v>0</v>
      </c>
      <c r="BJ133" s="20" t="s">
        <v>127</v>
      </c>
      <c r="BK133" s="134">
        <f>ROUND(L133*K133,2)</f>
        <v>0</v>
      </c>
      <c r="BL133" s="20" t="s">
        <v>153</v>
      </c>
      <c r="BM133" s="20" t="s">
        <v>173</v>
      </c>
    </row>
    <row r="134" s="1" customFormat="1" ht="25.5" customHeight="1">
      <c r="B134" s="174"/>
      <c r="C134" s="210" t="s">
        <v>183</v>
      </c>
      <c r="D134" s="210" t="s">
        <v>149</v>
      </c>
      <c r="E134" s="211" t="s">
        <v>175</v>
      </c>
      <c r="F134" s="212" t="s">
        <v>176</v>
      </c>
      <c r="G134" s="212"/>
      <c r="H134" s="212"/>
      <c r="I134" s="212"/>
      <c r="J134" s="213" t="s">
        <v>157</v>
      </c>
      <c r="K134" s="214">
        <v>263.66199999999998</v>
      </c>
      <c r="L134" s="215">
        <v>0</v>
      </c>
      <c r="M134" s="215"/>
      <c r="N134" s="216">
        <f>ROUND(L134*K134,2)</f>
        <v>0</v>
      </c>
      <c r="O134" s="216"/>
      <c r="P134" s="216"/>
      <c r="Q134" s="216"/>
      <c r="R134" s="178"/>
      <c r="T134" s="217" t="s">
        <v>5</v>
      </c>
      <c r="U134" s="54" t="s">
        <v>44</v>
      </c>
      <c r="V134" s="45"/>
      <c r="W134" s="218">
        <f>V134*K134</f>
        <v>0</v>
      </c>
      <c r="X134" s="218">
        <v>0</v>
      </c>
      <c r="Y134" s="218">
        <f>X134*K134</f>
        <v>0</v>
      </c>
      <c r="Z134" s="218">
        <v>0</v>
      </c>
      <c r="AA134" s="219">
        <f>Z134*K134</f>
        <v>0</v>
      </c>
      <c r="AR134" s="20" t="s">
        <v>153</v>
      </c>
      <c r="AT134" s="20" t="s">
        <v>149</v>
      </c>
      <c r="AU134" s="20" t="s">
        <v>127</v>
      </c>
      <c r="AY134" s="20" t="s">
        <v>148</v>
      </c>
      <c r="BE134" s="134">
        <f>IF(U134="základná",N134,0)</f>
        <v>0</v>
      </c>
      <c r="BF134" s="134">
        <f>IF(U134="znížená",N134,0)</f>
        <v>0</v>
      </c>
      <c r="BG134" s="134">
        <f>IF(U134="zákl. prenesená",N134,0)</f>
        <v>0</v>
      </c>
      <c r="BH134" s="134">
        <f>IF(U134="zníž. prenesená",N134,0)</f>
        <v>0</v>
      </c>
      <c r="BI134" s="134">
        <f>IF(U134="nulová",N134,0)</f>
        <v>0</v>
      </c>
      <c r="BJ134" s="20" t="s">
        <v>127</v>
      </c>
      <c r="BK134" s="134">
        <f>ROUND(L134*K134,2)</f>
        <v>0</v>
      </c>
      <c r="BL134" s="20" t="s">
        <v>153</v>
      </c>
      <c r="BM134" s="20" t="s">
        <v>177</v>
      </c>
    </row>
    <row r="135" s="1" customFormat="1" ht="25.5" customHeight="1">
      <c r="B135" s="174"/>
      <c r="C135" s="210" t="s">
        <v>187</v>
      </c>
      <c r="D135" s="210" t="s">
        <v>149</v>
      </c>
      <c r="E135" s="211" t="s">
        <v>179</v>
      </c>
      <c r="F135" s="212" t="s">
        <v>180</v>
      </c>
      <c r="G135" s="212"/>
      <c r="H135" s="212"/>
      <c r="I135" s="212"/>
      <c r="J135" s="213" t="s">
        <v>181</v>
      </c>
      <c r="K135" s="214">
        <v>493.048</v>
      </c>
      <c r="L135" s="215">
        <v>0</v>
      </c>
      <c r="M135" s="215"/>
      <c r="N135" s="216">
        <f>ROUND(L135*K135,2)</f>
        <v>0</v>
      </c>
      <c r="O135" s="216"/>
      <c r="P135" s="216"/>
      <c r="Q135" s="216"/>
      <c r="R135" s="178"/>
      <c r="T135" s="217" t="s">
        <v>5</v>
      </c>
      <c r="U135" s="54" t="s">
        <v>44</v>
      </c>
      <c r="V135" s="45"/>
      <c r="W135" s="218">
        <f>V135*K135</f>
        <v>0</v>
      </c>
      <c r="X135" s="218">
        <v>0</v>
      </c>
      <c r="Y135" s="218">
        <f>X135*K135</f>
        <v>0</v>
      </c>
      <c r="Z135" s="218">
        <v>0</v>
      </c>
      <c r="AA135" s="219">
        <f>Z135*K135</f>
        <v>0</v>
      </c>
      <c r="AR135" s="20" t="s">
        <v>153</v>
      </c>
      <c r="AT135" s="20" t="s">
        <v>149</v>
      </c>
      <c r="AU135" s="20" t="s">
        <v>127</v>
      </c>
      <c r="AY135" s="20" t="s">
        <v>148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20" t="s">
        <v>127</v>
      </c>
      <c r="BK135" s="134">
        <f>ROUND(L135*K135,2)</f>
        <v>0</v>
      </c>
      <c r="BL135" s="20" t="s">
        <v>153</v>
      </c>
      <c r="BM135" s="20" t="s">
        <v>182</v>
      </c>
    </row>
    <row r="136" s="1" customFormat="1" ht="38.25" customHeight="1">
      <c r="B136" s="174"/>
      <c r="C136" s="210" t="s">
        <v>192</v>
      </c>
      <c r="D136" s="210" t="s">
        <v>149</v>
      </c>
      <c r="E136" s="211" t="s">
        <v>397</v>
      </c>
      <c r="F136" s="212" t="s">
        <v>398</v>
      </c>
      <c r="G136" s="212"/>
      <c r="H136" s="212"/>
      <c r="I136" s="212"/>
      <c r="J136" s="213" t="s">
        <v>157</v>
      </c>
      <c r="K136" s="214">
        <v>75</v>
      </c>
      <c r="L136" s="215">
        <v>0</v>
      </c>
      <c r="M136" s="215"/>
      <c r="N136" s="216">
        <f>ROUND(L136*K136,2)</f>
        <v>0</v>
      </c>
      <c r="O136" s="216"/>
      <c r="P136" s="216"/>
      <c r="Q136" s="216"/>
      <c r="R136" s="178"/>
      <c r="T136" s="217" t="s">
        <v>5</v>
      </c>
      <c r="U136" s="54" t="s">
        <v>44</v>
      </c>
      <c r="V136" s="45"/>
      <c r="W136" s="218">
        <f>V136*K136</f>
        <v>0</v>
      </c>
      <c r="X136" s="218">
        <v>0</v>
      </c>
      <c r="Y136" s="218">
        <f>X136*K136</f>
        <v>0</v>
      </c>
      <c r="Z136" s="218">
        <v>0</v>
      </c>
      <c r="AA136" s="219">
        <f>Z136*K136</f>
        <v>0</v>
      </c>
      <c r="AR136" s="20" t="s">
        <v>153</v>
      </c>
      <c r="AT136" s="20" t="s">
        <v>149</v>
      </c>
      <c r="AU136" s="20" t="s">
        <v>127</v>
      </c>
      <c r="AY136" s="20" t="s">
        <v>148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20" t="s">
        <v>127</v>
      </c>
      <c r="BK136" s="134">
        <f>ROUND(L136*K136,2)</f>
        <v>0</v>
      </c>
      <c r="BL136" s="20" t="s">
        <v>153</v>
      </c>
      <c r="BM136" s="20" t="s">
        <v>399</v>
      </c>
    </row>
    <row r="137" s="1" customFormat="1" ht="38.25" customHeight="1">
      <c r="B137" s="174"/>
      <c r="C137" s="210" t="s">
        <v>197</v>
      </c>
      <c r="D137" s="210" t="s">
        <v>149</v>
      </c>
      <c r="E137" s="211" t="s">
        <v>400</v>
      </c>
      <c r="F137" s="212" t="s">
        <v>401</v>
      </c>
      <c r="G137" s="212"/>
      <c r="H137" s="212"/>
      <c r="I137" s="212"/>
      <c r="J137" s="213" t="s">
        <v>157</v>
      </c>
      <c r="K137" s="214">
        <v>2.323</v>
      </c>
      <c r="L137" s="215">
        <v>0</v>
      </c>
      <c r="M137" s="215"/>
      <c r="N137" s="216">
        <f>ROUND(L137*K137,2)</f>
        <v>0</v>
      </c>
      <c r="O137" s="216"/>
      <c r="P137" s="216"/>
      <c r="Q137" s="216"/>
      <c r="R137" s="178"/>
      <c r="T137" s="217" t="s">
        <v>5</v>
      </c>
      <c r="U137" s="54" t="s">
        <v>44</v>
      </c>
      <c r="V137" s="45"/>
      <c r="W137" s="218">
        <f>V137*K137</f>
        <v>0</v>
      </c>
      <c r="X137" s="218">
        <v>0</v>
      </c>
      <c r="Y137" s="218">
        <f>X137*K137</f>
        <v>0</v>
      </c>
      <c r="Z137" s="218">
        <v>0</v>
      </c>
      <c r="AA137" s="219">
        <f>Z137*K137</f>
        <v>0</v>
      </c>
      <c r="AR137" s="20" t="s">
        <v>153</v>
      </c>
      <c r="AT137" s="20" t="s">
        <v>149</v>
      </c>
      <c r="AU137" s="20" t="s">
        <v>127</v>
      </c>
      <c r="AY137" s="20" t="s">
        <v>148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20" t="s">
        <v>127</v>
      </c>
      <c r="BK137" s="134">
        <f>ROUND(L137*K137,2)</f>
        <v>0</v>
      </c>
      <c r="BL137" s="20" t="s">
        <v>153</v>
      </c>
      <c r="BM137" s="20" t="s">
        <v>402</v>
      </c>
    </row>
    <row r="138" s="1" customFormat="1" ht="25.5" customHeight="1">
      <c r="B138" s="174"/>
      <c r="C138" s="210" t="s">
        <v>202</v>
      </c>
      <c r="D138" s="210" t="s">
        <v>149</v>
      </c>
      <c r="E138" s="211" t="s">
        <v>184</v>
      </c>
      <c r="F138" s="212" t="s">
        <v>185</v>
      </c>
      <c r="G138" s="212"/>
      <c r="H138" s="212"/>
      <c r="I138" s="212"/>
      <c r="J138" s="213" t="s">
        <v>157</v>
      </c>
      <c r="K138" s="214">
        <v>0.871</v>
      </c>
      <c r="L138" s="215">
        <v>0</v>
      </c>
      <c r="M138" s="215"/>
      <c r="N138" s="216">
        <f>ROUND(L138*K138,2)</f>
        <v>0</v>
      </c>
      <c r="O138" s="216"/>
      <c r="P138" s="216"/>
      <c r="Q138" s="216"/>
      <c r="R138" s="178"/>
      <c r="T138" s="217" t="s">
        <v>5</v>
      </c>
      <c r="U138" s="54" t="s">
        <v>44</v>
      </c>
      <c r="V138" s="45"/>
      <c r="W138" s="218">
        <f>V138*K138</f>
        <v>0</v>
      </c>
      <c r="X138" s="218">
        <v>0</v>
      </c>
      <c r="Y138" s="218">
        <f>X138*K138</f>
        <v>0</v>
      </c>
      <c r="Z138" s="218">
        <v>0</v>
      </c>
      <c r="AA138" s="219">
        <f>Z138*K138</f>
        <v>0</v>
      </c>
      <c r="AR138" s="20" t="s">
        <v>153</v>
      </c>
      <c r="AT138" s="20" t="s">
        <v>149</v>
      </c>
      <c r="AU138" s="20" t="s">
        <v>127</v>
      </c>
      <c r="AY138" s="20" t="s">
        <v>148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20" t="s">
        <v>127</v>
      </c>
      <c r="BK138" s="134">
        <f>ROUND(L138*K138,2)</f>
        <v>0</v>
      </c>
      <c r="BL138" s="20" t="s">
        <v>153</v>
      </c>
      <c r="BM138" s="20" t="s">
        <v>186</v>
      </c>
    </row>
    <row r="139" s="1" customFormat="1" ht="16.5" customHeight="1">
      <c r="B139" s="174"/>
      <c r="C139" s="220" t="s">
        <v>206</v>
      </c>
      <c r="D139" s="220" t="s">
        <v>188</v>
      </c>
      <c r="E139" s="221" t="s">
        <v>189</v>
      </c>
      <c r="F139" s="222" t="s">
        <v>190</v>
      </c>
      <c r="G139" s="222"/>
      <c r="H139" s="222"/>
      <c r="I139" s="222"/>
      <c r="J139" s="223" t="s">
        <v>181</v>
      </c>
      <c r="K139" s="224">
        <v>1.4550000000000001</v>
      </c>
      <c r="L139" s="225">
        <v>0</v>
      </c>
      <c r="M139" s="225"/>
      <c r="N139" s="226">
        <f>ROUND(L139*K139,2)</f>
        <v>0</v>
      </c>
      <c r="O139" s="216"/>
      <c r="P139" s="216"/>
      <c r="Q139" s="216"/>
      <c r="R139" s="178"/>
      <c r="T139" s="217" t="s">
        <v>5</v>
      </c>
      <c r="U139" s="54" t="s">
        <v>44</v>
      </c>
      <c r="V139" s="45"/>
      <c r="W139" s="218">
        <f>V139*K139</f>
        <v>0</v>
      </c>
      <c r="X139" s="218">
        <v>1.8700000000000001</v>
      </c>
      <c r="Y139" s="218">
        <f>X139*K139</f>
        <v>2.7208500000000004</v>
      </c>
      <c r="Z139" s="218">
        <v>0</v>
      </c>
      <c r="AA139" s="219">
        <f>Z139*K139</f>
        <v>0</v>
      </c>
      <c r="AR139" s="20" t="s">
        <v>178</v>
      </c>
      <c r="AT139" s="20" t="s">
        <v>188</v>
      </c>
      <c r="AU139" s="20" t="s">
        <v>127</v>
      </c>
      <c r="AY139" s="20" t="s">
        <v>148</v>
      </c>
      <c r="BE139" s="134">
        <f>IF(U139="základná",N139,0)</f>
        <v>0</v>
      </c>
      <c r="BF139" s="134">
        <f>IF(U139="znížená",N139,0)</f>
        <v>0</v>
      </c>
      <c r="BG139" s="134">
        <f>IF(U139="zákl. prenesená",N139,0)</f>
        <v>0</v>
      </c>
      <c r="BH139" s="134">
        <f>IF(U139="zníž. prenesená",N139,0)</f>
        <v>0</v>
      </c>
      <c r="BI139" s="134">
        <f>IF(U139="nulová",N139,0)</f>
        <v>0</v>
      </c>
      <c r="BJ139" s="20" t="s">
        <v>127</v>
      </c>
      <c r="BK139" s="134">
        <f>ROUND(L139*K139,2)</f>
        <v>0</v>
      </c>
      <c r="BL139" s="20" t="s">
        <v>153</v>
      </c>
      <c r="BM139" s="20" t="s">
        <v>191</v>
      </c>
    </row>
    <row r="140" s="1" customFormat="1" ht="16.5" customHeight="1">
      <c r="B140" s="174"/>
      <c r="C140" s="210" t="s">
        <v>210</v>
      </c>
      <c r="D140" s="210" t="s">
        <v>149</v>
      </c>
      <c r="E140" s="211" t="s">
        <v>193</v>
      </c>
      <c r="F140" s="212" t="s">
        <v>194</v>
      </c>
      <c r="G140" s="212"/>
      <c r="H140" s="212"/>
      <c r="I140" s="212"/>
      <c r="J140" s="213" t="s">
        <v>195</v>
      </c>
      <c r="K140" s="214">
        <v>505.56</v>
      </c>
      <c r="L140" s="215">
        <v>0</v>
      </c>
      <c r="M140" s="215"/>
      <c r="N140" s="216">
        <f>ROUND(L140*K140,2)</f>
        <v>0</v>
      </c>
      <c r="O140" s="216"/>
      <c r="P140" s="216"/>
      <c r="Q140" s="216"/>
      <c r="R140" s="178"/>
      <c r="T140" s="217" t="s">
        <v>5</v>
      </c>
      <c r="U140" s="54" t="s">
        <v>44</v>
      </c>
      <c r="V140" s="45"/>
      <c r="W140" s="218">
        <f>V140*K140</f>
        <v>0</v>
      </c>
      <c r="X140" s="218">
        <v>0</v>
      </c>
      <c r="Y140" s="218">
        <f>X140*K140</f>
        <v>0</v>
      </c>
      <c r="Z140" s="218">
        <v>0</v>
      </c>
      <c r="AA140" s="219">
        <f>Z140*K140</f>
        <v>0</v>
      </c>
      <c r="AR140" s="20" t="s">
        <v>153</v>
      </c>
      <c r="AT140" s="20" t="s">
        <v>149</v>
      </c>
      <c r="AU140" s="20" t="s">
        <v>127</v>
      </c>
      <c r="AY140" s="20" t="s">
        <v>148</v>
      </c>
      <c r="BE140" s="134">
        <f>IF(U140="základná",N140,0)</f>
        <v>0</v>
      </c>
      <c r="BF140" s="134">
        <f>IF(U140="znížená",N140,0)</f>
        <v>0</v>
      </c>
      <c r="BG140" s="134">
        <f>IF(U140="zákl. prenesená",N140,0)</f>
        <v>0</v>
      </c>
      <c r="BH140" s="134">
        <f>IF(U140="zníž. prenesená",N140,0)</f>
        <v>0</v>
      </c>
      <c r="BI140" s="134">
        <f>IF(U140="nulová",N140,0)</f>
        <v>0</v>
      </c>
      <c r="BJ140" s="20" t="s">
        <v>127</v>
      </c>
      <c r="BK140" s="134">
        <f>ROUND(L140*K140,2)</f>
        <v>0</v>
      </c>
      <c r="BL140" s="20" t="s">
        <v>153</v>
      </c>
      <c r="BM140" s="20" t="s">
        <v>196</v>
      </c>
    </row>
    <row r="141" s="1" customFormat="1" ht="16.5" customHeight="1">
      <c r="B141" s="174"/>
      <c r="C141" s="220" t="s">
        <v>215</v>
      </c>
      <c r="D141" s="220" t="s">
        <v>188</v>
      </c>
      <c r="E141" s="221" t="s">
        <v>198</v>
      </c>
      <c r="F141" s="222" t="s">
        <v>199</v>
      </c>
      <c r="G141" s="222"/>
      <c r="H141" s="222"/>
      <c r="I141" s="222"/>
      <c r="J141" s="223" t="s">
        <v>200</v>
      </c>
      <c r="K141" s="224">
        <v>12.638999999999999</v>
      </c>
      <c r="L141" s="225">
        <v>0</v>
      </c>
      <c r="M141" s="225"/>
      <c r="N141" s="226">
        <f>ROUND(L141*K141,2)</f>
        <v>0</v>
      </c>
      <c r="O141" s="216"/>
      <c r="P141" s="216"/>
      <c r="Q141" s="216"/>
      <c r="R141" s="178"/>
      <c r="T141" s="217" t="s">
        <v>5</v>
      </c>
      <c r="U141" s="54" t="s">
        <v>44</v>
      </c>
      <c r="V141" s="45"/>
      <c r="W141" s="218">
        <f>V141*K141</f>
        <v>0</v>
      </c>
      <c r="X141" s="218">
        <v>0.001</v>
      </c>
      <c r="Y141" s="218">
        <f>X141*K141</f>
        <v>0.012638999999999999</v>
      </c>
      <c r="Z141" s="218">
        <v>0</v>
      </c>
      <c r="AA141" s="219">
        <f>Z141*K141</f>
        <v>0</v>
      </c>
      <c r="AR141" s="20" t="s">
        <v>178</v>
      </c>
      <c r="AT141" s="20" t="s">
        <v>188</v>
      </c>
      <c r="AU141" s="20" t="s">
        <v>127</v>
      </c>
      <c r="AY141" s="20" t="s">
        <v>148</v>
      </c>
      <c r="BE141" s="134">
        <f>IF(U141="základná",N141,0)</f>
        <v>0</v>
      </c>
      <c r="BF141" s="134">
        <f>IF(U141="znížená",N141,0)</f>
        <v>0</v>
      </c>
      <c r="BG141" s="134">
        <f>IF(U141="zákl. prenesená",N141,0)</f>
        <v>0</v>
      </c>
      <c r="BH141" s="134">
        <f>IF(U141="zníž. prenesená",N141,0)</f>
        <v>0</v>
      </c>
      <c r="BI141" s="134">
        <f>IF(U141="nulová",N141,0)</f>
        <v>0</v>
      </c>
      <c r="BJ141" s="20" t="s">
        <v>127</v>
      </c>
      <c r="BK141" s="134">
        <f>ROUND(L141*K141,2)</f>
        <v>0</v>
      </c>
      <c r="BL141" s="20" t="s">
        <v>153</v>
      </c>
      <c r="BM141" s="20" t="s">
        <v>201</v>
      </c>
    </row>
    <row r="142" s="1" customFormat="1" ht="38.25" customHeight="1">
      <c r="B142" s="174"/>
      <c r="C142" s="210" t="s">
        <v>219</v>
      </c>
      <c r="D142" s="210" t="s">
        <v>149</v>
      </c>
      <c r="E142" s="211" t="s">
        <v>403</v>
      </c>
      <c r="F142" s="212" t="s">
        <v>404</v>
      </c>
      <c r="G142" s="212"/>
      <c r="H142" s="212"/>
      <c r="I142" s="212"/>
      <c r="J142" s="213" t="s">
        <v>195</v>
      </c>
      <c r="K142" s="214">
        <v>300</v>
      </c>
      <c r="L142" s="215">
        <v>0</v>
      </c>
      <c r="M142" s="215"/>
      <c r="N142" s="216">
        <f>ROUND(L142*K142,2)</f>
        <v>0</v>
      </c>
      <c r="O142" s="216"/>
      <c r="P142" s="216"/>
      <c r="Q142" s="216"/>
      <c r="R142" s="178"/>
      <c r="T142" s="217" t="s">
        <v>5</v>
      </c>
      <c r="U142" s="54" t="s">
        <v>44</v>
      </c>
      <c r="V142" s="45"/>
      <c r="W142" s="218">
        <f>V142*K142</f>
        <v>0</v>
      </c>
      <c r="X142" s="218">
        <v>0</v>
      </c>
      <c r="Y142" s="218">
        <f>X142*K142</f>
        <v>0</v>
      </c>
      <c r="Z142" s="218">
        <v>0</v>
      </c>
      <c r="AA142" s="219">
        <f>Z142*K142</f>
        <v>0</v>
      </c>
      <c r="AR142" s="20" t="s">
        <v>153</v>
      </c>
      <c r="AT142" s="20" t="s">
        <v>149</v>
      </c>
      <c r="AU142" s="20" t="s">
        <v>127</v>
      </c>
      <c r="AY142" s="20" t="s">
        <v>148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20" t="s">
        <v>127</v>
      </c>
      <c r="BK142" s="134">
        <f>ROUND(L142*K142,2)</f>
        <v>0</v>
      </c>
      <c r="BL142" s="20" t="s">
        <v>153</v>
      </c>
      <c r="BM142" s="20" t="s">
        <v>405</v>
      </c>
    </row>
    <row r="143" s="1" customFormat="1" ht="25.5" customHeight="1">
      <c r="B143" s="174"/>
      <c r="C143" s="210" t="s">
        <v>223</v>
      </c>
      <c r="D143" s="210" t="s">
        <v>149</v>
      </c>
      <c r="E143" s="211" t="s">
        <v>203</v>
      </c>
      <c r="F143" s="212" t="s">
        <v>204</v>
      </c>
      <c r="G143" s="212"/>
      <c r="H143" s="212"/>
      <c r="I143" s="212"/>
      <c r="J143" s="213" t="s">
        <v>195</v>
      </c>
      <c r="K143" s="214">
        <v>505.56</v>
      </c>
      <c r="L143" s="215">
        <v>0</v>
      </c>
      <c r="M143" s="215"/>
      <c r="N143" s="216">
        <f>ROUND(L143*K143,2)</f>
        <v>0</v>
      </c>
      <c r="O143" s="216"/>
      <c r="P143" s="216"/>
      <c r="Q143" s="216"/>
      <c r="R143" s="178"/>
      <c r="T143" s="217" t="s">
        <v>5</v>
      </c>
      <c r="U143" s="54" t="s">
        <v>44</v>
      </c>
      <c r="V143" s="45"/>
      <c r="W143" s="218">
        <f>V143*K143</f>
        <v>0</v>
      </c>
      <c r="X143" s="218">
        <v>0</v>
      </c>
      <c r="Y143" s="218">
        <f>X143*K143</f>
        <v>0</v>
      </c>
      <c r="Z143" s="218">
        <v>0</v>
      </c>
      <c r="AA143" s="219">
        <f>Z143*K143</f>
        <v>0</v>
      </c>
      <c r="AR143" s="20" t="s">
        <v>153</v>
      </c>
      <c r="AT143" s="20" t="s">
        <v>149</v>
      </c>
      <c r="AU143" s="20" t="s">
        <v>127</v>
      </c>
      <c r="AY143" s="20" t="s">
        <v>148</v>
      </c>
      <c r="BE143" s="134">
        <f>IF(U143="základná",N143,0)</f>
        <v>0</v>
      </c>
      <c r="BF143" s="134">
        <f>IF(U143="znížená",N143,0)</f>
        <v>0</v>
      </c>
      <c r="BG143" s="134">
        <f>IF(U143="zákl. prenesená",N143,0)</f>
        <v>0</v>
      </c>
      <c r="BH143" s="134">
        <f>IF(U143="zníž. prenesená",N143,0)</f>
        <v>0</v>
      </c>
      <c r="BI143" s="134">
        <f>IF(U143="nulová",N143,0)</f>
        <v>0</v>
      </c>
      <c r="BJ143" s="20" t="s">
        <v>127</v>
      </c>
      <c r="BK143" s="134">
        <f>ROUND(L143*K143,2)</f>
        <v>0</v>
      </c>
      <c r="BL143" s="20" t="s">
        <v>153</v>
      </c>
      <c r="BM143" s="20" t="s">
        <v>205</v>
      </c>
    </row>
    <row r="144" s="1" customFormat="1" ht="25.5" customHeight="1">
      <c r="B144" s="174"/>
      <c r="C144" s="210" t="s">
        <v>227</v>
      </c>
      <c r="D144" s="210" t="s">
        <v>149</v>
      </c>
      <c r="E144" s="211" t="s">
        <v>207</v>
      </c>
      <c r="F144" s="212" t="s">
        <v>208</v>
      </c>
      <c r="G144" s="212"/>
      <c r="H144" s="212"/>
      <c r="I144" s="212"/>
      <c r="J144" s="213" t="s">
        <v>195</v>
      </c>
      <c r="K144" s="214">
        <v>505.56</v>
      </c>
      <c r="L144" s="215">
        <v>0</v>
      </c>
      <c r="M144" s="215"/>
      <c r="N144" s="216">
        <f>ROUND(L144*K144,2)</f>
        <v>0</v>
      </c>
      <c r="O144" s="216"/>
      <c r="P144" s="216"/>
      <c r="Q144" s="216"/>
      <c r="R144" s="178"/>
      <c r="T144" s="217" t="s">
        <v>5</v>
      </c>
      <c r="U144" s="54" t="s">
        <v>44</v>
      </c>
      <c r="V144" s="45"/>
      <c r="W144" s="218">
        <f>V144*K144</f>
        <v>0</v>
      </c>
      <c r="X144" s="218">
        <v>0</v>
      </c>
      <c r="Y144" s="218">
        <f>X144*K144</f>
        <v>0</v>
      </c>
      <c r="Z144" s="218">
        <v>0</v>
      </c>
      <c r="AA144" s="219">
        <f>Z144*K144</f>
        <v>0</v>
      </c>
      <c r="AR144" s="20" t="s">
        <v>153</v>
      </c>
      <c r="AT144" s="20" t="s">
        <v>149</v>
      </c>
      <c r="AU144" s="20" t="s">
        <v>127</v>
      </c>
      <c r="AY144" s="20" t="s">
        <v>148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20" t="s">
        <v>127</v>
      </c>
      <c r="BK144" s="134">
        <f>ROUND(L144*K144,2)</f>
        <v>0</v>
      </c>
      <c r="BL144" s="20" t="s">
        <v>153</v>
      </c>
      <c r="BM144" s="20" t="s">
        <v>209</v>
      </c>
    </row>
    <row r="145" s="1" customFormat="1" ht="16.5" customHeight="1">
      <c r="B145" s="174"/>
      <c r="C145" s="220" t="s">
        <v>10</v>
      </c>
      <c r="D145" s="220" t="s">
        <v>188</v>
      </c>
      <c r="E145" s="221" t="s">
        <v>211</v>
      </c>
      <c r="F145" s="222" t="s">
        <v>212</v>
      </c>
      <c r="G145" s="222"/>
      <c r="H145" s="222"/>
      <c r="I145" s="222"/>
      <c r="J145" s="223" t="s">
        <v>213</v>
      </c>
      <c r="K145" s="224">
        <v>0.20200000000000001</v>
      </c>
      <c r="L145" s="225">
        <v>0</v>
      </c>
      <c r="M145" s="225"/>
      <c r="N145" s="226">
        <f>ROUND(L145*K145,2)</f>
        <v>0</v>
      </c>
      <c r="O145" s="216"/>
      <c r="P145" s="216"/>
      <c r="Q145" s="216"/>
      <c r="R145" s="178"/>
      <c r="T145" s="217" t="s">
        <v>5</v>
      </c>
      <c r="U145" s="54" t="s">
        <v>44</v>
      </c>
      <c r="V145" s="45"/>
      <c r="W145" s="218">
        <f>V145*K145</f>
        <v>0</v>
      </c>
      <c r="X145" s="218">
        <v>0.001</v>
      </c>
      <c r="Y145" s="218">
        <f>X145*K145</f>
        <v>0.000202</v>
      </c>
      <c r="Z145" s="218">
        <v>0</v>
      </c>
      <c r="AA145" s="219">
        <f>Z145*K145</f>
        <v>0</v>
      </c>
      <c r="AR145" s="20" t="s">
        <v>178</v>
      </c>
      <c r="AT145" s="20" t="s">
        <v>188</v>
      </c>
      <c r="AU145" s="20" t="s">
        <v>127</v>
      </c>
      <c r="AY145" s="20" t="s">
        <v>148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20" t="s">
        <v>127</v>
      </c>
      <c r="BK145" s="134">
        <f>ROUND(L145*K145,2)</f>
        <v>0</v>
      </c>
      <c r="BL145" s="20" t="s">
        <v>153</v>
      </c>
      <c r="BM145" s="20" t="s">
        <v>214</v>
      </c>
    </row>
    <row r="146" s="9" customFormat="1" ht="29.88" customHeight="1">
      <c r="B146" s="196"/>
      <c r="C146" s="197"/>
      <c r="D146" s="207" t="s">
        <v>324</v>
      </c>
      <c r="E146" s="207"/>
      <c r="F146" s="207"/>
      <c r="G146" s="207"/>
      <c r="H146" s="207"/>
      <c r="I146" s="207"/>
      <c r="J146" s="207"/>
      <c r="K146" s="207"/>
      <c r="L146" s="207"/>
      <c r="M146" s="207"/>
      <c r="N146" s="227">
        <f>BK146</f>
        <v>0</v>
      </c>
      <c r="O146" s="228"/>
      <c r="P146" s="228"/>
      <c r="Q146" s="228"/>
      <c r="R146" s="200"/>
      <c r="T146" s="201"/>
      <c r="U146" s="197"/>
      <c r="V146" s="197"/>
      <c r="W146" s="202">
        <f>SUM(W147:W149)</f>
        <v>0</v>
      </c>
      <c r="X146" s="197"/>
      <c r="Y146" s="202">
        <f>SUM(Y147:Y149)</f>
        <v>374.82187499999998</v>
      </c>
      <c r="Z146" s="197"/>
      <c r="AA146" s="203">
        <f>SUM(AA147:AA149)</f>
        <v>0</v>
      </c>
      <c r="AR146" s="204" t="s">
        <v>85</v>
      </c>
      <c r="AT146" s="205" t="s">
        <v>76</v>
      </c>
      <c r="AU146" s="205" t="s">
        <v>85</v>
      </c>
      <c r="AY146" s="204" t="s">
        <v>148</v>
      </c>
      <c r="BK146" s="206">
        <f>SUM(BK147:BK149)</f>
        <v>0</v>
      </c>
    </row>
    <row r="147" s="1" customFormat="1" ht="38.25" customHeight="1">
      <c r="B147" s="174"/>
      <c r="C147" s="210" t="s">
        <v>234</v>
      </c>
      <c r="D147" s="210" t="s">
        <v>149</v>
      </c>
      <c r="E147" s="211" t="s">
        <v>338</v>
      </c>
      <c r="F147" s="212" t="s">
        <v>339</v>
      </c>
      <c r="G147" s="212"/>
      <c r="H147" s="212"/>
      <c r="I147" s="212"/>
      <c r="J147" s="213" t="s">
        <v>157</v>
      </c>
      <c r="K147" s="214">
        <v>225</v>
      </c>
      <c r="L147" s="215">
        <v>0</v>
      </c>
      <c r="M147" s="215"/>
      <c r="N147" s="216">
        <f>ROUND(L147*K147,2)</f>
        <v>0</v>
      </c>
      <c r="O147" s="216"/>
      <c r="P147" s="216"/>
      <c r="Q147" s="216"/>
      <c r="R147" s="178"/>
      <c r="T147" s="217" t="s">
        <v>5</v>
      </c>
      <c r="U147" s="54" t="s">
        <v>44</v>
      </c>
      <c r="V147" s="45"/>
      <c r="W147" s="218">
        <f>V147*K147</f>
        <v>0</v>
      </c>
      <c r="X147" s="218">
        <v>1.665</v>
      </c>
      <c r="Y147" s="218">
        <f>X147*K147</f>
        <v>374.625</v>
      </c>
      <c r="Z147" s="218">
        <v>0</v>
      </c>
      <c r="AA147" s="219">
        <f>Z147*K147</f>
        <v>0</v>
      </c>
      <c r="AR147" s="20" t="s">
        <v>153</v>
      </c>
      <c r="AT147" s="20" t="s">
        <v>149</v>
      </c>
      <c r="AU147" s="20" t="s">
        <v>127</v>
      </c>
      <c r="AY147" s="20" t="s">
        <v>148</v>
      </c>
      <c r="BE147" s="134">
        <f>IF(U147="základná",N147,0)</f>
        <v>0</v>
      </c>
      <c r="BF147" s="134">
        <f>IF(U147="znížená",N147,0)</f>
        <v>0</v>
      </c>
      <c r="BG147" s="134">
        <f>IF(U147="zákl. prenesená",N147,0)</f>
        <v>0</v>
      </c>
      <c r="BH147" s="134">
        <f>IF(U147="zníž. prenesená",N147,0)</f>
        <v>0</v>
      </c>
      <c r="BI147" s="134">
        <f>IF(U147="nulová",N147,0)</f>
        <v>0</v>
      </c>
      <c r="BJ147" s="20" t="s">
        <v>127</v>
      </c>
      <c r="BK147" s="134">
        <f>ROUND(L147*K147,2)</f>
        <v>0</v>
      </c>
      <c r="BL147" s="20" t="s">
        <v>153</v>
      </c>
      <c r="BM147" s="20" t="s">
        <v>340</v>
      </c>
    </row>
    <row r="148" s="1" customFormat="1" ht="38.25" customHeight="1">
      <c r="B148" s="174"/>
      <c r="C148" s="210" t="s">
        <v>238</v>
      </c>
      <c r="D148" s="210" t="s">
        <v>149</v>
      </c>
      <c r="E148" s="211" t="s">
        <v>341</v>
      </c>
      <c r="F148" s="212" t="s">
        <v>342</v>
      </c>
      <c r="G148" s="212"/>
      <c r="H148" s="212"/>
      <c r="I148" s="212"/>
      <c r="J148" s="213" t="s">
        <v>195</v>
      </c>
      <c r="K148" s="214">
        <v>375</v>
      </c>
      <c r="L148" s="215">
        <v>0</v>
      </c>
      <c r="M148" s="215"/>
      <c r="N148" s="216">
        <f>ROUND(L148*K148,2)</f>
        <v>0</v>
      </c>
      <c r="O148" s="216"/>
      <c r="P148" s="216"/>
      <c r="Q148" s="216"/>
      <c r="R148" s="178"/>
      <c r="T148" s="217" t="s">
        <v>5</v>
      </c>
      <c r="U148" s="54" t="s">
        <v>44</v>
      </c>
      <c r="V148" s="45"/>
      <c r="W148" s="218">
        <f>V148*K148</f>
        <v>0</v>
      </c>
      <c r="X148" s="218">
        <v>0.00018000000000000001</v>
      </c>
      <c r="Y148" s="218">
        <f>X148*K148</f>
        <v>0.067500000000000004</v>
      </c>
      <c r="Z148" s="218">
        <v>0</v>
      </c>
      <c r="AA148" s="219">
        <f>Z148*K148</f>
        <v>0</v>
      </c>
      <c r="AR148" s="20" t="s">
        <v>153</v>
      </c>
      <c r="AT148" s="20" t="s">
        <v>149</v>
      </c>
      <c r="AU148" s="20" t="s">
        <v>127</v>
      </c>
      <c r="AY148" s="20" t="s">
        <v>148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20" t="s">
        <v>127</v>
      </c>
      <c r="BK148" s="134">
        <f>ROUND(L148*K148,2)</f>
        <v>0</v>
      </c>
      <c r="BL148" s="20" t="s">
        <v>153</v>
      </c>
      <c r="BM148" s="20" t="s">
        <v>343</v>
      </c>
    </row>
    <row r="149" s="1" customFormat="1" ht="25.5" customHeight="1">
      <c r="B149" s="174"/>
      <c r="C149" s="220" t="s">
        <v>242</v>
      </c>
      <c r="D149" s="220" t="s">
        <v>188</v>
      </c>
      <c r="E149" s="221" t="s">
        <v>344</v>
      </c>
      <c r="F149" s="222" t="s">
        <v>345</v>
      </c>
      <c r="G149" s="222"/>
      <c r="H149" s="222"/>
      <c r="I149" s="222"/>
      <c r="J149" s="223" t="s">
        <v>195</v>
      </c>
      <c r="K149" s="224">
        <v>431.25</v>
      </c>
      <c r="L149" s="225">
        <v>0</v>
      </c>
      <c r="M149" s="225"/>
      <c r="N149" s="226">
        <f>ROUND(L149*K149,2)</f>
        <v>0</v>
      </c>
      <c r="O149" s="216"/>
      <c r="P149" s="216"/>
      <c r="Q149" s="216"/>
      <c r="R149" s="178"/>
      <c r="T149" s="217" t="s">
        <v>5</v>
      </c>
      <c r="U149" s="54" t="s">
        <v>44</v>
      </c>
      <c r="V149" s="45"/>
      <c r="W149" s="218">
        <f>V149*K149</f>
        <v>0</v>
      </c>
      <c r="X149" s="218">
        <v>0.00029999999999999997</v>
      </c>
      <c r="Y149" s="218">
        <f>X149*K149</f>
        <v>0.12937499999999999</v>
      </c>
      <c r="Z149" s="218">
        <v>0</v>
      </c>
      <c r="AA149" s="219">
        <f>Z149*K149</f>
        <v>0</v>
      </c>
      <c r="AR149" s="20" t="s">
        <v>178</v>
      </c>
      <c r="AT149" s="20" t="s">
        <v>188</v>
      </c>
      <c r="AU149" s="20" t="s">
        <v>127</v>
      </c>
      <c r="AY149" s="20" t="s">
        <v>148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20" t="s">
        <v>127</v>
      </c>
      <c r="BK149" s="134">
        <f>ROUND(L149*K149,2)</f>
        <v>0</v>
      </c>
      <c r="BL149" s="20" t="s">
        <v>153</v>
      </c>
      <c r="BM149" s="20" t="s">
        <v>346</v>
      </c>
    </row>
    <row r="150" s="9" customFormat="1" ht="29.88" customHeight="1">
      <c r="B150" s="196"/>
      <c r="C150" s="197"/>
      <c r="D150" s="207" t="s">
        <v>118</v>
      </c>
      <c r="E150" s="207"/>
      <c r="F150" s="207"/>
      <c r="G150" s="207"/>
      <c r="H150" s="207"/>
      <c r="I150" s="207"/>
      <c r="J150" s="207"/>
      <c r="K150" s="207"/>
      <c r="L150" s="207"/>
      <c r="M150" s="207"/>
      <c r="N150" s="227">
        <f>BK150</f>
        <v>0</v>
      </c>
      <c r="O150" s="228"/>
      <c r="P150" s="228"/>
      <c r="Q150" s="228"/>
      <c r="R150" s="200"/>
      <c r="T150" s="201"/>
      <c r="U150" s="197"/>
      <c r="V150" s="197"/>
      <c r="W150" s="202">
        <f>SUM(W151:W152)</f>
        <v>0</v>
      </c>
      <c r="X150" s="197"/>
      <c r="Y150" s="202">
        <f>SUM(Y151:Y152)</f>
        <v>2.9316379999999995</v>
      </c>
      <c r="Z150" s="197"/>
      <c r="AA150" s="203">
        <f>SUM(AA151:AA152)</f>
        <v>0</v>
      </c>
      <c r="AR150" s="204" t="s">
        <v>85</v>
      </c>
      <c r="AT150" s="205" t="s">
        <v>76</v>
      </c>
      <c r="AU150" s="205" t="s">
        <v>85</v>
      </c>
      <c r="AY150" s="204" t="s">
        <v>148</v>
      </c>
      <c r="BK150" s="206">
        <f>SUM(BK151:BK152)</f>
        <v>0</v>
      </c>
    </row>
    <row r="151" s="1" customFormat="1" ht="38.25" customHeight="1">
      <c r="B151" s="174"/>
      <c r="C151" s="210" t="s">
        <v>246</v>
      </c>
      <c r="D151" s="210" t="s">
        <v>149</v>
      </c>
      <c r="E151" s="211" t="s">
        <v>216</v>
      </c>
      <c r="F151" s="212" t="s">
        <v>217</v>
      </c>
      <c r="G151" s="212"/>
      <c r="H151" s="212"/>
      <c r="I151" s="212"/>
      <c r="J151" s="213" t="s">
        <v>157</v>
      </c>
      <c r="K151" s="214">
        <v>0.436</v>
      </c>
      <c r="L151" s="215">
        <v>0</v>
      </c>
      <c r="M151" s="215"/>
      <c r="N151" s="216">
        <f>ROUND(L151*K151,2)</f>
        <v>0</v>
      </c>
      <c r="O151" s="216"/>
      <c r="P151" s="216"/>
      <c r="Q151" s="216"/>
      <c r="R151" s="178"/>
      <c r="T151" s="217" t="s">
        <v>5</v>
      </c>
      <c r="U151" s="54" t="s">
        <v>44</v>
      </c>
      <c r="V151" s="45"/>
      <c r="W151" s="218">
        <f>V151*K151</f>
        <v>0</v>
      </c>
      <c r="X151" s="218">
        <v>2.4500000000000002</v>
      </c>
      <c r="Y151" s="218">
        <f>X151*K151</f>
        <v>1.0682</v>
      </c>
      <c r="Z151" s="218">
        <v>0</v>
      </c>
      <c r="AA151" s="219">
        <f>Z151*K151</f>
        <v>0</v>
      </c>
      <c r="AR151" s="20" t="s">
        <v>153</v>
      </c>
      <c r="AT151" s="20" t="s">
        <v>149</v>
      </c>
      <c r="AU151" s="20" t="s">
        <v>127</v>
      </c>
      <c r="AY151" s="20" t="s">
        <v>148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20" t="s">
        <v>127</v>
      </c>
      <c r="BK151" s="134">
        <f>ROUND(L151*K151,2)</f>
        <v>0</v>
      </c>
      <c r="BL151" s="20" t="s">
        <v>153</v>
      </c>
      <c r="BM151" s="20" t="s">
        <v>218</v>
      </c>
    </row>
    <row r="152" s="1" customFormat="1" ht="25.5" customHeight="1">
      <c r="B152" s="174"/>
      <c r="C152" s="210" t="s">
        <v>250</v>
      </c>
      <c r="D152" s="210" t="s">
        <v>149</v>
      </c>
      <c r="E152" s="211" t="s">
        <v>220</v>
      </c>
      <c r="F152" s="212" t="s">
        <v>221</v>
      </c>
      <c r="G152" s="212"/>
      <c r="H152" s="212"/>
      <c r="I152" s="212"/>
      <c r="J152" s="213" t="s">
        <v>157</v>
      </c>
      <c r="K152" s="214">
        <v>0.84999999999999998</v>
      </c>
      <c r="L152" s="215">
        <v>0</v>
      </c>
      <c r="M152" s="215"/>
      <c r="N152" s="216">
        <f>ROUND(L152*K152,2)</f>
        <v>0</v>
      </c>
      <c r="O152" s="216"/>
      <c r="P152" s="216"/>
      <c r="Q152" s="216"/>
      <c r="R152" s="178"/>
      <c r="T152" s="217" t="s">
        <v>5</v>
      </c>
      <c r="U152" s="54" t="s">
        <v>44</v>
      </c>
      <c r="V152" s="45"/>
      <c r="W152" s="218">
        <f>V152*K152</f>
        <v>0</v>
      </c>
      <c r="X152" s="218">
        <v>2.1922799999999998</v>
      </c>
      <c r="Y152" s="218">
        <f>X152*K152</f>
        <v>1.8634379999999997</v>
      </c>
      <c r="Z152" s="218">
        <v>0</v>
      </c>
      <c r="AA152" s="219">
        <f>Z152*K152</f>
        <v>0</v>
      </c>
      <c r="AR152" s="20" t="s">
        <v>153</v>
      </c>
      <c r="AT152" s="20" t="s">
        <v>149</v>
      </c>
      <c r="AU152" s="20" t="s">
        <v>127</v>
      </c>
      <c r="AY152" s="20" t="s">
        <v>148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20" t="s">
        <v>127</v>
      </c>
      <c r="BK152" s="134">
        <f>ROUND(L152*K152,2)</f>
        <v>0</v>
      </c>
      <c r="BL152" s="20" t="s">
        <v>153</v>
      </c>
      <c r="BM152" s="20" t="s">
        <v>222</v>
      </c>
    </row>
    <row r="153" s="9" customFormat="1" ht="29.88" customHeight="1">
      <c r="B153" s="196"/>
      <c r="C153" s="197"/>
      <c r="D153" s="207" t="s">
        <v>120</v>
      </c>
      <c r="E153" s="207"/>
      <c r="F153" s="207"/>
      <c r="G153" s="207"/>
      <c r="H153" s="207"/>
      <c r="I153" s="207"/>
      <c r="J153" s="207"/>
      <c r="K153" s="207"/>
      <c r="L153" s="207"/>
      <c r="M153" s="207"/>
      <c r="N153" s="227">
        <f>BK153</f>
        <v>0</v>
      </c>
      <c r="O153" s="228"/>
      <c r="P153" s="228"/>
      <c r="Q153" s="228"/>
      <c r="R153" s="200"/>
      <c r="T153" s="201"/>
      <c r="U153" s="197"/>
      <c r="V153" s="197"/>
      <c r="W153" s="202">
        <f>SUM(W154:W155)</f>
        <v>0</v>
      </c>
      <c r="X153" s="197"/>
      <c r="Y153" s="202">
        <f>SUM(Y154:Y155)</f>
        <v>0.023284800000000001</v>
      </c>
      <c r="Z153" s="197"/>
      <c r="AA153" s="203">
        <f>SUM(AA154:AA155)</f>
        <v>0</v>
      </c>
      <c r="AR153" s="204" t="s">
        <v>85</v>
      </c>
      <c r="AT153" s="205" t="s">
        <v>76</v>
      </c>
      <c r="AU153" s="205" t="s">
        <v>85</v>
      </c>
      <c r="AY153" s="204" t="s">
        <v>148</v>
      </c>
      <c r="BK153" s="206">
        <f>SUM(BK154:BK155)</f>
        <v>0</v>
      </c>
    </row>
    <row r="154" s="1" customFormat="1" ht="25.5" customHeight="1">
      <c r="B154" s="174"/>
      <c r="C154" s="210" t="s">
        <v>254</v>
      </c>
      <c r="D154" s="210" t="s">
        <v>149</v>
      </c>
      <c r="E154" s="211" t="s">
        <v>231</v>
      </c>
      <c r="F154" s="212" t="s">
        <v>232</v>
      </c>
      <c r="G154" s="212"/>
      <c r="H154" s="212"/>
      <c r="I154" s="212"/>
      <c r="J154" s="213" t="s">
        <v>152</v>
      </c>
      <c r="K154" s="214">
        <v>2.6400000000000001</v>
      </c>
      <c r="L154" s="215">
        <v>0</v>
      </c>
      <c r="M154" s="215"/>
      <c r="N154" s="216">
        <f>ROUND(L154*K154,2)</f>
        <v>0</v>
      </c>
      <c r="O154" s="216"/>
      <c r="P154" s="216"/>
      <c r="Q154" s="216"/>
      <c r="R154" s="178"/>
      <c r="T154" s="217" t="s">
        <v>5</v>
      </c>
      <c r="U154" s="54" t="s">
        <v>44</v>
      </c>
      <c r="V154" s="45"/>
      <c r="W154" s="218">
        <f>V154*K154</f>
        <v>0</v>
      </c>
      <c r="X154" s="218">
        <v>2.0000000000000002E-05</v>
      </c>
      <c r="Y154" s="218">
        <f>X154*K154</f>
        <v>5.2800000000000009E-05</v>
      </c>
      <c r="Z154" s="218">
        <v>0</v>
      </c>
      <c r="AA154" s="219">
        <f>Z154*K154</f>
        <v>0</v>
      </c>
      <c r="AR154" s="20" t="s">
        <v>153</v>
      </c>
      <c r="AT154" s="20" t="s">
        <v>149</v>
      </c>
      <c r="AU154" s="20" t="s">
        <v>127</v>
      </c>
      <c r="AY154" s="20" t="s">
        <v>148</v>
      </c>
      <c r="BE154" s="134">
        <f>IF(U154="základná",N154,0)</f>
        <v>0</v>
      </c>
      <c r="BF154" s="134">
        <f>IF(U154="znížená",N154,0)</f>
        <v>0</v>
      </c>
      <c r="BG154" s="134">
        <f>IF(U154="zákl. prenesená",N154,0)</f>
        <v>0</v>
      </c>
      <c r="BH154" s="134">
        <f>IF(U154="zníž. prenesená",N154,0)</f>
        <v>0</v>
      </c>
      <c r="BI154" s="134">
        <f>IF(U154="nulová",N154,0)</f>
        <v>0</v>
      </c>
      <c r="BJ154" s="20" t="s">
        <v>127</v>
      </c>
      <c r="BK154" s="134">
        <f>ROUND(L154*K154,2)</f>
        <v>0</v>
      </c>
      <c r="BL154" s="20" t="s">
        <v>153</v>
      </c>
      <c r="BM154" s="20" t="s">
        <v>233</v>
      </c>
    </row>
    <row r="155" s="1" customFormat="1" ht="25.5" customHeight="1">
      <c r="B155" s="174"/>
      <c r="C155" s="220" t="s">
        <v>259</v>
      </c>
      <c r="D155" s="220" t="s">
        <v>188</v>
      </c>
      <c r="E155" s="221" t="s">
        <v>235</v>
      </c>
      <c r="F155" s="222" t="s">
        <v>236</v>
      </c>
      <c r="G155" s="222"/>
      <c r="H155" s="222"/>
      <c r="I155" s="222"/>
      <c r="J155" s="223" t="s">
        <v>152</v>
      </c>
      <c r="K155" s="224">
        <v>2.6400000000000001</v>
      </c>
      <c r="L155" s="225">
        <v>0</v>
      </c>
      <c r="M155" s="225"/>
      <c r="N155" s="226">
        <f>ROUND(L155*K155,2)</f>
        <v>0</v>
      </c>
      <c r="O155" s="216"/>
      <c r="P155" s="216"/>
      <c r="Q155" s="216"/>
      <c r="R155" s="178"/>
      <c r="T155" s="217" t="s">
        <v>5</v>
      </c>
      <c r="U155" s="54" t="s">
        <v>44</v>
      </c>
      <c r="V155" s="45"/>
      <c r="W155" s="218">
        <f>V155*K155</f>
        <v>0</v>
      </c>
      <c r="X155" s="218">
        <v>0.0088000000000000005</v>
      </c>
      <c r="Y155" s="218">
        <f>X155*K155</f>
        <v>0.023232000000000003</v>
      </c>
      <c r="Z155" s="218">
        <v>0</v>
      </c>
      <c r="AA155" s="219">
        <f>Z155*K155</f>
        <v>0</v>
      </c>
      <c r="AR155" s="20" t="s">
        <v>178</v>
      </c>
      <c r="AT155" s="20" t="s">
        <v>188</v>
      </c>
      <c r="AU155" s="20" t="s">
        <v>127</v>
      </c>
      <c r="AY155" s="20" t="s">
        <v>148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20" t="s">
        <v>127</v>
      </c>
      <c r="BK155" s="134">
        <f>ROUND(L155*K155,2)</f>
        <v>0</v>
      </c>
      <c r="BL155" s="20" t="s">
        <v>153</v>
      </c>
      <c r="BM155" s="20" t="s">
        <v>237</v>
      </c>
    </row>
    <row r="156" s="9" customFormat="1" ht="29.88" customHeight="1">
      <c r="B156" s="196"/>
      <c r="C156" s="197"/>
      <c r="D156" s="207" t="s">
        <v>121</v>
      </c>
      <c r="E156" s="207"/>
      <c r="F156" s="207"/>
      <c r="G156" s="207"/>
      <c r="H156" s="207"/>
      <c r="I156" s="207"/>
      <c r="J156" s="207"/>
      <c r="K156" s="207"/>
      <c r="L156" s="207"/>
      <c r="M156" s="207"/>
      <c r="N156" s="227">
        <f>BK156</f>
        <v>0</v>
      </c>
      <c r="O156" s="228"/>
      <c r="P156" s="228"/>
      <c r="Q156" s="228"/>
      <c r="R156" s="200"/>
      <c r="T156" s="201"/>
      <c r="U156" s="197"/>
      <c r="V156" s="197"/>
      <c r="W156" s="202">
        <f>SUM(W157:W163)</f>
        <v>0</v>
      </c>
      <c r="X156" s="197"/>
      <c r="Y156" s="202">
        <f>SUM(Y157:Y163)</f>
        <v>0</v>
      </c>
      <c r="Z156" s="197"/>
      <c r="AA156" s="203">
        <f>SUM(AA157:AA163)</f>
        <v>25.753513000000002</v>
      </c>
      <c r="AR156" s="204" t="s">
        <v>85</v>
      </c>
      <c r="AT156" s="205" t="s">
        <v>76</v>
      </c>
      <c r="AU156" s="205" t="s">
        <v>85</v>
      </c>
      <c r="AY156" s="204" t="s">
        <v>148</v>
      </c>
      <c r="BK156" s="206">
        <f>SUM(BK157:BK163)</f>
        <v>0</v>
      </c>
    </row>
    <row r="157" s="1" customFormat="1" ht="38.25" customHeight="1">
      <c r="B157" s="174"/>
      <c r="C157" s="210" t="s">
        <v>263</v>
      </c>
      <c r="D157" s="210" t="s">
        <v>149</v>
      </c>
      <c r="E157" s="211" t="s">
        <v>406</v>
      </c>
      <c r="F157" s="212" t="s">
        <v>407</v>
      </c>
      <c r="G157" s="212"/>
      <c r="H157" s="212"/>
      <c r="I157" s="212"/>
      <c r="J157" s="213" t="s">
        <v>152</v>
      </c>
      <c r="K157" s="214">
        <v>35</v>
      </c>
      <c r="L157" s="215">
        <v>0</v>
      </c>
      <c r="M157" s="215"/>
      <c r="N157" s="216">
        <f>ROUND(L157*K157,2)</f>
        <v>0</v>
      </c>
      <c r="O157" s="216"/>
      <c r="P157" s="216"/>
      <c r="Q157" s="216"/>
      <c r="R157" s="178"/>
      <c r="T157" s="217" t="s">
        <v>5</v>
      </c>
      <c r="U157" s="54" t="s">
        <v>44</v>
      </c>
      <c r="V157" s="45"/>
      <c r="W157" s="218">
        <f>V157*K157</f>
        <v>0</v>
      </c>
      <c r="X157" s="218">
        <v>0</v>
      </c>
      <c r="Y157" s="218">
        <f>X157*K157</f>
        <v>0</v>
      </c>
      <c r="Z157" s="218">
        <v>0.086300000000000002</v>
      </c>
      <c r="AA157" s="219">
        <f>Z157*K157</f>
        <v>3.0205000000000002</v>
      </c>
      <c r="AR157" s="20" t="s">
        <v>153</v>
      </c>
      <c r="AT157" s="20" t="s">
        <v>149</v>
      </c>
      <c r="AU157" s="20" t="s">
        <v>127</v>
      </c>
      <c r="AY157" s="20" t="s">
        <v>148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20" t="s">
        <v>127</v>
      </c>
      <c r="BK157" s="134">
        <f>ROUND(L157*K157,2)</f>
        <v>0</v>
      </c>
      <c r="BL157" s="20" t="s">
        <v>153</v>
      </c>
      <c r="BM157" s="20" t="s">
        <v>408</v>
      </c>
    </row>
    <row r="158" s="1" customFormat="1" ht="51" customHeight="1">
      <c r="B158" s="174"/>
      <c r="C158" s="210" t="s">
        <v>267</v>
      </c>
      <c r="D158" s="210" t="s">
        <v>149</v>
      </c>
      <c r="E158" s="211" t="s">
        <v>272</v>
      </c>
      <c r="F158" s="212" t="s">
        <v>273</v>
      </c>
      <c r="G158" s="212"/>
      <c r="H158" s="212"/>
      <c r="I158" s="212"/>
      <c r="J158" s="213" t="s">
        <v>152</v>
      </c>
      <c r="K158" s="214">
        <v>80.640000000000001</v>
      </c>
      <c r="L158" s="215">
        <v>0</v>
      </c>
      <c r="M158" s="215"/>
      <c r="N158" s="216">
        <f>ROUND(L158*K158,2)</f>
        <v>0</v>
      </c>
      <c r="O158" s="216"/>
      <c r="P158" s="216"/>
      <c r="Q158" s="216"/>
      <c r="R158" s="178"/>
      <c r="T158" s="217" t="s">
        <v>5</v>
      </c>
      <c r="U158" s="54" t="s">
        <v>44</v>
      </c>
      <c r="V158" s="45"/>
      <c r="W158" s="218">
        <f>V158*K158</f>
        <v>0</v>
      </c>
      <c r="X158" s="218">
        <v>0</v>
      </c>
      <c r="Y158" s="218">
        <f>X158*K158</f>
        <v>0</v>
      </c>
      <c r="Z158" s="218">
        <v>0.25280000000000002</v>
      </c>
      <c r="AA158" s="219">
        <f>Z158*K158</f>
        <v>20.385792000000002</v>
      </c>
      <c r="AR158" s="20" t="s">
        <v>153</v>
      </c>
      <c r="AT158" s="20" t="s">
        <v>149</v>
      </c>
      <c r="AU158" s="20" t="s">
        <v>127</v>
      </c>
      <c r="AY158" s="20" t="s">
        <v>148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20" t="s">
        <v>127</v>
      </c>
      <c r="BK158" s="134">
        <f>ROUND(L158*K158,2)</f>
        <v>0</v>
      </c>
      <c r="BL158" s="20" t="s">
        <v>153</v>
      </c>
      <c r="BM158" s="20" t="s">
        <v>274</v>
      </c>
    </row>
    <row r="159" s="1" customFormat="1" ht="25.5" customHeight="1">
      <c r="B159" s="174"/>
      <c r="C159" s="210" t="s">
        <v>271</v>
      </c>
      <c r="D159" s="210" t="s">
        <v>149</v>
      </c>
      <c r="E159" s="211" t="s">
        <v>409</v>
      </c>
      <c r="F159" s="212" t="s">
        <v>410</v>
      </c>
      <c r="G159" s="212"/>
      <c r="H159" s="212"/>
      <c r="I159" s="212"/>
      <c r="J159" s="213" t="s">
        <v>152</v>
      </c>
      <c r="K159" s="214">
        <v>13.699999999999999</v>
      </c>
      <c r="L159" s="215">
        <v>0</v>
      </c>
      <c r="M159" s="215"/>
      <c r="N159" s="216">
        <f>ROUND(L159*K159,2)</f>
        <v>0</v>
      </c>
      <c r="O159" s="216"/>
      <c r="P159" s="216"/>
      <c r="Q159" s="216"/>
      <c r="R159" s="178"/>
      <c r="T159" s="217" t="s">
        <v>5</v>
      </c>
      <c r="U159" s="54" t="s">
        <v>44</v>
      </c>
      <c r="V159" s="45"/>
      <c r="W159" s="218">
        <f>V159*K159</f>
        <v>0</v>
      </c>
      <c r="X159" s="218">
        <v>0</v>
      </c>
      <c r="Y159" s="218">
        <f>X159*K159</f>
        <v>0</v>
      </c>
      <c r="Z159" s="218">
        <v>0.17133000000000001</v>
      </c>
      <c r="AA159" s="219">
        <f>Z159*K159</f>
        <v>2.3472210000000002</v>
      </c>
      <c r="AR159" s="20" t="s">
        <v>153</v>
      </c>
      <c r="AT159" s="20" t="s">
        <v>149</v>
      </c>
      <c r="AU159" s="20" t="s">
        <v>127</v>
      </c>
      <c r="AY159" s="20" t="s">
        <v>148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20" t="s">
        <v>127</v>
      </c>
      <c r="BK159" s="134">
        <f>ROUND(L159*K159,2)</f>
        <v>0</v>
      </c>
      <c r="BL159" s="20" t="s">
        <v>153</v>
      </c>
      <c r="BM159" s="20" t="s">
        <v>411</v>
      </c>
    </row>
    <row r="160" s="1" customFormat="1" ht="38.25" customHeight="1">
      <c r="B160" s="174"/>
      <c r="C160" s="210" t="s">
        <v>275</v>
      </c>
      <c r="D160" s="210" t="s">
        <v>149</v>
      </c>
      <c r="E160" s="211" t="s">
        <v>280</v>
      </c>
      <c r="F160" s="212" t="s">
        <v>281</v>
      </c>
      <c r="G160" s="212"/>
      <c r="H160" s="212"/>
      <c r="I160" s="212"/>
      <c r="J160" s="213" t="s">
        <v>181</v>
      </c>
      <c r="K160" s="214">
        <v>25.754000000000001</v>
      </c>
      <c r="L160" s="215">
        <v>0</v>
      </c>
      <c r="M160" s="215"/>
      <c r="N160" s="216">
        <f>ROUND(L160*K160,2)</f>
        <v>0</v>
      </c>
      <c r="O160" s="216"/>
      <c r="P160" s="216"/>
      <c r="Q160" s="216"/>
      <c r="R160" s="178"/>
      <c r="T160" s="217" t="s">
        <v>5</v>
      </c>
      <c r="U160" s="54" t="s">
        <v>44</v>
      </c>
      <c r="V160" s="45"/>
      <c r="W160" s="218">
        <f>V160*K160</f>
        <v>0</v>
      </c>
      <c r="X160" s="218">
        <v>0</v>
      </c>
      <c r="Y160" s="218">
        <f>X160*K160</f>
        <v>0</v>
      </c>
      <c r="Z160" s="218">
        <v>0</v>
      </c>
      <c r="AA160" s="219">
        <f>Z160*K160</f>
        <v>0</v>
      </c>
      <c r="AR160" s="20" t="s">
        <v>153</v>
      </c>
      <c r="AT160" s="20" t="s">
        <v>149</v>
      </c>
      <c r="AU160" s="20" t="s">
        <v>127</v>
      </c>
      <c r="AY160" s="20" t="s">
        <v>148</v>
      </c>
      <c r="BE160" s="134">
        <f>IF(U160="základná",N160,0)</f>
        <v>0</v>
      </c>
      <c r="BF160" s="134">
        <f>IF(U160="znížená",N160,0)</f>
        <v>0</v>
      </c>
      <c r="BG160" s="134">
        <f>IF(U160="zákl. prenesená",N160,0)</f>
        <v>0</v>
      </c>
      <c r="BH160" s="134">
        <f>IF(U160="zníž. prenesená",N160,0)</f>
        <v>0</v>
      </c>
      <c r="BI160" s="134">
        <f>IF(U160="nulová",N160,0)</f>
        <v>0</v>
      </c>
      <c r="BJ160" s="20" t="s">
        <v>127</v>
      </c>
      <c r="BK160" s="134">
        <f>ROUND(L160*K160,2)</f>
        <v>0</v>
      </c>
      <c r="BL160" s="20" t="s">
        <v>153</v>
      </c>
      <c r="BM160" s="20" t="s">
        <v>282</v>
      </c>
    </row>
    <row r="161" s="1" customFormat="1" ht="25.5" customHeight="1">
      <c r="B161" s="174"/>
      <c r="C161" s="210" t="s">
        <v>279</v>
      </c>
      <c r="D161" s="210" t="s">
        <v>149</v>
      </c>
      <c r="E161" s="211" t="s">
        <v>284</v>
      </c>
      <c r="F161" s="212" t="s">
        <v>285</v>
      </c>
      <c r="G161" s="212"/>
      <c r="H161" s="212"/>
      <c r="I161" s="212"/>
      <c r="J161" s="213" t="s">
        <v>181</v>
      </c>
      <c r="K161" s="214">
        <v>283.29399999999998</v>
      </c>
      <c r="L161" s="215">
        <v>0</v>
      </c>
      <c r="M161" s="215"/>
      <c r="N161" s="216">
        <f>ROUND(L161*K161,2)</f>
        <v>0</v>
      </c>
      <c r="O161" s="216"/>
      <c r="P161" s="216"/>
      <c r="Q161" s="216"/>
      <c r="R161" s="178"/>
      <c r="T161" s="217" t="s">
        <v>5</v>
      </c>
      <c r="U161" s="54" t="s">
        <v>44</v>
      </c>
      <c r="V161" s="45"/>
      <c r="W161" s="218">
        <f>V161*K161</f>
        <v>0</v>
      </c>
      <c r="X161" s="218">
        <v>0</v>
      </c>
      <c r="Y161" s="218">
        <f>X161*K161</f>
        <v>0</v>
      </c>
      <c r="Z161" s="218">
        <v>0</v>
      </c>
      <c r="AA161" s="219">
        <f>Z161*K161</f>
        <v>0</v>
      </c>
      <c r="AR161" s="20" t="s">
        <v>153</v>
      </c>
      <c r="AT161" s="20" t="s">
        <v>149</v>
      </c>
      <c r="AU161" s="20" t="s">
        <v>127</v>
      </c>
      <c r="AY161" s="20" t="s">
        <v>148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20" t="s">
        <v>127</v>
      </c>
      <c r="BK161" s="134">
        <f>ROUND(L161*K161,2)</f>
        <v>0</v>
      </c>
      <c r="BL161" s="20" t="s">
        <v>153</v>
      </c>
      <c r="BM161" s="20" t="s">
        <v>286</v>
      </c>
    </row>
    <row r="162" s="1" customFormat="1" ht="25.5" customHeight="1">
      <c r="B162" s="174"/>
      <c r="C162" s="210" t="s">
        <v>283</v>
      </c>
      <c r="D162" s="210" t="s">
        <v>149</v>
      </c>
      <c r="E162" s="211" t="s">
        <v>288</v>
      </c>
      <c r="F162" s="212" t="s">
        <v>289</v>
      </c>
      <c r="G162" s="212"/>
      <c r="H162" s="212"/>
      <c r="I162" s="212"/>
      <c r="J162" s="213" t="s">
        <v>181</v>
      </c>
      <c r="K162" s="214">
        <v>25.754000000000001</v>
      </c>
      <c r="L162" s="215">
        <v>0</v>
      </c>
      <c r="M162" s="215"/>
      <c r="N162" s="216">
        <f>ROUND(L162*K162,2)</f>
        <v>0</v>
      </c>
      <c r="O162" s="216"/>
      <c r="P162" s="216"/>
      <c r="Q162" s="216"/>
      <c r="R162" s="178"/>
      <c r="T162" s="217" t="s">
        <v>5</v>
      </c>
      <c r="U162" s="54" t="s">
        <v>44</v>
      </c>
      <c r="V162" s="45"/>
      <c r="W162" s="218">
        <f>V162*K162</f>
        <v>0</v>
      </c>
      <c r="X162" s="218">
        <v>0</v>
      </c>
      <c r="Y162" s="218">
        <f>X162*K162</f>
        <v>0</v>
      </c>
      <c r="Z162" s="218">
        <v>0</v>
      </c>
      <c r="AA162" s="219">
        <f>Z162*K162</f>
        <v>0</v>
      </c>
      <c r="AR162" s="20" t="s">
        <v>153</v>
      </c>
      <c r="AT162" s="20" t="s">
        <v>149</v>
      </c>
      <c r="AU162" s="20" t="s">
        <v>127</v>
      </c>
      <c r="AY162" s="20" t="s">
        <v>148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20" t="s">
        <v>127</v>
      </c>
      <c r="BK162" s="134">
        <f>ROUND(L162*K162,2)</f>
        <v>0</v>
      </c>
      <c r="BL162" s="20" t="s">
        <v>153</v>
      </c>
      <c r="BM162" s="20" t="s">
        <v>290</v>
      </c>
    </row>
    <row r="163" s="1" customFormat="1" ht="16.5" customHeight="1">
      <c r="B163" s="174"/>
      <c r="C163" s="210" t="s">
        <v>287</v>
      </c>
      <c r="D163" s="210" t="s">
        <v>149</v>
      </c>
      <c r="E163" s="211" t="s">
        <v>292</v>
      </c>
      <c r="F163" s="212" t="s">
        <v>293</v>
      </c>
      <c r="G163" s="212"/>
      <c r="H163" s="212"/>
      <c r="I163" s="212"/>
      <c r="J163" s="213" t="s">
        <v>181</v>
      </c>
      <c r="K163" s="214">
        <v>25.754000000000001</v>
      </c>
      <c r="L163" s="215">
        <v>0</v>
      </c>
      <c r="M163" s="215"/>
      <c r="N163" s="216">
        <f>ROUND(L163*K163,2)</f>
        <v>0</v>
      </c>
      <c r="O163" s="216"/>
      <c r="P163" s="216"/>
      <c r="Q163" s="216"/>
      <c r="R163" s="178"/>
      <c r="T163" s="217" t="s">
        <v>5</v>
      </c>
      <c r="U163" s="54" t="s">
        <v>44</v>
      </c>
      <c r="V163" s="45"/>
      <c r="W163" s="218">
        <f>V163*K163</f>
        <v>0</v>
      </c>
      <c r="X163" s="218">
        <v>0</v>
      </c>
      <c r="Y163" s="218">
        <f>X163*K163</f>
        <v>0</v>
      </c>
      <c r="Z163" s="218">
        <v>0</v>
      </c>
      <c r="AA163" s="219">
        <f>Z163*K163</f>
        <v>0</v>
      </c>
      <c r="AR163" s="20" t="s">
        <v>153</v>
      </c>
      <c r="AT163" s="20" t="s">
        <v>149</v>
      </c>
      <c r="AU163" s="20" t="s">
        <v>127</v>
      </c>
      <c r="AY163" s="20" t="s">
        <v>148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20" t="s">
        <v>127</v>
      </c>
      <c r="BK163" s="134">
        <f>ROUND(L163*K163,2)</f>
        <v>0</v>
      </c>
      <c r="BL163" s="20" t="s">
        <v>153</v>
      </c>
      <c r="BM163" s="20" t="s">
        <v>294</v>
      </c>
    </row>
    <row r="164" s="9" customFormat="1" ht="29.88" customHeight="1">
      <c r="B164" s="196"/>
      <c r="C164" s="197"/>
      <c r="D164" s="207" t="s">
        <v>122</v>
      </c>
      <c r="E164" s="207"/>
      <c r="F164" s="207"/>
      <c r="G164" s="207"/>
      <c r="H164" s="207"/>
      <c r="I164" s="207"/>
      <c r="J164" s="207"/>
      <c r="K164" s="207"/>
      <c r="L164" s="207"/>
      <c r="M164" s="207"/>
      <c r="N164" s="227">
        <f>BK164</f>
        <v>0</v>
      </c>
      <c r="O164" s="228"/>
      <c r="P164" s="228"/>
      <c r="Q164" s="228"/>
      <c r="R164" s="200"/>
      <c r="T164" s="201"/>
      <c r="U164" s="197"/>
      <c r="V164" s="197"/>
      <c r="W164" s="202">
        <f>W165</f>
        <v>0</v>
      </c>
      <c r="X164" s="197"/>
      <c r="Y164" s="202">
        <f>Y165</f>
        <v>0</v>
      </c>
      <c r="Z164" s="197"/>
      <c r="AA164" s="203">
        <f>AA165</f>
        <v>0</v>
      </c>
      <c r="AR164" s="204" t="s">
        <v>85</v>
      </c>
      <c r="AT164" s="205" t="s">
        <v>76</v>
      </c>
      <c r="AU164" s="205" t="s">
        <v>85</v>
      </c>
      <c r="AY164" s="204" t="s">
        <v>148</v>
      </c>
      <c r="BK164" s="206">
        <f>BK165</f>
        <v>0</v>
      </c>
    </row>
    <row r="165" s="1" customFormat="1" ht="25.5" customHeight="1">
      <c r="B165" s="174"/>
      <c r="C165" s="210" t="s">
        <v>291</v>
      </c>
      <c r="D165" s="210" t="s">
        <v>149</v>
      </c>
      <c r="E165" s="211" t="s">
        <v>296</v>
      </c>
      <c r="F165" s="212" t="s">
        <v>297</v>
      </c>
      <c r="G165" s="212"/>
      <c r="H165" s="212"/>
      <c r="I165" s="212"/>
      <c r="J165" s="213" t="s">
        <v>181</v>
      </c>
      <c r="K165" s="214">
        <v>380.50999999999999</v>
      </c>
      <c r="L165" s="215">
        <v>0</v>
      </c>
      <c r="M165" s="215"/>
      <c r="N165" s="216">
        <f>ROUND(L165*K165,2)</f>
        <v>0</v>
      </c>
      <c r="O165" s="216"/>
      <c r="P165" s="216"/>
      <c r="Q165" s="216"/>
      <c r="R165" s="178"/>
      <c r="T165" s="217" t="s">
        <v>5</v>
      </c>
      <c r="U165" s="54" t="s">
        <v>44</v>
      </c>
      <c r="V165" s="45"/>
      <c r="W165" s="218">
        <f>V165*K165</f>
        <v>0</v>
      </c>
      <c r="X165" s="218">
        <v>0</v>
      </c>
      <c r="Y165" s="218">
        <f>X165*K165</f>
        <v>0</v>
      </c>
      <c r="Z165" s="218">
        <v>0</v>
      </c>
      <c r="AA165" s="219">
        <f>Z165*K165</f>
        <v>0</v>
      </c>
      <c r="AR165" s="20" t="s">
        <v>153</v>
      </c>
      <c r="AT165" s="20" t="s">
        <v>149</v>
      </c>
      <c r="AU165" s="20" t="s">
        <v>127</v>
      </c>
      <c r="AY165" s="20" t="s">
        <v>148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20" t="s">
        <v>127</v>
      </c>
      <c r="BK165" s="134">
        <f>ROUND(L165*K165,2)</f>
        <v>0</v>
      </c>
      <c r="BL165" s="20" t="s">
        <v>153</v>
      </c>
      <c r="BM165" s="20" t="s">
        <v>412</v>
      </c>
    </row>
    <row r="166" s="9" customFormat="1" ht="37.44001" customHeight="1">
      <c r="B166" s="196"/>
      <c r="C166" s="197"/>
      <c r="D166" s="198" t="s">
        <v>123</v>
      </c>
      <c r="E166" s="198"/>
      <c r="F166" s="198"/>
      <c r="G166" s="198"/>
      <c r="H166" s="198"/>
      <c r="I166" s="198"/>
      <c r="J166" s="198"/>
      <c r="K166" s="198"/>
      <c r="L166" s="198"/>
      <c r="M166" s="198"/>
      <c r="N166" s="229">
        <f>BK166</f>
        <v>0</v>
      </c>
      <c r="O166" s="230"/>
      <c r="P166" s="230"/>
      <c r="Q166" s="230"/>
      <c r="R166" s="200"/>
      <c r="T166" s="201"/>
      <c r="U166" s="197"/>
      <c r="V166" s="197"/>
      <c r="W166" s="202">
        <f>SUM(W167:W171)</f>
        <v>0</v>
      </c>
      <c r="X166" s="197"/>
      <c r="Y166" s="202">
        <f>SUM(Y167:Y171)</f>
        <v>0</v>
      </c>
      <c r="Z166" s="197"/>
      <c r="AA166" s="203">
        <f>SUM(AA167:AA171)</f>
        <v>0</v>
      </c>
      <c r="AR166" s="204" t="s">
        <v>166</v>
      </c>
      <c r="AT166" s="205" t="s">
        <v>76</v>
      </c>
      <c r="AU166" s="205" t="s">
        <v>77</v>
      </c>
      <c r="AY166" s="204" t="s">
        <v>148</v>
      </c>
      <c r="BK166" s="206">
        <f>SUM(BK167:BK171)</f>
        <v>0</v>
      </c>
    </row>
    <row r="167" s="1" customFormat="1" ht="38.25" customHeight="1">
      <c r="B167" s="174"/>
      <c r="C167" s="210" t="s">
        <v>295</v>
      </c>
      <c r="D167" s="210" t="s">
        <v>149</v>
      </c>
      <c r="E167" s="211" t="s">
        <v>300</v>
      </c>
      <c r="F167" s="212" t="s">
        <v>301</v>
      </c>
      <c r="G167" s="212"/>
      <c r="H167" s="212"/>
      <c r="I167" s="212"/>
      <c r="J167" s="213" t="s">
        <v>302</v>
      </c>
      <c r="K167" s="214">
        <v>1</v>
      </c>
      <c r="L167" s="215">
        <v>0</v>
      </c>
      <c r="M167" s="215"/>
      <c r="N167" s="216">
        <f>ROUND(L167*K167,2)</f>
        <v>0</v>
      </c>
      <c r="O167" s="216"/>
      <c r="P167" s="216"/>
      <c r="Q167" s="216"/>
      <c r="R167" s="178"/>
      <c r="T167" s="217" t="s">
        <v>5</v>
      </c>
      <c r="U167" s="54" t="s">
        <v>44</v>
      </c>
      <c r="V167" s="45"/>
      <c r="W167" s="218">
        <f>V167*K167</f>
        <v>0</v>
      </c>
      <c r="X167" s="218">
        <v>0</v>
      </c>
      <c r="Y167" s="218">
        <f>X167*K167</f>
        <v>0</v>
      </c>
      <c r="Z167" s="218">
        <v>0</v>
      </c>
      <c r="AA167" s="219">
        <f>Z167*K167</f>
        <v>0</v>
      </c>
      <c r="AR167" s="20" t="s">
        <v>303</v>
      </c>
      <c r="AT167" s="20" t="s">
        <v>149</v>
      </c>
      <c r="AU167" s="20" t="s">
        <v>85</v>
      </c>
      <c r="AY167" s="20" t="s">
        <v>148</v>
      </c>
      <c r="BE167" s="134">
        <f>IF(U167="základná",N167,0)</f>
        <v>0</v>
      </c>
      <c r="BF167" s="134">
        <f>IF(U167="znížená",N167,0)</f>
        <v>0</v>
      </c>
      <c r="BG167" s="134">
        <f>IF(U167="zákl. prenesená",N167,0)</f>
        <v>0</v>
      </c>
      <c r="BH167" s="134">
        <f>IF(U167="zníž. prenesená",N167,0)</f>
        <v>0</v>
      </c>
      <c r="BI167" s="134">
        <f>IF(U167="nulová",N167,0)</f>
        <v>0</v>
      </c>
      <c r="BJ167" s="20" t="s">
        <v>127</v>
      </c>
      <c r="BK167" s="134">
        <f>ROUND(L167*K167,2)</f>
        <v>0</v>
      </c>
      <c r="BL167" s="20" t="s">
        <v>303</v>
      </c>
      <c r="BM167" s="20" t="s">
        <v>304</v>
      </c>
    </row>
    <row r="168" s="1" customFormat="1" ht="38.25" customHeight="1">
      <c r="B168" s="174"/>
      <c r="C168" s="210" t="s">
        <v>299</v>
      </c>
      <c r="D168" s="210" t="s">
        <v>149</v>
      </c>
      <c r="E168" s="211" t="s">
        <v>306</v>
      </c>
      <c r="F168" s="212" t="s">
        <v>307</v>
      </c>
      <c r="G168" s="212"/>
      <c r="H168" s="212"/>
      <c r="I168" s="212"/>
      <c r="J168" s="213" t="s">
        <v>302</v>
      </c>
      <c r="K168" s="214">
        <v>1</v>
      </c>
      <c r="L168" s="215">
        <v>0</v>
      </c>
      <c r="M168" s="215"/>
      <c r="N168" s="216">
        <f>ROUND(L168*K168,2)</f>
        <v>0</v>
      </c>
      <c r="O168" s="216"/>
      <c r="P168" s="216"/>
      <c r="Q168" s="216"/>
      <c r="R168" s="178"/>
      <c r="T168" s="217" t="s">
        <v>5</v>
      </c>
      <c r="U168" s="54" t="s">
        <v>44</v>
      </c>
      <c r="V168" s="45"/>
      <c r="W168" s="218">
        <f>V168*K168</f>
        <v>0</v>
      </c>
      <c r="X168" s="218">
        <v>0</v>
      </c>
      <c r="Y168" s="218">
        <f>X168*K168</f>
        <v>0</v>
      </c>
      <c r="Z168" s="218">
        <v>0</v>
      </c>
      <c r="AA168" s="219">
        <f>Z168*K168</f>
        <v>0</v>
      </c>
      <c r="AR168" s="20" t="s">
        <v>303</v>
      </c>
      <c r="AT168" s="20" t="s">
        <v>149</v>
      </c>
      <c r="AU168" s="20" t="s">
        <v>85</v>
      </c>
      <c r="AY168" s="20" t="s">
        <v>148</v>
      </c>
      <c r="BE168" s="134">
        <f>IF(U168="základná",N168,0)</f>
        <v>0</v>
      </c>
      <c r="BF168" s="134">
        <f>IF(U168="znížená",N168,0)</f>
        <v>0</v>
      </c>
      <c r="BG168" s="134">
        <f>IF(U168="zákl. prenesená",N168,0)</f>
        <v>0</v>
      </c>
      <c r="BH168" s="134">
        <f>IF(U168="zníž. prenesená",N168,0)</f>
        <v>0</v>
      </c>
      <c r="BI168" s="134">
        <f>IF(U168="nulová",N168,0)</f>
        <v>0</v>
      </c>
      <c r="BJ168" s="20" t="s">
        <v>127</v>
      </c>
      <c r="BK168" s="134">
        <f>ROUND(L168*K168,2)</f>
        <v>0</v>
      </c>
      <c r="BL168" s="20" t="s">
        <v>303</v>
      </c>
      <c r="BM168" s="20" t="s">
        <v>308</v>
      </c>
    </row>
    <row r="169" s="1" customFormat="1" ht="25.5" customHeight="1">
      <c r="B169" s="174"/>
      <c r="C169" s="210" t="s">
        <v>305</v>
      </c>
      <c r="D169" s="210" t="s">
        <v>149</v>
      </c>
      <c r="E169" s="211" t="s">
        <v>310</v>
      </c>
      <c r="F169" s="212" t="s">
        <v>311</v>
      </c>
      <c r="G169" s="212"/>
      <c r="H169" s="212"/>
      <c r="I169" s="212"/>
      <c r="J169" s="213" t="s">
        <v>302</v>
      </c>
      <c r="K169" s="214">
        <v>1</v>
      </c>
      <c r="L169" s="215">
        <v>0</v>
      </c>
      <c r="M169" s="215"/>
      <c r="N169" s="216">
        <f>ROUND(L169*K169,2)</f>
        <v>0</v>
      </c>
      <c r="O169" s="216"/>
      <c r="P169" s="216"/>
      <c r="Q169" s="216"/>
      <c r="R169" s="178"/>
      <c r="T169" s="217" t="s">
        <v>5</v>
      </c>
      <c r="U169" s="54" t="s">
        <v>44</v>
      </c>
      <c r="V169" s="45"/>
      <c r="W169" s="218">
        <f>V169*K169</f>
        <v>0</v>
      </c>
      <c r="X169" s="218">
        <v>0</v>
      </c>
      <c r="Y169" s="218">
        <f>X169*K169</f>
        <v>0</v>
      </c>
      <c r="Z169" s="218">
        <v>0</v>
      </c>
      <c r="AA169" s="219">
        <f>Z169*K169</f>
        <v>0</v>
      </c>
      <c r="AR169" s="20" t="s">
        <v>303</v>
      </c>
      <c r="AT169" s="20" t="s">
        <v>149</v>
      </c>
      <c r="AU169" s="20" t="s">
        <v>85</v>
      </c>
      <c r="AY169" s="20" t="s">
        <v>148</v>
      </c>
      <c r="BE169" s="134">
        <f>IF(U169="základná",N169,0)</f>
        <v>0</v>
      </c>
      <c r="BF169" s="134">
        <f>IF(U169="znížená",N169,0)</f>
        <v>0</v>
      </c>
      <c r="BG169" s="134">
        <f>IF(U169="zákl. prenesená",N169,0)</f>
        <v>0</v>
      </c>
      <c r="BH169" s="134">
        <f>IF(U169="zníž. prenesená",N169,0)</f>
        <v>0</v>
      </c>
      <c r="BI169" s="134">
        <f>IF(U169="nulová",N169,0)</f>
        <v>0</v>
      </c>
      <c r="BJ169" s="20" t="s">
        <v>127</v>
      </c>
      <c r="BK169" s="134">
        <f>ROUND(L169*K169,2)</f>
        <v>0</v>
      </c>
      <c r="BL169" s="20" t="s">
        <v>303</v>
      </c>
      <c r="BM169" s="20" t="s">
        <v>312</v>
      </c>
    </row>
    <row r="170" s="1" customFormat="1" ht="25.5" customHeight="1">
      <c r="B170" s="174"/>
      <c r="C170" s="210" t="s">
        <v>309</v>
      </c>
      <c r="D170" s="210" t="s">
        <v>149</v>
      </c>
      <c r="E170" s="211" t="s">
        <v>314</v>
      </c>
      <c r="F170" s="212" t="s">
        <v>315</v>
      </c>
      <c r="G170" s="212"/>
      <c r="H170" s="212"/>
      <c r="I170" s="212"/>
      <c r="J170" s="213" t="s">
        <v>302</v>
      </c>
      <c r="K170" s="214">
        <v>1</v>
      </c>
      <c r="L170" s="215">
        <v>0</v>
      </c>
      <c r="M170" s="215"/>
      <c r="N170" s="216">
        <f>ROUND(L170*K170,2)</f>
        <v>0</v>
      </c>
      <c r="O170" s="216"/>
      <c r="P170" s="216"/>
      <c r="Q170" s="216"/>
      <c r="R170" s="178"/>
      <c r="T170" s="217" t="s">
        <v>5</v>
      </c>
      <c r="U170" s="54" t="s">
        <v>44</v>
      </c>
      <c r="V170" s="45"/>
      <c r="W170" s="218">
        <f>V170*K170</f>
        <v>0</v>
      </c>
      <c r="X170" s="218">
        <v>0</v>
      </c>
      <c r="Y170" s="218">
        <f>X170*K170</f>
        <v>0</v>
      </c>
      <c r="Z170" s="218">
        <v>0</v>
      </c>
      <c r="AA170" s="219">
        <f>Z170*K170</f>
        <v>0</v>
      </c>
      <c r="AR170" s="20" t="s">
        <v>303</v>
      </c>
      <c r="AT170" s="20" t="s">
        <v>149</v>
      </c>
      <c r="AU170" s="20" t="s">
        <v>85</v>
      </c>
      <c r="AY170" s="20" t="s">
        <v>148</v>
      </c>
      <c r="BE170" s="134">
        <f>IF(U170="základná",N170,0)</f>
        <v>0</v>
      </c>
      <c r="BF170" s="134">
        <f>IF(U170="znížená",N170,0)</f>
        <v>0</v>
      </c>
      <c r="BG170" s="134">
        <f>IF(U170="zákl. prenesená",N170,0)</f>
        <v>0</v>
      </c>
      <c r="BH170" s="134">
        <f>IF(U170="zníž. prenesená",N170,0)</f>
        <v>0</v>
      </c>
      <c r="BI170" s="134">
        <f>IF(U170="nulová",N170,0)</f>
        <v>0</v>
      </c>
      <c r="BJ170" s="20" t="s">
        <v>127</v>
      </c>
      <c r="BK170" s="134">
        <f>ROUND(L170*K170,2)</f>
        <v>0</v>
      </c>
      <c r="BL170" s="20" t="s">
        <v>303</v>
      </c>
      <c r="BM170" s="20" t="s">
        <v>316</v>
      </c>
    </row>
    <row r="171" s="1" customFormat="1" ht="25.5" customHeight="1">
      <c r="B171" s="174"/>
      <c r="C171" s="210" t="s">
        <v>313</v>
      </c>
      <c r="D171" s="210" t="s">
        <v>149</v>
      </c>
      <c r="E171" s="211" t="s">
        <v>318</v>
      </c>
      <c r="F171" s="212" t="s">
        <v>319</v>
      </c>
      <c r="G171" s="212"/>
      <c r="H171" s="212"/>
      <c r="I171" s="212"/>
      <c r="J171" s="213" t="s">
        <v>302</v>
      </c>
      <c r="K171" s="214">
        <v>1</v>
      </c>
      <c r="L171" s="215">
        <v>0</v>
      </c>
      <c r="M171" s="215"/>
      <c r="N171" s="216">
        <f>ROUND(L171*K171,2)</f>
        <v>0</v>
      </c>
      <c r="O171" s="216"/>
      <c r="P171" s="216"/>
      <c r="Q171" s="216"/>
      <c r="R171" s="178"/>
      <c r="T171" s="217" t="s">
        <v>5</v>
      </c>
      <c r="U171" s="54" t="s">
        <v>44</v>
      </c>
      <c r="V171" s="45"/>
      <c r="W171" s="218">
        <f>V171*K171</f>
        <v>0</v>
      </c>
      <c r="X171" s="218">
        <v>0</v>
      </c>
      <c r="Y171" s="218">
        <f>X171*K171</f>
        <v>0</v>
      </c>
      <c r="Z171" s="218">
        <v>0</v>
      </c>
      <c r="AA171" s="219">
        <f>Z171*K171</f>
        <v>0</v>
      </c>
      <c r="AR171" s="20" t="s">
        <v>303</v>
      </c>
      <c r="AT171" s="20" t="s">
        <v>149</v>
      </c>
      <c r="AU171" s="20" t="s">
        <v>85</v>
      </c>
      <c r="AY171" s="20" t="s">
        <v>148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20" t="s">
        <v>127</v>
      </c>
      <c r="BK171" s="134">
        <f>ROUND(L171*K171,2)</f>
        <v>0</v>
      </c>
      <c r="BL171" s="20" t="s">
        <v>303</v>
      </c>
      <c r="BM171" s="20" t="s">
        <v>320</v>
      </c>
    </row>
    <row r="172" s="1" customFormat="1" ht="49.92" customHeight="1">
      <c r="B172" s="44"/>
      <c r="C172" s="45"/>
      <c r="D172" s="198" t="s">
        <v>321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231">
        <f>BK172</f>
        <v>0</v>
      </c>
      <c r="O172" s="232"/>
      <c r="P172" s="232"/>
      <c r="Q172" s="232"/>
      <c r="R172" s="46"/>
      <c r="T172" s="233"/>
      <c r="U172" s="70"/>
      <c r="V172" s="70"/>
      <c r="W172" s="70"/>
      <c r="X172" s="70"/>
      <c r="Y172" s="70"/>
      <c r="Z172" s="70"/>
      <c r="AA172" s="72"/>
      <c r="AT172" s="20" t="s">
        <v>76</v>
      </c>
      <c r="AU172" s="20" t="s">
        <v>77</v>
      </c>
      <c r="AY172" s="20" t="s">
        <v>322</v>
      </c>
      <c r="BK172" s="134">
        <v>0</v>
      </c>
    </row>
    <row r="173" s="1" customFormat="1" ht="6.96" customHeight="1">
      <c r="B173" s="73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5"/>
    </row>
  </sheetData>
  <mergeCells count="200">
    <mergeCell ref="N171:Q171"/>
    <mergeCell ref="N170:Q170"/>
    <mergeCell ref="N172:Q172"/>
    <mergeCell ref="F163:I163"/>
    <mergeCell ref="F162:I162"/>
    <mergeCell ref="F165:I165"/>
    <mergeCell ref="F167:I167"/>
    <mergeCell ref="F168:I168"/>
    <mergeCell ref="F169:I169"/>
    <mergeCell ref="F170:I170"/>
    <mergeCell ref="F171:I171"/>
    <mergeCell ref="L163:M163"/>
    <mergeCell ref="L162:M162"/>
    <mergeCell ref="L165:M165"/>
    <mergeCell ref="L167:M167"/>
    <mergeCell ref="L168:M168"/>
    <mergeCell ref="L169:M169"/>
    <mergeCell ref="L170:M170"/>
    <mergeCell ref="L171:M171"/>
    <mergeCell ref="N169:Q169"/>
    <mergeCell ref="N167:Q167"/>
    <mergeCell ref="N168:Q168"/>
    <mergeCell ref="N166:Q166"/>
    <mergeCell ref="N152:Q152"/>
    <mergeCell ref="N154:Q154"/>
    <mergeCell ref="N155:Q155"/>
    <mergeCell ref="N157:Q157"/>
    <mergeCell ref="N158:Q158"/>
    <mergeCell ref="N159:Q159"/>
    <mergeCell ref="N160:Q160"/>
    <mergeCell ref="N161:Q161"/>
    <mergeCell ref="N162:Q162"/>
    <mergeCell ref="N163:Q163"/>
    <mergeCell ref="N165:Q165"/>
    <mergeCell ref="N153:Q153"/>
    <mergeCell ref="N156:Q156"/>
    <mergeCell ref="N164:Q164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F127:I127"/>
    <mergeCell ref="L126:M126"/>
    <mergeCell ref="N126:Q126"/>
    <mergeCell ref="L127:M127"/>
    <mergeCell ref="N127:Q127"/>
    <mergeCell ref="N128:Q128"/>
    <mergeCell ref="N129:Q129"/>
    <mergeCell ref="N130:Q130"/>
    <mergeCell ref="N131:Q131"/>
    <mergeCell ref="N132:Q132"/>
    <mergeCell ref="N133:Q133"/>
    <mergeCell ref="N134:Q134"/>
    <mergeCell ref="F128:I128"/>
    <mergeCell ref="F131:I131"/>
    <mergeCell ref="F130:I130"/>
    <mergeCell ref="F129:I129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L128:M128"/>
    <mergeCell ref="L133:M133"/>
    <mergeCell ref="L129:M129"/>
    <mergeCell ref="L130:M130"/>
    <mergeCell ref="L131:M131"/>
    <mergeCell ref="L132:M132"/>
    <mergeCell ref="L134:M134"/>
    <mergeCell ref="L135:M135"/>
    <mergeCell ref="L136:M136"/>
    <mergeCell ref="L137:M137"/>
    <mergeCell ref="L138:M138"/>
    <mergeCell ref="L139:M139"/>
    <mergeCell ref="L140:M140"/>
    <mergeCell ref="L141:M141"/>
    <mergeCell ref="L142:M142"/>
    <mergeCell ref="N151:Q151"/>
    <mergeCell ref="N150:Q150"/>
    <mergeCell ref="F143:I143"/>
    <mergeCell ref="F144:I144"/>
    <mergeCell ref="F145:I145"/>
    <mergeCell ref="F147:I147"/>
    <mergeCell ref="F148:I148"/>
    <mergeCell ref="F149:I149"/>
    <mergeCell ref="F151:I151"/>
    <mergeCell ref="F152:I152"/>
    <mergeCell ref="F154:I154"/>
    <mergeCell ref="F155:I155"/>
    <mergeCell ref="F157:I157"/>
    <mergeCell ref="F158:I158"/>
    <mergeCell ref="F159:I159"/>
    <mergeCell ref="F160:I160"/>
    <mergeCell ref="F161:I161"/>
    <mergeCell ref="L143:M143"/>
    <mergeCell ref="L144:M144"/>
    <mergeCell ref="L145:M145"/>
    <mergeCell ref="L147:M147"/>
    <mergeCell ref="L148:M148"/>
    <mergeCell ref="L149:M149"/>
    <mergeCell ref="L151:M151"/>
    <mergeCell ref="L152:M152"/>
    <mergeCell ref="L154:M154"/>
    <mergeCell ref="L155:M155"/>
    <mergeCell ref="L157:M157"/>
    <mergeCell ref="L158:M158"/>
    <mergeCell ref="L159:M159"/>
    <mergeCell ref="L160:M160"/>
    <mergeCell ref="L161:M161"/>
    <mergeCell ref="N135:Q135"/>
    <mergeCell ref="N138:Q138"/>
    <mergeCell ref="N136:Q136"/>
    <mergeCell ref="N137:Q137"/>
    <mergeCell ref="N139:Q139"/>
    <mergeCell ref="N140:Q140"/>
    <mergeCell ref="N141:Q141"/>
    <mergeCell ref="N142:Q142"/>
    <mergeCell ref="N143:Q143"/>
    <mergeCell ref="N144:Q144"/>
    <mergeCell ref="N145:Q145"/>
    <mergeCell ref="N147:Q147"/>
    <mergeCell ref="N148:Q148"/>
    <mergeCell ref="N149:Q149"/>
    <mergeCell ref="N146:Q146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ácia rozpočtu"/>
    <hyperlink ref="L1" location="C122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LAPTOP-JVJKK6JQ\Martin</dc:creator>
  <cp:lastModifiedBy>LAPTOP-JVJKK6JQ\Martin</cp:lastModifiedBy>
  <dcterms:created xsi:type="dcterms:W3CDTF">2018-12-22T18:43:38Z</dcterms:created>
  <dcterms:modified xsi:type="dcterms:W3CDTF">2018-12-22T18:43:41Z</dcterms:modified>
</cp:coreProperties>
</file>