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Aktuálne veci zaslané NDS\Treba ešte doupraviť\"/>
    </mc:Choice>
  </mc:AlternateContent>
  <xr:revisionPtr revIDLastSave="0" documentId="13_ncr:1_{116E8AF2-CF0A-40FA-9230-61BDB8C0A353}" xr6:coauthVersionLast="36" xr6:coauthVersionMax="43" xr10:uidLastSave="{00000000-0000-0000-0000-000000000000}"/>
  <bookViews>
    <workbookView xWindow="-120" yWindow="-120" windowWidth="29040" windowHeight="15840" tabRatio="888" xr2:uid="{00000000-000D-0000-FFFF-FFFF00000000}"/>
  </bookViews>
  <sheets>
    <sheet name="R2_II.usek_684-00" sheetId="32" r:id="rId1"/>
  </sheets>
  <externalReferences>
    <externalReference r:id="rId2"/>
  </externalReferences>
  <definedNames>
    <definedName name="_xlnm.Print_Titles" localSheetId="0">'R2_II.usek_684-00'!$A$1:$IE$4</definedName>
    <definedName name="_xlnm.Print_Area" localSheetId="0">'R2_II.usek_684-00'!$A$1:$H$391</definedName>
    <definedName name="Q">[1]Suhrnny_list!$O$61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" i="32" l="1"/>
  <c r="A35" i="32" l="1"/>
  <c r="H362" i="32"/>
  <c r="H355" i="32"/>
  <c r="H342" i="32"/>
  <c r="H329" i="32"/>
  <c r="H324" i="32"/>
  <c r="H319" i="32"/>
  <c r="H304" i="32"/>
  <c r="A39" i="32" l="1"/>
  <c r="F136" i="32"/>
  <c r="A43" i="32" l="1"/>
  <c r="F161" i="32"/>
  <c r="F153" i="32"/>
  <c r="A47" i="32" l="1"/>
  <c r="F106" i="32"/>
  <c r="F107" i="32"/>
  <c r="F113" i="32"/>
  <c r="H112" i="32" s="1"/>
  <c r="A59" i="32" l="1"/>
  <c r="A68" i="32" s="1"/>
  <c r="F10" i="32"/>
  <c r="A77" i="32" l="1"/>
  <c r="F203" i="32"/>
  <c r="A88" i="32" l="1"/>
  <c r="F282" i="32"/>
  <c r="H279" i="32" s="1"/>
  <c r="H276" i="32" s="1"/>
  <c r="A92" i="32" l="1"/>
  <c r="A96" i="32" s="1"/>
  <c r="A104" i="32" s="1"/>
  <c r="A111" i="32" s="1"/>
  <c r="A115" i="32" s="1"/>
  <c r="A124" i="32" s="1"/>
  <c r="A131" i="32" s="1"/>
  <c r="A140" i="32" s="1"/>
  <c r="A147" i="32" s="1"/>
  <c r="A156" i="32" s="1"/>
  <c r="A167" i="32" s="1"/>
  <c r="A171" i="32" s="1"/>
  <c r="A175" i="32" s="1"/>
  <c r="A179" i="32" s="1"/>
  <c r="A197" i="32" s="1"/>
  <c r="A205" i="32" s="1"/>
  <c r="A228" i="32" s="1"/>
  <c r="A249" i="32" s="1"/>
  <c r="A276" i="32" s="1"/>
  <c r="A284" i="32" s="1"/>
  <c r="A287" i="32" s="1"/>
  <c r="A296" i="32" s="1"/>
  <c r="A300" i="32" s="1"/>
  <c r="A304" i="32" s="1"/>
  <c r="A307" i="32" s="1"/>
  <c r="A319" i="32" s="1"/>
  <c r="A324" i="32" s="1"/>
  <c r="A329" i="32" s="1"/>
  <c r="A342" i="32" s="1"/>
  <c r="A355" i="32" s="1"/>
  <c r="A362" i="32" s="1"/>
  <c r="A378" i="32" s="1"/>
  <c r="A384" i="32" s="1"/>
  <c r="F382" i="32"/>
  <c r="H379" i="32" s="1"/>
  <c r="H378" i="32" s="1"/>
  <c r="H388" i="32" l="1"/>
  <c r="H385" i="32"/>
  <c r="H384" i="32" s="1"/>
  <c r="F313" i="32" l="1"/>
  <c r="H310" i="32" s="1"/>
  <c r="H307" i="32" s="1"/>
  <c r="H301" i="32" l="1"/>
  <c r="H300" i="32" s="1"/>
  <c r="H297" i="32"/>
  <c r="H296" i="32" s="1"/>
  <c r="F293" i="32"/>
  <c r="F289" i="32"/>
  <c r="H288" i="32" s="1"/>
  <c r="F292" i="32"/>
  <c r="F294" i="32" l="1"/>
  <c r="H291" i="32" s="1"/>
  <c r="H287" i="32" s="1"/>
  <c r="F274" i="32"/>
  <c r="H270" i="32" s="1"/>
  <c r="F268" i="32"/>
  <c r="H265" i="32" s="1"/>
  <c r="H262" i="32"/>
  <c r="F260" i="32"/>
  <c r="H256" i="32" s="1"/>
  <c r="F254" i="32"/>
  <c r="H250" i="32" s="1"/>
  <c r="F242" i="32"/>
  <c r="F244" i="32" s="1"/>
  <c r="H241" i="32" s="1"/>
  <c r="H238" i="32"/>
  <c r="H246" i="32"/>
  <c r="H235" i="32"/>
  <c r="H232" i="32"/>
  <c r="H229" i="32"/>
  <c r="H223" i="32"/>
  <c r="F221" i="32"/>
  <c r="H217" i="32" s="1"/>
  <c r="H249" i="32" l="1"/>
  <c r="H228" i="32"/>
  <c r="F215" i="32"/>
  <c r="H212" i="32" s="1"/>
  <c r="F210" i="32" l="1"/>
  <c r="H206" i="32" s="1"/>
  <c r="H205" i="32" s="1"/>
  <c r="H198" i="32"/>
  <c r="H194" i="32"/>
  <c r="F192" i="32"/>
  <c r="H187" i="32" s="1"/>
  <c r="F185" i="32"/>
  <c r="H182" i="32" s="1"/>
  <c r="H179" i="32" l="1"/>
  <c r="H176" i="32"/>
  <c r="H172" i="32" l="1"/>
  <c r="H168" i="32"/>
  <c r="F160" i="32"/>
  <c r="F159" i="32"/>
  <c r="F158" i="32"/>
  <c r="F149" i="32"/>
  <c r="F152" i="32"/>
  <c r="F151" i="32"/>
  <c r="F150" i="32"/>
  <c r="F135" i="32"/>
  <c r="F126" i="32"/>
  <c r="H125" i="32" s="1"/>
  <c r="F119" i="32"/>
  <c r="F118" i="32"/>
  <c r="F120" i="32"/>
  <c r="F121" i="32"/>
  <c r="F108" i="32"/>
  <c r="F109" i="32" s="1"/>
  <c r="F101" i="32"/>
  <c r="F100" i="32"/>
  <c r="F138" i="32" l="1"/>
  <c r="H132" i="32" s="1"/>
  <c r="F162" i="32"/>
  <c r="H157" i="32" s="1"/>
  <c r="F154" i="32"/>
  <c r="H148" i="32" s="1"/>
  <c r="H105" i="32"/>
  <c r="F122" i="32"/>
  <c r="H116" i="32" s="1"/>
  <c r="F142" i="32" l="1"/>
  <c r="H141" i="32" s="1"/>
  <c r="F102" i="32"/>
  <c r="H97" i="32" s="1"/>
  <c r="F94" i="32"/>
  <c r="H93" i="32" s="1"/>
  <c r="F90" i="32"/>
  <c r="H89" i="32" s="1"/>
  <c r="F82" i="32"/>
  <c r="F81" i="32"/>
  <c r="F80" i="32"/>
  <c r="F79" i="32"/>
  <c r="F49" i="32"/>
  <c r="H48" i="32" s="1"/>
  <c r="H44" i="32"/>
  <c r="H40" i="32"/>
  <c r="F37" i="32"/>
  <c r="H36" i="32" s="1"/>
  <c r="F28" i="32"/>
  <c r="F27" i="32"/>
  <c r="F22" i="32"/>
  <c r="F16" i="32"/>
  <c r="F83" i="32" l="1"/>
  <c r="H77" i="32" s="1"/>
  <c r="F30" i="32"/>
  <c r="H20" i="32" s="1"/>
  <c r="F15" i="32"/>
  <c r="F18" i="32" l="1"/>
  <c r="H9" i="32" s="1"/>
  <c r="H8" i="32" s="1"/>
</calcChain>
</file>

<file path=xl/sharedStrings.xml><?xml version="1.0" encoding="utf-8"?>
<sst xmlns="http://schemas.openxmlformats.org/spreadsheetml/2006/main" count="524" uniqueCount="388">
  <si>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</si>
  <si>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</si>
  <si>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</si>
  <si>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</si>
  <si>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</si>
  <si>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</si>
  <si>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</si>
  <si>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</si>
  <si>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</si>
  <si>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</si>
  <si>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</si>
  <si>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</si>
  <si>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</si>
  <si>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</si>
  <si>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</si>
  <si>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</si>
  <si>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</si>
  <si>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</si>
  <si>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</si>
  <si>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684-00  Úprava trakčného vedenia ŽSR v km 14,992 R2</t>
  </si>
  <si>
    <t>2214</t>
  </si>
  <si>
    <t>Doprava vybúraných hmôt vodorovná, do 1 km</t>
  </si>
  <si>
    <t>0508020002</t>
  </si>
  <si>
    <t>"do 20km"</t>
  </si>
  <si>
    <t xml:space="preserve"> 17 02 01 Drevo :</t>
  </si>
  <si>
    <t xml:space="preserve"> 17 02 03 Plasty :</t>
  </si>
  <si>
    <t xml:space="preserve"> 17 04 01 Meď, bronz, mosadz :</t>
  </si>
  <si>
    <t xml:space="preserve"> 17 04 05 Železo a oceľ :</t>
  </si>
  <si>
    <t xml:space="preserve"> 17 01 01 Betón : 21,375 m3 * 2,40 t/m3 =</t>
  </si>
  <si>
    <t xml:space="preserve"> 17 04 11 Káble : 1350 m * 2,67 kg/m =</t>
  </si>
  <si>
    <t xml:space="preserve"> 17 05 06 Výkopová zemina : 20,720 m3 * 2,00 t/m3 =</t>
  </si>
  <si>
    <t>45.11.12</t>
  </si>
  <si>
    <t>ÚPRAVA  STAVENISKA  A  VYČISŤOVACIE  PRÁCE</t>
  </si>
  <si>
    <t>01010103</t>
  </si>
  <si>
    <t>Pripravné práce, odstránenie porastov krovín</t>
  </si>
  <si>
    <t>0101010301</t>
  </si>
  <si>
    <t>Pripravné práce, odstránenie porastov krovín na suchu</t>
  </si>
  <si>
    <t>m2</t>
  </si>
  <si>
    <t>01010201</t>
  </si>
  <si>
    <t>0101020101</t>
  </si>
  <si>
    <t>Pripravné práce, rúbanie stromov</t>
  </si>
  <si>
    <t>Pripravné práce, rúbanie stromov priemer do 50 cm</t>
  </si>
  <si>
    <t>ks</t>
  </si>
  <si>
    <t>01010202</t>
  </si>
  <si>
    <t>0101020201</t>
  </si>
  <si>
    <t>Pripravné práce, rúbanie odstránenie pňov</t>
  </si>
  <si>
    <t>Pripravné práce, rúbanie odstránenie pňov priemer do 50 cm</t>
  </si>
  <si>
    <t xml:space="preserve"> základy TP :  8 ks * 5 m2 =</t>
  </si>
  <si>
    <t xml:space="preserve"> základy TP :</t>
  </si>
  <si>
    <t xml:space="preserve"> 16 02 14 Vyradené zariadenia :</t>
  </si>
  <si>
    <t>Premiestnenie  vodorovné do 1 000 m</t>
  </si>
  <si>
    <t>01060202</t>
  </si>
  <si>
    <t>0106020204</t>
  </si>
  <si>
    <t>0106020205</t>
  </si>
  <si>
    <t>0106020206</t>
  </si>
  <si>
    <t>0106020207</t>
  </si>
  <si>
    <t>Premiestnenie  vodorovné do 1 000 m, vyklčovaných krovín</t>
  </si>
  <si>
    <t>Premiestnenie  vodorovné do 1 000 m, konárov</t>
  </si>
  <si>
    <t>Premiestnenie  vodorovné do 1 000 m, kmeňov</t>
  </si>
  <si>
    <t>Premiestnenie  vodorovné do 1 000 m, pňov</t>
  </si>
  <si>
    <t>01060203</t>
  </si>
  <si>
    <t>0106020304</t>
  </si>
  <si>
    <t>0106020305</t>
  </si>
  <si>
    <t>0106020306</t>
  </si>
  <si>
    <t>0106020307</t>
  </si>
  <si>
    <t>Premiestnenie  vodorovné do 3 000 m</t>
  </si>
  <si>
    <t>Premiestnenie  vodorovné do 3 000 m, vyklčovaných krovín</t>
  </si>
  <si>
    <t>Premiestnenie  vodorovné do 3 000 m, konárov</t>
  </si>
  <si>
    <t>Premiestnenie  vodorovné do 3 000 m, kmeňov</t>
  </si>
  <si>
    <t>Premiestnenie  vodorovné do 3 000 m, pňov</t>
  </si>
  <si>
    <t>01060204</t>
  </si>
  <si>
    <t>Premiestnenie  vodorovné nad 3 000 m</t>
  </si>
  <si>
    <t>Premiestnenie  vodorovné nad 3 000 m, vyklčovaných krovín</t>
  </si>
  <si>
    <t>Premiestnenie  vodorovné nad 3 000 m, konárov</t>
  </si>
  <si>
    <t>Premiestnenie  vodorovné nad 3 000 m, kmeňov</t>
  </si>
  <si>
    <t>Premiestnenie  vodorovné nad 3 000 m, pňov</t>
  </si>
  <si>
    <t>0106020404</t>
  </si>
  <si>
    <t>0106020405</t>
  </si>
  <si>
    <t>0106020406</t>
  </si>
  <si>
    <t>0106020407</t>
  </si>
  <si>
    <t>01060700</t>
  </si>
  <si>
    <t>Premiestnenie - nakladanie, prekladanie, vykladanie</t>
  </si>
  <si>
    <t xml:space="preserve"> základy TP :  8 ks * 5 m2 * 0,5 =
 (krovie : 1 m2 = 0,5 m3)</t>
  </si>
  <si>
    <t xml:space="preserve"> krovie :                                     (krovie : 1 m2 = 0,5 m3)</t>
  </si>
  <si>
    <t xml:space="preserve"> konáre :                 (konáre : strom do 50 cm = 0,76 m3)</t>
  </si>
  <si>
    <t xml:space="preserve"> kmene :                 (kmene : strom do 50 cm = 1,50 m3)</t>
  </si>
  <si>
    <t xml:space="preserve"> pne :                          (pne : strom do 50 cm = 1,00 m3)</t>
  </si>
  <si>
    <t>"2 krát"</t>
  </si>
  <si>
    <t>45.11.24</t>
  </si>
  <si>
    <t>VÝKOPOVÉ  PRÁCE</t>
  </si>
  <si>
    <t>01010401</t>
  </si>
  <si>
    <t>0101040101</t>
  </si>
  <si>
    <t>Pripravné práce, odvedenie vody potrubím alebo žľabmi na povrchu</t>
  </si>
  <si>
    <t>Pripravné práce, odvedenie vody potrubím alebo žľabmi na povrchu do 100 mm</t>
  </si>
  <si>
    <t xml:space="preserve"> základy TP :  8 ks * 5 m =</t>
  </si>
  <si>
    <t>01010602</t>
  </si>
  <si>
    <t>0101060201</t>
  </si>
  <si>
    <t>Pripravné práce, zaistenie podzemného vedenia do 6 káblov</t>
  </si>
  <si>
    <t>Pripravné práce, zaistenie podzemného vedenia</t>
  </si>
  <si>
    <t xml:space="preserve"> základy TP :  4 ks * 5 m =</t>
  </si>
  <si>
    <t>01030101</t>
  </si>
  <si>
    <t>0103010107</t>
  </si>
  <si>
    <t>Hĺbené vykopávky jám zapažených</t>
  </si>
  <si>
    <t>Hĺbené vykopávky jám zapažených, tr. horniny 1-4</t>
  </si>
  <si>
    <t xml:space="preserve"> základy hranolové vr. nadbetónovania : NS - 4ks</t>
  </si>
  <si>
    <t xml:space="preserve"> základy hranolové vr. nadbetónovania : H - 4ks</t>
  </si>
  <si>
    <t xml:space="preserve"> štartovacia jama - pretláčanie potrubia : 2,5m * 2,0m * 3,0m - 2ks</t>
  </si>
  <si>
    <t xml:space="preserve"> cieľová jama - pretláčanie potrubia : 2,5m * 1,5m * 3,0 m - 2ks</t>
  </si>
  <si>
    <t>01030201</t>
  </si>
  <si>
    <t>0103020107</t>
  </si>
  <si>
    <t>Hĺbené vykopávky rýh š. do 600 mm</t>
  </si>
  <si>
    <t>Hĺbené vykopávky rýh š. do 600 mm, tr. horniny 1-4</t>
  </si>
  <si>
    <t xml:space="preserve"> káblová ryha (š x h x d) : 0,4m * 0,5m * 40,0m</t>
  </si>
  <si>
    <t>01040402</t>
  </si>
  <si>
    <t>Konštrukcie z hornín - zásypy so zhutnením</t>
  </si>
  <si>
    <t>0104040207</t>
  </si>
  <si>
    <t>Konštrukcie z hornín - zásypy so zhutnením, tr. horniny 1-4</t>
  </si>
  <si>
    <t xml:space="preserve"> jamy po odstránených základoch TP : 6 ks</t>
  </si>
  <si>
    <t>01090301</t>
  </si>
  <si>
    <t>0109030101</t>
  </si>
  <si>
    <t>Pretláčanie potrubia z plastických hmôt, tr. hor. 1-4</t>
  </si>
  <si>
    <t>Pretláčanie potrubia z plastických hmôt, tr. hor. 1-4, DN do 200 mm</t>
  </si>
  <si>
    <t xml:space="preserve"> dĺžka riadeného pretlaku : 6 ks * 9,1 m =</t>
  </si>
  <si>
    <t>PRESUN  ZEMÍN</t>
  </si>
  <si>
    <t>45.11.25</t>
  </si>
  <si>
    <t>0106020201</t>
  </si>
  <si>
    <t>Premiestnenie  výkopku resp. rúbaniny, vodorovné do 1 000 m, tr. horniny 1-4</t>
  </si>
  <si>
    <t xml:space="preserve"> káblová ryha (š x h x d) : 0,4m * 0,5m * 40,0m   - 2 krát</t>
  </si>
  <si>
    <t>0106070007</t>
  </si>
  <si>
    <t>Premiestnenie  výkopku resp. rúbaniny - nakladanie, prekladanie, vykladanie,  tr. horniny 1-4</t>
  </si>
  <si>
    <t xml:space="preserve"> pozri položku č. 16</t>
  </si>
  <si>
    <t>45.11.27</t>
  </si>
  <si>
    <t>TERÉNNE  ÚPRAVY</t>
  </si>
  <si>
    <t>01080102</t>
  </si>
  <si>
    <t>Povrchové úpravy terénu, úprava pláne so  zhutnením
v násypoch</t>
  </si>
  <si>
    <t>0108010201</t>
  </si>
  <si>
    <t>Povrchové úpravy terénu, úprava pláne so  zhutnením v násypoch, tr. horniny 1-4</t>
  </si>
  <si>
    <t>01080202</t>
  </si>
  <si>
    <t>Povrchové úpravy terénu, úprava pláne bez  zhutnenia
v násypoch</t>
  </si>
  <si>
    <t>Povrchové úpravy terénu, úprava pláne bez  zhutnenia v násypoch, tr. horniny 1-4</t>
  </si>
  <si>
    <t>0108020201</t>
  </si>
  <si>
    <t xml:space="preserve"> štartovacia jama : 4,5m * 4,0m - 2ks</t>
  </si>
  <si>
    <t xml:space="preserve"> cieľová jama : 4,5m * 3,5m - 2ks</t>
  </si>
  <si>
    <t>45.23.41</t>
  </si>
  <si>
    <t>STAVEBNÉ  PRÁCE  NA  STAVBE  ŽELEZNÍC</t>
  </si>
  <si>
    <t>91250212</t>
  </si>
  <si>
    <t>9125021201</t>
  </si>
  <si>
    <t>Stožiare TV - typ TS, TSI 219, dĺžky 8-10m</t>
  </si>
  <si>
    <t>Elektrizácia železníc - trakčné vedenie, stožiare TV trubkové na svorníky, typ TS, TSI 219</t>
  </si>
  <si>
    <t>91250636</t>
  </si>
  <si>
    <t>Elektrizácia železníc - trakčné vedenie, stožiare TV priehradové, typ BP</t>
  </si>
  <si>
    <t>Stožiare TV - typ BP, dĺžka 10m</t>
  </si>
  <si>
    <t>9125063602</t>
  </si>
  <si>
    <t>91250901</t>
  </si>
  <si>
    <t>Elektrizácia železníc - trakčné vedenie, vodiče TV, funkčný súbor 1 zostavy TV (konzoly)</t>
  </si>
  <si>
    <t>FS 1 zostavy TV (konzoly), konzoly vr. upevnení</t>
  </si>
  <si>
    <t>9125090101</t>
  </si>
  <si>
    <t xml:space="preserve"> Stožiar TS 219/9,0 pätka pre svorníky na 219</t>
  </si>
  <si>
    <t xml:space="preserve"> Stožiar BP 11 - 10,0 m 600 x 800 70/8</t>
  </si>
  <si>
    <t xml:space="preserve"> Záves na konzole zjazdný</t>
  </si>
  <si>
    <t>91250903</t>
  </si>
  <si>
    <t>Elektrizácia železníc - trakčné vedenie, vodiče TV, funkčný súbor 3 zostavy TV (pozdĺžne polia)</t>
  </si>
  <si>
    <t>FS 3 zostavy TV (pozdĺžne polia), vešiaky</t>
  </si>
  <si>
    <t>FS 3 zostavy TV (pozdĺžne polia), vodivé prepojenia</t>
  </si>
  <si>
    <t>FS 3 zostavy TV (pozdĺžne polia), spojky lán a trolejových drôtov</t>
  </si>
  <si>
    <t>FS 3 zostavy TV (pozdĺžne polia), deliče</t>
  </si>
  <si>
    <t>9125090305</t>
  </si>
  <si>
    <t>9125090304</t>
  </si>
  <si>
    <t>9125090303</t>
  </si>
  <si>
    <t>9125090301</t>
  </si>
  <si>
    <t xml:space="preserve"> Prúdové prepoj. zostáv NL120 vo výmennom poli</t>
  </si>
  <si>
    <t xml:space="preserve"> Prúdové prepojenie TR 150Cu s NL 120Cu</t>
  </si>
  <si>
    <t xml:space="preserve"> Zjazdná spojka v troleji 80 - 150 mm2 Cu</t>
  </si>
  <si>
    <t xml:space="preserve"> Spojka troleja 150 Cu s lanom 70Bz</t>
  </si>
  <si>
    <t xml:space="preserve"> Spojka lana 120Cu s lanom 70Bz</t>
  </si>
  <si>
    <t xml:space="preserve"> Spojka lán 120 mm2 Cu</t>
  </si>
  <si>
    <t xml:space="preserve"> Delič v TR 100-150 mm2 NL 120 - vr. tabuľky s číslom a bezpečnostnej tabuľky č. 5900 a pripevňovacieho materiálu</t>
  </si>
  <si>
    <t>91250905</t>
  </si>
  <si>
    <t>9125090509</t>
  </si>
  <si>
    <t>FS 5 zostavy TV (kotvenia zostáv), regulácia kotvení zostavy TV</t>
  </si>
  <si>
    <t>Elektrizácia železníc - trakčné vedenie, vodiče TV, funkčný súbor 5 zostavy TV (kotvenia zostáv)</t>
  </si>
  <si>
    <t xml:space="preserve"> Definitívna regulácia pohyblivého kotvenia troleja</t>
  </si>
  <si>
    <t xml:space="preserve"> Definitívna regulácia pohyblivého kotvenia nosného lana</t>
  </si>
  <si>
    <t>91250906</t>
  </si>
  <si>
    <t>Elektrizácia železníc - trakčné vedenie, vodiče TV, funkčný súbor 6 zostavy TV (zosilňovacie a obchádzacie vedenie)</t>
  </si>
  <si>
    <t>9125090603</t>
  </si>
  <si>
    <t>FS 6 zostavy TV (zosilňovacie a obchádzacie vedenie),
konzoly ZV, NV, OV</t>
  </si>
  <si>
    <t xml:space="preserve"> Pripevnenie konzoly pre zvislý záves na BP</t>
  </si>
  <si>
    <t xml:space="preserve"> Pripevnenie konzoly pre "V" záves na T</t>
  </si>
  <si>
    <t xml:space="preserve"> Pripevnenie konzoly pre "V" záves na BP</t>
  </si>
  <si>
    <t>9125090604</t>
  </si>
  <si>
    <t>FS 6 zostavy TV (zosilňovacie a obchádzacie vedenie),
závesy ZV, NV, OV</t>
  </si>
  <si>
    <t xml:space="preserve"> Zvislý záves 1 lana 240 mm2 AlFe</t>
  </si>
  <si>
    <t xml:space="preserve"> "V" záves 1 lana 240 mm2 AlFe</t>
  </si>
  <si>
    <t>9125090605</t>
  </si>
  <si>
    <t>FS 6 zostavy TV (zosilňovacie a obchádzacie vedenie),
prepojenia a spojky ZV, NV, OV</t>
  </si>
  <si>
    <t xml:space="preserve"> Prúdové spojenie dvoch lán 240AlFe</t>
  </si>
  <si>
    <t xml:space="preserve"> Pripojenie vedenia 1x 240AlFe na TV</t>
  </si>
  <si>
    <t>9125090606</t>
  </si>
  <si>
    <t>FS 6 zostavy TV (zosilňovacie a obchádzacie vedenie),
vložené izolácie ZV, NV, OV</t>
  </si>
  <si>
    <t xml:space="preserve"> Vložená izolácia v 1 lane 240 mm2 AlFe</t>
  </si>
  <si>
    <t xml:space="preserve"> Násuvná izolácia 25 kV - prierez vodiča do 800mm2</t>
  </si>
  <si>
    <t>91250907</t>
  </si>
  <si>
    <t>Elektrizácia železníc - trakčné vedenie, vodiče TV, funkčný súbor 7 zostavy TV (napájacie vedenia)</t>
  </si>
  <si>
    <t>9125090701</t>
  </si>
  <si>
    <t>FS 7 zostavy TV (napájacie vedenia), pohony ručné</t>
  </si>
  <si>
    <t xml:space="preserve"> Pohon ručný pákový</t>
  </si>
  <si>
    <t>9125090703</t>
  </si>
  <si>
    <t>FS 7 zostavy TV (napájacie vedenia), odpojovače, odpínače</t>
  </si>
  <si>
    <t>9125090704</t>
  </si>
  <si>
    <t>FS 7 zostavy TV (napájacie vedenia), kotvenia zvodov z odpojovačov</t>
  </si>
  <si>
    <t>9125090709</t>
  </si>
  <si>
    <t>FS 7 zostavy TV (napájacie vedenia), ukončenia a pripojenia káblov (zostava J)</t>
  </si>
  <si>
    <t>9125090710</t>
  </si>
  <si>
    <t>FS 7 zostavy TV (napájacie vedenia), kryty a upevnenia káblov</t>
  </si>
  <si>
    <t xml:space="preserve"> Odpájač QAD 3 na BP bez pohonu - 3 000 A</t>
  </si>
  <si>
    <t xml:space="preserve"> Kotvenie trojit. zvodu z odpájača na TV a ZV - BP</t>
  </si>
  <si>
    <t xml:space="preserve"> Lisovaná spojka dvoch lán 240 mm2 AlFe</t>
  </si>
  <si>
    <t xml:space="preserve"> Ukončenie 3 napáj. káblov na BP prepoj. zvody</t>
  </si>
  <si>
    <t>9125090714</t>
  </si>
  <si>
    <t>FS 7 zostavy TV (napájacie vedenia), vodiče napájacích prevesov</t>
  </si>
  <si>
    <t xml:space="preserve"> Lano 120Cu</t>
  </si>
  <si>
    <t xml:space="preserve"> Pripevnenie 3 káblov na BP</t>
  </si>
  <si>
    <t xml:space="preserve"> Pripevnenie 3 ochranných krytov káblov na BP</t>
  </si>
  <si>
    <t>91250908</t>
  </si>
  <si>
    <t>Elektrizácia železníc - trakčné vedenie, vodiče TV, funkčný súbor 9 zostavy TV (bleskoistky, ukoľajnenia, ostatné konštrukcie)</t>
  </si>
  <si>
    <t>FS 9 zostavy TV (bleskoistky, ukoľajnenia, ostatné konštrukcie), izolované zvody</t>
  </si>
  <si>
    <t>9125090802</t>
  </si>
  <si>
    <t xml:space="preserve"> Izolovaný zvod od bleskoistky na BP 9,5-11,5m</t>
  </si>
  <si>
    <t xml:space="preserve"> Izolovaný zvod od bleskoistky na T 7,5-9m</t>
  </si>
  <si>
    <t xml:space="preserve"> Pripojenie izolovaného zvodu na koľajnicu</t>
  </si>
  <si>
    <t>9125090804</t>
  </si>
  <si>
    <t xml:space="preserve"> Ukoľajnenie st. T s prierazkou (UPO) - 1 vodič</t>
  </si>
  <si>
    <t xml:space="preserve"> Ukoľajnenie st. BP s prierazkou (UPO) - 1 vodič</t>
  </si>
  <si>
    <t xml:space="preserve"> Ukoľajnenie oceľ. konštr. "trubk." s prierazkou (UPO) - 1 vodič - vr. materiálu pre uzemňovacie vedenie FeZn D=10 mm a jeho uchytenie na podpery cestného nadjazdu</t>
  </si>
  <si>
    <t>FS 9 zostavy TV (bleskoistky, ukoľajnenia, ostatné konštrukcie), ukoľajnenie s prierazkou</t>
  </si>
  <si>
    <t>9125090807</t>
  </si>
  <si>
    <t>FS 9 zostavy TV (bleskoistky, ukoľajnenia, ostatné konštrukcie), návestné štíty</t>
  </si>
  <si>
    <t xml:space="preserve"> Pripevnenie návestného štítu do zostavy TV</t>
  </si>
  <si>
    <t>9125090808</t>
  </si>
  <si>
    <t>FS 9 zostavy TV (bleskoistky, ukoľajnenia, ostatné konštrukcie), číslovanie stožiarov a odpojovačov</t>
  </si>
  <si>
    <t xml:space="preserve"> Tabuľka pre číslovanie pohonu odpájača 1 znak</t>
  </si>
  <si>
    <t xml:space="preserve"> Tabuľka pre číslovanie pohonu odpájača 2 znaky</t>
  </si>
  <si>
    <t>FS 9 zostavy TV (bleskoistky, ukoľajnenia, ostatné konštrukcie), tabuľky</t>
  </si>
  <si>
    <t>9125090809</t>
  </si>
  <si>
    <t xml:space="preserve"> Pripevnenie výstražnej tabuľky na T</t>
  </si>
  <si>
    <t xml:space="preserve"> Pripevnenie výstražnej tabuľky na BP</t>
  </si>
  <si>
    <t xml:space="preserve"> Pripevnenie bezpečnostnej tabuľky č. 5900 do zostavy TV</t>
  </si>
  <si>
    <t>Elektrizácia železníc - trakčné vedenie, vodiče TV, trolejové drôty</t>
  </si>
  <si>
    <t>91250909</t>
  </si>
  <si>
    <t>9125090903</t>
  </si>
  <si>
    <t>Vodiče TV, trolejové drôty, 150Cu</t>
  </si>
  <si>
    <t>9125090904</t>
  </si>
  <si>
    <t>Vodiče TV, trolejové drôty, regulácia zostavy TV</t>
  </si>
  <si>
    <t>91250910</t>
  </si>
  <si>
    <t>Elektrizácia železníc - trakčné vedenie, vodiče TV, nosné laná</t>
  </si>
  <si>
    <t>Vodiče TV, nosné laná, 120Cu</t>
  </si>
  <si>
    <t>9125091005</t>
  </si>
  <si>
    <t>91251001</t>
  </si>
  <si>
    <t>Elektrizácia železníc - trakčné vedenie, doplňujúce konštrukcie a činnosti, žlaby a chráničky</t>
  </si>
  <si>
    <t>9125100101</t>
  </si>
  <si>
    <t>Žlaby a chráničky, betónové žľaby</t>
  </si>
  <si>
    <t>9125100102</t>
  </si>
  <si>
    <t>Žlaby a chráničky, chráničky</t>
  </si>
  <si>
    <t xml:space="preserve"> káblová ryha (š x d) : (1+0,4+1)m * 40,0m - trv. stav</t>
  </si>
  <si>
    <t xml:space="preserve"> káblová ryha (š x d) : (1+0,4+1)m * 40,0m - doč. stav</t>
  </si>
  <si>
    <t xml:space="preserve"> HDPE KSX-PE D 110/6,3 - hladká, kruhová tuhosť 13,5kN/m2, 750N/5cm, -40až+75°C, UV stabilná (do pretlaku) : 6 ks * 10,0 m =</t>
  </si>
  <si>
    <t xml:space="preserve"> HDPE KSX-PEG D 90 - korugovaná, kruhová tuhosť 12,5kN/m2, 450N/5cm, -25až+60°C, UV stabilná (v mieste ukončenia na TP) : 12 ks * 10,0 m =</t>
  </si>
  <si>
    <t>Elektrizácia železníc - trakčné vedenie, doplňujúce konštrukcie a činnosti, káble</t>
  </si>
  <si>
    <t>91251002</t>
  </si>
  <si>
    <t>9125100203</t>
  </si>
  <si>
    <t>Káble, 6/10kV</t>
  </si>
  <si>
    <t xml:space="preserve"> Kábel 10-AXEKVCEY 1x500/35</t>
  </si>
  <si>
    <t>Elektrizácia železníc - trakčné vedenie, doplňujúce konštrukcie a činnosti, ukončenie vodičov</t>
  </si>
  <si>
    <t>Ukončenie vodičov, koncovka alebo oko</t>
  </si>
  <si>
    <t>9125100301</t>
  </si>
  <si>
    <t>91251003</t>
  </si>
  <si>
    <t xml:space="preserve"> Káblová koncovka vonkajšia POLT-12F/1XO-L16</t>
  </si>
  <si>
    <t>91251007</t>
  </si>
  <si>
    <t>Elektrizácia železníc - trakčné vedenie, doplňujúce konštrukcie a činnosti, prídavné konštrukcie</t>
  </si>
  <si>
    <t>Prídavné konštrukcie, oceľové neštandartné</t>
  </si>
  <si>
    <t>9125100702</t>
  </si>
  <si>
    <t>kg</t>
  </si>
  <si>
    <t>91251008</t>
  </si>
  <si>
    <t>Elektrizácia železníc - trakčné vedenie, doplňujúce konštrukcie a činnosti, nátery</t>
  </si>
  <si>
    <t>9125100801</t>
  </si>
  <si>
    <t>Nátery, jedna číslica na stožiar TV</t>
  </si>
  <si>
    <t>9125100802</t>
  </si>
  <si>
    <t>Nátery, bezpečnostný pruh na stožiar TV</t>
  </si>
  <si>
    <t>9125100803</t>
  </si>
  <si>
    <t>9125100804</t>
  </si>
  <si>
    <t>Nátery, náter svorníkov základu TV</t>
  </si>
  <si>
    <t>Nátery, vrchný náter stožiarov a brán</t>
  </si>
  <si>
    <t xml:space="preserve"> Náter čiernožltý farba a riedidlo</t>
  </si>
  <si>
    <t xml:space="preserve"> Náter bieločervený farba a riedidlo</t>
  </si>
  <si>
    <t>91251009</t>
  </si>
  <si>
    <t>Elektrizácia železníc - trakčné vedenie, doplňujúce konštrukcie a činnosti, úpravy TV</t>
  </si>
  <si>
    <t>9125100903</t>
  </si>
  <si>
    <t>Úpravy TV, posunutie konzoly alebo závesu</t>
  </si>
  <si>
    <t>91251301</t>
  </si>
  <si>
    <t>Elektrizácia železníc - trakčné vedenie, demontáž TV, základ, stožiar, brvno</t>
  </si>
  <si>
    <t>9125130101</t>
  </si>
  <si>
    <t>Demontáž TV, základ, stožiar, brvno, betónový základ</t>
  </si>
  <si>
    <t>9125130102</t>
  </si>
  <si>
    <t>Demontáž TV, základ, stožiar, brvno, stožiar D, T, TB</t>
  </si>
  <si>
    <t>91251303</t>
  </si>
  <si>
    <t>Elektrizácia železníc - trakčné vedenie, demontáž TV, pozdĺžne polia</t>
  </si>
  <si>
    <t>9125130301</t>
  </si>
  <si>
    <t>9125130302</t>
  </si>
  <si>
    <t>Demontáž TV, pozdĺžne polia, vešiaky</t>
  </si>
  <si>
    <t>Demontáž TV, pozdĺžne polia, prúdové prepojky</t>
  </si>
  <si>
    <t>9125130303</t>
  </si>
  <si>
    <t>9125130304</t>
  </si>
  <si>
    <t>Demontáž TV, pozdĺžne polia, vložené izolácie</t>
  </si>
  <si>
    <t>Demontáž TV, pozdĺžne polia, spojky</t>
  </si>
  <si>
    <t>9125130309</t>
  </si>
  <si>
    <t>9125130310</t>
  </si>
  <si>
    <t>Demontáž TV, pozdĺžne polia, vodiče TV (TR)</t>
  </si>
  <si>
    <t>Demontáž TV, pozdĺžne polia, vodiče TV (NL)</t>
  </si>
  <si>
    <t>91251304</t>
  </si>
  <si>
    <t>Elektrizácia železníc - trakčné vedenie, demontáž TV, napájacie vedenia</t>
  </si>
  <si>
    <t>9125130401</t>
  </si>
  <si>
    <t>Demontáž TV, napájacie vedenia, odpojovače, odpínače</t>
  </si>
  <si>
    <t>9125130402</t>
  </si>
  <si>
    <t>Demontáž TV, napájacie vedenia, deliče</t>
  </si>
  <si>
    <t>9125130403</t>
  </si>
  <si>
    <t>Demontáž TV, napájacie vedenia, bleskoistky</t>
  </si>
  <si>
    <t>9125130404</t>
  </si>
  <si>
    <t>Demontáž TV, napájacie vedenia, zvody</t>
  </si>
  <si>
    <t>Demontáž TV, napájacie vedenia, žľaby</t>
  </si>
  <si>
    <t>9125130407</t>
  </si>
  <si>
    <t>9125130408</t>
  </si>
  <si>
    <t>Demontáž TV, napájacie vedenia, káble</t>
  </si>
  <si>
    <t>91251305</t>
  </si>
  <si>
    <t>Elektrizácia železníc - trakčné vedenie, demontáž TV, ostatné konštrukcie</t>
  </si>
  <si>
    <t>9125130502</t>
  </si>
  <si>
    <t>Demontáž TV, ostatné konštrukcie, ukoľajnenie</t>
  </si>
  <si>
    <t>9125130504</t>
  </si>
  <si>
    <t>9125130505</t>
  </si>
  <si>
    <t>Demontáž TV, ostatné konštrukcie, návesti</t>
  </si>
  <si>
    <t>Demontáž TV, ostatné konštrukcie, neštandartná kovová konštrukcia</t>
  </si>
  <si>
    <t>91251401</t>
  </si>
  <si>
    <t>Elektrizácia železníc - trakčné vedenie, revízie a skúšky TV, meranie parametrov TV</t>
  </si>
  <si>
    <t>9125140101</t>
  </si>
  <si>
    <t>9125140102</t>
  </si>
  <si>
    <t>9125140103</t>
  </si>
  <si>
    <t>9125140104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</si>
  <si>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</si>
  <si>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</si>
  <si>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</si>
  <si>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</si>
  <si>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</si>
  <si>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Revízie a skúšky TV, meranie parametrov TV,
meranie dotykového napätia</t>
  </si>
  <si>
    <t>km</t>
  </si>
  <si>
    <t>Revízie a skúšky TV, meranie parametrov TV,
elektrické</t>
  </si>
  <si>
    <t>Revízie a skúšky TV, meranie parametrov TV,
statické</t>
  </si>
  <si>
    <t>Revízie a skúšky TV, meranie parametrov TV,
dynamické</t>
  </si>
  <si>
    <t>45.26.23</t>
  </si>
  <si>
    <t>BETONÁRSKE  PRÁCE</t>
  </si>
  <si>
    <t>11010601</t>
  </si>
  <si>
    <t>1101060107</t>
  </si>
  <si>
    <t>Základy pre TV z betónu železového, tr. C 30/37 (B 35)</t>
  </si>
  <si>
    <t>Základy pre TV z betónu železového</t>
  </si>
  <si>
    <t>11010630</t>
  </si>
  <si>
    <t>1101063030</t>
  </si>
  <si>
    <t>Doplňujúce konštrukcie - kovaný svorník pre základ TV</t>
  </si>
  <si>
    <t>1101063031</t>
  </si>
  <si>
    <t>Doplňujúce konštrukcie - svorníkový kôš pre základ TV</t>
  </si>
  <si>
    <t xml:space="preserve"> Svorník kotevný - M 36/2500</t>
  </si>
  <si>
    <t xml:space="preserve"> Svorníkový kôš - rozteč 400 x 400 KS36 - M36</t>
  </si>
  <si>
    <t xml:space="preserve"> Dočasná regulácia</t>
  </si>
  <si>
    <t xml:space="preserve"> Definitívna regulácia</t>
  </si>
  <si>
    <t xml:space="preserve"> Dočasná regulácia pohyblivého kotvenia troleja</t>
  </si>
  <si>
    <t xml:space="preserve"> Dočasná regulácia pohyblivého kotvenia nosného lana</t>
  </si>
  <si>
    <t xml:space="preserve"> káblová ryha (š x h x d) : 0,6m * 0,5m * 150,0m</t>
  </si>
  <si>
    <t xml:space="preserve"> Káblový betónový žľab TK1 (do káblovej ryhy š 0,6m * h 0,5m) : 6 ks * 150,0 m =</t>
  </si>
  <si>
    <t xml:space="preserve"> 17 01 01 Betón : 19,625 m3 * 2,40 t/m3 =</t>
  </si>
  <si>
    <t>01040401</t>
  </si>
  <si>
    <t>Konštrukcie z hornín - zásypy bez zhutnenia</t>
  </si>
  <si>
    <t>0104040107</t>
  </si>
  <si>
    <t>Konštrukcie z hornín - zásypy bez zhutnenia, tr. horniny 1-4</t>
  </si>
  <si>
    <t xml:space="preserve"> zásyp zľabov TK1 v dočasnom stave v káblovej ryhe (š x h x d) : 0,6m * 0,16m * 150,0m</t>
  </si>
  <si>
    <t xml:space="preserve"> vykopanie zeminy z ponad zľabov TK1 po dočasnom stave v káblovej ryhe (š x h x d) : 0,6m * 0,16m * 150,0m</t>
  </si>
  <si>
    <t xml:space="preserve"> káblová ryha (š x d) : (1+0,6+1)m * 150,0m - trv. stav</t>
  </si>
  <si>
    <t xml:space="preserve"> káblová ryha (š x d) : (1,5+0,6+1,5)m * 150,0m - doč. stav</t>
  </si>
  <si>
    <t xml:space="preserve"> káblová ryha (š x h x d) : 0,6m * (0,5-0,16m) * 150,0m   - 2 krát</t>
  </si>
  <si>
    <t>9125100901</t>
  </si>
  <si>
    <t>Úpravy TV, úprava káblov pri základoch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</si>
</sst>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53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Helv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sz val="8"/>
      <name val="Arial CE"/>
      <family val="2"/>
      <charset val="238"/>
    </font>
    <font>
      <sz val="11"/>
      <name val="Calibri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theme="1"/>
      <name val="Helv"/>
      <charset val="238"/>
    </font>
    <font>
      <sz val="10"/>
      <color theme="1"/>
      <name val="Helv"/>
      <charset val="238"/>
    </font>
    <font>
      <b/>
      <sz val="12"/>
      <color theme="1"/>
      <name val="Arial CE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i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2"/>
      <color theme="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4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14" fillId="4" borderId="0" applyNumberFormat="0" applyBorder="0" applyAlignment="0" applyProtection="0"/>
    <xf numFmtId="0" fontId="15" fillId="16" borderId="24" applyNumberFormat="0" applyAlignment="0" applyProtection="0"/>
    <xf numFmtId="0" fontId="16" fillId="0" borderId="25" applyNumberFormat="0" applyFill="0" applyAlignment="0" applyProtection="0"/>
    <xf numFmtId="0" fontId="17" fillId="0" borderId="26" applyNumberFormat="0" applyFill="0" applyAlignment="0" applyProtection="0"/>
    <xf numFmtId="0" fontId="18" fillId="0" borderId="27" applyNumberFormat="0" applyFill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7" fillId="0" borderId="0">
      <alignment horizontal="center" vertical="center" wrapText="1"/>
    </xf>
    <xf numFmtId="0" fontId="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20" fillId="0" borderId="29" applyNumberFormat="0" applyFill="0" applyAlignment="0" applyProtection="0"/>
    <xf numFmtId="0" fontId="21" fillId="0" borderId="30" applyNumberFormat="0" applyFill="0" applyAlignment="0" applyProtection="0"/>
    <xf numFmtId="0" fontId="2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31" applyNumberFormat="0" applyAlignment="0" applyProtection="0"/>
    <xf numFmtId="0" fontId="25" fillId="19" borderId="31" applyNumberFormat="0" applyAlignment="0" applyProtection="0"/>
    <xf numFmtId="0" fontId="26" fillId="19" borderId="32" applyNumberFormat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23" borderId="0" applyNumberFormat="0" applyBorder="0" applyAlignment="0" applyProtection="0"/>
    <xf numFmtId="0" fontId="33" fillId="0" borderId="0" applyAlignment="0">
      <alignment vertical="top" wrapText="1"/>
      <protection locked="0"/>
    </xf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0" borderId="30" applyNumberFormat="0" applyFill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36" fillId="3" borderId="0" applyNumberFormat="0" applyBorder="0" applyAlignment="0" applyProtection="0"/>
    <xf numFmtId="0" fontId="37" fillId="16" borderId="24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38" fillId="17" borderId="0" applyNumberFormat="0" applyBorder="0" applyAlignment="0" applyProtection="0"/>
    <xf numFmtId="0" fontId="5" fillId="0" borderId="0"/>
    <xf numFmtId="0" fontId="1" fillId="0" borderId="0"/>
    <xf numFmtId="0" fontId="33" fillId="0" borderId="0" applyAlignment="0">
      <alignment vertical="top" wrapText="1"/>
      <protection locked="0"/>
    </xf>
    <xf numFmtId="0" fontId="33" fillId="0" borderId="0" applyAlignment="0">
      <alignment vertical="top" wrapText="1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18" borderId="28" applyNumberFormat="0" applyFont="0" applyAlignment="0" applyProtection="0"/>
    <xf numFmtId="0" fontId="39" fillId="0" borderId="29" applyNumberFormat="0" applyFill="0" applyAlignment="0" applyProtection="0"/>
    <xf numFmtId="0" fontId="40" fillId="4" borderId="0" applyNumberFormat="0" applyBorder="0" applyAlignment="0" applyProtection="0"/>
    <xf numFmtId="169" fontId="8" fillId="0" borderId="33" applyProtection="0">
      <alignment horizontal="left" vertical="center"/>
    </xf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23" borderId="0" applyNumberFormat="0" applyBorder="0" applyAlignment="0" applyProtection="0"/>
    <xf numFmtId="0" fontId="9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</cellStyleXfs>
  <cellXfs count="167">
    <xf numFmtId="0" fontId="0" fillId="0" borderId="0" xfId="0"/>
    <xf numFmtId="3" fontId="3" fillId="0" borderId="15" xfId="1" applyNumberFormat="1" applyFont="1" applyFill="1" applyBorder="1" applyAlignment="1">
      <alignment vertical="top"/>
    </xf>
    <xf numFmtId="0" fontId="3" fillId="0" borderId="0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29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horizontal="left" vertical="center"/>
    </xf>
    <xf numFmtId="0" fontId="6" fillId="0" borderId="3" xfId="1" applyFont="1" applyFill="1" applyBorder="1" applyAlignment="1">
      <alignment horizontal="centerContinuous" vertical="center"/>
    </xf>
    <xf numFmtId="0" fontId="6" fillId="0" borderId="4" xfId="1" applyFont="1" applyFill="1" applyBorder="1" applyAlignment="1">
      <alignment vertical="center" wrapText="1"/>
    </xf>
    <xf numFmtId="164" fontId="6" fillId="0" borderId="5" xfId="1" applyNumberFormat="1" applyFont="1" applyFill="1" applyBorder="1" applyAlignment="1">
      <alignment horizontal="right" vertical="center"/>
    </xf>
    <xf numFmtId="0" fontId="3" fillId="0" borderId="7" xfId="1" applyFont="1" applyFill="1" applyBorder="1" applyAlignment="1">
      <alignment horizontal="center" vertical="top"/>
    </xf>
    <xf numFmtId="0" fontId="6" fillId="0" borderId="8" xfId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right" vertical="center"/>
    </xf>
    <xf numFmtId="0" fontId="3" fillId="0" borderId="12" xfId="1" applyFont="1" applyFill="1" applyBorder="1" applyAlignment="1">
      <alignment horizontal="center" vertical="top"/>
    </xf>
    <xf numFmtId="0" fontId="6" fillId="0" borderId="1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13" xfId="1" quotePrefix="1" applyFont="1" applyFill="1" applyBorder="1" applyAlignment="1">
      <alignment horizontal="center" vertical="center"/>
    </xf>
    <xf numFmtId="3" fontId="3" fillId="0" borderId="14" xfId="1" applyNumberFormat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wrapText="1"/>
    </xf>
    <xf numFmtId="0" fontId="6" fillId="0" borderId="17" xfId="1" applyFont="1" applyFill="1" applyBorder="1" applyAlignment="1">
      <alignment horizontal="center" vertical="top"/>
    </xf>
    <xf numFmtId="0" fontId="3" fillId="0" borderId="19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left" wrapText="1"/>
    </xf>
    <xf numFmtId="164" fontId="30" fillId="0" borderId="20" xfId="1" applyNumberFormat="1" applyFont="1" applyFill="1" applyBorder="1" applyAlignment="1">
      <alignment wrapText="1"/>
    </xf>
    <xf numFmtId="0" fontId="3" fillId="0" borderId="17" xfId="1" applyFont="1" applyFill="1" applyBorder="1" applyAlignment="1">
      <alignment horizontal="center" vertical="top"/>
    </xf>
    <xf numFmtId="4" fontId="3" fillId="0" borderId="15" xfId="1" applyNumberFormat="1" applyFont="1" applyFill="1" applyBorder="1" applyAlignment="1">
      <alignment vertical="top"/>
    </xf>
    <xf numFmtId="49" fontId="6" fillId="0" borderId="17" xfId="1" applyNumberFormat="1" applyFont="1" applyFill="1" applyBorder="1" applyAlignment="1">
      <alignment horizontal="left" vertical="top"/>
    </xf>
    <xf numFmtId="49" fontId="6" fillId="0" borderId="17" xfId="1" quotePrefix="1" applyNumberFormat="1" applyFont="1" applyFill="1" applyBorder="1" applyAlignment="1">
      <alignment horizontal="left" vertical="top"/>
    </xf>
    <xf numFmtId="0" fontId="31" fillId="0" borderId="21" xfId="1" applyFont="1" applyFill="1" applyBorder="1" applyAlignment="1">
      <alignment vertical="top" wrapText="1"/>
    </xf>
    <xf numFmtId="4" fontId="31" fillId="0" borderId="20" xfId="1" applyNumberFormat="1" applyFont="1" applyFill="1" applyBorder="1" applyAlignment="1">
      <alignment wrapText="1"/>
    </xf>
    <xf numFmtId="0" fontId="30" fillId="0" borderId="0" xfId="1" applyFont="1" applyFill="1" applyBorder="1" applyAlignment="1">
      <alignment vertical="top" wrapText="1"/>
    </xf>
    <xf numFmtId="49" fontId="3" fillId="0" borderId="17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49" fontId="3" fillId="0" borderId="17" xfId="8" quotePrefix="1" applyNumberFormat="1" applyFont="1" applyFill="1" applyBorder="1" applyAlignment="1">
      <alignment horizontal="left" vertical="top"/>
    </xf>
    <xf numFmtId="49" fontId="3" fillId="0" borderId="17" xfId="8" applyNumberFormat="1" applyFont="1" applyFill="1" applyBorder="1" applyAlignment="1">
      <alignment horizontal="left" vertical="top"/>
    </xf>
    <xf numFmtId="0" fontId="3" fillId="0" borderId="0" xfId="8" applyFont="1" applyFill="1" applyBorder="1" applyAlignment="1">
      <alignment wrapText="1"/>
    </xf>
    <xf numFmtId="0" fontId="3" fillId="0" borderId="17" xfId="8" applyFont="1" applyFill="1" applyBorder="1" applyAlignment="1">
      <alignment horizontal="center" vertical="top"/>
    </xf>
    <xf numFmtId="0" fontId="31" fillId="0" borderId="0" xfId="8" applyFont="1" applyFill="1" applyBorder="1" applyAlignment="1">
      <alignment vertical="top" wrapText="1"/>
    </xf>
    <xf numFmtId="2" fontId="31" fillId="0" borderId="0" xfId="8" applyNumberFormat="1" applyFont="1" applyFill="1" applyBorder="1" applyAlignment="1">
      <alignment wrapText="1"/>
    </xf>
    <xf numFmtId="4" fontId="6" fillId="0" borderId="15" xfId="1" applyNumberFormat="1" applyFont="1" applyFill="1" applyBorder="1" applyAlignment="1">
      <alignment vertical="top"/>
    </xf>
    <xf numFmtId="4" fontId="31" fillId="0" borderId="0" xfId="8" applyNumberFormat="1" applyFont="1" applyFill="1" applyBorder="1" applyAlignment="1">
      <alignment wrapText="1"/>
    </xf>
    <xf numFmtId="164" fontId="30" fillId="0" borderId="0" xfId="1" applyNumberFormat="1" applyFont="1" applyFill="1" applyBorder="1" applyAlignment="1">
      <alignment wrapText="1"/>
    </xf>
    <xf numFmtId="49" fontId="6" fillId="0" borderId="17" xfId="8" quotePrefix="1" applyNumberFormat="1" applyFont="1" applyFill="1" applyBorder="1" applyAlignment="1">
      <alignment horizontal="left" vertical="top"/>
    </xf>
    <xf numFmtId="0" fontId="6" fillId="0" borderId="0" xfId="8" applyFont="1" applyFill="1" applyBorder="1" applyAlignment="1">
      <alignment vertical="top" wrapText="1"/>
    </xf>
    <xf numFmtId="0" fontId="6" fillId="0" borderId="0" xfId="8" applyFont="1" applyFill="1" applyBorder="1" applyAlignment="1">
      <alignment wrapText="1"/>
    </xf>
    <xf numFmtId="0" fontId="6" fillId="0" borderId="17" xfId="8" applyFont="1" applyFill="1" applyBorder="1" applyAlignment="1">
      <alignment horizontal="center" vertical="top"/>
    </xf>
    <xf numFmtId="4" fontId="32" fillId="0" borderId="0" xfId="8" applyNumberFormat="1" applyFont="1" applyFill="1" applyBorder="1" applyAlignment="1">
      <alignment wrapText="1"/>
    </xf>
    <xf numFmtId="0" fontId="31" fillId="0" borderId="0" xfId="8" applyFont="1" applyFill="1" applyBorder="1" applyAlignment="1">
      <alignment horizontal="right" vertical="top" wrapText="1"/>
    </xf>
    <xf numFmtId="0" fontId="3" fillId="0" borderId="8" xfId="1" applyFont="1" applyFill="1" applyBorder="1" applyAlignment="1">
      <alignment vertical="top" wrapText="1"/>
    </xf>
    <xf numFmtId="49" fontId="6" fillId="0" borderId="8" xfId="1" quotePrefix="1" applyNumberFormat="1" applyFont="1" applyFill="1" applyBorder="1" applyAlignment="1">
      <alignment horizontal="left" vertical="top"/>
    </xf>
    <xf numFmtId="0" fontId="6" fillId="0" borderId="9" xfId="1" applyFont="1" applyFill="1" applyBorder="1" applyAlignment="1">
      <alignment vertical="top" wrapText="1"/>
    </xf>
    <xf numFmtId="0" fontId="6" fillId="0" borderId="22" xfId="1" applyFont="1" applyFill="1" applyBorder="1" applyAlignment="1">
      <alignment wrapText="1"/>
    </xf>
    <xf numFmtId="0" fontId="6" fillId="0" borderId="8" xfId="1" applyFont="1" applyFill="1" applyBorder="1" applyAlignment="1">
      <alignment horizontal="center" vertical="top"/>
    </xf>
    <xf numFmtId="3" fontId="3" fillId="0" borderId="18" xfId="1" applyNumberFormat="1" applyFont="1" applyFill="1" applyBorder="1" applyAlignment="1">
      <alignment vertical="top"/>
    </xf>
    <xf numFmtId="0" fontId="31" fillId="0" borderId="0" xfId="1" applyFont="1" applyFill="1" applyBorder="1" applyAlignment="1">
      <alignment vertical="top" wrapText="1"/>
    </xf>
    <xf numFmtId="0" fontId="3" fillId="0" borderId="0" xfId="8" quotePrefix="1" applyFont="1" applyFill="1" applyBorder="1" applyAlignment="1">
      <alignment vertical="top" wrapText="1"/>
    </xf>
    <xf numFmtId="0" fontId="6" fillId="0" borderId="0" xfId="8" quotePrefix="1" applyFont="1" applyFill="1" applyBorder="1" applyAlignment="1">
      <alignment vertical="top" wrapText="1"/>
    </xf>
    <xf numFmtId="2" fontId="6" fillId="0" borderId="15" xfId="8" applyNumberFormat="1" applyFont="1" applyFill="1" applyBorder="1" applyAlignment="1">
      <alignment vertical="top"/>
    </xf>
    <xf numFmtId="164" fontId="3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/>
    <xf numFmtId="164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right" vertical="center"/>
    </xf>
    <xf numFmtId="0" fontId="43" fillId="0" borderId="19" xfId="1" applyFont="1" applyFill="1" applyBorder="1" applyAlignment="1">
      <alignment horizontal="center" vertical="top"/>
    </xf>
    <xf numFmtId="0" fontId="3" fillId="0" borderId="17" xfId="8" applyFont="1" applyFill="1" applyBorder="1" applyAlignment="1">
      <alignment vertical="top" wrapText="1"/>
    </xf>
    <xf numFmtId="165" fontId="3" fillId="0" borderId="17" xfId="8" applyNumberFormat="1" applyFont="1" applyFill="1" applyBorder="1" applyAlignment="1">
      <alignment horizontal="left" vertical="top" wrapText="1"/>
    </xf>
    <xf numFmtId="166" fontId="3" fillId="0" borderId="17" xfId="8" applyNumberFormat="1" applyFont="1" applyFill="1" applyBorder="1" applyAlignment="1">
      <alignment horizontal="left" vertical="top" wrapText="1"/>
    </xf>
    <xf numFmtId="0" fontId="3" fillId="0" borderId="0" xfId="8" applyFont="1" applyFill="1" applyBorder="1" applyAlignment="1">
      <alignment horizontal="left" vertical="top" wrapText="1"/>
    </xf>
    <xf numFmtId="0" fontId="44" fillId="0" borderId="0" xfId="1" applyFont="1" applyFill="1"/>
    <xf numFmtId="165" fontId="45" fillId="0" borderId="17" xfId="8" applyNumberFormat="1" applyFont="1" applyFill="1" applyBorder="1" applyAlignment="1">
      <alignment horizontal="left" vertical="top" wrapText="1"/>
    </xf>
    <xf numFmtId="166" fontId="45" fillId="0" borderId="17" xfId="8" applyNumberFormat="1" applyFont="1" applyFill="1" applyBorder="1" applyAlignment="1">
      <alignment horizontal="left" vertical="top" wrapText="1"/>
    </xf>
    <xf numFmtId="0" fontId="3" fillId="0" borderId="0" xfId="8" applyFont="1" applyFill="1" applyBorder="1" applyAlignment="1">
      <alignment vertical="top" wrapText="1"/>
    </xf>
    <xf numFmtId="2" fontId="46" fillId="0" borderId="15" xfId="8" applyNumberFormat="1" applyFont="1" applyFill="1" applyBorder="1" applyAlignment="1">
      <alignment vertical="top"/>
    </xf>
    <xf numFmtId="49" fontId="47" fillId="0" borderId="17" xfId="8" quotePrefix="1" applyNumberFormat="1" applyFont="1" applyFill="1" applyBorder="1" applyAlignment="1">
      <alignment horizontal="left" vertical="top"/>
    </xf>
    <xf numFmtId="0" fontId="47" fillId="0" borderId="0" xfId="8" quotePrefix="1" applyFont="1" applyFill="1" applyBorder="1" applyAlignment="1">
      <alignment vertical="top" wrapText="1"/>
    </xf>
    <xf numFmtId="0" fontId="47" fillId="0" borderId="0" xfId="8" applyFont="1" applyFill="1" applyBorder="1" applyAlignment="1">
      <alignment vertical="top" wrapText="1"/>
    </xf>
    <xf numFmtId="0" fontId="47" fillId="0" borderId="17" xfId="8" applyFont="1" applyFill="1" applyBorder="1" applyAlignment="1">
      <alignment horizontal="center" vertical="top"/>
    </xf>
    <xf numFmtId="2" fontId="47" fillId="0" borderId="15" xfId="8" applyNumberFormat="1" applyFont="1" applyFill="1" applyBorder="1" applyAlignment="1">
      <alignment vertical="top"/>
    </xf>
    <xf numFmtId="0" fontId="47" fillId="0" borderId="0" xfId="8" applyFont="1" applyFill="1" applyBorder="1" applyAlignment="1">
      <alignment wrapText="1"/>
    </xf>
    <xf numFmtId="4" fontId="47" fillId="0" borderId="15" xfId="1" applyNumberFormat="1" applyFont="1" applyFill="1" applyBorder="1" applyAlignment="1">
      <alignment vertical="top"/>
    </xf>
    <xf numFmtId="0" fontId="48" fillId="0" borderId="0" xfId="8" applyFont="1" applyFill="1" applyBorder="1" applyAlignment="1">
      <alignment vertical="top" wrapText="1"/>
    </xf>
    <xf numFmtId="2" fontId="48" fillId="0" borderId="0" xfId="8" applyNumberFormat="1" applyFont="1" applyFill="1" applyBorder="1" applyAlignment="1">
      <alignment wrapText="1"/>
    </xf>
    <xf numFmtId="49" fontId="47" fillId="0" borderId="17" xfId="1" quotePrefix="1" applyNumberFormat="1" applyFont="1" applyFill="1" applyBorder="1" applyAlignment="1">
      <alignment horizontal="left" vertical="top"/>
    </xf>
    <xf numFmtId="0" fontId="48" fillId="0" borderId="21" xfId="1" applyFont="1" applyFill="1" applyBorder="1" applyAlignment="1">
      <alignment vertical="top" wrapText="1"/>
    </xf>
    <xf numFmtId="4" fontId="48" fillId="0" borderId="20" xfId="1" applyNumberFormat="1" applyFont="1" applyFill="1" applyBorder="1" applyAlignment="1">
      <alignment wrapText="1"/>
    </xf>
    <xf numFmtId="0" fontId="47" fillId="0" borderId="17" xfId="1" applyFont="1" applyFill="1" applyBorder="1" applyAlignment="1">
      <alignment horizontal="center" vertical="top"/>
    </xf>
    <xf numFmtId="3" fontId="46" fillId="0" borderId="15" xfId="1" applyNumberFormat="1" applyFont="1" applyFill="1" applyBorder="1" applyAlignment="1">
      <alignment vertical="top"/>
    </xf>
    <xf numFmtId="2" fontId="44" fillId="0" borderId="0" xfId="1" applyNumberFormat="1" applyFont="1" applyFill="1"/>
    <xf numFmtId="0" fontId="43" fillId="0" borderId="23" xfId="1" applyFont="1" applyFill="1" applyBorder="1" applyAlignment="1">
      <alignment horizontal="center" vertical="top"/>
    </xf>
    <xf numFmtId="0" fontId="43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vertical="top"/>
    </xf>
    <xf numFmtId="3" fontId="3" fillId="0" borderId="0" xfId="1" applyNumberFormat="1" applyFont="1" applyFill="1" applyBorder="1" applyAlignment="1">
      <alignment vertical="top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vertical="top"/>
    </xf>
    <xf numFmtId="49" fontId="3" fillId="0" borderId="0" xfId="1" quotePrefix="1" applyNumberFormat="1" applyFont="1" applyFill="1" applyBorder="1" applyAlignment="1">
      <alignment horizontal="left" vertical="top"/>
    </xf>
    <xf numFmtId="49" fontId="29" fillId="0" borderId="0" xfId="1" quotePrefix="1" applyNumberFormat="1" applyFont="1" applyFill="1" applyBorder="1" applyAlignment="1">
      <alignment horizontal="left" vertical="top"/>
    </xf>
    <xf numFmtId="0" fontId="29" fillId="0" borderId="0" xfId="1" applyFont="1" applyFill="1" applyBorder="1" applyAlignment="1">
      <alignment vertical="top" wrapText="1"/>
    </xf>
    <xf numFmtId="0" fontId="31" fillId="0" borderId="0" xfId="1" applyFont="1" applyFill="1" applyAlignment="1">
      <alignment vertical="top" wrapText="1"/>
    </xf>
    <xf numFmtId="164" fontId="31" fillId="0" borderId="0" xfId="1" applyNumberFormat="1" applyFont="1" applyFill="1" applyAlignment="1">
      <alignment wrapText="1"/>
    </xf>
    <xf numFmtId="49" fontId="49" fillId="0" borderId="0" xfId="1" quotePrefix="1" applyNumberFormat="1" applyFont="1" applyFill="1" applyBorder="1" applyAlignment="1">
      <alignment horizontal="left" vertical="top"/>
    </xf>
    <xf numFmtId="0" fontId="50" fillId="0" borderId="0" xfId="1" applyFont="1" applyFill="1" applyBorder="1" applyAlignment="1">
      <alignment vertical="top" wrapText="1"/>
    </xf>
    <xf numFmtId="164" fontId="49" fillId="0" borderId="0" xfId="1" applyNumberFormat="1" applyFont="1" applyFill="1" applyBorder="1" applyAlignment="1">
      <alignment wrapText="1"/>
    </xf>
    <xf numFmtId="0" fontId="3" fillId="0" borderId="16" xfId="1" applyFont="1" applyFill="1" applyBorder="1" applyAlignment="1">
      <alignment horizontal="center" vertical="top"/>
    </xf>
    <xf numFmtId="164" fontId="31" fillId="0" borderId="0" xfId="1" applyNumberFormat="1" applyFont="1" applyFill="1" applyBorder="1" applyAlignment="1">
      <alignment wrapText="1"/>
    </xf>
    <xf numFmtId="0" fontId="30" fillId="0" borderId="0" xfId="1" applyFont="1" applyFill="1" applyBorder="1" applyAlignment="1">
      <alignment wrapText="1"/>
    </xf>
    <xf numFmtId="0" fontId="51" fillId="0" borderId="0" xfId="1" applyFont="1" applyFill="1" applyBorder="1" applyAlignment="1">
      <alignment vertical="top" wrapText="1"/>
    </xf>
    <xf numFmtId="164" fontId="3" fillId="0" borderId="0" xfId="1" applyNumberFormat="1" applyFont="1" applyFill="1" applyBorder="1" applyAlignment="1">
      <alignment wrapText="1"/>
    </xf>
    <xf numFmtId="164" fontId="6" fillId="0" borderId="0" xfId="1" applyNumberFormat="1" applyFont="1" applyFill="1" applyBorder="1" applyAlignment="1">
      <alignment wrapText="1"/>
    </xf>
    <xf numFmtId="0" fontId="6" fillId="0" borderId="0" xfId="1" applyFont="1" applyFill="1" applyAlignment="1">
      <alignment vertical="top"/>
    </xf>
    <xf numFmtId="0" fontId="45" fillId="0" borderId="0" xfId="1" applyFont="1" applyFill="1" applyBorder="1" applyAlignment="1">
      <alignment vertical="top" wrapText="1"/>
    </xf>
    <xf numFmtId="49" fontId="45" fillId="0" borderId="0" xfId="1" applyNumberFormat="1" applyFont="1" applyFill="1" applyBorder="1" applyAlignment="1">
      <alignment horizontal="right" vertical="top"/>
    </xf>
    <xf numFmtId="0" fontId="52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164" fontId="31" fillId="0" borderId="0" xfId="1" applyNumberFormat="1" applyFont="1" applyFill="1" applyBorder="1" applyAlignment="1">
      <alignment vertical="top" wrapText="1"/>
    </xf>
    <xf numFmtId="0" fontId="6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 vertical="top" wrapText="1"/>
    </xf>
    <xf numFmtId="49" fontId="3" fillId="0" borderId="0" xfId="1" applyNumberFormat="1" applyFont="1" applyFill="1" applyBorder="1" applyAlignment="1">
      <alignment vertical="top" wrapText="1"/>
    </xf>
    <xf numFmtId="49" fontId="3" fillId="0" borderId="0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right" vertical="top"/>
    </xf>
    <xf numFmtId="164" fontId="3" fillId="0" borderId="0" xfId="1" applyNumberFormat="1" applyFont="1" applyFill="1" applyBorder="1" applyAlignment="1">
      <alignment vertical="center" wrapText="1"/>
    </xf>
    <xf numFmtId="0" fontId="45" fillId="0" borderId="0" xfId="1" applyFont="1" applyFill="1" applyBorder="1" applyAlignment="1">
      <alignment horizontal="left" wrapText="1"/>
    </xf>
    <xf numFmtId="3" fontId="3" fillId="0" borderId="0" xfId="1" applyNumberFormat="1" applyFont="1" applyFill="1" applyBorder="1"/>
    <xf numFmtId="0" fontId="31" fillId="0" borderId="0" xfId="1" applyFont="1" applyFill="1" applyBorder="1" applyAlignment="1">
      <alignment horizontal="left" vertical="top" wrapText="1"/>
    </xf>
    <xf numFmtId="49" fontId="49" fillId="0" borderId="0" xfId="1" applyNumberFormat="1" applyFont="1" applyFill="1" applyBorder="1" applyAlignment="1">
      <alignment horizontal="right" vertical="top"/>
    </xf>
    <xf numFmtId="0" fontId="49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vertical="top"/>
    </xf>
    <xf numFmtId="0" fontId="3" fillId="0" borderId="0" xfId="1" applyFont="1" applyFill="1" applyBorder="1" applyAlignment="1">
      <alignment vertical="top"/>
    </xf>
    <xf numFmtId="164" fontId="45" fillId="0" borderId="0" xfId="1" applyNumberFormat="1" applyFont="1" applyFill="1" applyBorder="1" applyAlignment="1">
      <alignment vertical="top" wrapText="1"/>
    </xf>
    <xf numFmtId="0" fontId="6" fillId="0" borderId="0" xfId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0" fontId="49" fillId="0" borderId="0" xfId="1" applyFont="1" applyFill="1" applyBorder="1" applyAlignment="1">
      <alignment vertical="top" wrapText="1"/>
    </xf>
    <xf numFmtId="0" fontId="51" fillId="0" borderId="0" xfId="1" applyFont="1" applyFill="1" applyBorder="1" applyAlignment="1">
      <alignment wrapText="1"/>
    </xf>
    <xf numFmtId="0" fontId="50" fillId="0" borderId="0" xfId="1" applyFont="1" applyFill="1" applyBorder="1" applyAlignment="1">
      <alignment wrapText="1"/>
    </xf>
    <xf numFmtId="0" fontId="44" fillId="0" borderId="0" xfId="1" applyFont="1" applyFill="1" applyBorder="1"/>
    <xf numFmtId="0" fontId="49" fillId="0" borderId="0" xfId="1" applyFont="1" applyFill="1" applyBorder="1" applyAlignment="1">
      <alignment wrapText="1"/>
    </xf>
    <xf numFmtId="0" fontId="30" fillId="0" borderId="0" xfId="1" applyFont="1" applyFill="1" applyBorder="1" applyAlignment="1">
      <alignment vertical="center"/>
    </xf>
    <xf numFmtId="164" fontId="30" fillId="0" borderId="0" xfId="1" applyNumberFormat="1" applyFont="1" applyFill="1" applyBorder="1" applyAlignment="1">
      <alignment horizontal="right" vertical="center"/>
    </xf>
    <xf numFmtId="164" fontId="50" fillId="0" borderId="0" xfId="1" applyNumberFormat="1" applyFont="1" applyFill="1" applyBorder="1" applyAlignment="1">
      <alignment vertical="top" wrapText="1"/>
    </xf>
    <xf numFmtId="0" fontId="29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right" vertical="top"/>
    </xf>
    <xf numFmtId="164" fontId="30" fillId="0" borderId="0" xfId="1" applyNumberFormat="1" applyFont="1" applyFill="1" applyBorder="1" applyAlignment="1">
      <alignment vertical="top" wrapText="1"/>
    </xf>
    <xf numFmtId="164" fontId="3" fillId="0" borderId="0" xfId="1" applyNumberFormat="1" applyFont="1" applyFill="1" applyBorder="1" applyAlignment="1">
      <alignment vertical="top" wrapText="1"/>
    </xf>
    <xf numFmtId="0" fontId="31" fillId="0" borderId="0" xfId="1" applyFont="1" applyFill="1" applyBorder="1" applyAlignment="1">
      <alignment vertical="center"/>
    </xf>
    <xf numFmtId="164" fontId="31" fillId="0" borderId="0" xfId="1" applyNumberFormat="1" applyFont="1" applyFill="1" applyBorder="1" applyAlignment="1">
      <alignment horizontal="right" vertical="center"/>
    </xf>
    <xf numFmtId="164" fontId="6" fillId="0" borderId="0" xfId="1" applyNumberFormat="1" applyFont="1" applyFill="1" applyBorder="1" applyAlignment="1">
      <alignment vertical="top" wrapText="1"/>
    </xf>
    <xf numFmtId="3" fontId="6" fillId="0" borderId="0" xfId="1" applyNumberFormat="1" applyFont="1" applyFill="1"/>
    <xf numFmtId="0" fontId="3" fillId="0" borderId="0" xfId="1" applyFont="1" applyFill="1" applyAlignment="1">
      <alignment horizontal="center" vertical="top"/>
    </xf>
    <xf numFmtId="0" fontId="6" fillId="0" borderId="0" xfId="1" applyFont="1" applyFill="1" applyAlignment="1">
      <alignment vertical="center"/>
    </xf>
    <xf numFmtId="164" fontId="6" fillId="0" borderId="0" xfId="1" applyNumberFormat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3" fontId="3" fillId="0" borderId="0" xfId="1" applyNumberFormat="1" applyFont="1" applyFill="1" applyAlignment="1">
      <alignment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3" xfId="1" quotePrefix="1" applyFont="1" applyFill="1" applyBorder="1" applyAlignment="1">
      <alignment horizontal="center" vertical="center"/>
    </xf>
    <xf numFmtId="0" fontId="6" fillId="0" borderId="10" xfId="1" quotePrefix="1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>
      <alignment horizontal="center" vertical="center"/>
    </xf>
    <xf numFmtId="3" fontId="3" fillId="0" borderId="11" xfId="1" applyNumberFormat="1" applyFont="1" applyFill="1" applyBorder="1" applyAlignment="1">
      <alignment horizontal="center" vertical="center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8"/>
  <sheetViews>
    <sheetView tabSelected="1" topLeftCell="A7" zoomScaleNormal="100" workbookViewId="0">
      <selection activeCell="H34" sqref="A32:H34"/>
    </sheetView>
  </sheetViews>
  <sheetFormatPr defaultRowHeight="13.5" customHeight="1"/>
  <cols>
    <col min="1" max="1" width="3.140625" style="156" customWidth="1"/>
    <col min="2" max="2" width="10.7109375" style="157" customWidth="1"/>
    <col min="3" max="3" width="9.7109375" style="157" customWidth="1"/>
    <col min="4" max="4" width="11.7109375" style="157" customWidth="1"/>
    <col min="5" max="5" width="51" style="157" customWidth="1"/>
    <col min="6" max="6" width="9.42578125" style="158" customWidth="1"/>
    <col min="7" max="7" width="4.7109375" style="159" customWidth="1"/>
    <col min="8" max="8" width="10.7109375" style="160" customWidth="1"/>
    <col min="9" max="239" width="9.140625" style="63"/>
    <col min="240" max="240" width="3.140625" style="63" customWidth="1"/>
    <col min="241" max="241" width="10.7109375" style="63" customWidth="1"/>
    <col min="242" max="242" width="9.7109375" style="63" customWidth="1"/>
    <col min="243" max="243" width="11.7109375" style="63" customWidth="1"/>
    <col min="244" max="244" width="51" style="63" customWidth="1"/>
    <col min="245" max="245" width="9.42578125" style="63" customWidth="1"/>
    <col min="246" max="246" width="4.7109375" style="63" customWidth="1"/>
    <col min="247" max="249" width="10.7109375" style="63" customWidth="1"/>
    <col min="250" max="250" width="13.5703125" style="63" customWidth="1"/>
    <col min="251" max="495" width="9.140625" style="63"/>
    <col min="496" max="496" width="3.140625" style="63" customWidth="1"/>
    <col min="497" max="497" width="10.7109375" style="63" customWidth="1"/>
    <col min="498" max="498" width="9.7109375" style="63" customWidth="1"/>
    <col min="499" max="499" width="11.7109375" style="63" customWidth="1"/>
    <col min="500" max="500" width="51" style="63" customWidth="1"/>
    <col min="501" max="501" width="9.42578125" style="63" customWidth="1"/>
    <col min="502" max="502" width="4.7109375" style="63" customWidth="1"/>
    <col min="503" max="505" width="10.7109375" style="63" customWidth="1"/>
    <col min="506" max="506" width="13.5703125" style="63" customWidth="1"/>
    <col min="507" max="751" width="9.140625" style="63"/>
    <col min="752" max="752" width="3.140625" style="63" customWidth="1"/>
    <col min="753" max="753" width="10.7109375" style="63" customWidth="1"/>
    <col min="754" max="754" width="9.7109375" style="63" customWidth="1"/>
    <col min="755" max="755" width="11.7109375" style="63" customWidth="1"/>
    <col min="756" max="756" width="51" style="63" customWidth="1"/>
    <col min="757" max="757" width="9.42578125" style="63" customWidth="1"/>
    <col min="758" max="758" width="4.7109375" style="63" customWidth="1"/>
    <col min="759" max="761" width="10.7109375" style="63" customWidth="1"/>
    <col min="762" max="762" width="13.5703125" style="63" customWidth="1"/>
    <col min="763" max="1007" width="9.140625" style="63"/>
    <col min="1008" max="1008" width="3.140625" style="63" customWidth="1"/>
    <col min="1009" max="1009" width="10.7109375" style="63" customWidth="1"/>
    <col min="1010" max="1010" width="9.7109375" style="63" customWidth="1"/>
    <col min="1011" max="1011" width="11.7109375" style="63" customWidth="1"/>
    <col min="1012" max="1012" width="51" style="63" customWidth="1"/>
    <col min="1013" max="1013" width="9.42578125" style="63" customWidth="1"/>
    <col min="1014" max="1014" width="4.7109375" style="63" customWidth="1"/>
    <col min="1015" max="1017" width="10.7109375" style="63" customWidth="1"/>
    <col min="1018" max="1018" width="13.5703125" style="63" customWidth="1"/>
    <col min="1019" max="1263" width="9.140625" style="63"/>
    <col min="1264" max="1264" width="3.140625" style="63" customWidth="1"/>
    <col min="1265" max="1265" width="10.7109375" style="63" customWidth="1"/>
    <col min="1266" max="1266" width="9.7109375" style="63" customWidth="1"/>
    <col min="1267" max="1267" width="11.7109375" style="63" customWidth="1"/>
    <col min="1268" max="1268" width="51" style="63" customWidth="1"/>
    <col min="1269" max="1269" width="9.42578125" style="63" customWidth="1"/>
    <col min="1270" max="1270" width="4.7109375" style="63" customWidth="1"/>
    <col min="1271" max="1273" width="10.7109375" style="63" customWidth="1"/>
    <col min="1274" max="1274" width="13.5703125" style="63" customWidth="1"/>
    <col min="1275" max="1519" width="9.140625" style="63"/>
    <col min="1520" max="1520" width="3.140625" style="63" customWidth="1"/>
    <col min="1521" max="1521" width="10.7109375" style="63" customWidth="1"/>
    <col min="1522" max="1522" width="9.7109375" style="63" customWidth="1"/>
    <col min="1523" max="1523" width="11.7109375" style="63" customWidth="1"/>
    <col min="1524" max="1524" width="51" style="63" customWidth="1"/>
    <col min="1525" max="1525" width="9.42578125" style="63" customWidth="1"/>
    <col min="1526" max="1526" width="4.7109375" style="63" customWidth="1"/>
    <col min="1527" max="1529" width="10.7109375" style="63" customWidth="1"/>
    <col min="1530" max="1530" width="13.5703125" style="63" customWidth="1"/>
    <col min="1531" max="1775" width="9.140625" style="63"/>
    <col min="1776" max="1776" width="3.140625" style="63" customWidth="1"/>
    <col min="1777" max="1777" width="10.7109375" style="63" customWidth="1"/>
    <col min="1778" max="1778" width="9.7109375" style="63" customWidth="1"/>
    <col min="1779" max="1779" width="11.7109375" style="63" customWidth="1"/>
    <col min="1780" max="1780" width="51" style="63" customWidth="1"/>
    <col min="1781" max="1781" width="9.42578125" style="63" customWidth="1"/>
    <col min="1782" max="1782" width="4.7109375" style="63" customWidth="1"/>
    <col min="1783" max="1785" width="10.7109375" style="63" customWidth="1"/>
    <col min="1786" max="1786" width="13.5703125" style="63" customWidth="1"/>
    <col min="1787" max="2031" width="9.140625" style="63"/>
    <col min="2032" max="2032" width="3.140625" style="63" customWidth="1"/>
    <col min="2033" max="2033" width="10.7109375" style="63" customWidth="1"/>
    <col min="2034" max="2034" width="9.7109375" style="63" customWidth="1"/>
    <col min="2035" max="2035" width="11.7109375" style="63" customWidth="1"/>
    <col min="2036" max="2036" width="51" style="63" customWidth="1"/>
    <col min="2037" max="2037" width="9.42578125" style="63" customWidth="1"/>
    <col min="2038" max="2038" width="4.7109375" style="63" customWidth="1"/>
    <col min="2039" max="2041" width="10.7109375" style="63" customWidth="1"/>
    <col min="2042" max="2042" width="13.5703125" style="63" customWidth="1"/>
    <col min="2043" max="2287" width="9.140625" style="63"/>
    <col min="2288" max="2288" width="3.140625" style="63" customWidth="1"/>
    <col min="2289" max="2289" width="10.7109375" style="63" customWidth="1"/>
    <col min="2290" max="2290" width="9.7109375" style="63" customWidth="1"/>
    <col min="2291" max="2291" width="11.7109375" style="63" customWidth="1"/>
    <col min="2292" max="2292" width="51" style="63" customWidth="1"/>
    <col min="2293" max="2293" width="9.42578125" style="63" customWidth="1"/>
    <col min="2294" max="2294" width="4.7109375" style="63" customWidth="1"/>
    <col min="2295" max="2297" width="10.7109375" style="63" customWidth="1"/>
    <col min="2298" max="2298" width="13.5703125" style="63" customWidth="1"/>
    <col min="2299" max="2543" width="9.140625" style="63"/>
    <col min="2544" max="2544" width="3.140625" style="63" customWidth="1"/>
    <col min="2545" max="2545" width="10.7109375" style="63" customWidth="1"/>
    <col min="2546" max="2546" width="9.7109375" style="63" customWidth="1"/>
    <col min="2547" max="2547" width="11.7109375" style="63" customWidth="1"/>
    <col min="2548" max="2548" width="51" style="63" customWidth="1"/>
    <col min="2549" max="2549" width="9.42578125" style="63" customWidth="1"/>
    <col min="2550" max="2550" width="4.7109375" style="63" customWidth="1"/>
    <col min="2551" max="2553" width="10.7109375" style="63" customWidth="1"/>
    <col min="2554" max="2554" width="13.5703125" style="63" customWidth="1"/>
    <col min="2555" max="2799" width="9.140625" style="63"/>
    <col min="2800" max="2800" width="3.140625" style="63" customWidth="1"/>
    <col min="2801" max="2801" width="10.7109375" style="63" customWidth="1"/>
    <col min="2802" max="2802" width="9.7109375" style="63" customWidth="1"/>
    <col min="2803" max="2803" width="11.7109375" style="63" customWidth="1"/>
    <col min="2804" max="2804" width="51" style="63" customWidth="1"/>
    <col min="2805" max="2805" width="9.42578125" style="63" customWidth="1"/>
    <col min="2806" max="2806" width="4.7109375" style="63" customWidth="1"/>
    <col min="2807" max="2809" width="10.7109375" style="63" customWidth="1"/>
    <col min="2810" max="2810" width="13.5703125" style="63" customWidth="1"/>
    <col min="2811" max="3055" width="9.140625" style="63"/>
    <col min="3056" max="3056" width="3.140625" style="63" customWidth="1"/>
    <col min="3057" max="3057" width="10.7109375" style="63" customWidth="1"/>
    <col min="3058" max="3058" width="9.7109375" style="63" customWidth="1"/>
    <col min="3059" max="3059" width="11.7109375" style="63" customWidth="1"/>
    <col min="3060" max="3060" width="51" style="63" customWidth="1"/>
    <col min="3061" max="3061" width="9.42578125" style="63" customWidth="1"/>
    <col min="3062" max="3062" width="4.7109375" style="63" customWidth="1"/>
    <col min="3063" max="3065" width="10.7109375" style="63" customWidth="1"/>
    <col min="3066" max="3066" width="13.5703125" style="63" customWidth="1"/>
    <col min="3067" max="3311" width="9.140625" style="63"/>
    <col min="3312" max="3312" width="3.140625" style="63" customWidth="1"/>
    <col min="3313" max="3313" width="10.7109375" style="63" customWidth="1"/>
    <col min="3314" max="3314" width="9.7109375" style="63" customWidth="1"/>
    <col min="3315" max="3315" width="11.7109375" style="63" customWidth="1"/>
    <col min="3316" max="3316" width="51" style="63" customWidth="1"/>
    <col min="3317" max="3317" width="9.42578125" style="63" customWidth="1"/>
    <col min="3318" max="3318" width="4.7109375" style="63" customWidth="1"/>
    <col min="3319" max="3321" width="10.7109375" style="63" customWidth="1"/>
    <col min="3322" max="3322" width="13.5703125" style="63" customWidth="1"/>
    <col min="3323" max="3567" width="9.140625" style="63"/>
    <col min="3568" max="3568" width="3.140625" style="63" customWidth="1"/>
    <col min="3569" max="3569" width="10.7109375" style="63" customWidth="1"/>
    <col min="3570" max="3570" width="9.7109375" style="63" customWidth="1"/>
    <col min="3571" max="3571" width="11.7109375" style="63" customWidth="1"/>
    <col min="3572" max="3572" width="51" style="63" customWidth="1"/>
    <col min="3573" max="3573" width="9.42578125" style="63" customWidth="1"/>
    <col min="3574" max="3574" width="4.7109375" style="63" customWidth="1"/>
    <col min="3575" max="3577" width="10.7109375" style="63" customWidth="1"/>
    <col min="3578" max="3578" width="13.5703125" style="63" customWidth="1"/>
    <col min="3579" max="3823" width="9.140625" style="63"/>
    <col min="3824" max="3824" width="3.140625" style="63" customWidth="1"/>
    <col min="3825" max="3825" width="10.7109375" style="63" customWidth="1"/>
    <col min="3826" max="3826" width="9.7109375" style="63" customWidth="1"/>
    <col min="3827" max="3827" width="11.7109375" style="63" customWidth="1"/>
    <col min="3828" max="3828" width="51" style="63" customWidth="1"/>
    <col min="3829" max="3829" width="9.42578125" style="63" customWidth="1"/>
    <col min="3830" max="3830" width="4.7109375" style="63" customWidth="1"/>
    <col min="3831" max="3833" width="10.7109375" style="63" customWidth="1"/>
    <col min="3834" max="3834" width="13.5703125" style="63" customWidth="1"/>
    <col min="3835" max="4079" width="9.140625" style="63"/>
    <col min="4080" max="4080" width="3.140625" style="63" customWidth="1"/>
    <col min="4081" max="4081" width="10.7109375" style="63" customWidth="1"/>
    <col min="4082" max="4082" width="9.7109375" style="63" customWidth="1"/>
    <col min="4083" max="4083" width="11.7109375" style="63" customWidth="1"/>
    <col min="4084" max="4084" width="51" style="63" customWidth="1"/>
    <col min="4085" max="4085" width="9.42578125" style="63" customWidth="1"/>
    <col min="4086" max="4086" width="4.7109375" style="63" customWidth="1"/>
    <col min="4087" max="4089" width="10.7109375" style="63" customWidth="1"/>
    <col min="4090" max="4090" width="13.5703125" style="63" customWidth="1"/>
    <col min="4091" max="4335" width="9.140625" style="63"/>
    <col min="4336" max="4336" width="3.140625" style="63" customWidth="1"/>
    <col min="4337" max="4337" width="10.7109375" style="63" customWidth="1"/>
    <col min="4338" max="4338" width="9.7109375" style="63" customWidth="1"/>
    <col min="4339" max="4339" width="11.7109375" style="63" customWidth="1"/>
    <col min="4340" max="4340" width="51" style="63" customWidth="1"/>
    <col min="4341" max="4341" width="9.42578125" style="63" customWidth="1"/>
    <col min="4342" max="4342" width="4.7109375" style="63" customWidth="1"/>
    <col min="4343" max="4345" width="10.7109375" style="63" customWidth="1"/>
    <col min="4346" max="4346" width="13.5703125" style="63" customWidth="1"/>
    <col min="4347" max="4591" width="9.140625" style="63"/>
    <col min="4592" max="4592" width="3.140625" style="63" customWidth="1"/>
    <col min="4593" max="4593" width="10.7109375" style="63" customWidth="1"/>
    <col min="4594" max="4594" width="9.7109375" style="63" customWidth="1"/>
    <col min="4595" max="4595" width="11.7109375" style="63" customWidth="1"/>
    <col min="4596" max="4596" width="51" style="63" customWidth="1"/>
    <col min="4597" max="4597" width="9.42578125" style="63" customWidth="1"/>
    <col min="4598" max="4598" width="4.7109375" style="63" customWidth="1"/>
    <col min="4599" max="4601" width="10.7109375" style="63" customWidth="1"/>
    <col min="4602" max="4602" width="13.5703125" style="63" customWidth="1"/>
    <col min="4603" max="4847" width="9.140625" style="63"/>
    <col min="4848" max="4848" width="3.140625" style="63" customWidth="1"/>
    <col min="4849" max="4849" width="10.7109375" style="63" customWidth="1"/>
    <col min="4850" max="4850" width="9.7109375" style="63" customWidth="1"/>
    <col min="4851" max="4851" width="11.7109375" style="63" customWidth="1"/>
    <col min="4852" max="4852" width="51" style="63" customWidth="1"/>
    <col min="4853" max="4853" width="9.42578125" style="63" customWidth="1"/>
    <col min="4854" max="4854" width="4.7109375" style="63" customWidth="1"/>
    <col min="4855" max="4857" width="10.7109375" style="63" customWidth="1"/>
    <col min="4858" max="4858" width="13.5703125" style="63" customWidth="1"/>
    <col min="4859" max="5103" width="9.140625" style="63"/>
    <col min="5104" max="5104" width="3.140625" style="63" customWidth="1"/>
    <col min="5105" max="5105" width="10.7109375" style="63" customWidth="1"/>
    <col min="5106" max="5106" width="9.7109375" style="63" customWidth="1"/>
    <col min="5107" max="5107" width="11.7109375" style="63" customWidth="1"/>
    <col min="5108" max="5108" width="51" style="63" customWidth="1"/>
    <col min="5109" max="5109" width="9.42578125" style="63" customWidth="1"/>
    <col min="5110" max="5110" width="4.7109375" style="63" customWidth="1"/>
    <col min="5111" max="5113" width="10.7109375" style="63" customWidth="1"/>
    <col min="5114" max="5114" width="13.5703125" style="63" customWidth="1"/>
    <col min="5115" max="5359" width="9.140625" style="63"/>
    <col min="5360" max="5360" width="3.140625" style="63" customWidth="1"/>
    <col min="5361" max="5361" width="10.7109375" style="63" customWidth="1"/>
    <col min="5362" max="5362" width="9.7109375" style="63" customWidth="1"/>
    <col min="5363" max="5363" width="11.7109375" style="63" customWidth="1"/>
    <col min="5364" max="5364" width="51" style="63" customWidth="1"/>
    <col min="5365" max="5365" width="9.42578125" style="63" customWidth="1"/>
    <col min="5366" max="5366" width="4.7109375" style="63" customWidth="1"/>
    <col min="5367" max="5369" width="10.7109375" style="63" customWidth="1"/>
    <col min="5370" max="5370" width="13.5703125" style="63" customWidth="1"/>
    <col min="5371" max="5615" width="9.140625" style="63"/>
    <col min="5616" max="5616" width="3.140625" style="63" customWidth="1"/>
    <col min="5617" max="5617" width="10.7109375" style="63" customWidth="1"/>
    <col min="5618" max="5618" width="9.7109375" style="63" customWidth="1"/>
    <col min="5619" max="5619" width="11.7109375" style="63" customWidth="1"/>
    <col min="5620" max="5620" width="51" style="63" customWidth="1"/>
    <col min="5621" max="5621" width="9.42578125" style="63" customWidth="1"/>
    <col min="5622" max="5622" width="4.7109375" style="63" customWidth="1"/>
    <col min="5623" max="5625" width="10.7109375" style="63" customWidth="1"/>
    <col min="5626" max="5626" width="13.5703125" style="63" customWidth="1"/>
    <col min="5627" max="5871" width="9.140625" style="63"/>
    <col min="5872" max="5872" width="3.140625" style="63" customWidth="1"/>
    <col min="5873" max="5873" width="10.7109375" style="63" customWidth="1"/>
    <col min="5874" max="5874" width="9.7109375" style="63" customWidth="1"/>
    <col min="5875" max="5875" width="11.7109375" style="63" customWidth="1"/>
    <col min="5876" max="5876" width="51" style="63" customWidth="1"/>
    <col min="5877" max="5877" width="9.42578125" style="63" customWidth="1"/>
    <col min="5878" max="5878" width="4.7109375" style="63" customWidth="1"/>
    <col min="5879" max="5881" width="10.7109375" style="63" customWidth="1"/>
    <col min="5882" max="5882" width="13.5703125" style="63" customWidth="1"/>
    <col min="5883" max="6127" width="9.140625" style="63"/>
    <col min="6128" max="6128" width="3.140625" style="63" customWidth="1"/>
    <col min="6129" max="6129" width="10.7109375" style="63" customWidth="1"/>
    <col min="6130" max="6130" width="9.7109375" style="63" customWidth="1"/>
    <col min="6131" max="6131" width="11.7109375" style="63" customWidth="1"/>
    <col min="6132" max="6132" width="51" style="63" customWidth="1"/>
    <col min="6133" max="6133" width="9.42578125" style="63" customWidth="1"/>
    <col min="6134" max="6134" width="4.7109375" style="63" customWidth="1"/>
    <col min="6135" max="6137" width="10.7109375" style="63" customWidth="1"/>
    <col min="6138" max="6138" width="13.5703125" style="63" customWidth="1"/>
    <col min="6139" max="6383" width="9.140625" style="63"/>
    <col min="6384" max="6384" width="3.140625" style="63" customWidth="1"/>
    <col min="6385" max="6385" width="10.7109375" style="63" customWidth="1"/>
    <col min="6386" max="6386" width="9.7109375" style="63" customWidth="1"/>
    <col min="6387" max="6387" width="11.7109375" style="63" customWidth="1"/>
    <col min="6388" max="6388" width="51" style="63" customWidth="1"/>
    <col min="6389" max="6389" width="9.42578125" style="63" customWidth="1"/>
    <col min="6390" max="6390" width="4.7109375" style="63" customWidth="1"/>
    <col min="6391" max="6393" width="10.7109375" style="63" customWidth="1"/>
    <col min="6394" max="6394" width="13.5703125" style="63" customWidth="1"/>
    <col min="6395" max="6639" width="9.140625" style="63"/>
    <col min="6640" max="6640" width="3.140625" style="63" customWidth="1"/>
    <col min="6641" max="6641" width="10.7109375" style="63" customWidth="1"/>
    <col min="6642" max="6642" width="9.7109375" style="63" customWidth="1"/>
    <col min="6643" max="6643" width="11.7109375" style="63" customWidth="1"/>
    <col min="6644" max="6644" width="51" style="63" customWidth="1"/>
    <col min="6645" max="6645" width="9.42578125" style="63" customWidth="1"/>
    <col min="6646" max="6646" width="4.7109375" style="63" customWidth="1"/>
    <col min="6647" max="6649" width="10.7109375" style="63" customWidth="1"/>
    <col min="6650" max="6650" width="13.5703125" style="63" customWidth="1"/>
    <col min="6651" max="6895" width="9.140625" style="63"/>
    <col min="6896" max="6896" width="3.140625" style="63" customWidth="1"/>
    <col min="6897" max="6897" width="10.7109375" style="63" customWidth="1"/>
    <col min="6898" max="6898" width="9.7109375" style="63" customWidth="1"/>
    <col min="6899" max="6899" width="11.7109375" style="63" customWidth="1"/>
    <col min="6900" max="6900" width="51" style="63" customWidth="1"/>
    <col min="6901" max="6901" width="9.42578125" style="63" customWidth="1"/>
    <col min="6902" max="6902" width="4.7109375" style="63" customWidth="1"/>
    <col min="6903" max="6905" width="10.7109375" style="63" customWidth="1"/>
    <col min="6906" max="6906" width="13.5703125" style="63" customWidth="1"/>
    <col min="6907" max="7151" width="9.140625" style="63"/>
    <col min="7152" max="7152" width="3.140625" style="63" customWidth="1"/>
    <col min="7153" max="7153" width="10.7109375" style="63" customWidth="1"/>
    <col min="7154" max="7154" width="9.7109375" style="63" customWidth="1"/>
    <col min="7155" max="7155" width="11.7109375" style="63" customWidth="1"/>
    <col min="7156" max="7156" width="51" style="63" customWidth="1"/>
    <col min="7157" max="7157" width="9.42578125" style="63" customWidth="1"/>
    <col min="7158" max="7158" width="4.7109375" style="63" customWidth="1"/>
    <col min="7159" max="7161" width="10.7109375" style="63" customWidth="1"/>
    <col min="7162" max="7162" width="13.5703125" style="63" customWidth="1"/>
    <col min="7163" max="7407" width="9.140625" style="63"/>
    <col min="7408" max="7408" width="3.140625" style="63" customWidth="1"/>
    <col min="7409" max="7409" width="10.7109375" style="63" customWidth="1"/>
    <col min="7410" max="7410" width="9.7109375" style="63" customWidth="1"/>
    <col min="7411" max="7411" width="11.7109375" style="63" customWidth="1"/>
    <col min="7412" max="7412" width="51" style="63" customWidth="1"/>
    <col min="7413" max="7413" width="9.42578125" style="63" customWidth="1"/>
    <col min="7414" max="7414" width="4.7109375" style="63" customWidth="1"/>
    <col min="7415" max="7417" width="10.7109375" style="63" customWidth="1"/>
    <col min="7418" max="7418" width="13.5703125" style="63" customWidth="1"/>
    <col min="7419" max="7663" width="9.140625" style="63"/>
    <col min="7664" max="7664" width="3.140625" style="63" customWidth="1"/>
    <col min="7665" max="7665" width="10.7109375" style="63" customWidth="1"/>
    <col min="7666" max="7666" width="9.7109375" style="63" customWidth="1"/>
    <col min="7667" max="7667" width="11.7109375" style="63" customWidth="1"/>
    <col min="7668" max="7668" width="51" style="63" customWidth="1"/>
    <col min="7669" max="7669" width="9.42578125" style="63" customWidth="1"/>
    <col min="7670" max="7670" width="4.7109375" style="63" customWidth="1"/>
    <col min="7671" max="7673" width="10.7109375" style="63" customWidth="1"/>
    <col min="7674" max="7674" width="13.5703125" style="63" customWidth="1"/>
    <col min="7675" max="7919" width="9.140625" style="63"/>
    <col min="7920" max="7920" width="3.140625" style="63" customWidth="1"/>
    <col min="7921" max="7921" width="10.7109375" style="63" customWidth="1"/>
    <col min="7922" max="7922" width="9.7109375" style="63" customWidth="1"/>
    <col min="7923" max="7923" width="11.7109375" style="63" customWidth="1"/>
    <col min="7924" max="7924" width="51" style="63" customWidth="1"/>
    <col min="7925" max="7925" width="9.42578125" style="63" customWidth="1"/>
    <col min="7926" max="7926" width="4.7109375" style="63" customWidth="1"/>
    <col min="7927" max="7929" width="10.7109375" style="63" customWidth="1"/>
    <col min="7930" max="7930" width="13.5703125" style="63" customWidth="1"/>
    <col min="7931" max="8175" width="9.140625" style="63"/>
    <col min="8176" max="8176" width="3.140625" style="63" customWidth="1"/>
    <col min="8177" max="8177" width="10.7109375" style="63" customWidth="1"/>
    <col min="8178" max="8178" width="9.7109375" style="63" customWidth="1"/>
    <col min="8179" max="8179" width="11.7109375" style="63" customWidth="1"/>
    <col min="8180" max="8180" width="51" style="63" customWidth="1"/>
    <col min="8181" max="8181" width="9.42578125" style="63" customWidth="1"/>
    <col min="8182" max="8182" width="4.7109375" style="63" customWidth="1"/>
    <col min="8183" max="8185" width="10.7109375" style="63" customWidth="1"/>
    <col min="8186" max="8186" width="13.5703125" style="63" customWidth="1"/>
    <col min="8187" max="8431" width="9.140625" style="63"/>
    <col min="8432" max="8432" width="3.140625" style="63" customWidth="1"/>
    <col min="8433" max="8433" width="10.7109375" style="63" customWidth="1"/>
    <col min="8434" max="8434" width="9.7109375" style="63" customWidth="1"/>
    <col min="8435" max="8435" width="11.7109375" style="63" customWidth="1"/>
    <col min="8436" max="8436" width="51" style="63" customWidth="1"/>
    <col min="8437" max="8437" width="9.42578125" style="63" customWidth="1"/>
    <col min="8438" max="8438" width="4.7109375" style="63" customWidth="1"/>
    <col min="8439" max="8441" width="10.7109375" style="63" customWidth="1"/>
    <col min="8442" max="8442" width="13.5703125" style="63" customWidth="1"/>
    <col min="8443" max="8687" width="9.140625" style="63"/>
    <col min="8688" max="8688" width="3.140625" style="63" customWidth="1"/>
    <col min="8689" max="8689" width="10.7109375" style="63" customWidth="1"/>
    <col min="8690" max="8690" width="9.7109375" style="63" customWidth="1"/>
    <col min="8691" max="8691" width="11.7109375" style="63" customWidth="1"/>
    <col min="8692" max="8692" width="51" style="63" customWidth="1"/>
    <col min="8693" max="8693" width="9.42578125" style="63" customWidth="1"/>
    <col min="8694" max="8694" width="4.7109375" style="63" customWidth="1"/>
    <col min="8695" max="8697" width="10.7109375" style="63" customWidth="1"/>
    <col min="8698" max="8698" width="13.5703125" style="63" customWidth="1"/>
    <col min="8699" max="8943" width="9.140625" style="63"/>
    <col min="8944" max="8944" width="3.140625" style="63" customWidth="1"/>
    <col min="8945" max="8945" width="10.7109375" style="63" customWidth="1"/>
    <col min="8946" max="8946" width="9.7109375" style="63" customWidth="1"/>
    <col min="8947" max="8947" width="11.7109375" style="63" customWidth="1"/>
    <col min="8948" max="8948" width="51" style="63" customWidth="1"/>
    <col min="8949" max="8949" width="9.42578125" style="63" customWidth="1"/>
    <col min="8950" max="8950" width="4.7109375" style="63" customWidth="1"/>
    <col min="8951" max="8953" width="10.7109375" style="63" customWidth="1"/>
    <col min="8954" max="8954" width="13.5703125" style="63" customWidth="1"/>
    <col min="8955" max="9199" width="9.140625" style="63"/>
    <col min="9200" max="9200" width="3.140625" style="63" customWidth="1"/>
    <col min="9201" max="9201" width="10.7109375" style="63" customWidth="1"/>
    <col min="9202" max="9202" width="9.7109375" style="63" customWidth="1"/>
    <col min="9203" max="9203" width="11.7109375" style="63" customWidth="1"/>
    <col min="9204" max="9204" width="51" style="63" customWidth="1"/>
    <col min="9205" max="9205" width="9.42578125" style="63" customWidth="1"/>
    <col min="9206" max="9206" width="4.7109375" style="63" customWidth="1"/>
    <col min="9207" max="9209" width="10.7109375" style="63" customWidth="1"/>
    <col min="9210" max="9210" width="13.5703125" style="63" customWidth="1"/>
    <col min="9211" max="9455" width="9.140625" style="63"/>
    <col min="9456" max="9456" width="3.140625" style="63" customWidth="1"/>
    <col min="9457" max="9457" width="10.7109375" style="63" customWidth="1"/>
    <col min="9458" max="9458" width="9.7109375" style="63" customWidth="1"/>
    <col min="9459" max="9459" width="11.7109375" style="63" customWidth="1"/>
    <col min="9460" max="9460" width="51" style="63" customWidth="1"/>
    <col min="9461" max="9461" width="9.42578125" style="63" customWidth="1"/>
    <col min="9462" max="9462" width="4.7109375" style="63" customWidth="1"/>
    <col min="9463" max="9465" width="10.7109375" style="63" customWidth="1"/>
    <col min="9466" max="9466" width="13.5703125" style="63" customWidth="1"/>
    <col min="9467" max="9711" width="9.140625" style="63"/>
    <col min="9712" max="9712" width="3.140625" style="63" customWidth="1"/>
    <col min="9713" max="9713" width="10.7109375" style="63" customWidth="1"/>
    <col min="9714" max="9714" width="9.7109375" style="63" customWidth="1"/>
    <col min="9715" max="9715" width="11.7109375" style="63" customWidth="1"/>
    <col min="9716" max="9716" width="51" style="63" customWidth="1"/>
    <col min="9717" max="9717" width="9.42578125" style="63" customWidth="1"/>
    <col min="9718" max="9718" width="4.7109375" style="63" customWidth="1"/>
    <col min="9719" max="9721" width="10.7109375" style="63" customWidth="1"/>
    <col min="9722" max="9722" width="13.5703125" style="63" customWidth="1"/>
    <col min="9723" max="9967" width="9.140625" style="63"/>
    <col min="9968" max="9968" width="3.140625" style="63" customWidth="1"/>
    <col min="9969" max="9969" width="10.7109375" style="63" customWidth="1"/>
    <col min="9970" max="9970" width="9.7109375" style="63" customWidth="1"/>
    <col min="9971" max="9971" width="11.7109375" style="63" customWidth="1"/>
    <col min="9972" max="9972" width="51" style="63" customWidth="1"/>
    <col min="9973" max="9973" width="9.42578125" style="63" customWidth="1"/>
    <col min="9974" max="9974" width="4.7109375" style="63" customWidth="1"/>
    <col min="9975" max="9977" width="10.7109375" style="63" customWidth="1"/>
    <col min="9978" max="9978" width="13.5703125" style="63" customWidth="1"/>
    <col min="9979" max="10223" width="9.140625" style="63"/>
    <col min="10224" max="10224" width="3.140625" style="63" customWidth="1"/>
    <col min="10225" max="10225" width="10.7109375" style="63" customWidth="1"/>
    <col min="10226" max="10226" width="9.7109375" style="63" customWidth="1"/>
    <col min="10227" max="10227" width="11.7109375" style="63" customWidth="1"/>
    <col min="10228" max="10228" width="51" style="63" customWidth="1"/>
    <col min="10229" max="10229" width="9.42578125" style="63" customWidth="1"/>
    <col min="10230" max="10230" width="4.7109375" style="63" customWidth="1"/>
    <col min="10231" max="10233" width="10.7109375" style="63" customWidth="1"/>
    <col min="10234" max="10234" width="13.5703125" style="63" customWidth="1"/>
    <col min="10235" max="10479" width="9.140625" style="63"/>
    <col min="10480" max="10480" width="3.140625" style="63" customWidth="1"/>
    <col min="10481" max="10481" width="10.7109375" style="63" customWidth="1"/>
    <col min="10482" max="10482" width="9.7109375" style="63" customWidth="1"/>
    <col min="10483" max="10483" width="11.7109375" style="63" customWidth="1"/>
    <col min="10484" max="10484" width="51" style="63" customWidth="1"/>
    <col min="10485" max="10485" width="9.42578125" style="63" customWidth="1"/>
    <col min="10486" max="10486" width="4.7109375" style="63" customWidth="1"/>
    <col min="10487" max="10489" width="10.7109375" style="63" customWidth="1"/>
    <col min="10490" max="10490" width="13.5703125" style="63" customWidth="1"/>
    <col min="10491" max="10735" width="9.140625" style="63"/>
    <col min="10736" max="10736" width="3.140625" style="63" customWidth="1"/>
    <col min="10737" max="10737" width="10.7109375" style="63" customWidth="1"/>
    <col min="10738" max="10738" width="9.7109375" style="63" customWidth="1"/>
    <col min="10739" max="10739" width="11.7109375" style="63" customWidth="1"/>
    <col min="10740" max="10740" width="51" style="63" customWidth="1"/>
    <col min="10741" max="10741" width="9.42578125" style="63" customWidth="1"/>
    <col min="10742" max="10742" width="4.7109375" style="63" customWidth="1"/>
    <col min="10743" max="10745" width="10.7109375" style="63" customWidth="1"/>
    <col min="10746" max="10746" width="13.5703125" style="63" customWidth="1"/>
    <col min="10747" max="10991" width="9.140625" style="63"/>
    <col min="10992" max="10992" width="3.140625" style="63" customWidth="1"/>
    <col min="10993" max="10993" width="10.7109375" style="63" customWidth="1"/>
    <col min="10994" max="10994" width="9.7109375" style="63" customWidth="1"/>
    <col min="10995" max="10995" width="11.7109375" style="63" customWidth="1"/>
    <col min="10996" max="10996" width="51" style="63" customWidth="1"/>
    <col min="10997" max="10997" width="9.42578125" style="63" customWidth="1"/>
    <col min="10998" max="10998" width="4.7109375" style="63" customWidth="1"/>
    <col min="10999" max="11001" width="10.7109375" style="63" customWidth="1"/>
    <col min="11002" max="11002" width="13.5703125" style="63" customWidth="1"/>
    <col min="11003" max="11247" width="9.140625" style="63"/>
    <col min="11248" max="11248" width="3.140625" style="63" customWidth="1"/>
    <col min="11249" max="11249" width="10.7109375" style="63" customWidth="1"/>
    <col min="11250" max="11250" width="9.7109375" style="63" customWidth="1"/>
    <col min="11251" max="11251" width="11.7109375" style="63" customWidth="1"/>
    <col min="11252" max="11252" width="51" style="63" customWidth="1"/>
    <col min="11253" max="11253" width="9.42578125" style="63" customWidth="1"/>
    <col min="11254" max="11254" width="4.7109375" style="63" customWidth="1"/>
    <col min="11255" max="11257" width="10.7109375" style="63" customWidth="1"/>
    <col min="11258" max="11258" width="13.5703125" style="63" customWidth="1"/>
    <col min="11259" max="11503" width="9.140625" style="63"/>
    <col min="11504" max="11504" width="3.140625" style="63" customWidth="1"/>
    <col min="11505" max="11505" width="10.7109375" style="63" customWidth="1"/>
    <col min="11506" max="11506" width="9.7109375" style="63" customWidth="1"/>
    <col min="11507" max="11507" width="11.7109375" style="63" customWidth="1"/>
    <col min="11508" max="11508" width="51" style="63" customWidth="1"/>
    <col min="11509" max="11509" width="9.42578125" style="63" customWidth="1"/>
    <col min="11510" max="11510" width="4.7109375" style="63" customWidth="1"/>
    <col min="11511" max="11513" width="10.7109375" style="63" customWidth="1"/>
    <col min="11514" max="11514" width="13.5703125" style="63" customWidth="1"/>
    <col min="11515" max="11759" width="9.140625" style="63"/>
    <col min="11760" max="11760" width="3.140625" style="63" customWidth="1"/>
    <col min="11761" max="11761" width="10.7109375" style="63" customWidth="1"/>
    <col min="11762" max="11762" width="9.7109375" style="63" customWidth="1"/>
    <col min="11763" max="11763" width="11.7109375" style="63" customWidth="1"/>
    <col min="11764" max="11764" width="51" style="63" customWidth="1"/>
    <col min="11765" max="11765" width="9.42578125" style="63" customWidth="1"/>
    <col min="11766" max="11766" width="4.7109375" style="63" customWidth="1"/>
    <col min="11767" max="11769" width="10.7109375" style="63" customWidth="1"/>
    <col min="11770" max="11770" width="13.5703125" style="63" customWidth="1"/>
    <col min="11771" max="12015" width="9.140625" style="63"/>
    <col min="12016" max="12016" width="3.140625" style="63" customWidth="1"/>
    <col min="12017" max="12017" width="10.7109375" style="63" customWidth="1"/>
    <col min="12018" max="12018" width="9.7109375" style="63" customWidth="1"/>
    <col min="12019" max="12019" width="11.7109375" style="63" customWidth="1"/>
    <col min="12020" max="12020" width="51" style="63" customWidth="1"/>
    <col min="12021" max="12021" width="9.42578125" style="63" customWidth="1"/>
    <col min="12022" max="12022" width="4.7109375" style="63" customWidth="1"/>
    <col min="12023" max="12025" width="10.7109375" style="63" customWidth="1"/>
    <col min="12026" max="12026" width="13.5703125" style="63" customWidth="1"/>
    <col min="12027" max="12271" width="9.140625" style="63"/>
    <col min="12272" max="12272" width="3.140625" style="63" customWidth="1"/>
    <col min="12273" max="12273" width="10.7109375" style="63" customWidth="1"/>
    <col min="12274" max="12274" width="9.7109375" style="63" customWidth="1"/>
    <col min="12275" max="12275" width="11.7109375" style="63" customWidth="1"/>
    <col min="12276" max="12276" width="51" style="63" customWidth="1"/>
    <col min="12277" max="12277" width="9.42578125" style="63" customWidth="1"/>
    <col min="12278" max="12278" width="4.7109375" style="63" customWidth="1"/>
    <col min="12279" max="12281" width="10.7109375" style="63" customWidth="1"/>
    <col min="12282" max="12282" width="13.5703125" style="63" customWidth="1"/>
    <col min="12283" max="12527" width="9.140625" style="63"/>
    <col min="12528" max="12528" width="3.140625" style="63" customWidth="1"/>
    <col min="12529" max="12529" width="10.7109375" style="63" customWidth="1"/>
    <col min="12530" max="12530" width="9.7109375" style="63" customWidth="1"/>
    <col min="12531" max="12531" width="11.7109375" style="63" customWidth="1"/>
    <col min="12532" max="12532" width="51" style="63" customWidth="1"/>
    <col min="12533" max="12533" width="9.42578125" style="63" customWidth="1"/>
    <col min="12534" max="12534" width="4.7109375" style="63" customWidth="1"/>
    <col min="12535" max="12537" width="10.7109375" style="63" customWidth="1"/>
    <col min="12538" max="12538" width="13.5703125" style="63" customWidth="1"/>
    <col min="12539" max="12783" width="9.140625" style="63"/>
    <col min="12784" max="12784" width="3.140625" style="63" customWidth="1"/>
    <col min="12785" max="12785" width="10.7109375" style="63" customWidth="1"/>
    <col min="12786" max="12786" width="9.7109375" style="63" customWidth="1"/>
    <col min="12787" max="12787" width="11.7109375" style="63" customWidth="1"/>
    <col min="12788" max="12788" width="51" style="63" customWidth="1"/>
    <col min="12789" max="12789" width="9.42578125" style="63" customWidth="1"/>
    <col min="12790" max="12790" width="4.7109375" style="63" customWidth="1"/>
    <col min="12791" max="12793" width="10.7109375" style="63" customWidth="1"/>
    <col min="12794" max="12794" width="13.5703125" style="63" customWidth="1"/>
    <col min="12795" max="13039" width="9.140625" style="63"/>
    <col min="13040" max="13040" width="3.140625" style="63" customWidth="1"/>
    <col min="13041" max="13041" width="10.7109375" style="63" customWidth="1"/>
    <col min="13042" max="13042" width="9.7109375" style="63" customWidth="1"/>
    <col min="13043" max="13043" width="11.7109375" style="63" customWidth="1"/>
    <col min="13044" max="13044" width="51" style="63" customWidth="1"/>
    <col min="13045" max="13045" width="9.42578125" style="63" customWidth="1"/>
    <col min="13046" max="13046" width="4.7109375" style="63" customWidth="1"/>
    <col min="13047" max="13049" width="10.7109375" style="63" customWidth="1"/>
    <col min="13050" max="13050" width="13.5703125" style="63" customWidth="1"/>
    <col min="13051" max="13295" width="9.140625" style="63"/>
    <col min="13296" max="13296" width="3.140625" style="63" customWidth="1"/>
    <col min="13297" max="13297" width="10.7109375" style="63" customWidth="1"/>
    <col min="13298" max="13298" width="9.7109375" style="63" customWidth="1"/>
    <col min="13299" max="13299" width="11.7109375" style="63" customWidth="1"/>
    <col min="13300" max="13300" width="51" style="63" customWidth="1"/>
    <col min="13301" max="13301" width="9.42578125" style="63" customWidth="1"/>
    <col min="13302" max="13302" width="4.7109375" style="63" customWidth="1"/>
    <col min="13303" max="13305" width="10.7109375" style="63" customWidth="1"/>
    <col min="13306" max="13306" width="13.5703125" style="63" customWidth="1"/>
    <col min="13307" max="13551" width="9.140625" style="63"/>
    <col min="13552" max="13552" width="3.140625" style="63" customWidth="1"/>
    <col min="13553" max="13553" width="10.7109375" style="63" customWidth="1"/>
    <col min="13554" max="13554" width="9.7109375" style="63" customWidth="1"/>
    <col min="13555" max="13555" width="11.7109375" style="63" customWidth="1"/>
    <col min="13556" max="13556" width="51" style="63" customWidth="1"/>
    <col min="13557" max="13557" width="9.42578125" style="63" customWidth="1"/>
    <col min="13558" max="13558" width="4.7109375" style="63" customWidth="1"/>
    <col min="13559" max="13561" width="10.7109375" style="63" customWidth="1"/>
    <col min="13562" max="13562" width="13.5703125" style="63" customWidth="1"/>
    <col min="13563" max="13807" width="9.140625" style="63"/>
    <col min="13808" max="13808" width="3.140625" style="63" customWidth="1"/>
    <col min="13809" max="13809" width="10.7109375" style="63" customWidth="1"/>
    <col min="13810" max="13810" width="9.7109375" style="63" customWidth="1"/>
    <col min="13811" max="13811" width="11.7109375" style="63" customWidth="1"/>
    <col min="13812" max="13812" width="51" style="63" customWidth="1"/>
    <col min="13813" max="13813" width="9.42578125" style="63" customWidth="1"/>
    <col min="13814" max="13814" width="4.7109375" style="63" customWidth="1"/>
    <col min="13815" max="13817" width="10.7109375" style="63" customWidth="1"/>
    <col min="13818" max="13818" width="13.5703125" style="63" customWidth="1"/>
    <col min="13819" max="14063" width="9.140625" style="63"/>
    <col min="14064" max="14064" width="3.140625" style="63" customWidth="1"/>
    <col min="14065" max="14065" width="10.7109375" style="63" customWidth="1"/>
    <col min="14066" max="14066" width="9.7109375" style="63" customWidth="1"/>
    <col min="14067" max="14067" width="11.7109375" style="63" customWidth="1"/>
    <col min="14068" max="14068" width="51" style="63" customWidth="1"/>
    <col min="14069" max="14069" width="9.42578125" style="63" customWidth="1"/>
    <col min="14070" max="14070" width="4.7109375" style="63" customWidth="1"/>
    <col min="14071" max="14073" width="10.7109375" style="63" customWidth="1"/>
    <col min="14074" max="14074" width="13.5703125" style="63" customWidth="1"/>
    <col min="14075" max="14319" width="9.140625" style="63"/>
    <col min="14320" max="14320" width="3.140625" style="63" customWidth="1"/>
    <col min="14321" max="14321" width="10.7109375" style="63" customWidth="1"/>
    <col min="14322" max="14322" width="9.7109375" style="63" customWidth="1"/>
    <col min="14323" max="14323" width="11.7109375" style="63" customWidth="1"/>
    <col min="14324" max="14324" width="51" style="63" customWidth="1"/>
    <col min="14325" max="14325" width="9.42578125" style="63" customWidth="1"/>
    <col min="14326" max="14326" width="4.7109375" style="63" customWidth="1"/>
    <col min="14327" max="14329" width="10.7109375" style="63" customWidth="1"/>
    <col min="14330" max="14330" width="13.5703125" style="63" customWidth="1"/>
    <col min="14331" max="14575" width="9.140625" style="63"/>
    <col min="14576" max="14576" width="3.140625" style="63" customWidth="1"/>
    <col min="14577" max="14577" width="10.7109375" style="63" customWidth="1"/>
    <col min="14578" max="14578" width="9.7109375" style="63" customWidth="1"/>
    <col min="14579" max="14579" width="11.7109375" style="63" customWidth="1"/>
    <col min="14580" max="14580" width="51" style="63" customWidth="1"/>
    <col min="14581" max="14581" width="9.42578125" style="63" customWidth="1"/>
    <col min="14582" max="14582" width="4.7109375" style="63" customWidth="1"/>
    <col min="14583" max="14585" width="10.7109375" style="63" customWidth="1"/>
    <col min="14586" max="14586" width="13.5703125" style="63" customWidth="1"/>
    <col min="14587" max="14831" width="9.140625" style="63"/>
    <col min="14832" max="14832" width="3.140625" style="63" customWidth="1"/>
    <col min="14833" max="14833" width="10.7109375" style="63" customWidth="1"/>
    <col min="14834" max="14834" width="9.7109375" style="63" customWidth="1"/>
    <col min="14835" max="14835" width="11.7109375" style="63" customWidth="1"/>
    <col min="14836" max="14836" width="51" style="63" customWidth="1"/>
    <col min="14837" max="14837" width="9.42578125" style="63" customWidth="1"/>
    <col min="14838" max="14838" width="4.7109375" style="63" customWidth="1"/>
    <col min="14839" max="14841" width="10.7109375" style="63" customWidth="1"/>
    <col min="14842" max="14842" width="13.5703125" style="63" customWidth="1"/>
    <col min="14843" max="15087" width="9.140625" style="63"/>
    <col min="15088" max="15088" width="3.140625" style="63" customWidth="1"/>
    <col min="15089" max="15089" width="10.7109375" style="63" customWidth="1"/>
    <col min="15090" max="15090" width="9.7109375" style="63" customWidth="1"/>
    <col min="15091" max="15091" width="11.7109375" style="63" customWidth="1"/>
    <col min="15092" max="15092" width="51" style="63" customWidth="1"/>
    <col min="15093" max="15093" width="9.42578125" style="63" customWidth="1"/>
    <col min="15094" max="15094" width="4.7109375" style="63" customWidth="1"/>
    <col min="15095" max="15097" width="10.7109375" style="63" customWidth="1"/>
    <col min="15098" max="15098" width="13.5703125" style="63" customWidth="1"/>
    <col min="15099" max="15343" width="9.140625" style="63"/>
    <col min="15344" max="15344" width="3.140625" style="63" customWidth="1"/>
    <col min="15345" max="15345" width="10.7109375" style="63" customWidth="1"/>
    <col min="15346" max="15346" width="9.7109375" style="63" customWidth="1"/>
    <col min="15347" max="15347" width="11.7109375" style="63" customWidth="1"/>
    <col min="15348" max="15348" width="51" style="63" customWidth="1"/>
    <col min="15349" max="15349" width="9.42578125" style="63" customWidth="1"/>
    <col min="15350" max="15350" width="4.7109375" style="63" customWidth="1"/>
    <col min="15351" max="15353" width="10.7109375" style="63" customWidth="1"/>
    <col min="15354" max="15354" width="13.5703125" style="63" customWidth="1"/>
    <col min="15355" max="15599" width="9.140625" style="63"/>
    <col min="15600" max="15600" width="3.140625" style="63" customWidth="1"/>
    <col min="15601" max="15601" width="10.7109375" style="63" customWidth="1"/>
    <col min="15602" max="15602" width="9.7109375" style="63" customWidth="1"/>
    <col min="15603" max="15603" width="11.7109375" style="63" customWidth="1"/>
    <col min="15604" max="15604" width="51" style="63" customWidth="1"/>
    <col min="15605" max="15605" width="9.42578125" style="63" customWidth="1"/>
    <col min="15606" max="15606" width="4.7109375" style="63" customWidth="1"/>
    <col min="15607" max="15609" width="10.7109375" style="63" customWidth="1"/>
    <col min="15610" max="15610" width="13.5703125" style="63" customWidth="1"/>
    <col min="15611" max="15855" width="9.140625" style="63"/>
    <col min="15856" max="15856" width="3.140625" style="63" customWidth="1"/>
    <col min="15857" max="15857" width="10.7109375" style="63" customWidth="1"/>
    <col min="15858" max="15858" width="9.7109375" style="63" customWidth="1"/>
    <col min="15859" max="15859" width="11.7109375" style="63" customWidth="1"/>
    <col min="15860" max="15860" width="51" style="63" customWidth="1"/>
    <col min="15861" max="15861" width="9.42578125" style="63" customWidth="1"/>
    <col min="15862" max="15862" width="4.7109375" style="63" customWidth="1"/>
    <col min="15863" max="15865" width="10.7109375" style="63" customWidth="1"/>
    <col min="15866" max="15866" width="13.5703125" style="63" customWidth="1"/>
    <col min="15867" max="16111" width="9.140625" style="63"/>
    <col min="16112" max="16112" width="3.140625" style="63" customWidth="1"/>
    <col min="16113" max="16113" width="10.7109375" style="63" customWidth="1"/>
    <col min="16114" max="16114" width="9.7109375" style="63" customWidth="1"/>
    <col min="16115" max="16115" width="11.7109375" style="63" customWidth="1"/>
    <col min="16116" max="16116" width="51" style="63" customWidth="1"/>
    <col min="16117" max="16117" width="9.42578125" style="63" customWidth="1"/>
    <col min="16118" max="16118" width="4.7109375" style="63" customWidth="1"/>
    <col min="16119" max="16121" width="10.7109375" style="63" customWidth="1"/>
    <col min="16122" max="16122" width="13.5703125" style="63" customWidth="1"/>
    <col min="16123" max="16384" width="9.140625" style="63"/>
  </cols>
  <sheetData>
    <row r="1" spans="1:8" ht="12.75">
      <c r="A1" s="2" t="s">
        <v>0</v>
      </c>
      <c r="B1" s="3"/>
      <c r="C1" s="6"/>
      <c r="D1" s="7"/>
      <c r="E1" s="8" t="s">
        <v>19</v>
      </c>
      <c r="F1" s="60"/>
      <c r="G1" s="61"/>
      <c r="H1" s="62"/>
    </row>
    <row r="2" spans="1:8" ht="13.5" customHeight="1" thickBot="1">
      <c r="A2" s="5" t="s">
        <v>1</v>
      </c>
      <c r="B2" s="3"/>
      <c r="C2" s="6"/>
      <c r="D2" s="7"/>
      <c r="E2" s="9" t="s">
        <v>20</v>
      </c>
      <c r="F2" s="64"/>
      <c r="G2" s="65"/>
      <c r="H2" s="66"/>
    </row>
    <row r="3" spans="1:8" ht="13.5" customHeight="1">
      <c r="A3" s="161" t="s">
        <v>2</v>
      </c>
      <c r="B3" s="162"/>
      <c r="C3" s="162"/>
      <c r="D3" s="10"/>
      <c r="E3" s="11"/>
      <c r="F3" s="12"/>
      <c r="G3" s="163" t="s">
        <v>3</v>
      </c>
      <c r="H3" s="165" t="s">
        <v>4</v>
      </c>
    </row>
    <row r="4" spans="1:8" ht="13.5" customHeight="1" thickBot="1">
      <c r="A4" s="13" t="s">
        <v>5</v>
      </c>
      <c r="B4" s="14" t="s">
        <v>6</v>
      </c>
      <c r="C4" s="14" t="s">
        <v>6</v>
      </c>
      <c r="D4" s="14" t="s">
        <v>7</v>
      </c>
      <c r="E4" s="4" t="s">
        <v>8</v>
      </c>
      <c r="F4" s="15"/>
      <c r="G4" s="164"/>
      <c r="H4" s="166"/>
    </row>
    <row r="5" spans="1:8" ht="13.5" customHeight="1">
      <c r="A5" s="16"/>
      <c r="B5" s="17"/>
      <c r="C5" s="17"/>
      <c r="D5" s="17"/>
      <c r="E5" s="18"/>
      <c r="F5" s="12"/>
      <c r="G5" s="19"/>
      <c r="H5" s="20"/>
    </row>
    <row r="6" spans="1:8" s="72" customFormat="1" ht="12.75">
      <c r="A6" s="67"/>
      <c r="B6" s="68" t="s">
        <v>12</v>
      </c>
      <c r="C6" s="69"/>
      <c r="D6" s="70"/>
      <c r="E6" s="71" t="s">
        <v>13</v>
      </c>
      <c r="F6" s="21"/>
      <c r="G6" s="22"/>
      <c r="H6" s="1"/>
    </row>
    <row r="7" spans="1:8" s="72" customFormat="1" ht="12.75">
      <c r="A7" s="67"/>
      <c r="B7" s="68"/>
      <c r="C7" s="69"/>
      <c r="D7" s="70"/>
      <c r="E7" s="71"/>
      <c r="F7" s="21"/>
      <c r="G7" s="22"/>
      <c r="H7" s="1"/>
    </row>
    <row r="8" spans="1:8" s="72" customFormat="1" ht="12.75">
      <c r="A8" s="23">
        <f>MAX(A$1:A7)+1</f>
        <v>1</v>
      </c>
      <c r="B8" s="24"/>
      <c r="C8" s="35" t="s">
        <v>14</v>
      </c>
      <c r="D8" s="36"/>
      <c r="E8" s="57" t="s">
        <v>15</v>
      </c>
      <c r="F8" s="25"/>
      <c r="G8" s="26"/>
      <c r="H8" s="27">
        <f>H9+H20</f>
        <v>235.18899999999999</v>
      </c>
    </row>
    <row r="9" spans="1:8" s="72" customFormat="1" ht="12.75">
      <c r="A9" s="23"/>
      <c r="B9" s="24"/>
      <c r="C9" s="35"/>
      <c r="D9" s="44" t="s">
        <v>22</v>
      </c>
      <c r="E9" s="58" t="s">
        <v>21</v>
      </c>
      <c r="F9" s="45"/>
      <c r="G9" s="47" t="s">
        <v>11</v>
      </c>
      <c r="H9" s="59">
        <f>F18</f>
        <v>115.44449999999999</v>
      </c>
    </row>
    <row r="10" spans="1:8" s="72" customFormat="1" ht="12.75">
      <c r="A10" s="23"/>
      <c r="B10" s="24"/>
      <c r="C10" s="35"/>
      <c r="D10" s="44"/>
      <c r="E10" s="39" t="s">
        <v>376</v>
      </c>
      <c r="F10" s="42">
        <f>19.625*2.4</f>
        <v>47.1</v>
      </c>
      <c r="G10" s="47"/>
      <c r="H10" s="59"/>
    </row>
    <row r="11" spans="1:8" s="72" customFormat="1" ht="12.75">
      <c r="A11" s="23"/>
      <c r="B11" s="24"/>
      <c r="C11" s="35"/>
      <c r="D11" s="44"/>
      <c r="E11" s="39" t="s">
        <v>24</v>
      </c>
      <c r="F11" s="42">
        <v>18</v>
      </c>
      <c r="G11" s="47"/>
      <c r="H11" s="59"/>
    </row>
    <row r="12" spans="1:8" s="72" customFormat="1" ht="12.75">
      <c r="A12" s="23"/>
      <c r="B12" s="24"/>
      <c r="C12" s="35"/>
      <c r="D12" s="44"/>
      <c r="E12" s="39" t="s">
        <v>25</v>
      </c>
      <c r="F12" s="42">
        <v>0.02</v>
      </c>
      <c r="G12" s="47"/>
      <c r="H12" s="59"/>
    </row>
    <row r="13" spans="1:8" s="72" customFormat="1" ht="12.75">
      <c r="A13" s="23"/>
      <c r="B13" s="24"/>
      <c r="C13" s="35"/>
      <c r="D13" s="44"/>
      <c r="E13" s="39" t="s">
        <v>26</v>
      </c>
      <c r="F13" s="42">
        <v>1.58</v>
      </c>
      <c r="G13" s="47"/>
      <c r="H13" s="59"/>
    </row>
    <row r="14" spans="1:8" s="72" customFormat="1" ht="12.75">
      <c r="A14" s="23"/>
      <c r="B14" s="24"/>
      <c r="C14" s="35"/>
      <c r="D14" s="44"/>
      <c r="E14" s="39" t="s">
        <v>27</v>
      </c>
      <c r="F14" s="42">
        <v>3.4</v>
      </c>
      <c r="G14" s="47"/>
      <c r="H14" s="59"/>
    </row>
    <row r="15" spans="1:8" s="72" customFormat="1" ht="12.75">
      <c r="A15" s="23"/>
      <c r="B15" s="24"/>
      <c r="C15" s="35"/>
      <c r="D15" s="44"/>
      <c r="E15" s="39" t="s">
        <v>29</v>
      </c>
      <c r="F15" s="42">
        <f>(1350*2.67)/1000</f>
        <v>3.6044999999999998</v>
      </c>
      <c r="G15" s="47"/>
      <c r="H15" s="59"/>
    </row>
    <row r="16" spans="1:8" s="72" customFormat="1" ht="12.75">
      <c r="A16" s="23"/>
      <c r="B16" s="24"/>
      <c r="C16" s="35"/>
      <c r="D16" s="44"/>
      <c r="E16" s="39" t="s">
        <v>30</v>
      </c>
      <c r="F16" s="42">
        <f>20.72*2</f>
        <v>41.44</v>
      </c>
      <c r="G16" s="47"/>
      <c r="H16" s="59"/>
    </row>
    <row r="17" spans="1:8" s="72" customFormat="1" ht="12.75">
      <c r="A17" s="23"/>
      <c r="B17" s="24"/>
      <c r="C17" s="35"/>
      <c r="D17" s="44"/>
      <c r="E17" s="39" t="s">
        <v>49</v>
      </c>
      <c r="F17" s="48">
        <v>0.3</v>
      </c>
      <c r="G17" s="47"/>
      <c r="H17" s="59"/>
    </row>
    <row r="18" spans="1:8" s="72" customFormat="1" ht="12.75">
      <c r="A18" s="23"/>
      <c r="B18" s="24"/>
      <c r="C18" s="35"/>
      <c r="D18" s="44"/>
      <c r="E18" s="49" t="s">
        <v>18</v>
      </c>
      <c r="F18" s="42">
        <f>SUM(F10:F17)</f>
        <v>115.44449999999999</v>
      </c>
      <c r="G18" s="47"/>
      <c r="H18" s="59"/>
    </row>
    <row r="19" spans="1:8" s="72" customFormat="1" ht="12.75">
      <c r="A19" s="23"/>
      <c r="B19" s="24"/>
      <c r="C19" s="28"/>
      <c r="D19" s="29"/>
      <c r="E19" s="30"/>
      <c r="F19" s="31"/>
      <c r="G19" s="22"/>
      <c r="H19" s="1"/>
    </row>
    <row r="20" spans="1:8" s="72" customFormat="1" ht="12.75">
      <c r="A20" s="23"/>
      <c r="B20" s="24"/>
      <c r="C20" s="35"/>
      <c r="D20" s="44" t="s">
        <v>16</v>
      </c>
      <c r="E20" s="58" t="s">
        <v>17</v>
      </c>
      <c r="F20" s="45"/>
      <c r="G20" s="47" t="s">
        <v>11</v>
      </c>
      <c r="H20" s="59">
        <f>F30</f>
        <v>119.7445</v>
      </c>
    </row>
    <row r="21" spans="1:8" s="72" customFormat="1" ht="12.75">
      <c r="A21" s="23"/>
      <c r="B21" s="24"/>
      <c r="C21" s="35"/>
      <c r="D21" s="44"/>
      <c r="E21" s="39" t="s">
        <v>23</v>
      </c>
      <c r="F21" s="46"/>
      <c r="G21" s="47"/>
      <c r="H21" s="59"/>
    </row>
    <row r="22" spans="1:8" s="72" customFormat="1" ht="12.75">
      <c r="A22" s="23"/>
      <c r="B22" s="24"/>
      <c r="C22" s="35"/>
      <c r="D22" s="44"/>
      <c r="E22" s="39" t="s">
        <v>28</v>
      </c>
      <c r="F22" s="42">
        <f>21.375*2.4</f>
        <v>51.3</v>
      </c>
      <c r="G22" s="47"/>
      <c r="H22" s="59"/>
    </row>
    <row r="23" spans="1:8" s="72" customFormat="1" ht="12.75">
      <c r="A23" s="23"/>
      <c r="B23" s="24"/>
      <c r="C23" s="35"/>
      <c r="D23" s="44"/>
      <c r="E23" s="39" t="s">
        <v>24</v>
      </c>
      <c r="F23" s="42">
        <v>18</v>
      </c>
      <c r="G23" s="47"/>
      <c r="H23" s="59"/>
    </row>
    <row r="24" spans="1:8" s="72" customFormat="1" ht="12.75">
      <c r="A24" s="23"/>
      <c r="B24" s="24"/>
      <c r="C24" s="35"/>
      <c r="D24" s="44"/>
      <c r="E24" s="39" t="s">
        <v>25</v>
      </c>
      <c r="F24" s="42">
        <v>0.02</v>
      </c>
      <c r="G24" s="47"/>
      <c r="H24" s="59"/>
    </row>
    <row r="25" spans="1:8" s="72" customFormat="1" ht="12.75">
      <c r="A25" s="23"/>
      <c r="B25" s="24"/>
      <c r="C25" s="35"/>
      <c r="D25" s="44"/>
      <c r="E25" s="39" t="s">
        <v>26</v>
      </c>
      <c r="F25" s="42">
        <v>1.68</v>
      </c>
      <c r="G25" s="47"/>
      <c r="H25" s="59"/>
    </row>
    <row r="26" spans="1:8" s="72" customFormat="1" ht="12.75">
      <c r="A26" s="23"/>
      <c r="B26" s="24"/>
      <c r="C26" s="35"/>
      <c r="D26" s="44"/>
      <c r="E26" s="39" t="s">
        <v>27</v>
      </c>
      <c r="F26" s="42">
        <v>3.4</v>
      </c>
      <c r="G26" s="47"/>
      <c r="H26" s="59"/>
    </row>
    <row r="27" spans="1:8" s="72" customFormat="1" ht="12.75">
      <c r="A27" s="23"/>
      <c r="B27" s="24"/>
      <c r="C27" s="35"/>
      <c r="D27" s="44"/>
      <c r="E27" s="39" t="s">
        <v>29</v>
      </c>
      <c r="F27" s="42">
        <f>(1350*2.67)/1000</f>
        <v>3.6044999999999998</v>
      </c>
      <c r="G27" s="47"/>
      <c r="H27" s="59"/>
    </row>
    <row r="28" spans="1:8" s="72" customFormat="1" ht="12.75">
      <c r="A28" s="23"/>
      <c r="B28" s="24"/>
      <c r="C28" s="35"/>
      <c r="D28" s="44"/>
      <c r="E28" s="39" t="s">
        <v>30</v>
      </c>
      <c r="F28" s="42">
        <f>20.72*2</f>
        <v>41.44</v>
      </c>
      <c r="G28" s="47"/>
      <c r="H28" s="59"/>
    </row>
    <row r="29" spans="1:8" s="72" customFormat="1" ht="12.75">
      <c r="A29" s="23"/>
      <c r="B29" s="24"/>
      <c r="C29" s="35"/>
      <c r="D29" s="44"/>
      <c r="E29" s="39" t="s">
        <v>49</v>
      </c>
      <c r="F29" s="48">
        <v>0.3</v>
      </c>
      <c r="G29" s="47"/>
      <c r="H29" s="59"/>
    </row>
    <row r="30" spans="1:8" s="72" customFormat="1" ht="12.75">
      <c r="A30" s="23"/>
      <c r="B30" s="24"/>
      <c r="C30" s="35"/>
      <c r="D30" s="44"/>
      <c r="E30" s="49" t="s">
        <v>18</v>
      </c>
      <c r="F30" s="42">
        <f>SUM(F22:F29)</f>
        <v>119.7445</v>
      </c>
      <c r="G30" s="47"/>
      <c r="H30" s="59"/>
    </row>
    <row r="31" spans="1:8" s="72" customFormat="1" ht="12.75">
      <c r="A31" s="23"/>
      <c r="B31" s="24"/>
      <c r="C31" s="28"/>
      <c r="D31" s="29"/>
      <c r="E31" s="56"/>
      <c r="F31" s="31"/>
      <c r="G31" s="22"/>
      <c r="H31" s="1"/>
    </row>
    <row r="32" spans="1:8" s="72" customFormat="1" ht="12.75">
      <c r="A32" s="23"/>
      <c r="B32" s="24"/>
      <c r="C32" s="28"/>
      <c r="D32" s="29"/>
      <c r="E32" s="32"/>
      <c r="F32" s="25"/>
      <c r="G32" s="22"/>
      <c r="H32" s="1"/>
    </row>
    <row r="33" spans="1:8" s="72" customFormat="1" ht="15.75">
      <c r="A33" s="23"/>
      <c r="B33" s="68" t="s">
        <v>31</v>
      </c>
      <c r="C33" s="73"/>
      <c r="D33" s="74"/>
      <c r="E33" s="75" t="s">
        <v>32</v>
      </c>
      <c r="F33" s="25"/>
      <c r="G33" s="22"/>
      <c r="H33" s="1"/>
    </row>
    <row r="34" spans="1:8" s="72" customFormat="1" ht="12.75">
      <c r="A34" s="23"/>
      <c r="B34" s="24"/>
      <c r="C34" s="33"/>
      <c r="D34" s="29"/>
      <c r="E34" s="34"/>
      <c r="F34" s="25"/>
      <c r="G34" s="26"/>
      <c r="H34" s="1"/>
    </row>
    <row r="35" spans="1:8" s="72" customFormat="1" ht="12.75">
      <c r="A35" s="23">
        <f>MAX(A$1:A34)+1</f>
        <v>2</v>
      </c>
      <c r="B35" s="24"/>
      <c r="C35" s="35" t="s">
        <v>33</v>
      </c>
      <c r="D35" s="36"/>
      <c r="E35" s="57" t="s">
        <v>34</v>
      </c>
      <c r="F35" s="37"/>
      <c r="G35" s="38"/>
      <c r="H35" s="27"/>
    </row>
    <row r="36" spans="1:8" s="72" customFormat="1" ht="12.75">
      <c r="A36" s="23"/>
      <c r="B36" s="24"/>
      <c r="C36" s="35"/>
      <c r="D36" s="44" t="s">
        <v>35</v>
      </c>
      <c r="E36" s="58" t="s">
        <v>36</v>
      </c>
      <c r="F36" s="45"/>
      <c r="G36" s="47" t="s">
        <v>37</v>
      </c>
      <c r="H36" s="76">
        <f>F37</f>
        <v>40</v>
      </c>
    </row>
    <row r="37" spans="1:8" s="72" customFormat="1" ht="12.75">
      <c r="A37" s="23"/>
      <c r="B37" s="24"/>
      <c r="C37" s="35"/>
      <c r="D37" s="36"/>
      <c r="E37" s="39" t="s">
        <v>47</v>
      </c>
      <c r="F37" s="40">
        <f>8*5</f>
        <v>40</v>
      </c>
      <c r="G37" s="38"/>
      <c r="H37" s="1"/>
    </row>
    <row r="38" spans="1:8" s="72" customFormat="1" ht="12.75">
      <c r="A38" s="23"/>
      <c r="B38" s="24"/>
      <c r="C38" s="35"/>
      <c r="D38" s="36"/>
      <c r="E38" s="39"/>
      <c r="F38" s="40"/>
      <c r="G38" s="38"/>
      <c r="H38" s="1"/>
    </row>
    <row r="39" spans="1:8" s="72" customFormat="1" ht="12.75">
      <c r="A39" s="23">
        <f>MAX(A$1:A38)+1</f>
        <v>3</v>
      </c>
      <c r="B39" s="24"/>
      <c r="C39" s="35" t="s">
        <v>38</v>
      </c>
      <c r="D39" s="36"/>
      <c r="E39" s="57" t="s">
        <v>40</v>
      </c>
      <c r="F39" s="37"/>
      <c r="G39" s="38"/>
      <c r="H39" s="27"/>
    </row>
    <row r="40" spans="1:8" s="72" customFormat="1" ht="12.75">
      <c r="A40" s="23"/>
      <c r="B40" s="24"/>
      <c r="C40" s="35"/>
      <c r="D40" s="44" t="s">
        <v>39</v>
      </c>
      <c r="E40" s="58" t="s">
        <v>41</v>
      </c>
      <c r="F40" s="45"/>
      <c r="G40" s="47" t="s">
        <v>42</v>
      </c>
      <c r="H40" s="76">
        <f>F41</f>
        <v>8</v>
      </c>
    </row>
    <row r="41" spans="1:8" s="72" customFormat="1" ht="12.75">
      <c r="A41" s="23"/>
      <c r="B41" s="24"/>
      <c r="C41" s="35"/>
      <c r="D41" s="44"/>
      <c r="E41" s="39" t="s">
        <v>48</v>
      </c>
      <c r="F41" s="40">
        <v>8</v>
      </c>
      <c r="G41" s="47"/>
      <c r="H41" s="59"/>
    </row>
    <row r="42" spans="1:8" s="72" customFormat="1" ht="12.75">
      <c r="A42" s="23"/>
      <c r="B42" s="24"/>
      <c r="C42" s="35"/>
      <c r="D42" s="36"/>
      <c r="E42" s="39"/>
      <c r="F42" s="40"/>
      <c r="G42" s="38"/>
      <c r="H42" s="1"/>
    </row>
    <row r="43" spans="1:8" s="72" customFormat="1" ht="12.75">
      <c r="A43" s="23">
        <f>MAX(A$1:A42)+1</f>
        <v>4</v>
      </c>
      <c r="B43" s="24"/>
      <c r="C43" s="35" t="s">
        <v>43</v>
      </c>
      <c r="D43" s="36"/>
      <c r="E43" s="57" t="s">
        <v>45</v>
      </c>
      <c r="F43" s="37"/>
      <c r="G43" s="38"/>
      <c r="H43" s="27"/>
    </row>
    <row r="44" spans="1:8" s="72" customFormat="1" ht="25.5">
      <c r="A44" s="23"/>
      <c r="B44" s="24"/>
      <c r="C44" s="35"/>
      <c r="D44" s="44" t="s">
        <v>44</v>
      </c>
      <c r="E44" s="58" t="s">
        <v>46</v>
      </c>
      <c r="F44" s="45"/>
      <c r="G44" s="47" t="s">
        <v>42</v>
      </c>
      <c r="H44" s="76">
        <f>F45</f>
        <v>8</v>
      </c>
    </row>
    <row r="45" spans="1:8" s="72" customFormat="1" ht="12.75">
      <c r="A45" s="23"/>
      <c r="B45" s="24"/>
      <c r="C45" s="35"/>
      <c r="D45" s="44"/>
      <c r="E45" s="39" t="s">
        <v>48</v>
      </c>
      <c r="F45" s="40">
        <v>8</v>
      </c>
      <c r="G45" s="47"/>
      <c r="H45" s="59"/>
    </row>
    <row r="46" spans="1:8" s="72" customFormat="1" ht="12.75">
      <c r="A46" s="23"/>
      <c r="B46" s="24"/>
      <c r="C46" s="35"/>
      <c r="D46" s="36"/>
      <c r="E46" s="39"/>
      <c r="F46" s="40"/>
      <c r="G46" s="38"/>
      <c r="H46" s="1"/>
    </row>
    <row r="47" spans="1:8" s="72" customFormat="1" ht="12.75">
      <c r="A47" s="23">
        <f>MAX(A$1:A46)+1</f>
        <v>5</v>
      </c>
      <c r="B47" s="24"/>
      <c r="C47" s="35" t="s">
        <v>51</v>
      </c>
      <c r="D47" s="36"/>
      <c r="E47" s="57" t="s">
        <v>50</v>
      </c>
      <c r="F47" s="25"/>
      <c r="G47" s="26"/>
      <c r="H47" s="27"/>
    </row>
    <row r="48" spans="1:8" s="72" customFormat="1" ht="12.75">
      <c r="A48" s="23"/>
      <c r="B48" s="24"/>
      <c r="C48" s="35"/>
      <c r="D48" s="44" t="s">
        <v>52</v>
      </c>
      <c r="E48" s="58" t="s">
        <v>56</v>
      </c>
      <c r="F48" s="45"/>
      <c r="G48" s="47" t="s">
        <v>10</v>
      </c>
      <c r="H48" s="76">
        <f>F49</f>
        <v>20</v>
      </c>
    </row>
    <row r="49" spans="1:8" s="72" customFormat="1" ht="25.5">
      <c r="A49" s="23"/>
      <c r="B49" s="24"/>
      <c r="C49" s="35"/>
      <c r="D49" s="36"/>
      <c r="E49" s="39" t="s">
        <v>82</v>
      </c>
      <c r="F49" s="40">
        <f>8*5*0.5</f>
        <v>20</v>
      </c>
      <c r="G49" s="38"/>
      <c r="H49" s="1"/>
    </row>
    <row r="50" spans="1:8" s="72" customFormat="1" ht="12.75">
      <c r="A50" s="23"/>
      <c r="B50" s="24"/>
      <c r="C50" s="28"/>
      <c r="D50" s="29"/>
      <c r="E50" s="30"/>
      <c r="F50" s="31"/>
      <c r="G50" s="22"/>
      <c r="H50" s="1"/>
    </row>
    <row r="51" spans="1:8" s="72" customFormat="1" ht="12.75">
      <c r="A51" s="23"/>
      <c r="B51" s="24"/>
      <c r="C51" s="35"/>
      <c r="D51" s="77" t="s">
        <v>53</v>
      </c>
      <c r="E51" s="78" t="s">
        <v>57</v>
      </c>
      <c r="F51" s="79"/>
      <c r="G51" s="80" t="s">
        <v>42</v>
      </c>
      <c r="H51" s="81">
        <v>40</v>
      </c>
    </row>
    <row r="52" spans="1:8" s="72" customFormat="1" ht="12.75">
      <c r="A52" s="23"/>
      <c r="B52" s="24"/>
      <c r="C52" s="35"/>
      <c r="D52" s="77"/>
      <c r="E52" s="79"/>
      <c r="F52" s="82"/>
      <c r="G52" s="80"/>
      <c r="H52" s="83"/>
    </row>
    <row r="53" spans="1:8" s="72" customFormat="1" ht="12.75">
      <c r="A53" s="23"/>
      <c r="B53" s="24"/>
      <c r="C53" s="35"/>
      <c r="D53" s="77" t="s">
        <v>54</v>
      </c>
      <c r="E53" s="78" t="s">
        <v>58</v>
      </c>
      <c r="F53" s="79"/>
      <c r="G53" s="80" t="s">
        <v>42</v>
      </c>
      <c r="H53" s="81">
        <v>8</v>
      </c>
    </row>
    <row r="54" spans="1:8" s="72" customFormat="1" ht="12.75">
      <c r="A54" s="23"/>
      <c r="B54" s="24"/>
      <c r="C54" s="35"/>
      <c r="D54" s="77"/>
      <c r="E54" s="84" t="s">
        <v>48</v>
      </c>
      <c r="F54" s="85">
        <v>8</v>
      </c>
      <c r="G54" s="80"/>
      <c r="H54" s="81"/>
    </row>
    <row r="55" spans="1:8" s="72" customFormat="1" ht="12.75">
      <c r="A55" s="23"/>
      <c r="B55" s="24"/>
      <c r="C55" s="28"/>
      <c r="D55" s="86"/>
      <c r="E55" s="87"/>
      <c r="F55" s="88"/>
      <c r="G55" s="89"/>
      <c r="H55" s="90"/>
    </row>
    <row r="56" spans="1:8" s="72" customFormat="1" ht="12.75">
      <c r="A56" s="23"/>
      <c r="B56" s="24"/>
      <c r="C56" s="35"/>
      <c r="D56" s="77" t="s">
        <v>55</v>
      </c>
      <c r="E56" s="78" t="s">
        <v>59</v>
      </c>
      <c r="F56" s="79"/>
      <c r="G56" s="80" t="s">
        <v>42</v>
      </c>
      <c r="H56" s="81">
        <v>8</v>
      </c>
    </row>
    <row r="57" spans="1:8" s="72" customFormat="1" ht="12.75">
      <c r="A57" s="23"/>
      <c r="B57" s="24"/>
      <c r="C57" s="35"/>
      <c r="D57" s="77"/>
      <c r="E57" s="84" t="s">
        <v>48</v>
      </c>
      <c r="F57" s="85">
        <v>8</v>
      </c>
      <c r="G57" s="80"/>
      <c r="H57" s="81"/>
    </row>
    <row r="58" spans="1:8" s="72" customFormat="1" ht="12.75">
      <c r="A58" s="23"/>
      <c r="B58" s="24"/>
      <c r="C58" s="35"/>
      <c r="D58" s="77"/>
      <c r="E58" s="79"/>
      <c r="F58" s="82"/>
      <c r="G58" s="80"/>
      <c r="H58" s="83"/>
    </row>
    <row r="59" spans="1:8" s="72" customFormat="1" ht="12.75">
      <c r="A59" s="23">
        <f>MAX(A$1:A58)+1</f>
        <v>6</v>
      </c>
      <c r="B59" s="24"/>
      <c r="C59" s="35" t="s">
        <v>60</v>
      </c>
      <c r="D59" s="36"/>
      <c r="E59" s="57" t="s">
        <v>65</v>
      </c>
      <c r="F59" s="25"/>
      <c r="G59" s="26"/>
      <c r="H59" s="27"/>
    </row>
    <row r="60" spans="1:8" s="72" customFormat="1" ht="12.75">
      <c r="A60" s="23"/>
      <c r="B60" s="24"/>
      <c r="C60" s="35"/>
      <c r="D60" s="44" t="s">
        <v>61</v>
      </c>
      <c r="E60" s="58" t="s">
        <v>66</v>
      </c>
      <c r="F60" s="45"/>
      <c r="G60" s="47" t="s">
        <v>10</v>
      </c>
      <c r="H60" s="59">
        <v>20</v>
      </c>
    </row>
    <row r="61" spans="1:8" s="72" customFormat="1" ht="12.75">
      <c r="A61" s="23"/>
      <c r="B61" s="24"/>
      <c r="C61" s="28"/>
      <c r="D61" s="29"/>
      <c r="E61" s="30"/>
      <c r="F61" s="31"/>
      <c r="G61" s="22"/>
      <c r="H61" s="1"/>
    </row>
    <row r="62" spans="1:8" s="72" customFormat="1" ht="12.75">
      <c r="A62" s="23"/>
      <c r="B62" s="24"/>
      <c r="C62" s="35"/>
      <c r="D62" s="44" t="s">
        <v>62</v>
      </c>
      <c r="E62" s="58" t="s">
        <v>67</v>
      </c>
      <c r="F62" s="45"/>
      <c r="G62" s="47" t="s">
        <v>42</v>
      </c>
      <c r="H62" s="59">
        <v>40</v>
      </c>
    </row>
    <row r="63" spans="1:8" s="72" customFormat="1" ht="12.75">
      <c r="A63" s="23"/>
      <c r="B63" s="24"/>
      <c r="C63" s="35"/>
      <c r="D63" s="44"/>
      <c r="E63" s="45"/>
      <c r="F63" s="46"/>
      <c r="G63" s="47"/>
      <c r="H63" s="41"/>
    </row>
    <row r="64" spans="1:8" s="72" customFormat="1" ht="12.75">
      <c r="A64" s="23"/>
      <c r="B64" s="24"/>
      <c r="C64" s="35"/>
      <c r="D64" s="44" t="s">
        <v>63</v>
      </c>
      <c r="E64" s="58" t="s">
        <v>68</v>
      </c>
      <c r="F64" s="45"/>
      <c r="G64" s="47" t="s">
        <v>42</v>
      </c>
      <c r="H64" s="59">
        <v>8</v>
      </c>
    </row>
    <row r="65" spans="1:8" s="72" customFormat="1" ht="12.75">
      <c r="A65" s="23"/>
      <c r="B65" s="24"/>
      <c r="C65" s="28"/>
      <c r="D65" s="29"/>
      <c r="E65" s="30"/>
      <c r="F65" s="31"/>
      <c r="G65" s="22"/>
      <c r="H65" s="1"/>
    </row>
    <row r="66" spans="1:8" s="72" customFormat="1" ht="12.75">
      <c r="A66" s="23"/>
      <c r="B66" s="24"/>
      <c r="C66" s="35"/>
      <c r="D66" s="44" t="s">
        <v>64</v>
      </c>
      <c r="E66" s="58" t="s">
        <v>69</v>
      </c>
      <c r="F66" s="45"/>
      <c r="G66" s="47" t="s">
        <v>42</v>
      </c>
      <c r="H66" s="59">
        <v>8</v>
      </c>
    </row>
    <row r="67" spans="1:8" s="72" customFormat="1" ht="12.75">
      <c r="A67" s="23"/>
      <c r="B67" s="24"/>
      <c r="C67" s="35"/>
      <c r="D67" s="44"/>
      <c r="E67" s="45"/>
      <c r="F67" s="46"/>
      <c r="G67" s="47"/>
      <c r="H67" s="41"/>
    </row>
    <row r="68" spans="1:8" s="72" customFormat="1" ht="12.75">
      <c r="A68" s="23">
        <f>MAX(A$1:A67)+1</f>
        <v>7</v>
      </c>
      <c r="B68" s="24"/>
      <c r="C68" s="35" t="s">
        <v>70</v>
      </c>
      <c r="D68" s="36"/>
      <c r="E68" s="57" t="s">
        <v>71</v>
      </c>
      <c r="F68" s="25"/>
      <c r="G68" s="26"/>
      <c r="H68" s="27"/>
    </row>
    <row r="69" spans="1:8" s="72" customFormat="1" ht="25.5">
      <c r="A69" s="23"/>
      <c r="B69" s="24"/>
      <c r="C69" s="35"/>
      <c r="D69" s="44" t="s">
        <v>76</v>
      </c>
      <c r="E69" s="58" t="s">
        <v>72</v>
      </c>
      <c r="F69" s="45"/>
      <c r="G69" s="47" t="s">
        <v>10</v>
      </c>
      <c r="H69" s="59">
        <v>20</v>
      </c>
    </row>
    <row r="70" spans="1:8" s="72" customFormat="1" ht="12.75">
      <c r="A70" s="23"/>
      <c r="B70" s="24"/>
      <c r="C70" s="28"/>
      <c r="D70" s="29"/>
      <c r="E70" s="30"/>
      <c r="F70" s="31"/>
      <c r="G70" s="22"/>
      <c r="H70" s="1"/>
    </row>
    <row r="71" spans="1:8" s="72" customFormat="1" ht="12.75">
      <c r="A71" s="23"/>
      <c r="B71" s="24"/>
      <c r="C71" s="35"/>
      <c r="D71" s="44" t="s">
        <v>77</v>
      </c>
      <c r="E71" s="58" t="s">
        <v>73</v>
      </c>
      <c r="F71" s="45"/>
      <c r="G71" s="47" t="s">
        <v>42</v>
      </c>
      <c r="H71" s="59">
        <v>40</v>
      </c>
    </row>
    <row r="72" spans="1:8" s="72" customFormat="1" ht="12.75">
      <c r="A72" s="23"/>
      <c r="B72" s="24"/>
      <c r="C72" s="35"/>
      <c r="D72" s="44"/>
      <c r="E72" s="45"/>
      <c r="F72" s="46"/>
      <c r="G72" s="47"/>
      <c r="H72" s="41"/>
    </row>
    <row r="73" spans="1:8" s="72" customFormat="1" ht="12.75">
      <c r="A73" s="23"/>
      <c r="B73" s="24"/>
      <c r="C73" s="35"/>
      <c r="D73" s="44" t="s">
        <v>78</v>
      </c>
      <c r="E73" s="58" t="s">
        <v>74</v>
      </c>
      <c r="F73" s="45"/>
      <c r="G73" s="47" t="s">
        <v>42</v>
      </c>
      <c r="H73" s="59">
        <v>8</v>
      </c>
    </row>
    <row r="74" spans="1:8" s="72" customFormat="1" ht="12.75">
      <c r="A74" s="23"/>
      <c r="B74" s="24"/>
      <c r="C74" s="28"/>
      <c r="D74" s="29"/>
      <c r="E74" s="30"/>
      <c r="F74" s="31"/>
      <c r="G74" s="22"/>
      <c r="H74" s="1"/>
    </row>
    <row r="75" spans="1:8" s="72" customFormat="1" ht="12.75">
      <c r="A75" s="23"/>
      <c r="B75" s="24"/>
      <c r="C75" s="35"/>
      <c r="D75" s="44" t="s">
        <v>79</v>
      </c>
      <c r="E75" s="58" t="s">
        <v>75</v>
      </c>
      <c r="F75" s="45"/>
      <c r="G75" s="47" t="s">
        <v>42</v>
      </c>
      <c r="H75" s="59">
        <v>8</v>
      </c>
    </row>
    <row r="76" spans="1:8" s="72" customFormat="1" ht="12.75">
      <c r="A76" s="23"/>
      <c r="B76" s="24"/>
      <c r="C76" s="35"/>
      <c r="D76" s="44"/>
      <c r="E76" s="45"/>
      <c r="F76" s="46"/>
      <c r="G76" s="47"/>
      <c r="H76" s="41"/>
    </row>
    <row r="77" spans="1:8" s="72" customFormat="1" ht="12.75">
      <c r="A77" s="23">
        <f>MAX(A$1:A76)+1</f>
        <v>8</v>
      </c>
      <c r="B77" s="24"/>
      <c r="C77" s="35" t="s">
        <v>80</v>
      </c>
      <c r="D77" s="36"/>
      <c r="E77" s="57" t="s">
        <v>81</v>
      </c>
      <c r="F77" s="25"/>
      <c r="G77" s="26" t="s">
        <v>10</v>
      </c>
      <c r="H77" s="27">
        <f>F83</f>
        <v>140.80000000000001</v>
      </c>
    </row>
    <row r="78" spans="1:8" s="72" customFormat="1" ht="12.75">
      <c r="A78" s="23"/>
      <c r="B78" s="24"/>
      <c r="C78" s="35"/>
      <c r="D78" s="36"/>
      <c r="E78" s="39" t="s">
        <v>87</v>
      </c>
      <c r="F78" s="43"/>
      <c r="G78" s="26"/>
      <c r="H78" s="27"/>
    </row>
    <row r="79" spans="1:8" s="72" customFormat="1" ht="12.75">
      <c r="A79" s="23"/>
      <c r="B79" s="24"/>
      <c r="C79" s="35"/>
      <c r="D79" s="44"/>
      <c r="E79" s="39" t="s">
        <v>83</v>
      </c>
      <c r="F79" s="42">
        <f>2*20</f>
        <v>40</v>
      </c>
      <c r="G79" s="47"/>
      <c r="H79" s="41"/>
    </row>
    <row r="80" spans="1:8" s="72" customFormat="1" ht="12.75">
      <c r="A80" s="23"/>
      <c r="B80" s="24"/>
      <c r="C80" s="35"/>
      <c r="D80" s="44"/>
      <c r="E80" s="39" t="s">
        <v>84</v>
      </c>
      <c r="F80" s="42">
        <f>2*5*8*0.76</f>
        <v>60.8</v>
      </c>
      <c r="G80" s="47"/>
      <c r="H80" s="41"/>
    </row>
    <row r="81" spans="1:8" s="72" customFormat="1" ht="12.75">
      <c r="A81" s="23"/>
      <c r="B81" s="24"/>
      <c r="C81" s="35"/>
      <c r="D81" s="44"/>
      <c r="E81" s="39" t="s">
        <v>85</v>
      </c>
      <c r="F81" s="42">
        <f>2*8*1.5</f>
        <v>24</v>
      </c>
      <c r="G81" s="47"/>
      <c r="H81" s="41"/>
    </row>
    <row r="82" spans="1:8" s="72" customFormat="1" ht="12.75">
      <c r="A82" s="23"/>
      <c r="B82" s="24"/>
      <c r="C82" s="35"/>
      <c r="D82" s="44"/>
      <c r="E82" s="39" t="s">
        <v>86</v>
      </c>
      <c r="F82" s="48">
        <f>2*8*1</f>
        <v>16</v>
      </c>
      <c r="G82" s="47"/>
      <c r="H82" s="41"/>
    </row>
    <row r="83" spans="1:8" s="72" customFormat="1" ht="12.75">
      <c r="A83" s="23"/>
      <c r="B83" s="24"/>
      <c r="C83" s="35"/>
      <c r="D83" s="44"/>
      <c r="E83" s="49" t="s">
        <v>18</v>
      </c>
      <c r="F83" s="42">
        <f>SUM(F79:F82)</f>
        <v>140.80000000000001</v>
      </c>
      <c r="G83" s="47"/>
      <c r="H83" s="41"/>
    </row>
    <row r="84" spans="1:8" s="72" customFormat="1" ht="12.75">
      <c r="A84" s="23"/>
      <c r="B84" s="24"/>
      <c r="C84" s="35"/>
      <c r="D84" s="44"/>
      <c r="E84" s="45"/>
      <c r="F84" s="46"/>
      <c r="G84" s="47"/>
      <c r="H84" s="41"/>
    </row>
    <row r="85" spans="1:8" s="72" customFormat="1" ht="12.75">
      <c r="A85" s="23"/>
      <c r="B85" s="24"/>
      <c r="C85" s="35"/>
      <c r="D85" s="44"/>
      <c r="E85" s="45"/>
      <c r="F85" s="46"/>
      <c r="G85" s="47"/>
      <c r="H85" s="41"/>
    </row>
    <row r="86" spans="1:8" s="72" customFormat="1" ht="15.75">
      <c r="A86" s="23"/>
      <c r="B86" s="68" t="s">
        <v>88</v>
      </c>
      <c r="C86" s="73"/>
      <c r="D86" s="74"/>
      <c r="E86" s="75" t="s">
        <v>89</v>
      </c>
      <c r="F86" s="25"/>
      <c r="G86" s="22"/>
      <c r="H86" s="1"/>
    </row>
    <row r="87" spans="1:8" s="72" customFormat="1" ht="12.75">
      <c r="A87" s="23"/>
      <c r="B87" s="24"/>
      <c r="C87" s="33"/>
      <c r="D87" s="29"/>
      <c r="E87" s="34"/>
      <c r="F87" s="25"/>
      <c r="G87" s="26"/>
      <c r="H87" s="1"/>
    </row>
    <row r="88" spans="1:8" s="72" customFormat="1" ht="25.5">
      <c r="A88" s="23">
        <f>MAX(A$1:A87)+1</f>
        <v>9</v>
      </c>
      <c r="B88" s="24"/>
      <c r="C88" s="35" t="s">
        <v>90</v>
      </c>
      <c r="D88" s="36"/>
      <c r="E88" s="57" t="s">
        <v>92</v>
      </c>
      <c r="F88" s="37"/>
      <c r="G88" s="38"/>
      <c r="H88" s="27"/>
    </row>
    <row r="89" spans="1:8" s="72" customFormat="1" ht="25.5">
      <c r="A89" s="23"/>
      <c r="B89" s="24"/>
      <c r="C89" s="35"/>
      <c r="D89" s="44" t="s">
        <v>91</v>
      </c>
      <c r="E89" s="58" t="s">
        <v>93</v>
      </c>
      <c r="F89" s="45"/>
      <c r="G89" s="47" t="s">
        <v>9</v>
      </c>
      <c r="H89" s="59">
        <f>F90</f>
        <v>40</v>
      </c>
    </row>
    <row r="90" spans="1:8" s="72" customFormat="1" ht="12.75">
      <c r="A90" s="23"/>
      <c r="B90" s="24"/>
      <c r="C90" s="35"/>
      <c r="D90" s="36"/>
      <c r="E90" s="39" t="s">
        <v>94</v>
      </c>
      <c r="F90" s="40">
        <f>8*5</f>
        <v>40</v>
      </c>
      <c r="G90" s="38"/>
      <c r="H90" s="1"/>
    </row>
    <row r="91" spans="1:8" s="72" customFormat="1" ht="12.75">
      <c r="A91" s="23"/>
      <c r="B91" s="24"/>
      <c r="C91" s="35"/>
      <c r="D91" s="44"/>
      <c r="E91" s="45"/>
      <c r="F91" s="46"/>
      <c r="G91" s="47"/>
      <c r="H91" s="41"/>
    </row>
    <row r="92" spans="1:8" s="72" customFormat="1" ht="12.75">
      <c r="A92" s="23">
        <f>MAX(A$1:A91)+1</f>
        <v>10</v>
      </c>
      <c r="B92" s="24"/>
      <c r="C92" s="35" t="s">
        <v>95</v>
      </c>
      <c r="D92" s="36"/>
      <c r="E92" s="57" t="s">
        <v>98</v>
      </c>
      <c r="F92" s="37"/>
      <c r="G92" s="38"/>
      <c r="H92" s="27"/>
    </row>
    <row r="93" spans="1:8" s="72" customFormat="1" ht="25.5">
      <c r="A93" s="23"/>
      <c r="B93" s="24"/>
      <c r="C93" s="35"/>
      <c r="D93" s="44" t="s">
        <v>96</v>
      </c>
      <c r="E93" s="58" t="s">
        <v>97</v>
      </c>
      <c r="F93" s="45"/>
      <c r="G93" s="47" t="s">
        <v>9</v>
      </c>
      <c r="H93" s="59">
        <f>F94</f>
        <v>20</v>
      </c>
    </row>
    <row r="94" spans="1:8" s="72" customFormat="1" ht="12.75">
      <c r="A94" s="23"/>
      <c r="B94" s="24"/>
      <c r="C94" s="35"/>
      <c r="D94" s="36"/>
      <c r="E94" s="39" t="s">
        <v>99</v>
      </c>
      <c r="F94" s="40">
        <f>4*5</f>
        <v>20</v>
      </c>
      <c r="G94" s="38"/>
      <c r="H94" s="1"/>
    </row>
    <row r="95" spans="1:8" s="72" customFormat="1" ht="12.75">
      <c r="A95" s="23"/>
      <c r="B95" s="24"/>
      <c r="C95" s="35"/>
      <c r="D95" s="44"/>
      <c r="E95" s="45"/>
      <c r="F95" s="46"/>
      <c r="G95" s="47"/>
      <c r="H95" s="41"/>
    </row>
    <row r="96" spans="1:8" s="72" customFormat="1" ht="12.75">
      <c r="A96" s="23">
        <f>MAX(A$1:A95)+1</f>
        <v>11</v>
      </c>
      <c r="B96" s="24"/>
      <c r="C96" s="35" t="s">
        <v>100</v>
      </c>
      <c r="D96" s="36"/>
      <c r="E96" s="57" t="s">
        <v>102</v>
      </c>
      <c r="F96" s="37"/>
      <c r="G96" s="38"/>
      <c r="H96" s="27"/>
    </row>
    <row r="97" spans="1:8" s="72" customFormat="1" ht="12.75">
      <c r="A97" s="23"/>
      <c r="B97" s="24"/>
      <c r="C97" s="35"/>
      <c r="D97" s="44" t="s">
        <v>101</v>
      </c>
      <c r="E97" s="58" t="s">
        <v>103</v>
      </c>
      <c r="F97" s="45"/>
      <c r="G97" s="47" t="s">
        <v>10</v>
      </c>
      <c r="H97" s="59">
        <f>F102</f>
        <v>79.72</v>
      </c>
    </row>
    <row r="98" spans="1:8" s="72" customFormat="1" ht="12.75">
      <c r="A98" s="23"/>
      <c r="B98" s="24"/>
      <c r="C98" s="35"/>
      <c r="D98" s="44"/>
      <c r="E98" s="39" t="s">
        <v>104</v>
      </c>
      <c r="F98" s="42">
        <v>13.44</v>
      </c>
      <c r="G98" s="47"/>
      <c r="H98" s="41"/>
    </row>
    <row r="99" spans="1:8" s="72" customFormat="1" ht="12.75">
      <c r="A99" s="23"/>
      <c r="B99" s="24"/>
      <c r="C99" s="35"/>
      <c r="D99" s="44"/>
      <c r="E99" s="39" t="s">
        <v>105</v>
      </c>
      <c r="F99" s="42">
        <v>13.78</v>
      </c>
      <c r="G99" s="47"/>
      <c r="H99" s="41"/>
    </row>
    <row r="100" spans="1:8" s="72" customFormat="1" ht="25.5">
      <c r="A100" s="23"/>
      <c r="B100" s="24"/>
      <c r="C100" s="35"/>
      <c r="D100" s="44"/>
      <c r="E100" s="39" t="s">
        <v>106</v>
      </c>
      <c r="F100" s="42">
        <f>2*2.5*2*3</f>
        <v>30</v>
      </c>
      <c r="G100" s="47"/>
      <c r="H100" s="41"/>
    </row>
    <row r="101" spans="1:8" s="72" customFormat="1" ht="25.5">
      <c r="A101" s="23"/>
      <c r="B101" s="24"/>
      <c r="C101" s="35"/>
      <c r="D101" s="44"/>
      <c r="E101" s="39" t="s">
        <v>107</v>
      </c>
      <c r="F101" s="48">
        <f>2*2.5*1.5*3</f>
        <v>22.5</v>
      </c>
      <c r="G101" s="47"/>
      <c r="H101" s="41"/>
    </row>
    <row r="102" spans="1:8" s="72" customFormat="1" ht="12.75">
      <c r="A102" s="23"/>
      <c r="B102" s="24"/>
      <c r="C102" s="35"/>
      <c r="D102" s="44"/>
      <c r="E102" s="49" t="s">
        <v>18</v>
      </c>
      <c r="F102" s="42">
        <f>SUM(F97:F101)</f>
        <v>79.72</v>
      </c>
      <c r="G102" s="47"/>
      <c r="H102" s="41"/>
    </row>
    <row r="103" spans="1:8" s="72" customFormat="1" ht="12.75">
      <c r="A103" s="23"/>
      <c r="B103" s="24"/>
      <c r="C103" s="35"/>
      <c r="D103" s="44"/>
      <c r="E103" s="45"/>
      <c r="F103" s="46"/>
      <c r="G103" s="47"/>
      <c r="H103" s="41"/>
    </row>
    <row r="104" spans="1:8" s="72" customFormat="1" ht="12.75">
      <c r="A104" s="23">
        <f>MAX(A$1:A103)+1</f>
        <v>12</v>
      </c>
      <c r="B104" s="24"/>
      <c r="C104" s="35" t="s">
        <v>108</v>
      </c>
      <c r="D104" s="36"/>
      <c r="E104" s="57" t="s">
        <v>110</v>
      </c>
      <c r="F104" s="37"/>
      <c r="G104" s="38"/>
      <c r="H104" s="27"/>
    </row>
    <row r="105" spans="1:8" s="72" customFormat="1" ht="12.75">
      <c r="A105" s="23"/>
      <c r="B105" s="24"/>
      <c r="C105" s="35"/>
      <c r="D105" s="44" t="s">
        <v>109</v>
      </c>
      <c r="E105" s="58" t="s">
        <v>111</v>
      </c>
      <c r="F105" s="45"/>
      <c r="G105" s="47" t="s">
        <v>10</v>
      </c>
      <c r="H105" s="59">
        <f>F109</f>
        <v>67.400000000000006</v>
      </c>
    </row>
    <row r="106" spans="1:8" s="72" customFormat="1" ht="25.5">
      <c r="A106" s="23"/>
      <c r="B106" s="24"/>
      <c r="C106" s="35"/>
      <c r="D106" s="44"/>
      <c r="E106" s="39" t="s">
        <v>382</v>
      </c>
      <c r="F106" s="42">
        <f>0.6*0.16*150</f>
        <v>14.4</v>
      </c>
      <c r="G106" s="47"/>
      <c r="H106" s="41"/>
    </row>
    <row r="107" spans="1:8" s="72" customFormat="1" ht="12.75">
      <c r="A107" s="23"/>
      <c r="B107" s="24"/>
      <c r="C107" s="35"/>
      <c r="D107" s="44"/>
      <c r="E107" s="39" t="s">
        <v>112</v>
      </c>
      <c r="F107" s="42">
        <f>0.4*0.5*40</f>
        <v>8</v>
      </c>
      <c r="G107" s="47"/>
      <c r="H107" s="41"/>
    </row>
    <row r="108" spans="1:8" s="72" customFormat="1" ht="12.75">
      <c r="A108" s="23"/>
      <c r="B108" s="24"/>
      <c r="C108" s="35"/>
      <c r="D108" s="44"/>
      <c r="E108" s="39" t="s">
        <v>374</v>
      </c>
      <c r="F108" s="48">
        <f>0.5*0.6*150</f>
        <v>45</v>
      </c>
      <c r="G108" s="47"/>
      <c r="H108" s="41"/>
    </row>
    <row r="109" spans="1:8" s="72" customFormat="1" ht="12.75">
      <c r="A109" s="23"/>
      <c r="B109" s="24"/>
      <c r="C109" s="35"/>
      <c r="D109" s="44"/>
      <c r="E109" s="49" t="s">
        <v>18</v>
      </c>
      <c r="F109" s="42">
        <f>SUM(F106:F108)</f>
        <v>67.400000000000006</v>
      </c>
      <c r="G109" s="47"/>
      <c r="H109" s="41"/>
    </row>
    <row r="110" spans="1:8" s="72" customFormat="1" ht="12.75">
      <c r="A110" s="23"/>
      <c r="B110" s="24"/>
      <c r="C110" s="35"/>
      <c r="D110" s="44"/>
      <c r="E110" s="49"/>
      <c r="F110" s="42"/>
      <c r="G110" s="47"/>
      <c r="H110" s="41"/>
    </row>
    <row r="111" spans="1:8" s="72" customFormat="1" ht="12.75">
      <c r="A111" s="23">
        <f>MAX(A$1:A110)+1</f>
        <v>13</v>
      </c>
      <c r="B111" s="24"/>
      <c r="C111" s="35" t="s">
        <v>377</v>
      </c>
      <c r="D111" s="36"/>
      <c r="E111" s="57" t="s">
        <v>378</v>
      </c>
      <c r="F111" s="37"/>
      <c r="G111" s="38"/>
      <c r="H111" s="27"/>
    </row>
    <row r="112" spans="1:8" s="72" customFormat="1" ht="25.5">
      <c r="A112" s="23"/>
      <c r="B112" s="24"/>
      <c r="C112" s="35"/>
      <c r="D112" s="44" t="s">
        <v>379</v>
      </c>
      <c r="E112" s="58" t="s">
        <v>380</v>
      </c>
      <c r="F112" s="45"/>
      <c r="G112" s="47" t="s">
        <v>10</v>
      </c>
      <c r="H112" s="59">
        <f>F113</f>
        <v>14.4</v>
      </c>
    </row>
    <row r="113" spans="1:8" s="72" customFormat="1" ht="25.5">
      <c r="A113" s="23"/>
      <c r="B113" s="24"/>
      <c r="C113" s="35"/>
      <c r="D113" s="44"/>
      <c r="E113" s="39" t="s">
        <v>381</v>
      </c>
      <c r="F113" s="42">
        <f>0.6*0.16*150</f>
        <v>14.4</v>
      </c>
      <c r="G113" s="47"/>
      <c r="H113" s="41"/>
    </row>
    <row r="114" spans="1:8" s="72" customFormat="1" ht="12.75">
      <c r="A114" s="23"/>
      <c r="B114" s="24"/>
      <c r="C114" s="35"/>
      <c r="D114" s="44"/>
      <c r="E114" s="45"/>
      <c r="F114" s="46"/>
      <c r="G114" s="47"/>
      <c r="H114" s="41"/>
    </row>
    <row r="115" spans="1:8" s="72" customFormat="1" ht="12.75">
      <c r="A115" s="23">
        <f>MAX(A$1:A114)+1</f>
        <v>14</v>
      </c>
      <c r="B115" s="24"/>
      <c r="C115" s="35" t="s">
        <v>113</v>
      </c>
      <c r="D115" s="36"/>
      <c r="E115" s="57" t="s">
        <v>114</v>
      </c>
      <c r="F115" s="37"/>
      <c r="G115" s="38"/>
      <c r="H115" s="27"/>
    </row>
    <row r="116" spans="1:8" s="72" customFormat="1" ht="25.5">
      <c r="A116" s="23"/>
      <c r="B116" s="24"/>
      <c r="C116" s="35"/>
      <c r="D116" s="44" t="s">
        <v>115</v>
      </c>
      <c r="E116" s="58" t="s">
        <v>116</v>
      </c>
      <c r="F116" s="45"/>
      <c r="G116" s="47" t="s">
        <v>10</v>
      </c>
      <c r="H116" s="59">
        <f>F122</f>
        <v>112</v>
      </c>
    </row>
    <row r="117" spans="1:8" s="72" customFormat="1" ht="12.75">
      <c r="A117" s="23"/>
      <c r="B117" s="24"/>
      <c r="C117" s="35"/>
      <c r="D117" s="44"/>
      <c r="E117" s="39" t="s">
        <v>117</v>
      </c>
      <c r="F117" s="42">
        <v>6.5</v>
      </c>
      <c r="G117" s="47"/>
      <c r="H117" s="41"/>
    </row>
    <row r="118" spans="1:8" s="72" customFormat="1" ht="25.5">
      <c r="A118" s="23"/>
      <c r="B118" s="24"/>
      <c r="C118" s="35"/>
      <c r="D118" s="44"/>
      <c r="E118" s="39" t="s">
        <v>106</v>
      </c>
      <c r="F118" s="42">
        <f>2*2.5*2*3</f>
        <v>30</v>
      </c>
      <c r="G118" s="47"/>
      <c r="H118" s="41"/>
    </row>
    <row r="119" spans="1:8" s="72" customFormat="1" ht="25.5">
      <c r="A119" s="23"/>
      <c r="B119" s="24"/>
      <c r="C119" s="35"/>
      <c r="D119" s="44"/>
      <c r="E119" s="39" t="s">
        <v>107</v>
      </c>
      <c r="F119" s="42">
        <f>2*2.5*1.5*3</f>
        <v>22.5</v>
      </c>
      <c r="G119" s="47"/>
      <c r="H119" s="41"/>
    </row>
    <row r="120" spans="1:8" s="72" customFormat="1" ht="12.75">
      <c r="A120" s="23"/>
      <c r="B120" s="24"/>
      <c r="C120" s="35"/>
      <c r="D120" s="44"/>
      <c r="E120" s="39" t="s">
        <v>112</v>
      </c>
      <c r="F120" s="42">
        <f>0.4*0.5*40</f>
        <v>8</v>
      </c>
      <c r="G120" s="47"/>
      <c r="H120" s="41"/>
    </row>
    <row r="121" spans="1:8" s="72" customFormat="1" ht="12.75">
      <c r="A121" s="23"/>
      <c r="B121" s="24"/>
      <c r="C121" s="35"/>
      <c r="D121" s="44"/>
      <c r="E121" s="39" t="s">
        <v>374</v>
      </c>
      <c r="F121" s="48">
        <f>0.5*0.6*150</f>
        <v>45</v>
      </c>
      <c r="G121" s="47"/>
      <c r="H121" s="41"/>
    </row>
    <row r="122" spans="1:8" s="72" customFormat="1" ht="12.75">
      <c r="A122" s="23"/>
      <c r="B122" s="24"/>
      <c r="C122" s="35"/>
      <c r="D122" s="44"/>
      <c r="E122" s="49" t="s">
        <v>18</v>
      </c>
      <c r="F122" s="42">
        <f>SUM(F116:F121)</f>
        <v>112</v>
      </c>
      <c r="G122" s="47"/>
      <c r="H122" s="41"/>
    </row>
    <row r="123" spans="1:8" s="72" customFormat="1" ht="12.75">
      <c r="A123" s="23"/>
      <c r="B123" s="24"/>
      <c r="C123" s="35"/>
      <c r="D123" s="44"/>
      <c r="E123" s="45"/>
      <c r="F123" s="46"/>
      <c r="G123" s="47"/>
      <c r="H123" s="41"/>
    </row>
    <row r="124" spans="1:8" s="72" customFormat="1" ht="12.75">
      <c r="A124" s="23">
        <f>MAX(A$1:A123)+1</f>
        <v>15</v>
      </c>
      <c r="B124" s="24"/>
      <c r="C124" s="35" t="s">
        <v>118</v>
      </c>
      <c r="D124" s="36"/>
      <c r="E124" s="57" t="s">
        <v>120</v>
      </c>
      <c r="F124" s="37"/>
      <c r="G124" s="38"/>
      <c r="H124" s="27"/>
    </row>
    <row r="125" spans="1:8" s="72" customFormat="1" ht="25.5">
      <c r="A125" s="23"/>
      <c r="B125" s="24"/>
      <c r="C125" s="35"/>
      <c r="D125" s="44" t="s">
        <v>119</v>
      </c>
      <c r="E125" s="58" t="s">
        <v>121</v>
      </c>
      <c r="F125" s="45"/>
      <c r="G125" s="47" t="s">
        <v>9</v>
      </c>
      <c r="H125" s="59">
        <f>F126</f>
        <v>54.599999999999994</v>
      </c>
    </row>
    <row r="126" spans="1:8" s="72" customFormat="1" ht="12.75">
      <c r="A126" s="23"/>
      <c r="B126" s="24"/>
      <c r="C126" s="35"/>
      <c r="D126" s="36"/>
      <c r="E126" s="39" t="s">
        <v>122</v>
      </c>
      <c r="F126" s="40">
        <f>6*9.1</f>
        <v>54.599999999999994</v>
      </c>
      <c r="G126" s="38"/>
      <c r="H126" s="1"/>
    </row>
    <row r="127" spans="1:8" s="72" customFormat="1" ht="12.75">
      <c r="A127" s="23"/>
      <c r="B127" s="24"/>
      <c r="C127" s="35"/>
      <c r="D127" s="44"/>
      <c r="E127" s="45"/>
      <c r="F127" s="46"/>
      <c r="G127" s="47"/>
      <c r="H127" s="41"/>
    </row>
    <row r="128" spans="1:8" s="72" customFormat="1" ht="12.75">
      <c r="A128" s="23"/>
      <c r="B128" s="24"/>
      <c r="C128" s="35"/>
      <c r="D128" s="44"/>
      <c r="E128" s="45"/>
      <c r="F128" s="46"/>
      <c r="G128" s="47"/>
      <c r="H128" s="41"/>
    </row>
    <row r="129" spans="1:8" s="72" customFormat="1" ht="15.75">
      <c r="A129" s="23"/>
      <c r="B129" s="68" t="s">
        <v>124</v>
      </c>
      <c r="C129" s="73"/>
      <c r="D129" s="74"/>
      <c r="E129" s="75" t="s">
        <v>123</v>
      </c>
      <c r="F129" s="25"/>
      <c r="G129" s="22"/>
      <c r="H129" s="1"/>
    </row>
    <row r="130" spans="1:8" s="72" customFormat="1" ht="12.75">
      <c r="A130" s="23"/>
      <c r="B130" s="24"/>
      <c r="C130" s="33"/>
      <c r="D130" s="29"/>
      <c r="E130" s="34"/>
      <c r="F130" s="25"/>
      <c r="G130" s="26"/>
      <c r="H130" s="1"/>
    </row>
    <row r="131" spans="1:8" s="72" customFormat="1" ht="12.75">
      <c r="A131" s="23">
        <f>MAX(A$1:A130)+1</f>
        <v>16</v>
      </c>
      <c r="B131" s="24"/>
      <c r="C131" s="35" t="s">
        <v>51</v>
      </c>
      <c r="D131" s="36"/>
      <c r="E131" s="57" t="s">
        <v>50</v>
      </c>
      <c r="F131" s="37"/>
      <c r="G131" s="38"/>
      <c r="H131" s="27"/>
    </row>
    <row r="132" spans="1:8" s="72" customFormat="1" ht="25.5">
      <c r="A132" s="23"/>
      <c r="B132" s="24"/>
      <c r="C132" s="35"/>
      <c r="D132" s="44" t="s">
        <v>125</v>
      </c>
      <c r="E132" s="58" t="s">
        <v>126</v>
      </c>
      <c r="F132" s="45"/>
      <c r="G132" s="47" t="s">
        <v>10</v>
      </c>
      <c r="H132" s="59">
        <f>F138</f>
        <v>110.91999999999999</v>
      </c>
    </row>
    <row r="133" spans="1:8" s="72" customFormat="1" ht="12.75">
      <c r="A133" s="23"/>
      <c r="B133" s="24"/>
      <c r="C133" s="35"/>
      <c r="D133" s="36"/>
      <c r="E133" s="39" t="s">
        <v>104</v>
      </c>
      <c r="F133" s="42">
        <v>13.44</v>
      </c>
      <c r="G133" s="38"/>
      <c r="H133" s="1"/>
    </row>
    <row r="134" spans="1:8" s="72" customFormat="1" ht="12.75">
      <c r="A134" s="23"/>
      <c r="B134" s="24"/>
      <c r="C134" s="35"/>
      <c r="D134" s="44"/>
      <c r="E134" s="39" t="s">
        <v>105</v>
      </c>
      <c r="F134" s="42">
        <v>13.78</v>
      </c>
      <c r="G134" s="47"/>
      <c r="H134" s="41"/>
    </row>
    <row r="135" spans="1:8" s="72" customFormat="1" ht="12.75">
      <c r="A135" s="23"/>
      <c r="B135" s="24"/>
      <c r="C135" s="35"/>
      <c r="D135" s="44"/>
      <c r="E135" s="39" t="s">
        <v>127</v>
      </c>
      <c r="F135" s="42">
        <f>0.4*0.5*40*2</f>
        <v>16</v>
      </c>
      <c r="G135" s="47"/>
      <c r="H135" s="41"/>
    </row>
    <row r="136" spans="1:8" s="72" customFormat="1" ht="25.5">
      <c r="A136" s="23"/>
      <c r="B136" s="24"/>
      <c r="C136" s="35"/>
      <c r="D136" s="44"/>
      <c r="E136" s="39" t="s">
        <v>385</v>
      </c>
      <c r="F136" s="42">
        <f>0.6*(0.5-0.16)*150*2</f>
        <v>61.199999999999996</v>
      </c>
      <c r="G136" s="47"/>
      <c r="H136" s="41"/>
    </row>
    <row r="137" spans="1:8" s="72" customFormat="1" ht="12.75">
      <c r="A137" s="23"/>
      <c r="B137" s="24"/>
      <c r="C137" s="35"/>
      <c r="D137" s="44"/>
      <c r="E137" s="39" t="s">
        <v>117</v>
      </c>
      <c r="F137" s="48">
        <v>6.5</v>
      </c>
      <c r="G137" s="47"/>
      <c r="H137" s="41"/>
    </row>
    <row r="138" spans="1:8" s="72" customFormat="1" ht="12.75">
      <c r="A138" s="23"/>
      <c r="B138" s="24"/>
      <c r="C138" s="35"/>
      <c r="D138" s="44"/>
      <c r="E138" s="49" t="s">
        <v>18</v>
      </c>
      <c r="F138" s="42">
        <f>SUM(F133:F137)</f>
        <v>110.91999999999999</v>
      </c>
      <c r="G138" s="47"/>
      <c r="H138" s="41"/>
    </row>
    <row r="139" spans="1:8" s="72" customFormat="1" ht="12.75">
      <c r="A139" s="23"/>
      <c r="B139" s="24"/>
      <c r="C139" s="35"/>
      <c r="D139" s="44"/>
      <c r="E139" s="45"/>
      <c r="F139" s="46"/>
      <c r="G139" s="47"/>
      <c r="H139" s="41"/>
    </row>
    <row r="140" spans="1:8" s="72" customFormat="1" ht="12.75">
      <c r="A140" s="23">
        <f>MAX(A$1:A139)+1</f>
        <v>17</v>
      </c>
      <c r="B140" s="24"/>
      <c r="C140" s="35" t="s">
        <v>80</v>
      </c>
      <c r="D140" s="36"/>
      <c r="E140" s="57" t="s">
        <v>81</v>
      </c>
      <c r="F140" s="37"/>
      <c r="G140" s="38"/>
      <c r="H140" s="27"/>
    </row>
    <row r="141" spans="1:8" s="72" customFormat="1" ht="25.5">
      <c r="A141" s="23"/>
      <c r="B141" s="24"/>
      <c r="C141" s="35"/>
      <c r="D141" s="44" t="s">
        <v>128</v>
      </c>
      <c r="E141" s="58" t="s">
        <v>129</v>
      </c>
      <c r="F141" s="45"/>
      <c r="G141" s="47" t="s">
        <v>10</v>
      </c>
      <c r="H141" s="59">
        <f>F142</f>
        <v>110.91999999999999</v>
      </c>
    </row>
    <row r="142" spans="1:8" s="72" customFormat="1" ht="12.75">
      <c r="A142" s="23"/>
      <c r="B142" s="24"/>
      <c r="C142" s="35"/>
      <c r="D142" s="36"/>
      <c r="E142" s="39" t="s">
        <v>130</v>
      </c>
      <c r="F142" s="42">
        <f>F138</f>
        <v>110.91999999999999</v>
      </c>
      <c r="G142" s="38"/>
      <c r="H142" s="1"/>
    </row>
    <row r="143" spans="1:8" s="72" customFormat="1" ht="12.75">
      <c r="A143" s="23"/>
      <c r="B143" s="24"/>
      <c r="C143" s="35"/>
      <c r="D143" s="44"/>
      <c r="E143" s="45"/>
      <c r="F143" s="46"/>
      <c r="G143" s="47"/>
      <c r="H143" s="41"/>
    </row>
    <row r="144" spans="1:8" s="72" customFormat="1" ht="12.75">
      <c r="A144" s="23"/>
      <c r="B144" s="24"/>
      <c r="C144" s="35"/>
      <c r="D144" s="44"/>
      <c r="E144" s="45"/>
      <c r="F144" s="46"/>
      <c r="G144" s="47"/>
      <c r="H144" s="41"/>
    </row>
    <row r="145" spans="1:8" s="72" customFormat="1" ht="15.75">
      <c r="A145" s="23"/>
      <c r="B145" s="68" t="s">
        <v>131</v>
      </c>
      <c r="C145" s="73"/>
      <c r="D145" s="74"/>
      <c r="E145" s="75" t="s">
        <v>132</v>
      </c>
      <c r="F145" s="25"/>
      <c r="G145" s="22"/>
      <c r="H145" s="1"/>
    </row>
    <row r="146" spans="1:8" s="72" customFormat="1" ht="12.75">
      <c r="A146" s="23"/>
      <c r="B146" s="24"/>
      <c r="C146" s="33"/>
      <c r="D146" s="29"/>
      <c r="E146" s="34"/>
      <c r="F146" s="25"/>
      <c r="G146" s="26"/>
      <c r="H146" s="1"/>
    </row>
    <row r="147" spans="1:8" s="72" customFormat="1" ht="38.25">
      <c r="A147" s="23">
        <f>MAX(A$1:A146)+1</f>
        <v>18</v>
      </c>
      <c r="B147" s="24"/>
      <c r="C147" s="35" t="s">
        <v>133</v>
      </c>
      <c r="D147" s="36"/>
      <c r="E147" s="57" t="s">
        <v>134</v>
      </c>
      <c r="F147" s="37"/>
      <c r="G147" s="38"/>
      <c r="H147" s="27"/>
    </row>
    <row r="148" spans="1:8" s="72" customFormat="1" ht="25.5">
      <c r="A148" s="23"/>
      <c r="B148" s="24"/>
      <c r="C148" s="35"/>
      <c r="D148" s="44" t="s">
        <v>135</v>
      </c>
      <c r="E148" s="58" t="s">
        <v>136</v>
      </c>
      <c r="F148" s="45"/>
      <c r="G148" s="47" t="s">
        <v>37</v>
      </c>
      <c r="H148" s="59">
        <f>F154</f>
        <v>609.18000000000006</v>
      </c>
    </row>
    <row r="149" spans="1:8" s="72" customFormat="1" ht="12.75">
      <c r="A149" s="23"/>
      <c r="B149" s="24"/>
      <c r="C149" s="35"/>
      <c r="D149" s="36"/>
      <c r="E149" s="39" t="s">
        <v>117</v>
      </c>
      <c r="F149" s="42">
        <f>6*2.9*3.2</f>
        <v>55.68</v>
      </c>
      <c r="G149" s="38"/>
      <c r="H149" s="1"/>
    </row>
    <row r="150" spans="1:8" s="72" customFormat="1" ht="12.75">
      <c r="A150" s="23"/>
      <c r="B150" s="24"/>
      <c r="C150" s="35"/>
      <c r="D150" s="36"/>
      <c r="E150" s="39" t="s">
        <v>141</v>
      </c>
      <c r="F150" s="42">
        <f>2*4.5*4</f>
        <v>36</v>
      </c>
      <c r="G150" s="38"/>
      <c r="H150" s="1"/>
    </row>
    <row r="151" spans="1:8" s="72" customFormat="1" ht="12.75">
      <c r="A151" s="23"/>
      <c r="B151" s="24"/>
      <c r="C151" s="35"/>
      <c r="D151" s="36"/>
      <c r="E151" s="39" t="s">
        <v>142</v>
      </c>
      <c r="F151" s="42">
        <f>2*4.5*3.5</f>
        <v>31.5</v>
      </c>
      <c r="G151" s="38"/>
      <c r="H151" s="1"/>
    </row>
    <row r="152" spans="1:8" s="72" customFormat="1" ht="12.75">
      <c r="A152" s="23"/>
      <c r="B152" s="24"/>
      <c r="C152" s="35"/>
      <c r="D152" s="36"/>
      <c r="E152" s="39" t="s">
        <v>264</v>
      </c>
      <c r="F152" s="42">
        <f>2.4*40</f>
        <v>96</v>
      </c>
      <c r="G152" s="38"/>
      <c r="H152" s="1"/>
    </row>
    <row r="153" spans="1:8" s="72" customFormat="1" ht="12.75">
      <c r="A153" s="23"/>
      <c r="B153" s="24"/>
      <c r="C153" s="35"/>
      <c r="D153" s="36"/>
      <c r="E153" s="39" t="s">
        <v>383</v>
      </c>
      <c r="F153" s="48">
        <f>2.6*150</f>
        <v>390</v>
      </c>
      <c r="G153" s="38"/>
      <c r="H153" s="1"/>
    </row>
    <row r="154" spans="1:8" s="72" customFormat="1" ht="12.75">
      <c r="A154" s="23"/>
      <c r="B154" s="24"/>
      <c r="C154" s="35"/>
      <c r="D154" s="44"/>
      <c r="E154" s="49" t="s">
        <v>18</v>
      </c>
      <c r="F154" s="42">
        <f>SUM(F149:F153)</f>
        <v>609.18000000000006</v>
      </c>
      <c r="G154" s="47"/>
      <c r="H154" s="41"/>
    </row>
    <row r="155" spans="1:8" s="72" customFormat="1" ht="12.75">
      <c r="A155" s="23"/>
      <c r="B155" s="24"/>
      <c r="C155" s="35"/>
      <c r="D155" s="44"/>
      <c r="E155" s="45"/>
      <c r="F155" s="46"/>
      <c r="G155" s="47"/>
      <c r="H155" s="41"/>
    </row>
    <row r="156" spans="1:8" s="72" customFormat="1" ht="38.25">
      <c r="A156" s="23">
        <f>MAX(A$1:A155)+1</f>
        <v>19</v>
      </c>
      <c r="B156" s="24"/>
      <c r="C156" s="35" t="s">
        <v>137</v>
      </c>
      <c r="D156" s="36"/>
      <c r="E156" s="57" t="s">
        <v>138</v>
      </c>
      <c r="F156" s="37"/>
      <c r="G156" s="38"/>
      <c r="H156" s="27"/>
    </row>
    <row r="157" spans="1:8" s="72" customFormat="1" ht="25.5">
      <c r="A157" s="23"/>
      <c r="B157" s="24"/>
      <c r="C157" s="35"/>
      <c r="D157" s="44" t="s">
        <v>140</v>
      </c>
      <c r="E157" s="58" t="s">
        <v>139</v>
      </c>
      <c r="F157" s="45"/>
      <c r="G157" s="47" t="s">
        <v>37</v>
      </c>
      <c r="H157" s="59">
        <f>F162</f>
        <v>708</v>
      </c>
    </row>
    <row r="158" spans="1:8" s="72" customFormat="1" ht="12.75">
      <c r="A158" s="23"/>
      <c r="B158" s="24"/>
      <c r="C158" s="35"/>
      <c r="D158" s="36"/>
      <c r="E158" s="39" t="s">
        <v>104</v>
      </c>
      <c r="F158" s="42">
        <f>4*(3*3.4-1*1.4)</f>
        <v>35.199999999999996</v>
      </c>
      <c r="G158" s="38"/>
      <c r="H158" s="1"/>
    </row>
    <row r="159" spans="1:8" s="72" customFormat="1" ht="12.75">
      <c r="A159" s="23"/>
      <c r="B159" s="24"/>
      <c r="C159" s="35"/>
      <c r="D159" s="36"/>
      <c r="E159" s="39" t="s">
        <v>105</v>
      </c>
      <c r="F159" s="42">
        <f>4*(3.2*3.4-1.2*1.4)</f>
        <v>36.800000000000004</v>
      </c>
      <c r="G159" s="38"/>
      <c r="H159" s="1"/>
    </row>
    <row r="160" spans="1:8" s="72" customFormat="1" ht="12.75">
      <c r="A160" s="23"/>
      <c r="B160" s="24"/>
      <c r="C160" s="35"/>
      <c r="D160" s="36"/>
      <c r="E160" s="39" t="s">
        <v>265</v>
      </c>
      <c r="F160" s="42">
        <f>2.4*40</f>
        <v>96</v>
      </c>
      <c r="G160" s="38"/>
      <c r="H160" s="1"/>
    </row>
    <row r="161" spans="1:8" s="72" customFormat="1" ht="25.5">
      <c r="A161" s="23"/>
      <c r="B161" s="24"/>
      <c r="C161" s="35"/>
      <c r="D161" s="36"/>
      <c r="E161" s="39" t="s">
        <v>384</v>
      </c>
      <c r="F161" s="48">
        <f>3.6*150</f>
        <v>540</v>
      </c>
      <c r="G161" s="38"/>
      <c r="H161" s="1"/>
    </row>
    <row r="162" spans="1:8" s="72" customFormat="1" ht="12.75">
      <c r="A162" s="23"/>
      <c r="B162" s="24"/>
      <c r="C162" s="35"/>
      <c r="D162" s="44"/>
      <c r="E162" s="49" t="s">
        <v>18</v>
      </c>
      <c r="F162" s="42">
        <f>SUM(F158:F161)</f>
        <v>708</v>
      </c>
      <c r="G162" s="47"/>
      <c r="H162" s="41"/>
    </row>
    <row r="163" spans="1:8" s="72" customFormat="1" ht="12.75">
      <c r="A163" s="23"/>
      <c r="B163" s="24"/>
      <c r="C163" s="35"/>
      <c r="D163" s="44"/>
      <c r="E163" s="49"/>
      <c r="F163" s="42"/>
      <c r="G163" s="47"/>
      <c r="H163" s="41"/>
    </row>
    <row r="164" spans="1:8" s="72" customFormat="1" ht="12.75">
      <c r="A164" s="23"/>
      <c r="B164" s="24"/>
      <c r="C164" s="35"/>
      <c r="D164" s="44"/>
      <c r="E164" s="45"/>
      <c r="F164" s="46"/>
      <c r="G164" s="47"/>
      <c r="H164" s="41"/>
    </row>
    <row r="165" spans="1:8" s="72" customFormat="1" ht="15.75">
      <c r="A165" s="23"/>
      <c r="B165" s="68" t="s">
        <v>143</v>
      </c>
      <c r="C165" s="73"/>
      <c r="D165" s="74"/>
      <c r="E165" s="75" t="s">
        <v>144</v>
      </c>
      <c r="F165" s="25"/>
      <c r="G165" s="22"/>
      <c r="H165" s="1"/>
    </row>
    <row r="166" spans="1:8" s="72" customFormat="1" ht="12.75">
      <c r="A166" s="23"/>
      <c r="B166" s="24"/>
      <c r="C166" s="33"/>
      <c r="D166" s="29"/>
      <c r="E166" s="34"/>
      <c r="F166" s="25"/>
      <c r="G166" s="26"/>
      <c r="H166" s="1"/>
    </row>
    <row r="167" spans="1:8" s="72" customFormat="1" ht="25.5">
      <c r="A167" s="23">
        <f>MAX(A$1:A166)+1</f>
        <v>20</v>
      </c>
      <c r="B167" s="24"/>
      <c r="C167" s="35" t="s">
        <v>145</v>
      </c>
      <c r="D167" s="36"/>
      <c r="E167" s="57" t="s">
        <v>148</v>
      </c>
      <c r="F167" s="37"/>
      <c r="G167" s="38"/>
      <c r="H167" s="27"/>
    </row>
    <row r="168" spans="1:8" s="72" customFormat="1" ht="12.75">
      <c r="A168" s="23"/>
      <c r="B168" s="24"/>
      <c r="C168" s="35"/>
      <c r="D168" s="44" t="s">
        <v>146</v>
      </c>
      <c r="E168" s="58" t="s">
        <v>147</v>
      </c>
      <c r="F168" s="45"/>
      <c r="G168" s="47" t="s">
        <v>42</v>
      </c>
      <c r="H168" s="59">
        <f>F169</f>
        <v>4</v>
      </c>
    </row>
    <row r="169" spans="1:8" s="72" customFormat="1" ht="12.75">
      <c r="A169" s="23"/>
      <c r="B169" s="24"/>
      <c r="C169" s="35"/>
      <c r="D169" s="44"/>
      <c r="E169" s="39" t="s">
        <v>157</v>
      </c>
      <c r="F169" s="42">
        <v>4</v>
      </c>
      <c r="G169" s="47"/>
      <c r="H169" s="41"/>
    </row>
    <row r="170" spans="1:8" s="72" customFormat="1" ht="12.75">
      <c r="A170" s="23"/>
      <c r="B170" s="24"/>
      <c r="C170" s="35"/>
      <c r="D170" s="44"/>
      <c r="E170" s="45"/>
      <c r="F170" s="46"/>
      <c r="G170" s="47"/>
      <c r="H170" s="41"/>
    </row>
    <row r="171" spans="1:8" s="72" customFormat="1" ht="25.5">
      <c r="A171" s="23">
        <f>MAX(A$1:A170)+1</f>
        <v>21</v>
      </c>
      <c r="B171" s="24"/>
      <c r="C171" s="35" t="s">
        <v>149</v>
      </c>
      <c r="D171" s="36"/>
      <c r="E171" s="57" t="s">
        <v>150</v>
      </c>
      <c r="F171" s="37"/>
      <c r="G171" s="38"/>
      <c r="H171" s="27"/>
    </row>
    <row r="172" spans="1:8" s="72" customFormat="1" ht="12.75">
      <c r="A172" s="23"/>
      <c r="B172" s="24"/>
      <c r="C172" s="35"/>
      <c r="D172" s="44" t="s">
        <v>152</v>
      </c>
      <c r="E172" s="58" t="s">
        <v>151</v>
      </c>
      <c r="F172" s="45"/>
      <c r="G172" s="47" t="s">
        <v>42</v>
      </c>
      <c r="H172" s="59">
        <f>F173</f>
        <v>4</v>
      </c>
    </row>
    <row r="173" spans="1:8" s="72" customFormat="1" ht="12.75">
      <c r="A173" s="23"/>
      <c r="B173" s="24"/>
      <c r="C173" s="35"/>
      <c r="D173" s="44"/>
      <c r="E173" s="39" t="s">
        <v>158</v>
      </c>
      <c r="F173" s="42">
        <v>4</v>
      </c>
      <c r="G173" s="47"/>
      <c r="H173" s="41"/>
    </row>
    <row r="174" spans="1:8" s="72" customFormat="1" ht="12.75">
      <c r="A174" s="23"/>
      <c r="B174" s="24"/>
      <c r="C174" s="35"/>
      <c r="D174" s="44"/>
      <c r="E174" s="45"/>
      <c r="F174" s="46"/>
      <c r="G174" s="47"/>
      <c r="H174" s="41"/>
    </row>
    <row r="175" spans="1:8" s="72" customFormat="1" ht="25.5">
      <c r="A175" s="23">
        <f>MAX(A$1:A174)+1</f>
        <v>22</v>
      </c>
      <c r="B175" s="24"/>
      <c r="C175" s="35" t="s">
        <v>153</v>
      </c>
      <c r="D175" s="36"/>
      <c r="E175" s="57" t="s">
        <v>154</v>
      </c>
      <c r="F175" s="37"/>
      <c r="G175" s="38"/>
      <c r="H175" s="27"/>
    </row>
    <row r="176" spans="1:8" s="72" customFormat="1" ht="12.75">
      <c r="A176" s="23"/>
      <c r="B176" s="24"/>
      <c r="C176" s="35"/>
      <c r="D176" s="44" t="s">
        <v>156</v>
      </c>
      <c r="E176" s="58" t="s">
        <v>155</v>
      </c>
      <c r="F176" s="45"/>
      <c r="G176" s="47" t="s">
        <v>42</v>
      </c>
      <c r="H176" s="59">
        <f>F177</f>
        <v>8</v>
      </c>
    </row>
    <row r="177" spans="1:10" s="72" customFormat="1" ht="12.75">
      <c r="A177" s="23"/>
      <c r="B177" s="24"/>
      <c r="C177" s="35"/>
      <c r="D177" s="44"/>
      <c r="E177" s="39" t="s">
        <v>159</v>
      </c>
      <c r="F177" s="42">
        <v>8</v>
      </c>
      <c r="G177" s="47"/>
      <c r="H177" s="41"/>
    </row>
    <row r="178" spans="1:10" s="72" customFormat="1" ht="12.75">
      <c r="A178" s="23"/>
      <c r="B178" s="24"/>
      <c r="C178" s="35"/>
      <c r="D178" s="44"/>
      <c r="E178" s="39"/>
      <c r="F178" s="48"/>
      <c r="G178" s="47"/>
      <c r="H178" s="41"/>
    </row>
    <row r="179" spans="1:10" s="72" customFormat="1" ht="25.5">
      <c r="A179" s="23">
        <f>MAX(A$1:A178)+1</f>
        <v>23</v>
      </c>
      <c r="B179" s="24"/>
      <c r="C179" s="35" t="s">
        <v>160</v>
      </c>
      <c r="D179" s="36"/>
      <c r="E179" s="57" t="s">
        <v>161</v>
      </c>
      <c r="F179" s="25"/>
      <c r="G179" s="26"/>
      <c r="H179" s="27">
        <f>H180+H182+H187+H194</f>
        <v>280</v>
      </c>
    </row>
    <row r="180" spans="1:10" s="72" customFormat="1" ht="12.75">
      <c r="A180" s="23"/>
      <c r="B180" s="24"/>
      <c r="C180" s="35"/>
      <c r="D180" s="44" t="s">
        <v>169</v>
      </c>
      <c r="E180" s="58" t="s">
        <v>162</v>
      </c>
      <c r="F180" s="45"/>
      <c r="G180" s="47" t="s">
        <v>42</v>
      </c>
      <c r="H180" s="59">
        <v>252</v>
      </c>
    </row>
    <row r="181" spans="1:10" s="72" customFormat="1" ht="12.75">
      <c r="A181" s="23"/>
      <c r="B181" s="24"/>
      <c r="C181" s="28"/>
      <c r="D181" s="29"/>
      <c r="E181" s="30"/>
      <c r="F181" s="31"/>
      <c r="G181" s="22"/>
      <c r="H181" s="1"/>
    </row>
    <row r="182" spans="1:10" s="72" customFormat="1" ht="12.75">
      <c r="A182" s="23"/>
      <c r="B182" s="24"/>
      <c r="C182" s="35"/>
      <c r="D182" s="44" t="s">
        <v>168</v>
      </c>
      <c r="E182" s="58" t="s">
        <v>163</v>
      </c>
      <c r="F182" s="45"/>
      <c r="G182" s="47" t="s">
        <v>42</v>
      </c>
      <c r="H182" s="59">
        <f>F185</f>
        <v>12</v>
      </c>
    </row>
    <row r="183" spans="1:10" s="72" customFormat="1" ht="12.75">
      <c r="A183" s="23"/>
      <c r="B183" s="24"/>
      <c r="C183" s="35"/>
      <c r="D183" s="44"/>
      <c r="E183" s="39" t="s">
        <v>170</v>
      </c>
      <c r="F183" s="42">
        <v>4</v>
      </c>
      <c r="G183" s="47"/>
      <c r="H183" s="41"/>
    </row>
    <row r="184" spans="1:10" s="72" customFormat="1" ht="12.75">
      <c r="A184" s="23"/>
      <c r="B184" s="24"/>
      <c r="C184" s="35"/>
      <c r="D184" s="44"/>
      <c r="E184" s="39" t="s">
        <v>171</v>
      </c>
      <c r="F184" s="48">
        <v>8</v>
      </c>
      <c r="G184" s="47"/>
      <c r="H184" s="41"/>
    </row>
    <row r="185" spans="1:10" s="72" customFormat="1" ht="12.75">
      <c r="A185" s="23"/>
      <c r="B185" s="24"/>
      <c r="C185" s="35"/>
      <c r="D185" s="44"/>
      <c r="E185" s="49" t="s">
        <v>18</v>
      </c>
      <c r="F185" s="42">
        <f>SUM(F183:F184)</f>
        <v>12</v>
      </c>
      <c r="G185" s="47"/>
      <c r="H185" s="41"/>
      <c r="J185" s="91"/>
    </row>
    <row r="186" spans="1:10" s="72" customFormat="1" ht="12.75">
      <c r="A186" s="23"/>
      <c r="B186" s="24"/>
      <c r="C186" s="35"/>
      <c r="D186" s="44"/>
      <c r="E186" s="45"/>
      <c r="F186" s="46"/>
      <c r="G186" s="47"/>
      <c r="H186" s="41"/>
    </row>
    <row r="187" spans="1:10" s="72" customFormat="1" ht="25.5">
      <c r="A187" s="23"/>
      <c r="B187" s="24"/>
      <c r="C187" s="35"/>
      <c r="D187" s="44" t="s">
        <v>167</v>
      </c>
      <c r="E187" s="58" t="s">
        <v>164</v>
      </c>
      <c r="F187" s="45"/>
      <c r="G187" s="47" t="s">
        <v>42</v>
      </c>
      <c r="H187" s="59">
        <f>F192</f>
        <v>8</v>
      </c>
    </row>
    <row r="188" spans="1:10" s="72" customFormat="1" ht="12.75">
      <c r="A188" s="23"/>
      <c r="B188" s="24"/>
      <c r="C188" s="35"/>
      <c r="D188" s="44"/>
      <c r="E188" s="39" t="s">
        <v>172</v>
      </c>
      <c r="F188" s="42">
        <v>2</v>
      </c>
      <c r="G188" s="47"/>
      <c r="H188" s="41"/>
    </row>
    <row r="189" spans="1:10" s="72" customFormat="1" ht="12.75">
      <c r="A189" s="23"/>
      <c r="B189" s="24"/>
      <c r="C189" s="35"/>
      <c r="D189" s="44"/>
      <c r="E189" s="39" t="s">
        <v>173</v>
      </c>
      <c r="F189" s="42">
        <v>2</v>
      </c>
      <c r="G189" s="47"/>
      <c r="H189" s="41"/>
    </row>
    <row r="190" spans="1:10" s="72" customFormat="1" ht="12.75">
      <c r="A190" s="23"/>
      <c r="B190" s="24"/>
      <c r="C190" s="35"/>
      <c r="D190" s="44"/>
      <c r="E190" s="39" t="s">
        <v>174</v>
      </c>
      <c r="F190" s="42">
        <v>2</v>
      </c>
      <c r="G190" s="47"/>
      <c r="H190" s="41"/>
    </row>
    <row r="191" spans="1:10" s="72" customFormat="1" ht="12.75">
      <c r="A191" s="23"/>
      <c r="B191" s="24"/>
      <c r="C191" s="35"/>
      <c r="D191" s="44"/>
      <c r="E191" s="39" t="s">
        <v>175</v>
      </c>
      <c r="F191" s="48">
        <v>2</v>
      </c>
      <c r="G191" s="47"/>
      <c r="H191" s="41"/>
    </row>
    <row r="192" spans="1:10" s="72" customFormat="1" ht="12.75">
      <c r="A192" s="23"/>
      <c r="B192" s="24"/>
      <c r="C192" s="35"/>
      <c r="D192" s="44"/>
      <c r="E192" s="49" t="s">
        <v>18</v>
      </c>
      <c r="F192" s="42">
        <f>SUM(F188:F191)</f>
        <v>8</v>
      </c>
      <c r="G192" s="47"/>
      <c r="H192" s="41"/>
    </row>
    <row r="193" spans="1:8" s="72" customFormat="1" ht="12.75">
      <c r="A193" s="23"/>
      <c r="B193" s="24"/>
      <c r="C193" s="28"/>
      <c r="D193" s="29"/>
      <c r="E193" s="30"/>
      <c r="F193" s="31"/>
      <c r="G193" s="22"/>
      <c r="H193" s="1"/>
    </row>
    <row r="194" spans="1:8" s="72" customFormat="1" ht="12.75">
      <c r="A194" s="23"/>
      <c r="B194" s="24"/>
      <c r="C194" s="35"/>
      <c r="D194" s="44" t="s">
        <v>166</v>
      </c>
      <c r="E194" s="58" t="s">
        <v>165</v>
      </c>
      <c r="F194" s="45"/>
      <c r="G194" s="47" t="s">
        <v>42</v>
      </c>
      <c r="H194" s="59">
        <f>F195</f>
        <v>8</v>
      </c>
    </row>
    <row r="195" spans="1:8" s="72" customFormat="1" ht="38.25">
      <c r="A195" s="23"/>
      <c r="B195" s="24"/>
      <c r="C195" s="35"/>
      <c r="D195" s="44"/>
      <c r="E195" s="39" t="s">
        <v>176</v>
      </c>
      <c r="F195" s="42">
        <v>8</v>
      </c>
      <c r="G195" s="47"/>
      <c r="H195" s="41"/>
    </row>
    <row r="196" spans="1:8" s="72" customFormat="1" ht="12.75">
      <c r="A196" s="23"/>
      <c r="B196" s="24"/>
      <c r="C196" s="35"/>
      <c r="D196" s="44"/>
      <c r="E196" s="39"/>
      <c r="F196" s="42"/>
      <c r="G196" s="47"/>
      <c r="H196" s="41"/>
    </row>
    <row r="197" spans="1:8" s="72" customFormat="1" ht="25.5">
      <c r="A197" s="23">
        <f>MAX(A$1:A196)+1</f>
        <v>24</v>
      </c>
      <c r="B197" s="24"/>
      <c r="C197" s="35" t="s">
        <v>177</v>
      </c>
      <c r="D197" s="36"/>
      <c r="E197" s="57" t="s">
        <v>180</v>
      </c>
      <c r="F197" s="25"/>
      <c r="G197" s="26"/>
      <c r="H197" s="27"/>
    </row>
    <row r="198" spans="1:8" s="72" customFormat="1" ht="25.5">
      <c r="A198" s="23"/>
      <c r="B198" s="24"/>
      <c r="C198" s="35"/>
      <c r="D198" s="44" t="s">
        <v>178</v>
      </c>
      <c r="E198" s="58" t="s">
        <v>179</v>
      </c>
      <c r="F198" s="45"/>
      <c r="G198" s="47" t="s">
        <v>42</v>
      </c>
      <c r="H198" s="59">
        <f>F203</f>
        <v>16</v>
      </c>
    </row>
    <row r="199" spans="1:8" s="72" customFormat="1" ht="12.75">
      <c r="A199" s="23"/>
      <c r="B199" s="24"/>
      <c r="C199" s="35"/>
      <c r="D199" s="44"/>
      <c r="E199" s="39" t="s">
        <v>372</v>
      </c>
      <c r="F199" s="42">
        <v>4</v>
      </c>
      <c r="G199" s="47"/>
      <c r="H199" s="59"/>
    </row>
    <row r="200" spans="1:8" s="72" customFormat="1" ht="12.75">
      <c r="A200" s="23"/>
      <c r="B200" s="24"/>
      <c r="C200" s="35"/>
      <c r="D200" s="44"/>
      <c r="E200" s="39" t="s">
        <v>181</v>
      </c>
      <c r="F200" s="42">
        <v>4</v>
      </c>
      <c r="G200" s="47"/>
      <c r="H200" s="41"/>
    </row>
    <row r="201" spans="1:8" s="72" customFormat="1" ht="12.75">
      <c r="A201" s="23"/>
      <c r="B201" s="24"/>
      <c r="C201" s="35"/>
      <c r="D201" s="44"/>
      <c r="E201" s="39" t="s">
        <v>373</v>
      </c>
      <c r="F201" s="42">
        <v>4</v>
      </c>
      <c r="G201" s="47"/>
      <c r="H201" s="41"/>
    </row>
    <row r="202" spans="1:8" s="72" customFormat="1" ht="12.75">
      <c r="A202" s="23"/>
      <c r="B202" s="24"/>
      <c r="C202" s="35"/>
      <c r="D202" s="44"/>
      <c r="E202" s="39" t="s">
        <v>182</v>
      </c>
      <c r="F202" s="48">
        <v>4</v>
      </c>
      <c r="G202" s="47"/>
      <c r="H202" s="41"/>
    </row>
    <row r="203" spans="1:8" s="72" customFormat="1" ht="12.75">
      <c r="A203" s="23"/>
      <c r="B203" s="24"/>
      <c r="C203" s="35"/>
      <c r="D203" s="44"/>
      <c r="E203" s="49" t="s">
        <v>18</v>
      </c>
      <c r="F203" s="42">
        <f>SUM(F199:F202)</f>
        <v>16</v>
      </c>
      <c r="G203" s="47"/>
      <c r="H203" s="41"/>
    </row>
    <row r="204" spans="1:8" s="72" customFormat="1" ht="12.75">
      <c r="A204" s="23"/>
      <c r="B204" s="24"/>
      <c r="C204" s="35"/>
      <c r="D204" s="44"/>
      <c r="E204" s="45"/>
      <c r="F204" s="46"/>
      <c r="G204" s="47"/>
      <c r="H204" s="41"/>
    </row>
    <row r="205" spans="1:8" s="72" customFormat="1" ht="38.25">
      <c r="A205" s="23">
        <f>MAX(A$1:A204)+1</f>
        <v>25</v>
      </c>
      <c r="B205" s="24"/>
      <c r="C205" s="35" t="s">
        <v>183</v>
      </c>
      <c r="D205" s="36"/>
      <c r="E205" s="57" t="s">
        <v>184</v>
      </c>
      <c r="F205" s="25"/>
      <c r="G205" s="26"/>
      <c r="H205" s="27">
        <f>SUM(H206:H223)</f>
        <v>34</v>
      </c>
    </row>
    <row r="206" spans="1:8" s="72" customFormat="1" ht="25.5">
      <c r="A206" s="23"/>
      <c r="B206" s="24"/>
      <c r="C206" s="35"/>
      <c r="D206" s="44" t="s">
        <v>185</v>
      </c>
      <c r="E206" s="58" t="s">
        <v>186</v>
      </c>
      <c r="F206" s="45"/>
      <c r="G206" s="47" t="s">
        <v>42</v>
      </c>
      <c r="H206" s="59">
        <f>F210</f>
        <v>8</v>
      </c>
    </row>
    <row r="207" spans="1:8" s="72" customFormat="1" ht="12.75">
      <c r="A207" s="23"/>
      <c r="B207" s="24"/>
      <c r="C207" s="35"/>
      <c r="D207" s="44"/>
      <c r="E207" s="39" t="s">
        <v>187</v>
      </c>
      <c r="F207" s="42">
        <v>2</v>
      </c>
      <c r="G207" s="47"/>
      <c r="H207" s="41"/>
    </row>
    <row r="208" spans="1:8" s="72" customFormat="1" ht="12.75">
      <c r="A208" s="23"/>
      <c r="B208" s="24"/>
      <c r="C208" s="35"/>
      <c r="D208" s="44"/>
      <c r="E208" s="39" t="s">
        <v>189</v>
      </c>
      <c r="F208" s="42">
        <v>2</v>
      </c>
      <c r="G208" s="47"/>
      <c r="H208" s="41"/>
    </row>
    <row r="209" spans="1:8" s="72" customFormat="1" ht="12.75">
      <c r="A209" s="23"/>
      <c r="B209" s="24"/>
      <c r="C209" s="35"/>
      <c r="D209" s="44"/>
      <c r="E209" s="39" t="s">
        <v>188</v>
      </c>
      <c r="F209" s="48">
        <v>4</v>
      </c>
      <c r="G209" s="47"/>
      <c r="H209" s="41"/>
    </row>
    <row r="210" spans="1:8" s="72" customFormat="1" ht="12.75">
      <c r="A210" s="23"/>
      <c r="B210" s="24"/>
      <c r="C210" s="35"/>
      <c r="D210" s="44"/>
      <c r="E210" s="49" t="s">
        <v>18</v>
      </c>
      <c r="F210" s="42">
        <f>SUM(F207:F209)</f>
        <v>8</v>
      </c>
      <c r="G210" s="47"/>
      <c r="H210" s="41"/>
    </row>
    <row r="211" spans="1:8" s="72" customFormat="1" ht="12.75">
      <c r="A211" s="23"/>
      <c r="B211" s="24"/>
      <c r="C211" s="35"/>
      <c r="D211" s="44"/>
      <c r="E211" s="45"/>
      <c r="F211" s="46"/>
      <c r="G211" s="47"/>
      <c r="H211" s="41"/>
    </row>
    <row r="212" spans="1:8" s="72" customFormat="1" ht="25.5">
      <c r="A212" s="23"/>
      <c r="B212" s="24"/>
      <c r="C212" s="35"/>
      <c r="D212" s="44" t="s">
        <v>190</v>
      </c>
      <c r="E212" s="58" t="s">
        <v>191</v>
      </c>
      <c r="F212" s="45"/>
      <c r="G212" s="47" t="s">
        <v>42</v>
      </c>
      <c r="H212" s="59">
        <f>F215</f>
        <v>8</v>
      </c>
    </row>
    <row r="213" spans="1:8" s="72" customFormat="1" ht="12.75">
      <c r="A213" s="23"/>
      <c r="B213" s="24"/>
      <c r="C213" s="35"/>
      <c r="D213" s="44"/>
      <c r="E213" s="39" t="s">
        <v>192</v>
      </c>
      <c r="F213" s="42">
        <v>2</v>
      </c>
      <c r="G213" s="47"/>
      <c r="H213" s="41"/>
    </row>
    <row r="214" spans="1:8" s="72" customFormat="1" ht="12.75">
      <c r="A214" s="23"/>
      <c r="B214" s="24"/>
      <c r="C214" s="35"/>
      <c r="D214" s="44"/>
      <c r="E214" s="39" t="s">
        <v>193</v>
      </c>
      <c r="F214" s="48">
        <v>6</v>
      </c>
      <c r="G214" s="47"/>
      <c r="H214" s="41"/>
    </row>
    <row r="215" spans="1:8" s="72" customFormat="1" ht="12.75">
      <c r="A215" s="23"/>
      <c r="B215" s="24"/>
      <c r="C215" s="35"/>
      <c r="D215" s="44"/>
      <c r="E215" s="49" t="s">
        <v>18</v>
      </c>
      <c r="F215" s="42">
        <f>SUM(F213:F214)</f>
        <v>8</v>
      </c>
      <c r="G215" s="47"/>
      <c r="H215" s="41"/>
    </row>
    <row r="216" spans="1:8" s="72" customFormat="1" ht="12.75">
      <c r="A216" s="23"/>
      <c r="B216" s="24"/>
      <c r="C216" s="35"/>
      <c r="D216" s="44"/>
      <c r="E216" s="45"/>
      <c r="F216" s="46"/>
      <c r="G216" s="47"/>
      <c r="H216" s="41"/>
    </row>
    <row r="217" spans="1:8" s="72" customFormat="1" ht="25.5">
      <c r="A217" s="23"/>
      <c r="B217" s="24"/>
      <c r="C217" s="35"/>
      <c r="D217" s="44" t="s">
        <v>194</v>
      </c>
      <c r="E217" s="58" t="s">
        <v>195</v>
      </c>
      <c r="F217" s="45"/>
      <c r="G217" s="47" t="s">
        <v>42</v>
      </c>
      <c r="H217" s="59">
        <f>F221</f>
        <v>14</v>
      </c>
    </row>
    <row r="218" spans="1:8" s="72" customFormat="1" ht="12.75">
      <c r="A218" s="23"/>
      <c r="B218" s="24"/>
      <c r="C218" s="35"/>
      <c r="D218" s="44"/>
      <c r="E218" s="39" t="s">
        <v>196</v>
      </c>
      <c r="F218" s="42">
        <v>4</v>
      </c>
      <c r="G218" s="47"/>
      <c r="H218" s="41"/>
    </row>
    <row r="219" spans="1:8" s="72" customFormat="1" ht="12.75">
      <c r="A219" s="23"/>
      <c r="B219" s="24"/>
      <c r="C219" s="35"/>
      <c r="D219" s="44"/>
      <c r="E219" s="39" t="s">
        <v>217</v>
      </c>
      <c r="F219" s="42">
        <v>4</v>
      </c>
      <c r="G219" s="47"/>
      <c r="H219" s="41"/>
    </row>
    <row r="220" spans="1:8" s="72" customFormat="1" ht="12.75">
      <c r="A220" s="23"/>
      <c r="B220" s="24"/>
      <c r="C220" s="35"/>
      <c r="D220" s="44"/>
      <c r="E220" s="39" t="s">
        <v>197</v>
      </c>
      <c r="F220" s="48">
        <v>6</v>
      </c>
      <c r="G220" s="47"/>
      <c r="H220" s="41"/>
    </row>
    <row r="221" spans="1:8" s="72" customFormat="1" ht="12.75">
      <c r="A221" s="23"/>
      <c r="B221" s="24"/>
      <c r="C221" s="35"/>
      <c r="D221" s="44"/>
      <c r="E221" s="49" t="s">
        <v>18</v>
      </c>
      <c r="F221" s="42">
        <f>SUM(F218:F220)</f>
        <v>14</v>
      </c>
      <c r="G221" s="47"/>
      <c r="H221" s="41"/>
    </row>
    <row r="222" spans="1:8" s="72" customFormat="1" ht="12.75">
      <c r="A222" s="23"/>
      <c r="B222" s="24"/>
      <c r="C222" s="35"/>
      <c r="D222" s="44"/>
      <c r="E222" s="45"/>
      <c r="F222" s="46"/>
      <c r="G222" s="47"/>
      <c r="H222" s="41"/>
    </row>
    <row r="223" spans="1:8" s="72" customFormat="1" ht="25.5">
      <c r="A223" s="23"/>
      <c r="B223" s="24"/>
      <c r="C223" s="35"/>
      <c r="D223" s="44" t="s">
        <v>198</v>
      </c>
      <c r="E223" s="58" t="s">
        <v>199</v>
      </c>
      <c r="F223" s="45"/>
      <c r="G223" s="47" t="s">
        <v>42</v>
      </c>
      <c r="H223" s="59">
        <f>F224</f>
        <v>4</v>
      </c>
    </row>
    <row r="224" spans="1:8" s="72" customFormat="1" ht="12.75">
      <c r="A224" s="23"/>
      <c r="B224" s="24"/>
      <c r="C224" s="35"/>
      <c r="D224" s="44"/>
      <c r="E224" s="39" t="s">
        <v>200</v>
      </c>
      <c r="F224" s="42">
        <v>4</v>
      </c>
      <c r="G224" s="47"/>
      <c r="H224" s="41"/>
    </row>
    <row r="225" spans="1:8" s="72" customFormat="1" ht="12.75">
      <c r="A225" s="23"/>
      <c r="B225" s="24"/>
      <c r="C225" s="35"/>
      <c r="D225" s="44"/>
      <c r="E225" s="45"/>
      <c r="F225" s="46"/>
      <c r="G225" s="47"/>
      <c r="H225" s="41"/>
    </row>
    <row r="226" spans="1:8" s="72" customFormat="1" ht="12.75">
      <c r="A226" s="23"/>
      <c r="B226" s="24"/>
      <c r="C226" s="35"/>
      <c r="D226" s="44"/>
      <c r="E226" s="39" t="s">
        <v>201</v>
      </c>
      <c r="F226" s="42"/>
      <c r="G226" s="47" t="s">
        <v>9</v>
      </c>
      <c r="H226" s="59">
        <v>80</v>
      </c>
    </row>
    <row r="227" spans="1:8" s="72" customFormat="1" ht="12.75">
      <c r="A227" s="23"/>
      <c r="B227" s="24"/>
      <c r="C227" s="35"/>
      <c r="D227" s="44"/>
      <c r="E227" s="45"/>
      <c r="F227" s="46"/>
      <c r="G227" s="47"/>
      <c r="H227" s="41"/>
    </row>
    <row r="228" spans="1:8" s="72" customFormat="1" ht="25.5">
      <c r="A228" s="23">
        <f>MAX(A$1:A227)+1</f>
        <v>26</v>
      </c>
      <c r="B228" s="24"/>
      <c r="C228" s="35" t="s">
        <v>202</v>
      </c>
      <c r="D228" s="36"/>
      <c r="E228" s="57" t="s">
        <v>203</v>
      </c>
      <c r="F228" s="25"/>
      <c r="G228" s="26"/>
      <c r="H228" s="27">
        <f>SUM(H229:H241)</f>
        <v>36</v>
      </c>
    </row>
    <row r="229" spans="1:8" s="72" customFormat="1" ht="12.75">
      <c r="A229" s="23"/>
      <c r="B229" s="24"/>
      <c r="C229" s="35"/>
      <c r="D229" s="44" t="s">
        <v>204</v>
      </c>
      <c r="E229" s="58" t="s">
        <v>205</v>
      </c>
      <c r="F229" s="45"/>
      <c r="G229" s="47" t="s">
        <v>42</v>
      </c>
      <c r="H229" s="59">
        <f>F230</f>
        <v>4</v>
      </c>
    </row>
    <row r="230" spans="1:8" s="72" customFormat="1" ht="12.75">
      <c r="A230" s="23"/>
      <c r="B230" s="24"/>
      <c r="C230" s="35"/>
      <c r="D230" s="44"/>
      <c r="E230" s="39" t="s">
        <v>206</v>
      </c>
      <c r="F230" s="42">
        <v>4</v>
      </c>
      <c r="G230" s="47"/>
      <c r="H230" s="41"/>
    </row>
    <row r="231" spans="1:8" s="72" customFormat="1" ht="12.75">
      <c r="A231" s="23"/>
      <c r="B231" s="24"/>
      <c r="C231" s="35"/>
      <c r="D231" s="44"/>
      <c r="E231" s="39"/>
      <c r="F231" s="42"/>
      <c r="G231" s="47"/>
      <c r="H231" s="41"/>
    </row>
    <row r="232" spans="1:8" s="72" customFormat="1" ht="25.5">
      <c r="A232" s="23"/>
      <c r="B232" s="24"/>
      <c r="C232" s="35"/>
      <c r="D232" s="44" t="s">
        <v>207</v>
      </c>
      <c r="E232" s="58" t="s">
        <v>208</v>
      </c>
      <c r="F232" s="45"/>
      <c r="G232" s="47" t="s">
        <v>42</v>
      </c>
      <c r="H232" s="59">
        <f>F233</f>
        <v>4</v>
      </c>
    </row>
    <row r="233" spans="1:8" s="72" customFormat="1" ht="12.75">
      <c r="A233" s="23"/>
      <c r="B233" s="24"/>
      <c r="C233" s="35"/>
      <c r="D233" s="44"/>
      <c r="E233" s="39" t="s">
        <v>215</v>
      </c>
      <c r="F233" s="42">
        <v>4</v>
      </c>
      <c r="G233" s="47"/>
      <c r="H233" s="41"/>
    </row>
    <row r="234" spans="1:8" s="72" customFormat="1" ht="12.75">
      <c r="A234" s="23"/>
      <c r="B234" s="24"/>
      <c r="C234" s="35"/>
      <c r="D234" s="44"/>
      <c r="E234" s="39"/>
      <c r="F234" s="42"/>
      <c r="G234" s="47"/>
      <c r="H234" s="41"/>
    </row>
    <row r="235" spans="1:8" s="72" customFormat="1" ht="25.5">
      <c r="A235" s="23"/>
      <c r="B235" s="24"/>
      <c r="C235" s="35"/>
      <c r="D235" s="44" t="s">
        <v>209</v>
      </c>
      <c r="E235" s="58" t="s">
        <v>210</v>
      </c>
      <c r="F235" s="45"/>
      <c r="G235" s="47" t="s">
        <v>42</v>
      </c>
      <c r="H235" s="59">
        <f>F236</f>
        <v>4</v>
      </c>
    </row>
    <row r="236" spans="1:8" s="72" customFormat="1" ht="12.75">
      <c r="A236" s="23"/>
      <c r="B236" s="24"/>
      <c r="C236" s="35"/>
      <c r="D236" s="44"/>
      <c r="E236" s="39" t="s">
        <v>216</v>
      </c>
      <c r="F236" s="42">
        <v>4</v>
      </c>
      <c r="G236" s="47"/>
      <c r="H236" s="41"/>
    </row>
    <row r="237" spans="1:8" s="72" customFormat="1" ht="12.75">
      <c r="A237" s="23"/>
      <c r="B237" s="24"/>
      <c r="C237" s="35"/>
      <c r="D237" s="44"/>
      <c r="E237" s="39"/>
      <c r="F237" s="42"/>
      <c r="G237" s="47"/>
      <c r="H237" s="41"/>
    </row>
    <row r="238" spans="1:8" s="72" customFormat="1" ht="25.5">
      <c r="A238" s="23"/>
      <c r="B238" s="24"/>
      <c r="C238" s="35"/>
      <c r="D238" s="44" t="s">
        <v>211</v>
      </c>
      <c r="E238" s="58" t="s">
        <v>212</v>
      </c>
      <c r="F238" s="45"/>
      <c r="G238" s="47" t="s">
        <v>42</v>
      </c>
      <c r="H238" s="59">
        <f>F239</f>
        <v>4</v>
      </c>
    </row>
    <row r="239" spans="1:8" s="72" customFormat="1" ht="12.75">
      <c r="A239" s="23"/>
      <c r="B239" s="24"/>
      <c r="C239" s="35"/>
      <c r="D239" s="44"/>
      <c r="E239" s="39" t="s">
        <v>218</v>
      </c>
      <c r="F239" s="42">
        <v>4</v>
      </c>
      <c r="G239" s="47"/>
      <c r="H239" s="41"/>
    </row>
    <row r="240" spans="1:8" s="72" customFormat="1" ht="12.75">
      <c r="A240" s="23"/>
      <c r="B240" s="24"/>
      <c r="C240" s="35"/>
      <c r="D240" s="44"/>
      <c r="E240" s="39"/>
      <c r="F240" s="42"/>
      <c r="G240" s="47"/>
      <c r="H240" s="41"/>
    </row>
    <row r="241" spans="1:8" s="72" customFormat="1" ht="25.5">
      <c r="A241" s="23"/>
      <c r="B241" s="24"/>
      <c r="C241" s="35"/>
      <c r="D241" s="44" t="s">
        <v>213</v>
      </c>
      <c r="E241" s="58" t="s">
        <v>214</v>
      </c>
      <c r="F241" s="45"/>
      <c r="G241" s="47" t="s">
        <v>42</v>
      </c>
      <c r="H241" s="59">
        <f>F244</f>
        <v>20</v>
      </c>
    </row>
    <row r="242" spans="1:8" s="72" customFormat="1" ht="12.75">
      <c r="A242" s="23"/>
      <c r="B242" s="24"/>
      <c r="C242" s="35"/>
      <c r="D242" s="44"/>
      <c r="E242" s="39" t="s">
        <v>222</v>
      </c>
      <c r="F242" s="42">
        <f>4*4</f>
        <v>16</v>
      </c>
      <c r="G242" s="47"/>
      <c r="H242" s="41"/>
    </row>
    <row r="243" spans="1:8" s="72" customFormat="1" ht="12.75">
      <c r="A243" s="23"/>
      <c r="B243" s="24"/>
      <c r="C243" s="35"/>
      <c r="D243" s="44"/>
      <c r="E243" s="39" t="s">
        <v>223</v>
      </c>
      <c r="F243" s="48">
        <v>4</v>
      </c>
      <c r="G243" s="47"/>
      <c r="H243" s="41"/>
    </row>
    <row r="244" spans="1:8" s="72" customFormat="1" ht="12.75">
      <c r="A244" s="23"/>
      <c r="B244" s="24"/>
      <c r="C244" s="35"/>
      <c r="D244" s="44"/>
      <c r="E244" s="49" t="s">
        <v>18</v>
      </c>
      <c r="F244" s="42">
        <f>SUM(F242:F243)</f>
        <v>20</v>
      </c>
      <c r="G244" s="47"/>
      <c r="H244" s="41"/>
    </row>
    <row r="245" spans="1:8" s="72" customFormat="1" ht="12.75">
      <c r="A245" s="23"/>
      <c r="B245" s="24"/>
      <c r="C245" s="35"/>
      <c r="D245" s="44"/>
      <c r="E245" s="39"/>
      <c r="F245" s="42"/>
      <c r="G245" s="47"/>
      <c r="H245" s="41"/>
    </row>
    <row r="246" spans="1:8" s="72" customFormat="1" ht="25.5">
      <c r="A246" s="23"/>
      <c r="B246" s="24"/>
      <c r="C246" s="35"/>
      <c r="D246" s="44" t="s">
        <v>219</v>
      </c>
      <c r="E246" s="58" t="s">
        <v>220</v>
      </c>
      <c r="F246" s="45"/>
      <c r="G246" s="47" t="s">
        <v>9</v>
      </c>
      <c r="H246" s="59">
        <f>F247</f>
        <v>120</v>
      </c>
    </row>
    <row r="247" spans="1:8" s="72" customFormat="1" ht="12.75">
      <c r="A247" s="23"/>
      <c r="B247" s="24"/>
      <c r="C247" s="35"/>
      <c r="D247" s="44"/>
      <c r="E247" s="39" t="s">
        <v>221</v>
      </c>
      <c r="F247" s="42">
        <v>120</v>
      </c>
      <c r="G247" s="47"/>
      <c r="H247" s="41"/>
    </row>
    <row r="248" spans="1:8" s="72" customFormat="1" ht="12.75">
      <c r="A248" s="23"/>
      <c r="B248" s="24"/>
      <c r="C248" s="35"/>
      <c r="D248" s="44"/>
      <c r="E248" s="39"/>
      <c r="F248" s="42"/>
      <c r="G248" s="47"/>
      <c r="H248" s="41"/>
    </row>
    <row r="249" spans="1:8" s="72" customFormat="1" ht="38.25">
      <c r="A249" s="23">
        <f>MAX(A$1:A248)+1</f>
        <v>27</v>
      </c>
      <c r="B249" s="24"/>
      <c r="C249" s="35" t="s">
        <v>224</v>
      </c>
      <c r="D249" s="36"/>
      <c r="E249" s="57" t="s">
        <v>225</v>
      </c>
      <c r="F249" s="25"/>
      <c r="G249" s="26"/>
      <c r="H249" s="27">
        <f>SUM(H250:H270)</f>
        <v>58</v>
      </c>
    </row>
    <row r="250" spans="1:8" s="72" customFormat="1" ht="25.5">
      <c r="A250" s="23"/>
      <c r="B250" s="24"/>
      <c r="C250" s="35"/>
      <c r="D250" s="44" t="s">
        <v>227</v>
      </c>
      <c r="E250" s="58" t="s">
        <v>226</v>
      </c>
      <c r="F250" s="45"/>
      <c r="G250" s="47" t="s">
        <v>42</v>
      </c>
      <c r="H250" s="59">
        <f>F254</f>
        <v>12</v>
      </c>
    </row>
    <row r="251" spans="1:8" s="72" customFormat="1" ht="12.75">
      <c r="A251" s="23"/>
      <c r="B251" s="24"/>
      <c r="C251" s="35"/>
      <c r="D251" s="44"/>
      <c r="E251" s="39" t="s">
        <v>228</v>
      </c>
      <c r="F251" s="42">
        <v>4</v>
      </c>
      <c r="G251" s="47"/>
      <c r="H251" s="41"/>
    </row>
    <row r="252" spans="1:8" s="72" customFormat="1" ht="12.75">
      <c r="A252" s="23"/>
      <c r="B252" s="24"/>
      <c r="C252" s="35"/>
      <c r="D252" s="44"/>
      <c r="E252" s="39" t="s">
        <v>229</v>
      </c>
      <c r="F252" s="42">
        <v>2</v>
      </c>
      <c r="G252" s="47"/>
      <c r="H252" s="41"/>
    </row>
    <row r="253" spans="1:8" s="72" customFormat="1" ht="12.75">
      <c r="A253" s="23"/>
      <c r="B253" s="24"/>
      <c r="C253" s="35"/>
      <c r="D253" s="44"/>
      <c r="E253" s="39" t="s">
        <v>230</v>
      </c>
      <c r="F253" s="48">
        <v>6</v>
      </c>
      <c r="G253" s="47"/>
      <c r="H253" s="41"/>
    </row>
    <row r="254" spans="1:8" s="72" customFormat="1" ht="12.75">
      <c r="A254" s="23"/>
      <c r="B254" s="24"/>
      <c r="C254" s="35"/>
      <c r="D254" s="44"/>
      <c r="E254" s="49" t="s">
        <v>18</v>
      </c>
      <c r="F254" s="42">
        <f>SUM(F251:F253)</f>
        <v>12</v>
      </c>
      <c r="G254" s="47"/>
      <c r="H254" s="41"/>
    </row>
    <row r="255" spans="1:8" s="72" customFormat="1" ht="12.75">
      <c r="A255" s="23"/>
      <c r="B255" s="24"/>
      <c r="C255" s="35"/>
      <c r="D255" s="44"/>
      <c r="E255" s="39"/>
      <c r="F255" s="42"/>
      <c r="G255" s="47"/>
      <c r="H255" s="41"/>
    </row>
    <row r="256" spans="1:8" s="72" customFormat="1" ht="25.5">
      <c r="A256" s="23"/>
      <c r="B256" s="24"/>
      <c r="C256" s="35"/>
      <c r="D256" s="44" t="s">
        <v>231</v>
      </c>
      <c r="E256" s="58" t="s">
        <v>235</v>
      </c>
      <c r="F256" s="45"/>
      <c r="G256" s="47" t="s">
        <v>42</v>
      </c>
      <c r="H256" s="59">
        <f>F260</f>
        <v>10</v>
      </c>
    </row>
    <row r="257" spans="1:8" s="72" customFormat="1" ht="12.75">
      <c r="A257" s="23"/>
      <c r="B257" s="24"/>
      <c r="C257" s="35"/>
      <c r="D257" s="44"/>
      <c r="E257" s="39" t="s">
        <v>232</v>
      </c>
      <c r="F257" s="42">
        <v>4</v>
      </c>
      <c r="G257" s="47"/>
      <c r="H257" s="41"/>
    </row>
    <row r="258" spans="1:8" s="72" customFormat="1" ht="12.75">
      <c r="A258" s="23"/>
      <c r="B258" s="24"/>
      <c r="C258" s="35"/>
      <c r="D258" s="44"/>
      <c r="E258" s="39" t="s">
        <v>233</v>
      </c>
      <c r="F258" s="42">
        <v>4</v>
      </c>
      <c r="G258" s="47"/>
      <c r="H258" s="41"/>
    </row>
    <row r="259" spans="1:8" s="72" customFormat="1" ht="38.25">
      <c r="A259" s="23"/>
      <c r="B259" s="24"/>
      <c r="C259" s="35"/>
      <c r="D259" s="44"/>
      <c r="E259" s="39" t="s">
        <v>234</v>
      </c>
      <c r="F259" s="48">
        <v>2</v>
      </c>
      <c r="G259" s="47"/>
      <c r="H259" s="41"/>
    </row>
    <row r="260" spans="1:8" s="72" customFormat="1" ht="12.75">
      <c r="A260" s="23"/>
      <c r="B260" s="24"/>
      <c r="C260" s="35"/>
      <c r="D260" s="44"/>
      <c r="E260" s="49" t="s">
        <v>18</v>
      </c>
      <c r="F260" s="42">
        <f>SUM(F257:F259)</f>
        <v>10</v>
      </c>
      <c r="G260" s="47"/>
      <c r="H260" s="41"/>
    </row>
    <row r="261" spans="1:8" s="72" customFormat="1" ht="12.75">
      <c r="A261" s="23"/>
      <c r="B261" s="24"/>
      <c r="C261" s="35"/>
      <c r="D261" s="44"/>
      <c r="E261" s="39"/>
      <c r="F261" s="42"/>
      <c r="G261" s="47"/>
      <c r="H261" s="41"/>
    </row>
    <row r="262" spans="1:8" s="72" customFormat="1" ht="25.5">
      <c r="A262" s="23"/>
      <c r="B262" s="24"/>
      <c r="C262" s="35"/>
      <c r="D262" s="44" t="s">
        <v>236</v>
      </c>
      <c r="E262" s="58" t="s">
        <v>237</v>
      </c>
      <c r="F262" s="45"/>
      <c r="G262" s="47" t="s">
        <v>42</v>
      </c>
      <c r="H262" s="59">
        <f>F263</f>
        <v>12</v>
      </c>
    </row>
    <row r="263" spans="1:8" s="72" customFormat="1" ht="12.75">
      <c r="A263" s="23"/>
      <c r="B263" s="24"/>
      <c r="C263" s="35"/>
      <c r="D263" s="44"/>
      <c r="E263" s="39" t="s">
        <v>238</v>
      </c>
      <c r="F263" s="42">
        <v>12</v>
      </c>
      <c r="G263" s="47"/>
      <c r="H263" s="41"/>
    </row>
    <row r="264" spans="1:8" s="72" customFormat="1" ht="12.75">
      <c r="A264" s="23"/>
      <c r="B264" s="24"/>
      <c r="C264" s="35"/>
      <c r="D264" s="44"/>
      <c r="E264" s="39"/>
      <c r="F264" s="48"/>
      <c r="G264" s="47"/>
      <c r="H264" s="41"/>
    </row>
    <row r="265" spans="1:8" s="72" customFormat="1" ht="25.5">
      <c r="A265" s="23"/>
      <c r="B265" s="24"/>
      <c r="C265" s="35"/>
      <c r="D265" s="44" t="s">
        <v>239</v>
      </c>
      <c r="E265" s="58" t="s">
        <v>240</v>
      </c>
      <c r="F265" s="45"/>
      <c r="G265" s="47" t="s">
        <v>42</v>
      </c>
      <c r="H265" s="59">
        <f>F268</f>
        <v>4</v>
      </c>
    </row>
    <row r="266" spans="1:8" s="72" customFormat="1" ht="12.75">
      <c r="A266" s="23"/>
      <c r="B266" s="24"/>
      <c r="C266" s="35"/>
      <c r="D266" s="44"/>
      <c r="E266" s="39" t="s">
        <v>241</v>
      </c>
      <c r="F266" s="42">
        <v>2</v>
      </c>
      <c r="G266" s="47"/>
      <c r="H266" s="41"/>
    </row>
    <row r="267" spans="1:8" s="72" customFormat="1" ht="12.75">
      <c r="A267" s="23"/>
      <c r="B267" s="24"/>
      <c r="C267" s="35"/>
      <c r="D267" s="44"/>
      <c r="E267" s="39" t="s">
        <v>242</v>
      </c>
      <c r="F267" s="48">
        <v>2</v>
      </c>
      <c r="G267" s="47"/>
      <c r="H267" s="41"/>
    </row>
    <row r="268" spans="1:8" s="72" customFormat="1" ht="12.75">
      <c r="A268" s="23"/>
      <c r="B268" s="24"/>
      <c r="C268" s="35"/>
      <c r="D268" s="44"/>
      <c r="E268" s="49" t="s">
        <v>18</v>
      </c>
      <c r="F268" s="42">
        <f>SUM(F266:F267)</f>
        <v>4</v>
      </c>
      <c r="G268" s="47"/>
      <c r="H268" s="41"/>
    </row>
    <row r="269" spans="1:8" s="72" customFormat="1" ht="12.75">
      <c r="A269" s="23"/>
      <c r="B269" s="24"/>
      <c r="C269" s="35"/>
      <c r="D269" s="44"/>
      <c r="E269" s="39"/>
      <c r="F269" s="42"/>
      <c r="G269" s="47"/>
      <c r="H269" s="41"/>
    </row>
    <row r="270" spans="1:8" s="72" customFormat="1" ht="25.5">
      <c r="A270" s="23"/>
      <c r="B270" s="24"/>
      <c r="C270" s="35"/>
      <c r="D270" s="44" t="s">
        <v>244</v>
      </c>
      <c r="E270" s="58" t="s">
        <v>243</v>
      </c>
      <c r="F270" s="45"/>
      <c r="G270" s="47" t="s">
        <v>42</v>
      </c>
      <c r="H270" s="59">
        <f>F274</f>
        <v>20</v>
      </c>
    </row>
    <row r="271" spans="1:8" s="72" customFormat="1" ht="12.75">
      <c r="A271" s="23"/>
      <c r="B271" s="24"/>
      <c r="C271" s="35"/>
      <c r="D271" s="44"/>
      <c r="E271" s="39" t="s">
        <v>245</v>
      </c>
      <c r="F271" s="42">
        <v>8</v>
      </c>
      <c r="G271" s="47"/>
      <c r="H271" s="41"/>
    </row>
    <row r="272" spans="1:8" s="72" customFormat="1" ht="12.75">
      <c r="A272" s="23"/>
      <c r="B272" s="24"/>
      <c r="C272" s="35"/>
      <c r="D272" s="44"/>
      <c r="E272" s="39" t="s">
        <v>246</v>
      </c>
      <c r="F272" s="42">
        <v>8</v>
      </c>
      <c r="G272" s="47"/>
      <c r="H272" s="41"/>
    </row>
    <row r="273" spans="1:8" s="72" customFormat="1" ht="25.5">
      <c r="A273" s="23"/>
      <c r="B273" s="24"/>
      <c r="C273" s="35"/>
      <c r="D273" s="44"/>
      <c r="E273" s="39" t="s">
        <v>247</v>
      </c>
      <c r="F273" s="48">
        <v>4</v>
      </c>
      <c r="G273" s="47"/>
      <c r="H273" s="41"/>
    </row>
    <row r="274" spans="1:8" s="72" customFormat="1" ht="12.75">
      <c r="A274" s="23"/>
      <c r="B274" s="24"/>
      <c r="C274" s="35"/>
      <c r="D274" s="44"/>
      <c r="E274" s="49" t="s">
        <v>18</v>
      </c>
      <c r="F274" s="42">
        <f>SUM(F271:F273)</f>
        <v>20</v>
      </c>
      <c r="G274" s="47"/>
      <c r="H274" s="41"/>
    </row>
    <row r="275" spans="1:8" s="72" customFormat="1" ht="12.75">
      <c r="A275" s="23"/>
      <c r="B275" s="24"/>
      <c r="C275" s="35"/>
      <c r="D275" s="44"/>
      <c r="E275" s="39"/>
      <c r="F275" s="42"/>
      <c r="G275" s="47"/>
      <c r="H275" s="41"/>
    </row>
    <row r="276" spans="1:8" s="72" customFormat="1" ht="25.5">
      <c r="A276" s="23">
        <f>MAX(A$1:A275)+1</f>
        <v>28</v>
      </c>
      <c r="B276" s="24"/>
      <c r="C276" s="35" t="s">
        <v>249</v>
      </c>
      <c r="D276" s="36"/>
      <c r="E276" s="57" t="s">
        <v>248</v>
      </c>
      <c r="F276" s="25"/>
      <c r="G276" s="26"/>
      <c r="H276" s="27">
        <f>SUM(H277:H279)</f>
        <v>3060</v>
      </c>
    </row>
    <row r="277" spans="1:8" s="72" customFormat="1" ht="12.75">
      <c r="A277" s="23"/>
      <c r="B277" s="24"/>
      <c r="C277" s="35"/>
      <c r="D277" s="44" t="s">
        <v>250</v>
      </c>
      <c r="E277" s="58" t="s">
        <v>251</v>
      </c>
      <c r="F277" s="45"/>
      <c r="G277" s="47" t="s">
        <v>9</v>
      </c>
      <c r="H277" s="59">
        <v>660</v>
      </c>
    </row>
    <row r="278" spans="1:8" s="72" customFormat="1" ht="12.75">
      <c r="A278" s="23"/>
      <c r="B278" s="24"/>
      <c r="C278" s="35"/>
      <c r="D278" s="44"/>
      <c r="E278" s="45"/>
      <c r="F278" s="46"/>
      <c r="G278" s="47"/>
      <c r="H278" s="41"/>
    </row>
    <row r="279" spans="1:8" s="72" customFormat="1" ht="12.75">
      <c r="A279" s="23"/>
      <c r="B279" s="24"/>
      <c r="C279" s="35"/>
      <c r="D279" s="44" t="s">
        <v>252</v>
      </c>
      <c r="E279" s="58" t="s">
        <v>253</v>
      </c>
      <c r="F279" s="45"/>
      <c r="G279" s="47" t="s">
        <v>9</v>
      </c>
      <c r="H279" s="59">
        <f>F282</f>
        <v>2400</v>
      </c>
    </row>
    <row r="280" spans="1:8" s="72" customFormat="1" ht="12.75">
      <c r="A280" s="23"/>
      <c r="B280" s="24"/>
      <c r="C280" s="35"/>
      <c r="D280" s="44"/>
      <c r="E280" s="39" t="s">
        <v>370</v>
      </c>
      <c r="F280" s="42">
        <v>1200</v>
      </c>
      <c r="G280" s="47"/>
      <c r="H280" s="59"/>
    </row>
    <row r="281" spans="1:8" s="72" customFormat="1" ht="12.75">
      <c r="A281" s="23"/>
      <c r="B281" s="24"/>
      <c r="C281" s="35"/>
      <c r="D281" s="44"/>
      <c r="E281" s="39" t="s">
        <v>371</v>
      </c>
      <c r="F281" s="48">
        <v>1200</v>
      </c>
      <c r="G281" s="47"/>
      <c r="H281" s="59"/>
    </row>
    <row r="282" spans="1:8" s="72" customFormat="1" ht="12.75">
      <c r="A282" s="23"/>
      <c r="B282" s="24"/>
      <c r="C282" s="35"/>
      <c r="D282" s="44"/>
      <c r="E282" s="49" t="s">
        <v>18</v>
      </c>
      <c r="F282" s="42">
        <f>SUM(F280:F281)</f>
        <v>2400</v>
      </c>
      <c r="G282" s="47"/>
      <c r="H282" s="59"/>
    </row>
    <row r="283" spans="1:8" s="72" customFormat="1" ht="12.75">
      <c r="A283" s="23"/>
      <c r="B283" s="24"/>
      <c r="C283" s="35"/>
      <c r="D283" s="44"/>
      <c r="E283" s="39"/>
      <c r="F283" s="42"/>
      <c r="G283" s="47"/>
      <c r="H283" s="41"/>
    </row>
    <row r="284" spans="1:8" s="72" customFormat="1" ht="25.5">
      <c r="A284" s="23">
        <f>MAX(A$1:A283)+1</f>
        <v>29</v>
      </c>
      <c r="B284" s="24"/>
      <c r="C284" s="35" t="s">
        <v>254</v>
      </c>
      <c r="D284" s="36"/>
      <c r="E284" s="57" t="s">
        <v>255</v>
      </c>
      <c r="F284" s="25"/>
      <c r="G284" s="26"/>
      <c r="H284" s="27"/>
    </row>
    <row r="285" spans="1:8" s="72" customFormat="1" ht="12.75">
      <c r="A285" s="23"/>
      <c r="B285" s="24"/>
      <c r="C285" s="35"/>
      <c r="D285" s="44" t="s">
        <v>257</v>
      </c>
      <c r="E285" s="58" t="s">
        <v>256</v>
      </c>
      <c r="F285" s="45"/>
      <c r="G285" s="47" t="s">
        <v>9</v>
      </c>
      <c r="H285" s="59">
        <v>693</v>
      </c>
    </row>
    <row r="286" spans="1:8" s="72" customFormat="1" ht="12.75">
      <c r="A286" s="23"/>
      <c r="B286" s="24"/>
      <c r="C286" s="35"/>
      <c r="D286" s="44"/>
      <c r="E286" s="45"/>
      <c r="F286" s="46"/>
      <c r="G286" s="47"/>
      <c r="H286" s="41"/>
    </row>
    <row r="287" spans="1:8" s="72" customFormat="1" ht="25.5">
      <c r="A287" s="23">
        <f>MAX(A$1:A286)+1</f>
        <v>30</v>
      </c>
      <c r="B287" s="24"/>
      <c r="C287" s="35" t="s">
        <v>258</v>
      </c>
      <c r="D287" s="36"/>
      <c r="E287" s="57" t="s">
        <v>259</v>
      </c>
      <c r="F287" s="25"/>
      <c r="G287" s="26"/>
      <c r="H287" s="27">
        <f>SUM(H288:H292)</f>
        <v>1080</v>
      </c>
    </row>
    <row r="288" spans="1:8" s="72" customFormat="1" ht="12.75">
      <c r="A288" s="23"/>
      <c r="B288" s="24"/>
      <c r="C288" s="35"/>
      <c r="D288" s="44" t="s">
        <v>260</v>
      </c>
      <c r="E288" s="58" t="s">
        <v>261</v>
      </c>
      <c r="F288" s="45"/>
      <c r="G288" s="47" t="s">
        <v>9</v>
      </c>
      <c r="H288" s="59">
        <f>F289</f>
        <v>900</v>
      </c>
    </row>
    <row r="289" spans="1:8" s="72" customFormat="1" ht="25.5">
      <c r="A289" s="23"/>
      <c r="B289" s="24"/>
      <c r="C289" s="35"/>
      <c r="D289" s="44"/>
      <c r="E289" s="39" t="s">
        <v>375</v>
      </c>
      <c r="F289" s="42">
        <f>6*150</f>
        <v>900</v>
      </c>
      <c r="G289" s="47"/>
      <c r="H289" s="41"/>
    </row>
    <row r="290" spans="1:8" s="72" customFormat="1" ht="12.75">
      <c r="A290" s="23"/>
      <c r="B290" s="24"/>
      <c r="C290" s="35"/>
      <c r="D290" s="44"/>
      <c r="E290" s="45"/>
      <c r="F290" s="46"/>
      <c r="G290" s="47"/>
      <c r="H290" s="41"/>
    </row>
    <row r="291" spans="1:8" s="72" customFormat="1" ht="12.75">
      <c r="A291" s="23"/>
      <c r="B291" s="24"/>
      <c r="C291" s="35"/>
      <c r="D291" s="44" t="s">
        <v>262</v>
      </c>
      <c r="E291" s="58" t="s">
        <v>263</v>
      </c>
      <c r="F291" s="45"/>
      <c r="G291" s="47" t="s">
        <v>9</v>
      </c>
      <c r="H291" s="59">
        <f>F294</f>
        <v>180</v>
      </c>
    </row>
    <row r="292" spans="1:8" s="72" customFormat="1" ht="38.25">
      <c r="A292" s="23"/>
      <c r="B292" s="24"/>
      <c r="C292" s="35"/>
      <c r="D292" s="44"/>
      <c r="E292" s="39" t="s">
        <v>266</v>
      </c>
      <c r="F292" s="42">
        <f>6*10</f>
        <v>60</v>
      </c>
      <c r="G292" s="47"/>
      <c r="H292" s="41"/>
    </row>
    <row r="293" spans="1:8" s="72" customFormat="1" ht="38.25">
      <c r="A293" s="23"/>
      <c r="B293" s="24"/>
      <c r="C293" s="35"/>
      <c r="D293" s="44"/>
      <c r="E293" s="39" t="s">
        <v>267</v>
      </c>
      <c r="F293" s="48">
        <f>4*3*10</f>
        <v>120</v>
      </c>
      <c r="G293" s="47"/>
      <c r="H293" s="41"/>
    </row>
    <row r="294" spans="1:8" s="72" customFormat="1" ht="12.75">
      <c r="A294" s="23"/>
      <c r="B294" s="24"/>
      <c r="C294" s="35"/>
      <c r="D294" s="44"/>
      <c r="E294" s="49" t="s">
        <v>18</v>
      </c>
      <c r="F294" s="42">
        <f>SUM(F292:F293)</f>
        <v>180</v>
      </c>
      <c r="G294" s="47"/>
      <c r="H294" s="41"/>
    </row>
    <row r="295" spans="1:8" s="72" customFormat="1" ht="12.75">
      <c r="A295" s="23"/>
      <c r="B295" s="24"/>
      <c r="C295" s="35"/>
      <c r="D295" s="44"/>
      <c r="E295" s="45"/>
      <c r="F295" s="46"/>
      <c r="G295" s="47"/>
      <c r="H295" s="41"/>
    </row>
    <row r="296" spans="1:8" s="72" customFormat="1" ht="25.5">
      <c r="A296" s="23">
        <f>MAX(A$1:A295)+1</f>
        <v>31</v>
      </c>
      <c r="B296" s="24"/>
      <c r="C296" s="35" t="s">
        <v>269</v>
      </c>
      <c r="D296" s="36"/>
      <c r="E296" s="57" t="s">
        <v>268</v>
      </c>
      <c r="F296" s="25"/>
      <c r="G296" s="26"/>
      <c r="H296" s="27">
        <f>H297</f>
        <v>1350</v>
      </c>
    </row>
    <row r="297" spans="1:8" s="72" customFormat="1" ht="12.75">
      <c r="A297" s="23"/>
      <c r="B297" s="24"/>
      <c r="C297" s="35"/>
      <c r="D297" s="44" t="s">
        <v>270</v>
      </c>
      <c r="E297" s="58" t="s">
        <v>271</v>
      </c>
      <c r="F297" s="45"/>
      <c r="G297" s="47" t="s">
        <v>9</v>
      </c>
      <c r="H297" s="59">
        <f>F298</f>
        <v>1350</v>
      </c>
    </row>
    <row r="298" spans="1:8" s="72" customFormat="1" ht="12.75">
      <c r="A298" s="23"/>
      <c r="B298" s="24"/>
      <c r="C298" s="35"/>
      <c r="D298" s="44"/>
      <c r="E298" s="39" t="s">
        <v>272</v>
      </c>
      <c r="F298" s="42">
        <v>1350</v>
      </c>
      <c r="G298" s="47"/>
      <c r="H298" s="41"/>
    </row>
    <row r="299" spans="1:8" s="72" customFormat="1" ht="12.75">
      <c r="A299" s="23"/>
      <c r="B299" s="24"/>
      <c r="C299" s="35"/>
      <c r="D299" s="44"/>
      <c r="E299" s="45"/>
      <c r="F299" s="46"/>
      <c r="G299" s="47"/>
      <c r="H299" s="41"/>
    </row>
    <row r="300" spans="1:8" s="72" customFormat="1" ht="25.5">
      <c r="A300" s="23">
        <f>MAX(A$1:A299)+1</f>
        <v>32</v>
      </c>
      <c r="B300" s="24"/>
      <c r="C300" s="35" t="s">
        <v>276</v>
      </c>
      <c r="D300" s="36"/>
      <c r="E300" s="57" t="s">
        <v>273</v>
      </c>
      <c r="F300" s="25"/>
      <c r="G300" s="26"/>
      <c r="H300" s="27">
        <f>H301</f>
        <v>12</v>
      </c>
    </row>
    <row r="301" spans="1:8" s="72" customFormat="1" ht="12.75">
      <c r="A301" s="23"/>
      <c r="B301" s="24"/>
      <c r="C301" s="35"/>
      <c r="D301" s="44" t="s">
        <v>275</v>
      </c>
      <c r="E301" s="58" t="s">
        <v>274</v>
      </c>
      <c r="F301" s="45"/>
      <c r="G301" s="47" t="s">
        <v>9</v>
      </c>
      <c r="H301" s="59">
        <f>F302</f>
        <v>12</v>
      </c>
    </row>
    <row r="302" spans="1:8" s="72" customFormat="1" ht="12.75">
      <c r="A302" s="23"/>
      <c r="B302" s="24"/>
      <c r="C302" s="35"/>
      <c r="D302" s="44"/>
      <c r="E302" s="39" t="s">
        <v>277</v>
      </c>
      <c r="F302" s="42">
        <v>12</v>
      </c>
      <c r="G302" s="47"/>
      <c r="H302" s="41"/>
    </row>
    <row r="303" spans="1:8" s="72" customFormat="1" ht="12.75">
      <c r="A303" s="23"/>
      <c r="B303" s="24"/>
      <c r="C303" s="35"/>
      <c r="D303" s="44"/>
      <c r="E303" s="45"/>
      <c r="F303" s="46"/>
      <c r="G303" s="47"/>
      <c r="H303" s="41"/>
    </row>
    <row r="304" spans="1:8" s="72" customFormat="1" ht="25.5">
      <c r="A304" s="23">
        <f>MAX(A$1:A303)+1</f>
        <v>33</v>
      </c>
      <c r="B304" s="24"/>
      <c r="C304" s="35" t="s">
        <v>278</v>
      </c>
      <c r="D304" s="36"/>
      <c r="E304" s="57" t="s">
        <v>279</v>
      </c>
      <c r="F304" s="25"/>
      <c r="G304" s="26"/>
      <c r="H304" s="27">
        <f>H305</f>
        <v>50</v>
      </c>
    </row>
    <row r="305" spans="1:8" s="72" customFormat="1" ht="12.75">
      <c r="A305" s="23"/>
      <c r="B305" s="24"/>
      <c r="C305" s="35"/>
      <c r="D305" s="44" t="s">
        <v>281</v>
      </c>
      <c r="E305" s="58" t="s">
        <v>280</v>
      </c>
      <c r="F305" s="45"/>
      <c r="G305" s="47" t="s">
        <v>282</v>
      </c>
      <c r="H305" s="59">
        <v>50</v>
      </c>
    </row>
    <row r="306" spans="1:8" s="72" customFormat="1" ht="12.75">
      <c r="A306" s="23"/>
      <c r="B306" s="24"/>
      <c r="C306" s="35"/>
      <c r="D306" s="44"/>
      <c r="E306" s="39"/>
      <c r="F306" s="42"/>
      <c r="G306" s="47"/>
      <c r="H306" s="41"/>
    </row>
    <row r="307" spans="1:8" s="72" customFormat="1" ht="25.5">
      <c r="A307" s="23">
        <f>MAX(A$1:A306)+1</f>
        <v>34</v>
      </c>
      <c r="B307" s="24"/>
      <c r="C307" s="35" t="s">
        <v>283</v>
      </c>
      <c r="D307" s="36"/>
      <c r="E307" s="57" t="s">
        <v>284</v>
      </c>
      <c r="F307" s="25"/>
      <c r="G307" s="26"/>
      <c r="H307" s="27">
        <f>SUM(H308:H310)+H317</f>
        <v>104</v>
      </c>
    </row>
    <row r="308" spans="1:8" s="72" customFormat="1" ht="12.75">
      <c r="A308" s="23"/>
      <c r="B308" s="24"/>
      <c r="C308" s="35"/>
      <c r="D308" s="44" t="s">
        <v>285</v>
      </c>
      <c r="E308" s="58" t="s">
        <v>286</v>
      </c>
      <c r="F308" s="45"/>
      <c r="G308" s="47" t="s">
        <v>42</v>
      </c>
      <c r="H308" s="59">
        <v>52</v>
      </c>
    </row>
    <row r="309" spans="1:8" s="72" customFormat="1" ht="12.75">
      <c r="A309" s="23"/>
      <c r="B309" s="24"/>
      <c r="C309" s="35"/>
      <c r="D309" s="44"/>
      <c r="E309" s="45"/>
      <c r="F309" s="46"/>
      <c r="G309" s="47"/>
      <c r="H309" s="41"/>
    </row>
    <row r="310" spans="1:8" s="72" customFormat="1" ht="12.75">
      <c r="A310" s="23"/>
      <c r="B310" s="24"/>
      <c r="C310" s="35"/>
      <c r="D310" s="44" t="s">
        <v>287</v>
      </c>
      <c r="E310" s="58" t="s">
        <v>288</v>
      </c>
      <c r="F310" s="45"/>
      <c r="G310" s="47" t="s">
        <v>42</v>
      </c>
      <c r="H310" s="59">
        <f>F313</f>
        <v>20</v>
      </c>
    </row>
    <row r="311" spans="1:8" s="72" customFormat="1" ht="12.75">
      <c r="A311" s="23"/>
      <c r="B311" s="24"/>
      <c r="C311" s="35"/>
      <c r="D311" s="44"/>
      <c r="E311" s="39" t="s">
        <v>293</v>
      </c>
      <c r="F311" s="42">
        <v>4</v>
      </c>
      <c r="G311" s="47"/>
      <c r="H311" s="41"/>
    </row>
    <row r="312" spans="1:8" s="72" customFormat="1" ht="12.75">
      <c r="A312" s="23"/>
      <c r="B312" s="24"/>
      <c r="C312" s="35"/>
      <c r="D312" s="44"/>
      <c r="E312" s="39" t="s">
        <v>294</v>
      </c>
      <c r="F312" s="48">
        <v>16</v>
      </c>
      <c r="G312" s="47"/>
      <c r="H312" s="41"/>
    </row>
    <row r="313" spans="1:8" s="72" customFormat="1" ht="12.75">
      <c r="A313" s="23"/>
      <c r="B313" s="24"/>
      <c r="C313" s="35"/>
      <c r="D313" s="44"/>
      <c r="E313" s="49" t="s">
        <v>18</v>
      </c>
      <c r="F313" s="42">
        <f>SUM(F311:F312)</f>
        <v>20</v>
      </c>
      <c r="G313" s="47"/>
      <c r="H313" s="41"/>
    </row>
    <row r="314" spans="1:8" s="72" customFormat="1" ht="12.75">
      <c r="A314" s="23"/>
      <c r="B314" s="24"/>
      <c r="C314" s="35"/>
      <c r="D314" s="44"/>
      <c r="E314" s="45"/>
      <c r="F314" s="46"/>
      <c r="G314" s="47"/>
      <c r="H314" s="41"/>
    </row>
    <row r="315" spans="1:8" s="72" customFormat="1" ht="12.75">
      <c r="A315" s="23"/>
      <c r="B315" s="24"/>
      <c r="C315" s="35"/>
      <c r="D315" s="44" t="s">
        <v>289</v>
      </c>
      <c r="E315" s="58" t="s">
        <v>292</v>
      </c>
      <c r="F315" s="45"/>
      <c r="G315" s="47" t="s">
        <v>37</v>
      </c>
      <c r="H315" s="59">
        <v>4</v>
      </c>
    </row>
    <row r="316" spans="1:8" s="72" customFormat="1" ht="12.75">
      <c r="A316" s="23"/>
      <c r="B316" s="24"/>
      <c r="C316" s="35"/>
      <c r="D316" s="44"/>
      <c r="E316" s="45"/>
      <c r="F316" s="46"/>
      <c r="G316" s="47"/>
      <c r="H316" s="41"/>
    </row>
    <row r="317" spans="1:8" s="72" customFormat="1" ht="12.75">
      <c r="A317" s="23"/>
      <c r="B317" s="24"/>
      <c r="C317" s="35"/>
      <c r="D317" s="44" t="s">
        <v>290</v>
      </c>
      <c r="E317" s="58" t="s">
        <v>291</v>
      </c>
      <c r="F317" s="45"/>
      <c r="G317" s="47" t="s">
        <v>42</v>
      </c>
      <c r="H317" s="59">
        <v>32</v>
      </c>
    </row>
    <row r="318" spans="1:8" s="72" customFormat="1" ht="12.75">
      <c r="A318" s="23"/>
      <c r="B318" s="24"/>
      <c r="C318" s="35"/>
      <c r="D318" s="44"/>
      <c r="E318" s="45"/>
      <c r="F318" s="46"/>
      <c r="G318" s="47"/>
      <c r="H318" s="41"/>
    </row>
    <row r="319" spans="1:8" s="72" customFormat="1" ht="25.5">
      <c r="A319" s="23">
        <f>MAX(A$1:A318)+1</f>
        <v>35</v>
      </c>
      <c r="B319" s="24"/>
      <c r="C319" s="35" t="s">
        <v>295</v>
      </c>
      <c r="D319" s="36"/>
      <c r="E319" s="57" t="s">
        <v>296</v>
      </c>
      <c r="F319" s="25"/>
      <c r="G319" s="26"/>
      <c r="H319" s="27">
        <f>SUM(H320:H322)</f>
        <v>10</v>
      </c>
    </row>
    <row r="320" spans="1:8" s="72" customFormat="1" ht="12.75">
      <c r="A320" s="23"/>
      <c r="B320" s="24"/>
      <c r="C320" s="35"/>
      <c r="D320" s="44" t="s">
        <v>386</v>
      </c>
      <c r="E320" s="58" t="s">
        <v>387</v>
      </c>
      <c r="F320" s="45"/>
      <c r="G320" s="47" t="s">
        <v>42</v>
      </c>
      <c r="H320" s="59">
        <v>4</v>
      </c>
    </row>
    <row r="321" spans="1:8" s="72" customFormat="1" ht="12.75">
      <c r="A321" s="23"/>
      <c r="B321" s="24"/>
      <c r="C321" s="35"/>
      <c r="D321" s="36"/>
      <c r="E321" s="57"/>
      <c r="F321" s="43"/>
      <c r="G321" s="26"/>
      <c r="H321" s="27"/>
    </row>
    <row r="322" spans="1:8" s="72" customFormat="1" ht="12.75">
      <c r="A322" s="23"/>
      <c r="B322" s="24"/>
      <c r="C322" s="35"/>
      <c r="D322" s="44" t="s">
        <v>297</v>
      </c>
      <c r="E322" s="58" t="s">
        <v>298</v>
      </c>
      <c r="F322" s="45"/>
      <c r="G322" s="47" t="s">
        <v>42</v>
      </c>
      <c r="H322" s="59">
        <v>6</v>
      </c>
    </row>
    <row r="323" spans="1:8" s="72" customFormat="1" ht="12.75">
      <c r="A323" s="23"/>
      <c r="B323" s="24"/>
      <c r="C323" s="35"/>
      <c r="D323" s="44"/>
      <c r="E323" s="45"/>
      <c r="F323" s="46"/>
      <c r="G323" s="47"/>
      <c r="H323" s="41"/>
    </row>
    <row r="324" spans="1:8" s="72" customFormat="1" ht="25.5">
      <c r="A324" s="23">
        <f>MAX(A$1:A323)+1</f>
        <v>36</v>
      </c>
      <c r="B324" s="24"/>
      <c r="C324" s="35" t="s">
        <v>299</v>
      </c>
      <c r="D324" s="36"/>
      <c r="E324" s="57" t="s">
        <v>300</v>
      </c>
      <c r="F324" s="25"/>
      <c r="G324" s="26"/>
      <c r="H324" s="27">
        <f>H325</f>
        <v>6.5</v>
      </c>
    </row>
    <row r="325" spans="1:8" s="72" customFormat="1" ht="12.75">
      <c r="A325" s="23"/>
      <c r="B325" s="24"/>
      <c r="C325" s="35"/>
      <c r="D325" s="44" t="s">
        <v>301</v>
      </c>
      <c r="E325" s="58" t="s">
        <v>302</v>
      </c>
      <c r="F325" s="45"/>
      <c r="G325" s="47" t="s">
        <v>10</v>
      </c>
      <c r="H325" s="59">
        <v>6.5</v>
      </c>
    </row>
    <row r="326" spans="1:8" s="72" customFormat="1" ht="12.75">
      <c r="A326" s="23"/>
      <c r="B326" s="24"/>
      <c r="C326" s="35"/>
      <c r="D326" s="44"/>
      <c r="E326" s="45"/>
      <c r="F326" s="46"/>
      <c r="G326" s="47"/>
      <c r="H326" s="41"/>
    </row>
    <row r="327" spans="1:8" s="72" customFormat="1" ht="12.75">
      <c r="A327" s="23"/>
      <c r="B327" s="24"/>
      <c r="C327" s="35"/>
      <c r="D327" s="44" t="s">
        <v>303</v>
      </c>
      <c r="E327" s="58" t="s">
        <v>304</v>
      </c>
      <c r="F327" s="45"/>
      <c r="G327" s="47" t="s">
        <v>42</v>
      </c>
      <c r="H327" s="59">
        <v>6</v>
      </c>
    </row>
    <row r="328" spans="1:8" s="72" customFormat="1" ht="12.75">
      <c r="A328" s="23"/>
      <c r="B328" s="24"/>
      <c r="C328" s="35"/>
      <c r="D328" s="44"/>
      <c r="E328" s="45"/>
      <c r="F328" s="46"/>
      <c r="G328" s="47"/>
      <c r="H328" s="41"/>
    </row>
    <row r="329" spans="1:8" s="72" customFormat="1" ht="25.5">
      <c r="A329" s="23">
        <f>MAX(A$1:A328)+1</f>
        <v>37</v>
      </c>
      <c r="B329" s="24"/>
      <c r="C329" s="35" t="s">
        <v>305</v>
      </c>
      <c r="D329" s="36"/>
      <c r="E329" s="57" t="s">
        <v>306</v>
      </c>
      <c r="F329" s="25"/>
      <c r="G329" s="26"/>
      <c r="H329" s="27">
        <f>SUM(H330:H336)</f>
        <v>264</v>
      </c>
    </row>
    <row r="330" spans="1:8" s="72" customFormat="1" ht="12.75">
      <c r="A330" s="23"/>
      <c r="B330" s="24"/>
      <c r="C330" s="35"/>
      <c r="D330" s="44" t="s">
        <v>307</v>
      </c>
      <c r="E330" s="58" t="s">
        <v>309</v>
      </c>
      <c r="F330" s="45"/>
      <c r="G330" s="47" t="s">
        <v>42</v>
      </c>
      <c r="H330" s="59">
        <v>250</v>
      </c>
    </row>
    <row r="331" spans="1:8" s="72" customFormat="1" ht="12.75">
      <c r="A331" s="23"/>
      <c r="B331" s="24"/>
      <c r="C331" s="35"/>
      <c r="D331" s="44"/>
      <c r="E331" s="45"/>
      <c r="F331" s="46"/>
      <c r="G331" s="47"/>
      <c r="H331" s="41"/>
    </row>
    <row r="332" spans="1:8" s="72" customFormat="1" ht="12.75">
      <c r="A332" s="23"/>
      <c r="B332" s="24"/>
      <c r="C332" s="35"/>
      <c r="D332" s="44" t="s">
        <v>308</v>
      </c>
      <c r="E332" s="58" t="s">
        <v>310</v>
      </c>
      <c r="F332" s="45"/>
      <c r="G332" s="47" t="s">
        <v>42</v>
      </c>
      <c r="H332" s="59">
        <v>6</v>
      </c>
    </row>
    <row r="333" spans="1:8" s="72" customFormat="1" ht="12.75">
      <c r="A333" s="67"/>
      <c r="B333" s="24"/>
      <c r="C333" s="35"/>
      <c r="D333" s="36"/>
      <c r="E333" s="45"/>
      <c r="F333" s="46"/>
      <c r="G333" s="38"/>
      <c r="H333" s="27"/>
    </row>
    <row r="334" spans="1:8" s="72" customFormat="1" ht="12.75">
      <c r="A334" s="23"/>
      <c r="B334" s="24"/>
      <c r="C334" s="35"/>
      <c r="D334" s="44" t="s">
        <v>311</v>
      </c>
      <c r="E334" s="58" t="s">
        <v>314</v>
      </c>
      <c r="F334" s="45"/>
      <c r="G334" s="47" t="s">
        <v>42</v>
      </c>
      <c r="H334" s="59">
        <v>4</v>
      </c>
    </row>
    <row r="335" spans="1:8" s="72" customFormat="1" ht="12.75">
      <c r="A335" s="23"/>
      <c r="B335" s="24"/>
      <c r="C335" s="35"/>
      <c r="D335" s="44"/>
      <c r="E335" s="45"/>
      <c r="F335" s="46"/>
      <c r="G335" s="47"/>
      <c r="H335" s="41"/>
    </row>
    <row r="336" spans="1:8" s="72" customFormat="1" ht="12.75">
      <c r="A336" s="23"/>
      <c r="B336" s="24"/>
      <c r="C336" s="35"/>
      <c r="D336" s="44" t="s">
        <v>312</v>
      </c>
      <c r="E336" s="58" t="s">
        <v>313</v>
      </c>
      <c r="F336" s="45"/>
      <c r="G336" s="47" t="s">
        <v>42</v>
      </c>
      <c r="H336" s="59">
        <v>4</v>
      </c>
    </row>
    <row r="337" spans="1:8" s="72" customFormat="1" ht="12.75">
      <c r="A337" s="67"/>
      <c r="B337" s="24"/>
      <c r="C337" s="35"/>
      <c r="D337" s="36"/>
      <c r="E337" s="39"/>
      <c r="F337" s="42"/>
      <c r="G337" s="38"/>
      <c r="H337" s="1"/>
    </row>
    <row r="338" spans="1:8" s="72" customFormat="1" ht="12.75">
      <c r="A338" s="23"/>
      <c r="B338" s="24"/>
      <c r="C338" s="35"/>
      <c r="D338" s="44" t="s">
        <v>315</v>
      </c>
      <c r="E338" s="58" t="s">
        <v>317</v>
      </c>
      <c r="F338" s="45"/>
      <c r="G338" s="47" t="s">
        <v>9</v>
      </c>
      <c r="H338" s="59">
        <v>660</v>
      </c>
    </row>
    <row r="339" spans="1:8" s="72" customFormat="1" ht="12.75">
      <c r="A339" s="23"/>
      <c r="B339" s="24"/>
      <c r="C339" s="35"/>
      <c r="D339" s="44"/>
      <c r="E339" s="45"/>
      <c r="F339" s="46"/>
      <c r="G339" s="47"/>
      <c r="H339" s="41"/>
    </row>
    <row r="340" spans="1:8" s="72" customFormat="1" ht="12.75">
      <c r="A340" s="23"/>
      <c r="B340" s="24"/>
      <c r="C340" s="35"/>
      <c r="D340" s="44" t="s">
        <v>316</v>
      </c>
      <c r="E340" s="58" t="s">
        <v>318</v>
      </c>
      <c r="F340" s="45"/>
      <c r="G340" s="47" t="s">
        <v>9</v>
      </c>
      <c r="H340" s="59">
        <v>693</v>
      </c>
    </row>
    <row r="341" spans="1:8" s="72" customFormat="1" ht="12.75">
      <c r="A341" s="23"/>
      <c r="B341" s="24"/>
      <c r="C341" s="35"/>
      <c r="D341" s="44"/>
      <c r="E341" s="58"/>
      <c r="F341" s="45"/>
      <c r="G341" s="47"/>
      <c r="H341" s="59"/>
    </row>
    <row r="342" spans="1:8" s="72" customFormat="1" ht="25.5">
      <c r="A342" s="23">
        <f>MAX(A$1:A341)+1</f>
        <v>38</v>
      </c>
      <c r="B342" s="24"/>
      <c r="C342" s="35" t="s">
        <v>319</v>
      </c>
      <c r="D342" s="36"/>
      <c r="E342" s="57" t="s">
        <v>320</v>
      </c>
      <c r="F342" s="25"/>
      <c r="G342" s="26"/>
      <c r="H342" s="27">
        <f>SUM(H343:H349)</f>
        <v>22</v>
      </c>
    </row>
    <row r="343" spans="1:8" s="72" customFormat="1" ht="12.75">
      <c r="A343" s="23"/>
      <c r="B343" s="24"/>
      <c r="C343" s="35"/>
      <c r="D343" s="44" t="s">
        <v>321</v>
      </c>
      <c r="E343" s="58" t="s">
        <v>322</v>
      </c>
      <c r="F343" s="45"/>
      <c r="G343" s="47" t="s">
        <v>42</v>
      </c>
      <c r="H343" s="59">
        <v>4</v>
      </c>
    </row>
    <row r="344" spans="1:8" s="72" customFormat="1" ht="12.75">
      <c r="A344" s="23"/>
      <c r="B344" s="24"/>
      <c r="C344" s="35"/>
      <c r="D344" s="44"/>
      <c r="E344" s="45"/>
      <c r="F344" s="46"/>
      <c r="G344" s="47"/>
      <c r="H344" s="41"/>
    </row>
    <row r="345" spans="1:8" s="72" customFormat="1" ht="12.75">
      <c r="A345" s="23"/>
      <c r="B345" s="24"/>
      <c r="C345" s="35"/>
      <c r="D345" s="44" t="s">
        <v>323</v>
      </c>
      <c r="E345" s="58" t="s">
        <v>324</v>
      </c>
      <c r="F345" s="45"/>
      <c r="G345" s="47" t="s">
        <v>42</v>
      </c>
      <c r="H345" s="59">
        <v>8</v>
      </c>
    </row>
    <row r="346" spans="1:8" s="72" customFormat="1" ht="12.75">
      <c r="A346" s="67"/>
      <c r="B346" s="24"/>
      <c r="C346" s="35"/>
      <c r="D346" s="36"/>
      <c r="E346" s="45"/>
      <c r="F346" s="46"/>
      <c r="G346" s="38"/>
      <c r="H346" s="27"/>
    </row>
    <row r="347" spans="1:8" s="72" customFormat="1" ht="12.75">
      <c r="A347" s="23"/>
      <c r="B347" s="24"/>
      <c r="C347" s="35"/>
      <c r="D347" s="44" t="s">
        <v>325</v>
      </c>
      <c r="E347" s="58" t="s">
        <v>326</v>
      </c>
      <c r="F347" s="45"/>
      <c r="G347" s="47" t="s">
        <v>42</v>
      </c>
      <c r="H347" s="59">
        <v>4</v>
      </c>
    </row>
    <row r="348" spans="1:8" s="72" customFormat="1" ht="12.75">
      <c r="A348" s="23"/>
      <c r="B348" s="24"/>
      <c r="C348" s="35"/>
      <c r="D348" s="44"/>
      <c r="E348" s="45"/>
      <c r="F348" s="46"/>
      <c r="G348" s="47"/>
      <c r="H348" s="41"/>
    </row>
    <row r="349" spans="1:8" s="72" customFormat="1" ht="12.75">
      <c r="A349" s="23"/>
      <c r="B349" s="24"/>
      <c r="C349" s="35"/>
      <c r="D349" s="44" t="s">
        <v>327</v>
      </c>
      <c r="E349" s="58" t="s">
        <v>328</v>
      </c>
      <c r="F349" s="45"/>
      <c r="G349" s="47" t="s">
        <v>42</v>
      </c>
      <c r="H349" s="59">
        <v>6</v>
      </c>
    </row>
    <row r="350" spans="1:8" s="72" customFormat="1" ht="12.75">
      <c r="A350" s="67"/>
      <c r="B350" s="24"/>
      <c r="C350" s="35"/>
      <c r="D350" s="36"/>
      <c r="E350" s="39"/>
      <c r="F350" s="42"/>
      <c r="G350" s="38"/>
      <c r="H350" s="1"/>
    </row>
    <row r="351" spans="1:8" s="72" customFormat="1" ht="12.75">
      <c r="A351" s="23"/>
      <c r="B351" s="24"/>
      <c r="C351" s="35"/>
      <c r="D351" s="44" t="s">
        <v>330</v>
      </c>
      <c r="E351" s="58" t="s">
        <v>329</v>
      </c>
      <c r="F351" s="45"/>
      <c r="G351" s="47" t="s">
        <v>9</v>
      </c>
      <c r="H351" s="59">
        <v>900</v>
      </c>
    </row>
    <row r="352" spans="1:8" s="72" customFormat="1" ht="12.75">
      <c r="A352" s="23"/>
      <c r="B352" s="24"/>
      <c r="C352" s="35"/>
      <c r="D352" s="44"/>
      <c r="E352" s="45"/>
      <c r="F352" s="46"/>
      <c r="G352" s="47"/>
      <c r="H352" s="41"/>
    </row>
    <row r="353" spans="1:8" s="72" customFormat="1" ht="12.75">
      <c r="A353" s="23"/>
      <c r="B353" s="24"/>
      <c r="C353" s="35"/>
      <c r="D353" s="44" t="s">
        <v>331</v>
      </c>
      <c r="E353" s="58" t="s">
        <v>332</v>
      </c>
      <c r="F353" s="45"/>
      <c r="G353" s="47" t="s">
        <v>9</v>
      </c>
      <c r="H353" s="59">
        <v>1350</v>
      </c>
    </row>
    <row r="354" spans="1:8" s="72" customFormat="1" ht="12.75">
      <c r="A354" s="23"/>
      <c r="B354" s="24"/>
      <c r="C354" s="35"/>
      <c r="D354" s="44"/>
      <c r="E354" s="58"/>
      <c r="F354" s="45"/>
      <c r="G354" s="47"/>
      <c r="H354" s="59"/>
    </row>
    <row r="355" spans="1:8" s="72" customFormat="1" ht="25.5">
      <c r="A355" s="23">
        <f>MAX(A$1:A354)+1</f>
        <v>39</v>
      </c>
      <c r="B355" s="24"/>
      <c r="C355" s="35" t="s">
        <v>333</v>
      </c>
      <c r="D355" s="36"/>
      <c r="E355" s="57" t="s">
        <v>334</v>
      </c>
      <c r="F355" s="25"/>
      <c r="G355" s="26"/>
      <c r="H355" s="27">
        <f>SUM(H356:H360)</f>
        <v>20</v>
      </c>
    </row>
    <row r="356" spans="1:8" s="72" customFormat="1" ht="12.75">
      <c r="A356" s="23"/>
      <c r="B356" s="24"/>
      <c r="C356" s="35"/>
      <c r="D356" s="44" t="s">
        <v>335</v>
      </c>
      <c r="E356" s="58" t="s">
        <v>336</v>
      </c>
      <c r="F356" s="45"/>
      <c r="G356" s="47" t="s">
        <v>42</v>
      </c>
      <c r="H356" s="59">
        <v>6</v>
      </c>
    </row>
    <row r="357" spans="1:8" s="72" customFormat="1" ht="12.75">
      <c r="A357" s="23"/>
      <c r="B357" s="24"/>
      <c r="C357" s="35"/>
      <c r="D357" s="44"/>
      <c r="E357" s="45"/>
      <c r="F357" s="46"/>
      <c r="G357" s="47"/>
      <c r="H357" s="41"/>
    </row>
    <row r="358" spans="1:8" s="72" customFormat="1" ht="12.75">
      <c r="A358" s="23"/>
      <c r="B358" s="24"/>
      <c r="C358" s="35"/>
      <c r="D358" s="44" t="s">
        <v>337</v>
      </c>
      <c r="E358" s="58" t="s">
        <v>339</v>
      </c>
      <c r="F358" s="45"/>
      <c r="G358" s="47" t="s">
        <v>42</v>
      </c>
      <c r="H358" s="59">
        <v>12</v>
      </c>
    </row>
    <row r="359" spans="1:8" s="72" customFormat="1" ht="12.75">
      <c r="A359" s="67"/>
      <c r="B359" s="24"/>
      <c r="C359" s="35"/>
      <c r="D359" s="36"/>
      <c r="E359" s="45"/>
      <c r="F359" s="46"/>
      <c r="G359" s="38"/>
      <c r="H359" s="27"/>
    </row>
    <row r="360" spans="1:8" s="72" customFormat="1" ht="25.5">
      <c r="A360" s="23"/>
      <c r="B360" s="24"/>
      <c r="C360" s="35"/>
      <c r="D360" s="44" t="s">
        <v>338</v>
      </c>
      <c r="E360" s="58" t="s">
        <v>340</v>
      </c>
      <c r="F360" s="45"/>
      <c r="G360" s="47" t="s">
        <v>42</v>
      </c>
      <c r="H360" s="59">
        <v>2</v>
      </c>
    </row>
    <row r="361" spans="1:8" s="72" customFormat="1" ht="12.75">
      <c r="A361" s="23"/>
      <c r="B361" s="24"/>
      <c r="C361" s="35"/>
      <c r="D361" s="44"/>
      <c r="E361" s="58"/>
      <c r="F361" s="45"/>
      <c r="G361" s="47"/>
      <c r="H361" s="59"/>
    </row>
    <row r="362" spans="1:8" s="72" customFormat="1" ht="25.5">
      <c r="A362" s="23">
        <f>MAX(A$1:A361)+1</f>
        <v>40</v>
      </c>
      <c r="B362" s="24"/>
      <c r="C362" s="35" t="s">
        <v>341</v>
      </c>
      <c r="D362" s="36"/>
      <c r="E362" s="57" t="s">
        <v>342</v>
      </c>
      <c r="F362" s="25"/>
      <c r="G362" s="26"/>
      <c r="H362" s="27">
        <f>H363+H367</f>
        <v>7.1999999999999993</v>
      </c>
    </row>
    <row r="363" spans="1:8" s="72" customFormat="1" ht="25.5">
      <c r="A363" s="23"/>
      <c r="B363" s="24"/>
      <c r="C363" s="35"/>
      <c r="D363" s="44" t="s">
        <v>343</v>
      </c>
      <c r="E363" s="58" t="s">
        <v>356</v>
      </c>
      <c r="F363" s="45"/>
      <c r="G363" s="47" t="s">
        <v>353</v>
      </c>
      <c r="H363" s="59">
        <v>4.8</v>
      </c>
    </row>
    <row r="364" spans="1:8" s="72" customFormat="1" ht="12.75">
      <c r="A364" s="23"/>
      <c r="B364" s="24"/>
      <c r="C364" s="35"/>
      <c r="D364" s="44"/>
      <c r="E364" s="45"/>
      <c r="F364" s="46"/>
      <c r="G364" s="47"/>
      <c r="H364" s="41"/>
    </row>
    <row r="365" spans="1:8" s="72" customFormat="1" ht="25.5">
      <c r="A365" s="23"/>
      <c r="B365" s="24"/>
      <c r="C365" s="35"/>
      <c r="D365" s="44" t="s">
        <v>344</v>
      </c>
      <c r="E365" s="58" t="s">
        <v>355</v>
      </c>
      <c r="F365" s="45"/>
      <c r="G365" s="47" t="s">
        <v>351</v>
      </c>
      <c r="H365" s="59">
        <v>0.96</v>
      </c>
    </row>
    <row r="366" spans="1:8" s="72" customFormat="1" ht="12.75">
      <c r="A366" s="67"/>
      <c r="B366" s="24"/>
      <c r="C366" s="35"/>
      <c r="D366" s="36"/>
      <c r="E366" s="45"/>
      <c r="F366" s="46"/>
      <c r="G366" s="38"/>
      <c r="H366" s="27"/>
    </row>
    <row r="367" spans="1:8" s="72" customFormat="1" ht="25.5">
      <c r="A367" s="23"/>
      <c r="B367" s="24"/>
      <c r="C367" s="35"/>
      <c r="D367" s="44" t="s">
        <v>345</v>
      </c>
      <c r="E367" s="58" t="s">
        <v>354</v>
      </c>
      <c r="F367" s="45"/>
      <c r="G367" s="47" t="s">
        <v>353</v>
      </c>
      <c r="H367" s="59">
        <v>2.4</v>
      </c>
    </row>
    <row r="368" spans="1:8" s="72" customFormat="1" ht="12.75">
      <c r="A368" s="23"/>
      <c r="B368" s="24"/>
      <c r="C368" s="35"/>
      <c r="D368" s="44"/>
      <c r="E368" s="45"/>
      <c r="F368" s="46"/>
      <c r="G368" s="47"/>
      <c r="H368" s="41"/>
    </row>
    <row r="369" spans="1:8" s="72" customFormat="1" ht="25.5">
      <c r="A369" s="23"/>
      <c r="B369" s="24"/>
      <c r="C369" s="35"/>
      <c r="D369" s="44" t="s">
        <v>346</v>
      </c>
      <c r="E369" s="58" t="s">
        <v>352</v>
      </c>
      <c r="F369" s="45"/>
      <c r="G369" s="47" t="s">
        <v>42</v>
      </c>
      <c r="H369" s="59">
        <v>10</v>
      </c>
    </row>
    <row r="370" spans="1:8" s="72" customFormat="1" ht="12.75">
      <c r="A370" s="67"/>
      <c r="B370" s="24"/>
      <c r="C370" s="35"/>
      <c r="D370" s="36"/>
      <c r="E370" s="39"/>
      <c r="F370" s="42"/>
      <c r="G370" s="38"/>
      <c r="H370" s="1"/>
    </row>
    <row r="371" spans="1:8" s="72" customFormat="1" ht="25.5">
      <c r="A371" s="23"/>
      <c r="B371" s="24"/>
      <c r="C371" s="35"/>
      <c r="D371" s="44" t="s">
        <v>347</v>
      </c>
      <c r="E371" s="58" t="s">
        <v>350</v>
      </c>
      <c r="F371" s="45"/>
      <c r="G371" s="47" t="s">
        <v>351</v>
      </c>
      <c r="H371" s="59">
        <v>8</v>
      </c>
    </row>
    <row r="372" spans="1:8" s="72" customFormat="1" ht="12.75">
      <c r="A372" s="23"/>
      <c r="B372" s="24"/>
      <c r="C372" s="35"/>
      <c r="D372" s="44"/>
      <c r="E372" s="45"/>
      <c r="F372" s="46"/>
      <c r="G372" s="47"/>
      <c r="H372" s="41"/>
    </row>
    <row r="373" spans="1:8" s="72" customFormat="1" ht="25.5">
      <c r="A373" s="23"/>
      <c r="B373" s="24"/>
      <c r="C373" s="35"/>
      <c r="D373" s="44" t="s">
        <v>348</v>
      </c>
      <c r="E373" s="58" t="s">
        <v>349</v>
      </c>
      <c r="F373" s="45"/>
      <c r="G373" s="47" t="s">
        <v>351</v>
      </c>
      <c r="H373" s="59">
        <v>16</v>
      </c>
    </row>
    <row r="374" spans="1:8" s="72" customFormat="1" ht="12.75">
      <c r="A374" s="23"/>
      <c r="B374" s="24"/>
      <c r="C374" s="35"/>
      <c r="D374" s="44"/>
      <c r="E374" s="58"/>
      <c r="F374" s="45"/>
      <c r="G374" s="47"/>
      <c r="H374" s="59"/>
    </row>
    <row r="375" spans="1:8" s="72" customFormat="1" ht="12.75">
      <c r="A375" s="23"/>
      <c r="B375" s="24"/>
      <c r="C375" s="35"/>
      <c r="D375" s="44"/>
      <c r="E375" s="58"/>
      <c r="F375" s="45"/>
      <c r="G375" s="47"/>
      <c r="H375" s="59"/>
    </row>
    <row r="376" spans="1:8" s="72" customFormat="1" ht="15.75">
      <c r="A376" s="23"/>
      <c r="B376" s="68" t="s">
        <v>357</v>
      </c>
      <c r="C376" s="73"/>
      <c r="D376" s="74"/>
      <c r="E376" s="75" t="s">
        <v>358</v>
      </c>
      <c r="F376" s="25"/>
      <c r="G376" s="22"/>
      <c r="H376" s="1"/>
    </row>
    <row r="377" spans="1:8" s="72" customFormat="1" ht="12.75">
      <c r="A377" s="23"/>
      <c r="B377" s="24"/>
      <c r="C377" s="33"/>
      <c r="D377" s="29"/>
      <c r="E377" s="34"/>
      <c r="F377" s="25"/>
      <c r="G377" s="26"/>
      <c r="H377" s="1"/>
    </row>
    <row r="378" spans="1:8" s="72" customFormat="1" ht="12.75">
      <c r="A378" s="23">
        <f>MAX(A$1:A377)+1</f>
        <v>41</v>
      </c>
      <c r="B378" s="24"/>
      <c r="C378" s="35" t="s">
        <v>359</v>
      </c>
      <c r="D378" s="36"/>
      <c r="E378" s="57" t="s">
        <v>362</v>
      </c>
      <c r="F378" s="37"/>
      <c r="G378" s="38"/>
      <c r="H378" s="27">
        <f>H379</f>
        <v>33.709999999999994</v>
      </c>
    </row>
    <row r="379" spans="1:8" s="72" customFormat="1" ht="12.75">
      <c r="A379" s="23"/>
      <c r="B379" s="24"/>
      <c r="C379" s="35"/>
      <c r="D379" s="44" t="s">
        <v>360</v>
      </c>
      <c r="E379" s="58" t="s">
        <v>361</v>
      </c>
      <c r="F379" s="45"/>
      <c r="G379" s="47" t="s">
        <v>10</v>
      </c>
      <c r="H379" s="59">
        <f>F382</f>
        <v>33.709999999999994</v>
      </c>
    </row>
    <row r="380" spans="1:8" s="72" customFormat="1" ht="12.75">
      <c r="A380" s="23"/>
      <c r="B380" s="24"/>
      <c r="C380" s="35"/>
      <c r="D380" s="44"/>
      <c r="E380" s="39" t="s">
        <v>104</v>
      </c>
      <c r="F380" s="42">
        <v>16.239999999999998</v>
      </c>
      <c r="G380" s="47"/>
      <c r="H380" s="59"/>
    </row>
    <row r="381" spans="1:8" s="72" customFormat="1" ht="12.75">
      <c r="A381" s="23"/>
      <c r="B381" s="24"/>
      <c r="C381" s="35"/>
      <c r="D381" s="44"/>
      <c r="E381" s="39" t="s">
        <v>105</v>
      </c>
      <c r="F381" s="48">
        <v>17.47</v>
      </c>
      <c r="G381" s="47"/>
      <c r="H381" s="59"/>
    </row>
    <row r="382" spans="1:8" s="72" customFormat="1" ht="12.75">
      <c r="A382" s="23"/>
      <c r="B382" s="24"/>
      <c r="C382" s="35"/>
      <c r="D382" s="44"/>
      <c r="E382" s="49" t="s">
        <v>18</v>
      </c>
      <c r="F382" s="42">
        <f>SUM(F377:F381)</f>
        <v>33.709999999999994</v>
      </c>
      <c r="G382" s="47"/>
      <c r="H382" s="59"/>
    </row>
    <row r="383" spans="1:8" s="72" customFormat="1" ht="12.75">
      <c r="A383" s="23"/>
      <c r="B383" s="24"/>
      <c r="C383" s="35"/>
      <c r="D383" s="44"/>
      <c r="E383" s="58"/>
      <c r="F383" s="45"/>
      <c r="G383" s="47"/>
      <c r="H383" s="59"/>
    </row>
    <row r="384" spans="1:8" s="72" customFormat="1" ht="25.5">
      <c r="A384" s="23">
        <f>MAX(A$1:A383)+1</f>
        <v>42</v>
      </c>
      <c r="B384" s="24"/>
      <c r="C384" s="35" t="s">
        <v>363</v>
      </c>
      <c r="D384" s="36"/>
      <c r="E384" s="57" t="s">
        <v>203</v>
      </c>
      <c r="F384" s="25"/>
      <c r="G384" s="26"/>
      <c r="H384" s="27">
        <f>H385+H388</f>
        <v>20</v>
      </c>
    </row>
    <row r="385" spans="1:8" s="72" customFormat="1" ht="12.75">
      <c r="A385" s="23"/>
      <c r="B385" s="24"/>
      <c r="C385" s="35"/>
      <c r="D385" s="44" t="s">
        <v>364</v>
      </c>
      <c r="E385" s="58" t="s">
        <v>365</v>
      </c>
      <c r="F385" s="45"/>
      <c r="G385" s="47" t="s">
        <v>42</v>
      </c>
      <c r="H385" s="59">
        <f>F386</f>
        <v>16</v>
      </c>
    </row>
    <row r="386" spans="1:8" s="72" customFormat="1" ht="12.75">
      <c r="A386" s="23"/>
      <c r="B386" s="24"/>
      <c r="C386" s="35"/>
      <c r="D386" s="44"/>
      <c r="E386" s="39" t="s">
        <v>368</v>
      </c>
      <c r="F386" s="42">
        <v>16</v>
      </c>
      <c r="G386" s="47"/>
      <c r="H386" s="41"/>
    </row>
    <row r="387" spans="1:8" s="72" customFormat="1" ht="12.75">
      <c r="A387" s="23"/>
      <c r="B387" s="24"/>
      <c r="C387" s="35"/>
      <c r="D387" s="44"/>
      <c r="E387" s="58"/>
      <c r="F387" s="45"/>
      <c r="G387" s="47"/>
      <c r="H387" s="59"/>
    </row>
    <row r="388" spans="1:8" s="72" customFormat="1" ht="12.75">
      <c r="A388" s="23"/>
      <c r="B388" s="24"/>
      <c r="C388" s="35"/>
      <c r="D388" s="44" t="s">
        <v>366</v>
      </c>
      <c r="E388" s="58" t="s">
        <v>367</v>
      </c>
      <c r="F388" s="45"/>
      <c r="G388" s="47" t="s">
        <v>42</v>
      </c>
      <c r="H388" s="59">
        <f>F389</f>
        <v>4</v>
      </c>
    </row>
    <row r="389" spans="1:8" s="72" customFormat="1" ht="12.75">
      <c r="A389" s="23"/>
      <c r="B389" s="24"/>
      <c r="C389" s="35"/>
      <c r="D389" s="44"/>
      <c r="E389" s="39" t="s">
        <v>369</v>
      </c>
      <c r="F389" s="42">
        <v>4</v>
      </c>
      <c r="G389" s="47"/>
      <c r="H389" s="41"/>
    </row>
    <row r="390" spans="1:8" s="72" customFormat="1" ht="12.75">
      <c r="A390" s="23"/>
      <c r="B390" s="24"/>
      <c r="C390" s="35"/>
      <c r="D390" s="44"/>
      <c r="E390" s="58"/>
      <c r="F390" s="45"/>
      <c r="G390" s="47"/>
      <c r="H390" s="59"/>
    </row>
    <row r="391" spans="1:8" s="72" customFormat="1" ht="12.75" customHeight="1" thickBot="1">
      <c r="A391" s="92"/>
      <c r="B391" s="50"/>
      <c r="C391" s="50"/>
      <c r="D391" s="51"/>
      <c r="E391" s="52"/>
      <c r="F391" s="53"/>
      <c r="G391" s="54"/>
      <c r="H391" s="55"/>
    </row>
    <row r="392" spans="1:8" s="72" customFormat="1" ht="12.75">
      <c r="A392" s="93"/>
      <c r="B392" s="94"/>
      <c r="C392" s="95"/>
      <c r="D392" s="96"/>
      <c r="E392" s="34"/>
      <c r="F392" s="97"/>
      <c r="G392" s="98"/>
      <c r="H392" s="99"/>
    </row>
    <row r="393" spans="1:8" s="72" customFormat="1" ht="12.75">
      <c r="A393" s="93"/>
      <c r="B393" s="94"/>
      <c r="C393" s="95"/>
      <c r="D393" s="96"/>
      <c r="E393" s="100"/>
      <c r="F393" s="97"/>
      <c r="G393" s="98"/>
      <c r="H393" s="99"/>
    </row>
    <row r="394" spans="1:8" s="72" customFormat="1" ht="12.75">
      <c r="A394" s="93"/>
      <c r="B394" s="101"/>
      <c r="C394" s="102"/>
      <c r="D394" s="103"/>
      <c r="E394" s="75"/>
      <c r="F394" s="97"/>
      <c r="G394" s="98"/>
      <c r="H394" s="99"/>
    </row>
    <row r="395" spans="1:8" s="72" customFormat="1" ht="12.75">
      <c r="A395" s="93"/>
      <c r="B395" s="94"/>
      <c r="C395" s="102"/>
      <c r="D395" s="104"/>
      <c r="E395" s="105"/>
      <c r="F395" s="43"/>
      <c r="G395" s="5"/>
      <c r="H395" s="99"/>
    </row>
    <row r="396" spans="1:8" s="72" customFormat="1" ht="12.75">
      <c r="A396" s="93"/>
      <c r="B396" s="94"/>
      <c r="C396" s="95"/>
      <c r="D396" s="96"/>
      <c r="E396" s="106"/>
      <c r="F396" s="107"/>
      <c r="G396" s="98"/>
      <c r="H396" s="99"/>
    </row>
    <row r="397" spans="1:8" s="72" customFormat="1" ht="12.75">
      <c r="A397" s="93"/>
      <c r="B397" s="94"/>
      <c r="C397" s="95"/>
      <c r="D397" s="96"/>
      <c r="E397" s="106"/>
      <c r="F397" s="107"/>
      <c r="G397" s="98"/>
      <c r="H397" s="99"/>
    </row>
    <row r="398" spans="1:8" s="72" customFormat="1" ht="12.75">
      <c r="A398" s="93"/>
      <c r="B398" s="94"/>
      <c r="C398" s="95"/>
      <c r="D398" s="96"/>
      <c r="E398" s="106"/>
      <c r="F398" s="107"/>
      <c r="G398" s="98"/>
      <c r="H398" s="99"/>
    </row>
    <row r="399" spans="1:8" s="72" customFormat="1" ht="12.75">
      <c r="A399" s="93"/>
      <c r="B399" s="94"/>
      <c r="C399" s="102"/>
      <c r="D399" s="104"/>
      <c r="E399" s="105"/>
      <c r="F399" s="43"/>
      <c r="G399" s="5"/>
      <c r="H399" s="99"/>
    </row>
    <row r="400" spans="1:8" s="72" customFormat="1" ht="12.75">
      <c r="A400" s="93"/>
      <c r="B400" s="94"/>
      <c r="C400" s="95"/>
      <c r="D400" s="108"/>
      <c r="E400" s="109"/>
      <c r="F400" s="110"/>
      <c r="G400" s="98"/>
      <c r="H400" s="99"/>
    </row>
    <row r="401" spans="1:8" ht="12.75">
      <c r="A401" s="111"/>
      <c r="B401" s="101"/>
      <c r="C401" s="103"/>
      <c r="D401" s="102"/>
      <c r="E401" s="100"/>
      <c r="F401" s="112"/>
      <c r="G401" s="5"/>
      <c r="H401" s="99"/>
    </row>
    <row r="402" spans="1:8" ht="12.75">
      <c r="A402" s="111"/>
      <c r="B402" s="94"/>
      <c r="C402" s="95"/>
      <c r="D402" s="96"/>
      <c r="E402" s="34"/>
      <c r="F402" s="112"/>
      <c r="G402" s="98"/>
      <c r="H402" s="99"/>
    </row>
    <row r="403" spans="1:8" s="72" customFormat="1" ht="12.75">
      <c r="A403" s="111"/>
      <c r="B403" s="94"/>
      <c r="C403" s="95"/>
      <c r="D403" s="96"/>
      <c r="E403" s="56"/>
      <c r="F403" s="112"/>
      <c r="G403" s="98"/>
      <c r="H403" s="99"/>
    </row>
    <row r="404" spans="1:8" s="72" customFormat="1" ht="12.75">
      <c r="A404" s="111"/>
      <c r="B404" s="94"/>
      <c r="C404" s="95"/>
      <c r="D404" s="96"/>
      <c r="E404" s="56"/>
      <c r="F404" s="112"/>
      <c r="G404" s="98"/>
      <c r="H404" s="99"/>
    </row>
    <row r="405" spans="1:8" ht="12.75">
      <c r="A405" s="111"/>
      <c r="B405" s="94"/>
      <c r="C405" s="95"/>
      <c r="D405" s="96"/>
      <c r="E405" s="56"/>
      <c r="F405" s="112"/>
      <c r="G405" s="98"/>
      <c r="H405" s="99"/>
    </row>
    <row r="406" spans="1:8" ht="12.75">
      <c r="A406" s="5"/>
      <c r="B406" s="94"/>
      <c r="C406" s="95"/>
      <c r="D406" s="96"/>
      <c r="E406" s="56"/>
      <c r="F406" s="112"/>
      <c r="G406" s="98"/>
      <c r="H406" s="99"/>
    </row>
    <row r="407" spans="1:8" ht="12.75">
      <c r="A407" s="5"/>
      <c r="B407" s="94"/>
      <c r="C407" s="95"/>
      <c r="D407" s="96"/>
      <c r="E407" s="56"/>
      <c r="F407" s="112"/>
      <c r="G407" s="98"/>
      <c r="H407" s="99"/>
    </row>
    <row r="408" spans="1:8" ht="12.75">
      <c r="A408" s="5"/>
      <c r="B408" s="94"/>
      <c r="C408" s="103"/>
      <c r="D408" s="102"/>
      <c r="E408" s="100"/>
      <c r="F408" s="113"/>
      <c r="G408" s="5"/>
      <c r="H408" s="99"/>
    </row>
    <row r="409" spans="1:8" ht="12.75">
      <c r="A409" s="5"/>
      <c r="B409" s="94"/>
      <c r="C409" s="103"/>
      <c r="D409" s="102"/>
      <c r="E409" s="100"/>
      <c r="F409" s="113"/>
      <c r="G409" s="5"/>
      <c r="H409" s="99"/>
    </row>
    <row r="410" spans="1:8" s="72" customFormat="1" ht="12.75">
      <c r="A410" s="93"/>
      <c r="B410" s="94"/>
      <c r="C410" s="103"/>
      <c r="D410" s="102"/>
      <c r="E410" s="100"/>
      <c r="F410" s="113"/>
      <c r="G410" s="5"/>
      <c r="H410" s="99"/>
    </row>
    <row r="411" spans="1:8" s="72" customFormat="1" ht="12.75">
      <c r="A411" s="93"/>
      <c r="B411" s="94"/>
      <c r="C411" s="95"/>
      <c r="D411" s="108"/>
      <c r="E411" s="114"/>
      <c r="F411" s="112"/>
      <c r="G411" s="98"/>
      <c r="H411" s="99"/>
    </row>
    <row r="412" spans="1:8" s="72" customFormat="1" ht="12.75">
      <c r="A412" s="93"/>
      <c r="B412" s="94"/>
      <c r="C412" s="103"/>
      <c r="D412" s="102"/>
      <c r="E412" s="100"/>
      <c r="F412" s="113"/>
      <c r="G412" s="5"/>
      <c r="H412" s="99"/>
    </row>
    <row r="413" spans="1:8" s="72" customFormat="1" ht="12.75">
      <c r="A413" s="93"/>
      <c r="B413" s="94"/>
      <c r="C413" s="103"/>
      <c r="D413" s="102"/>
      <c r="E413" s="100"/>
      <c r="F413" s="113"/>
      <c r="G413" s="5"/>
      <c r="H413" s="99"/>
    </row>
    <row r="414" spans="1:8" s="72" customFormat="1" ht="12.75">
      <c r="A414" s="93"/>
      <c r="B414" s="94"/>
      <c r="C414" s="103"/>
      <c r="D414" s="102"/>
      <c r="E414" s="100"/>
      <c r="F414" s="113"/>
      <c r="G414" s="5"/>
      <c r="H414" s="99"/>
    </row>
    <row r="415" spans="1:8" s="72" customFormat="1" ht="12.75">
      <c r="A415" s="93"/>
      <c r="B415" s="94"/>
      <c r="C415" s="95"/>
      <c r="D415" s="96"/>
      <c r="E415" s="34"/>
      <c r="F415" s="115"/>
      <c r="G415" s="98"/>
      <c r="H415" s="99"/>
    </row>
    <row r="416" spans="1:8" s="72" customFormat="1" ht="12.75" customHeight="1">
      <c r="A416" s="93"/>
      <c r="B416" s="94"/>
      <c r="C416" s="95"/>
      <c r="D416" s="96"/>
      <c r="E416" s="32"/>
      <c r="F416" s="116"/>
      <c r="G416" s="98"/>
      <c r="H416" s="99"/>
    </row>
    <row r="417" spans="1:8" s="117" customFormat="1" ht="12.75" customHeight="1">
      <c r="A417" s="93"/>
      <c r="B417" s="94"/>
      <c r="C417" s="95"/>
      <c r="D417" s="96"/>
      <c r="E417" s="56"/>
      <c r="F417" s="116"/>
      <c r="G417" s="98"/>
      <c r="H417" s="99"/>
    </row>
    <row r="418" spans="1:8" s="72" customFormat="1" ht="15.75">
      <c r="A418" s="5"/>
      <c r="B418" s="118"/>
      <c r="C418" s="119"/>
      <c r="D418" s="119"/>
      <c r="E418" s="120"/>
      <c r="F418" s="112"/>
      <c r="G418" s="121"/>
      <c r="H418" s="99"/>
    </row>
    <row r="419" spans="1:8" s="72" customFormat="1" ht="12.75">
      <c r="A419" s="5"/>
      <c r="B419" s="101"/>
      <c r="C419" s="103"/>
      <c r="D419" s="102"/>
      <c r="E419" s="100"/>
      <c r="F419" s="122"/>
      <c r="G419" s="5"/>
      <c r="H419" s="99"/>
    </row>
    <row r="420" spans="1:8" s="72" customFormat="1" ht="12.75" customHeight="1">
      <c r="A420" s="93"/>
      <c r="B420" s="94"/>
      <c r="C420" s="95"/>
      <c r="D420" s="96"/>
      <c r="E420" s="34"/>
      <c r="F420" s="115"/>
      <c r="G420" s="98"/>
      <c r="H420" s="99"/>
    </row>
    <row r="421" spans="1:8" s="72" customFormat="1" ht="12.75">
      <c r="A421" s="93"/>
      <c r="B421" s="94"/>
      <c r="C421" s="95"/>
      <c r="D421" s="96"/>
      <c r="E421" s="56"/>
      <c r="F421" s="116"/>
      <c r="G421" s="98"/>
      <c r="H421" s="99"/>
    </row>
    <row r="422" spans="1:8" s="72" customFormat="1" ht="12.75">
      <c r="A422" s="93"/>
      <c r="B422" s="94"/>
      <c r="C422" s="95"/>
      <c r="D422" s="96"/>
      <c r="E422" s="34"/>
      <c r="F422" s="112"/>
      <c r="G422" s="98"/>
      <c r="H422" s="99"/>
    </row>
    <row r="423" spans="1:8" s="72" customFormat="1" ht="12.75">
      <c r="A423" s="5"/>
      <c r="B423" s="101"/>
      <c r="C423" s="103"/>
      <c r="D423" s="102"/>
      <c r="E423" s="100"/>
      <c r="F423" s="116"/>
      <c r="G423" s="5"/>
      <c r="H423" s="99"/>
    </row>
    <row r="424" spans="1:8" s="72" customFormat="1" ht="12.75">
      <c r="A424" s="93"/>
      <c r="B424" s="94"/>
      <c r="C424" s="95"/>
      <c r="D424" s="96"/>
      <c r="E424" s="34"/>
      <c r="F424" s="115"/>
      <c r="G424" s="98"/>
      <c r="H424" s="99"/>
    </row>
    <row r="425" spans="1:8" s="72" customFormat="1" ht="12.75">
      <c r="A425" s="93"/>
      <c r="B425" s="94"/>
      <c r="C425" s="95"/>
      <c r="D425" s="96"/>
      <c r="E425" s="56"/>
      <c r="F425" s="116"/>
      <c r="G425" s="98"/>
      <c r="H425" s="99"/>
    </row>
    <row r="426" spans="1:8" s="72" customFormat="1" ht="12.75">
      <c r="A426" s="93"/>
      <c r="B426" s="94"/>
      <c r="C426" s="95"/>
      <c r="D426" s="96"/>
      <c r="E426" s="34"/>
      <c r="F426" s="112"/>
      <c r="G426" s="98"/>
      <c r="H426" s="99"/>
    </row>
    <row r="427" spans="1:8" s="72" customFormat="1" ht="12.75">
      <c r="A427" s="5"/>
      <c r="B427" s="101"/>
      <c r="C427" s="103"/>
      <c r="D427" s="102"/>
      <c r="E427" s="100"/>
      <c r="F427" s="116"/>
      <c r="G427" s="5"/>
      <c r="H427" s="99"/>
    </row>
    <row r="428" spans="1:8" s="72" customFormat="1" ht="12.75" customHeight="1">
      <c r="A428" s="93"/>
      <c r="B428" s="94"/>
      <c r="C428" s="95"/>
      <c r="D428" s="96"/>
      <c r="E428" s="34"/>
      <c r="F428" s="115"/>
      <c r="G428" s="98"/>
      <c r="H428" s="99"/>
    </row>
    <row r="429" spans="1:8" s="72" customFormat="1" ht="12.75">
      <c r="A429" s="93"/>
      <c r="B429" s="94"/>
      <c r="C429" s="95"/>
      <c r="D429" s="96"/>
      <c r="E429" s="56"/>
      <c r="F429" s="116"/>
      <c r="G429" s="98"/>
      <c r="H429" s="99"/>
    </row>
    <row r="430" spans="1:8" s="72" customFormat="1" ht="12.75">
      <c r="A430" s="93"/>
      <c r="B430" s="94"/>
      <c r="C430" s="95"/>
      <c r="D430" s="96"/>
      <c r="E430" s="34"/>
      <c r="F430" s="112"/>
      <c r="G430" s="98"/>
      <c r="H430" s="99"/>
    </row>
    <row r="431" spans="1:8" s="72" customFormat="1" ht="12.75">
      <c r="A431" s="93"/>
      <c r="B431" s="94"/>
      <c r="C431" s="95"/>
      <c r="D431" s="96"/>
      <c r="E431" s="34"/>
      <c r="F431" s="116"/>
      <c r="G431" s="98"/>
      <c r="H431" s="99"/>
    </row>
    <row r="432" spans="1:8" s="72" customFormat="1" ht="12.75">
      <c r="A432" s="5"/>
      <c r="B432" s="101"/>
      <c r="C432" s="103"/>
      <c r="D432" s="102"/>
      <c r="E432" s="100"/>
      <c r="F432" s="116"/>
      <c r="G432" s="5"/>
      <c r="H432" s="99"/>
    </row>
    <row r="433" spans="1:8" s="72" customFormat="1" ht="12.75">
      <c r="A433" s="93"/>
      <c r="B433" s="94"/>
      <c r="C433" s="95"/>
      <c r="D433" s="96"/>
      <c r="E433" s="34"/>
      <c r="F433" s="115"/>
      <c r="G433" s="98"/>
      <c r="H433" s="99"/>
    </row>
    <row r="434" spans="1:8" s="72" customFormat="1" ht="12.75">
      <c r="A434" s="93"/>
      <c r="B434" s="94"/>
      <c r="C434" s="95"/>
      <c r="D434" s="96"/>
      <c r="E434" s="32"/>
      <c r="F434" s="116"/>
      <c r="G434" s="98"/>
      <c r="H434" s="99"/>
    </row>
    <row r="435" spans="1:8" s="72" customFormat="1" ht="12.75">
      <c r="A435" s="93"/>
      <c r="B435" s="94"/>
      <c r="C435" s="95"/>
      <c r="D435" s="96"/>
      <c r="E435" s="56"/>
      <c r="F435" s="116"/>
      <c r="G435" s="98"/>
      <c r="H435" s="99"/>
    </row>
    <row r="436" spans="1:8" s="72" customFormat="1" ht="12.75">
      <c r="A436" s="93"/>
      <c r="B436" s="94"/>
      <c r="C436" s="95"/>
      <c r="D436" s="96"/>
      <c r="E436" s="56"/>
      <c r="F436" s="112"/>
      <c r="G436" s="98"/>
      <c r="H436" s="99"/>
    </row>
    <row r="437" spans="1:8" s="72" customFormat="1" ht="12.75">
      <c r="A437" s="93"/>
      <c r="B437" s="94"/>
      <c r="C437" s="95"/>
      <c r="D437" s="96"/>
      <c r="E437" s="56"/>
      <c r="F437" s="112"/>
      <c r="G437" s="98"/>
      <c r="H437" s="99"/>
    </row>
    <row r="438" spans="1:8" s="72" customFormat="1" ht="12.75">
      <c r="A438" s="93"/>
      <c r="B438" s="94"/>
      <c r="C438" s="95"/>
      <c r="D438" s="96"/>
      <c r="E438" s="56"/>
      <c r="F438" s="112"/>
      <c r="G438" s="98"/>
      <c r="H438" s="99"/>
    </row>
    <row r="439" spans="1:8" s="72" customFormat="1" ht="12.75">
      <c r="A439" s="93"/>
      <c r="B439" s="94"/>
      <c r="C439" s="95"/>
      <c r="D439" s="96"/>
      <c r="E439" s="56"/>
      <c r="F439" s="43"/>
      <c r="G439" s="98"/>
      <c r="H439" s="99"/>
    </row>
    <row r="440" spans="1:8" s="72" customFormat="1" ht="12.75">
      <c r="A440" s="5"/>
      <c r="B440" s="101"/>
      <c r="C440" s="103"/>
      <c r="D440" s="102"/>
      <c r="E440" s="100"/>
      <c r="F440" s="112"/>
      <c r="G440" s="5"/>
      <c r="H440" s="99"/>
    </row>
    <row r="441" spans="1:8" s="72" customFormat="1" ht="12.75">
      <c r="A441" s="93"/>
      <c r="B441" s="94"/>
      <c r="C441" s="95"/>
      <c r="D441" s="96"/>
      <c r="E441" s="34"/>
      <c r="F441" s="115"/>
      <c r="G441" s="98"/>
      <c r="H441" s="99"/>
    </row>
    <row r="442" spans="1:8" s="72" customFormat="1" ht="12.75">
      <c r="A442" s="93"/>
      <c r="B442" s="94"/>
      <c r="C442" s="95"/>
      <c r="D442" s="96"/>
      <c r="E442" s="56"/>
      <c r="F442" s="116"/>
      <c r="G442" s="98"/>
      <c r="H442" s="99"/>
    </row>
    <row r="443" spans="1:8" s="72" customFormat="1" ht="12.75">
      <c r="A443" s="93"/>
      <c r="B443" s="94"/>
      <c r="C443" s="95"/>
      <c r="D443" s="96"/>
      <c r="E443" s="56"/>
      <c r="F443" s="112"/>
      <c r="G443" s="98"/>
      <c r="H443" s="99"/>
    </row>
    <row r="444" spans="1:8" s="123" customFormat="1" ht="12.75">
      <c r="A444" s="93"/>
      <c r="B444" s="94"/>
      <c r="C444" s="95"/>
      <c r="D444" s="96"/>
      <c r="E444" s="56"/>
      <c r="F444" s="112"/>
      <c r="G444" s="98"/>
      <c r="H444" s="99"/>
    </row>
    <row r="445" spans="1:8" s="117" customFormat="1" ht="12.75">
      <c r="A445" s="124"/>
      <c r="B445" s="125"/>
      <c r="C445" s="100"/>
      <c r="D445" s="126"/>
      <c r="E445" s="100"/>
      <c r="F445" s="112"/>
      <c r="G445" s="127"/>
      <c r="H445" s="99"/>
    </row>
    <row r="446" spans="1:8" s="72" customFormat="1" ht="12.75">
      <c r="A446" s="5"/>
      <c r="B446" s="34"/>
      <c r="C446" s="128"/>
      <c r="D446" s="128"/>
      <c r="E446" s="56"/>
      <c r="F446" s="129"/>
      <c r="G446" s="98"/>
      <c r="H446" s="99"/>
    </row>
    <row r="447" spans="1:8" ht="12.75">
      <c r="A447" s="5"/>
      <c r="B447" s="101"/>
      <c r="C447" s="103"/>
      <c r="D447" s="102"/>
      <c r="E447" s="100"/>
      <c r="F447" s="122"/>
      <c r="G447" s="5"/>
      <c r="H447" s="99"/>
    </row>
    <row r="448" spans="1:8" s="72" customFormat="1" ht="12.75" customHeight="1">
      <c r="A448" s="5"/>
      <c r="B448" s="130"/>
      <c r="C448" s="95"/>
      <c r="D448" s="96"/>
      <c r="E448" s="97"/>
      <c r="F448" s="115"/>
      <c r="G448" s="98"/>
      <c r="H448" s="131"/>
    </row>
    <row r="449" spans="1:8" ht="12.75">
      <c r="A449" s="93"/>
      <c r="B449" s="94"/>
      <c r="C449" s="95"/>
      <c r="D449" s="96"/>
      <c r="E449" s="56"/>
      <c r="F449" s="116"/>
      <c r="G449" s="98"/>
      <c r="H449" s="99"/>
    </row>
    <row r="450" spans="1:8" s="72" customFormat="1" ht="15.75">
      <c r="A450" s="5"/>
      <c r="B450" s="130"/>
      <c r="C450" s="95"/>
      <c r="D450" s="96"/>
      <c r="E450" s="97"/>
      <c r="F450" s="112"/>
      <c r="G450" s="98"/>
      <c r="H450" s="131"/>
    </row>
    <row r="451" spans="1:8" s="72" customFormat="1" ht="12.75">
      <c r="A451" s="5"/>
      <c r="B451" s="101"/>
      <c r="C451" s="103"/>
      <c r="D451" s="102"/>
      <c r="E451" s="100"/>
      <c r="F451" s="116"/>
      <c r="G451" s="5"/>
      <c r="H451" s="99"/>
    </row>
    <row r="452" spans="1:8" s="72" customFormat="1" ht="15.75">
      <c r="A452" s="93"/>
      <c r="B452" s="130"/>
      <c r="C452" s="95"/>
      <c r="D452" s="96"/>
      <c r="E452" s="97"/>
      <c r="F452" s="115"/>
      <c r="G452" s="98"/>
      <c r="H452" s="99"/>
    </row>
    <row r="453" spans="1:8" s="72" customFormat="1" ht="12.75" customHeight="1">
      <c r="A453" s="93"/>
      <c r="B453" s="130"/>
      <c r="C453" s="95"/>
      <c r="D453" s="96"/>
      <c r="E453" s="113"/>
      <c r="F453" s="116"/>
      <c r="G453" s="98"/>
      <c r="H453" s="99"/>
    </row>
    <row r="454" spans="1:8" s="72" customFormat="1" ht="12.75" customHeight="1">
      <c r="A454" s="93"/>
      <c r="B454" s="94"/>
      <c r="C454" s="95"/>
      <c r="D454" s="96"/>
      <c r="E454" s="56"/>
      <c r="F454" s="116"/>
      <c r="G454" s="98"/>
      <c r="H454" s="99"/>
    </row>
    <row r="455" spans="1:8" s="72" customFormat="1" ht="12.75">
      <c r="A455" s="93"/>
      <c r="B455" s="94"/>
      <c r="C455" s="95"/>
      <c r="D455" s="96"/>
      <c r="E455" s="56"/>
      <c r="F455" s="112"/>
      <c r="G455" s="98"/>
      <c r="H455" s="99"/>
    </row>
    <row r="456" spans="1:8" s="72" customFormat="1" ht="12.75">
      <c r="A456" s="5"/>
      <c r="B456" s="101"/>
      <c r="C456" s="103"/>
      <c r="D456" s="102"/>
      <c r="E456" s="100"/>
      <c r="F456" s="112"/>
      <c r="G456" s="5"/>
      <c r="H456" s="99"/>
    </row>
    <row r="457" spans="1:8" s="72" customFormat="1" ht="12.75">
      <c r="A457" s="93"/>
      <c r="B457" s="94"/>
      <c r="C457" s="95"/>
      <c r="D457" s="96"/>
      <c r="E457" s="34"/>
      <c r="F457" s="115"/>
      <c r="G457" s="98"/>
      <c r="H457" s="99"/>
    </row>
    <row r="458" spans="1:8" s="72" customFormat="1" ht="12.75">
      <c r="A458" s="93"/>
      <c r="B458" s="94"/>
      <c r="C458" s="95"/>
      <c r="D458" s="96"/>
      <c r="E458" s="56"/>
      <c r="F458" s="116"/>
      <c r="G458" s="98"/>
      <c r="H458" s="99"/>
    </row>
    <row r="459" spans="1:8" s="72" customFormat="1" ht="12.75">
      <c r="A459" s="93"/>
      <c r="B459" s="94"/>
      <c r="C459" s="95"/>
      <c r="D459" s="96"/>
      <c r="E459" s="56"/>
      <c r="F459" s="112"/>
      <c r="G459" s="98"/>
      <c r="H459" s="99"/>
    </row>
    <row r="460" spans="1:8" s="72" customFormat="1" ht="12.75">
      <c r="A460" s="93"/>
      <c r="B460" s="94"/>
      <c r="C460" s="95"/>
      <c r="D460" s="96"/>
      <c r="E460" s="56"/>
      <c r="F460" s="112"/>
      <c r="G460" s="98"/>
      <c r="H460" s="99"/>
    </row>
    <row r="461" spans="1:8" s="72" customFormat="1" ht="12.75">
      <c r="A461" s="93"/>
      <c r="B461" s="94"/>
      <c r="C461" s="95"/>
      <c r="D461" s="96"/>
      <c r="E461" s="56"/>
      <c r="F461" s="112"/>
      <c r="G461" s="98"/>
      <c r="H461" s="99"/>
    </row>
    <row r="462" spans="1:8" s="72" customFormat="1" ht="12.75">
      <c r="A462" s="5"/>
      <c r="B462" s="101"/>
      <c r="C462" s="103"/>
      <c r="D462" s="102"/>
      <c r="E462" s="100"/>
      <c r="F462" s="112"/>
      <c r="G462" s="5"/>
      <c r="H462" s="99"/>
    </row>
    <row r="463" spans="1:8" s="72" customFormat="1" ht="12.75" customHeight="1">
      <c r="A463" s="93"/>
      <c r="B463" s="94"/>
      <c r="C463" s="95"/>
      <c r="D463" s="96"/>
      <c r="E463" s="34"/>
      <c r="F463" s="115"/>
      <c r="G463" s="98"/>
      <c r="H463" s="99"/>
    </row>
    <row r="464" spans="1:8" s="72" customFormat="1" ht="12.75">
      <c r="A464" s="93"/>
      <c r="B464" s="94"/>
      <c r="C464" s="95"/>
      <c r="D464" s="96"/>
      <c r="E464" s="56"/>
      <c r="F464" s="116"/>
      <c r="G464" s="98"/>
      <c r="H464" s="99"/>
    </row>
    <row r="465" spans="1:8" s="72" customFormat="1" ht="12.75">
      <c r="A465" s="93"/>
      <c r="B465" s="94"/>
      <c r="C465" s="95"/>
      <c r="D465" s="96"/>
      <c r="E465" s="34"/>
      <c r="F465" s="112"/>
      <c r="G465" s="98"/>
      <c r="H465" s="99"/>
    </row>
    <row r="466" spans="1:8" s="72" customFormat="1" ht="12.75">
      <c r="A466" s="5"/>
      <c r="B466" s="101"/>
      <c r="C466" s="103"/>
      <c r="D466" s="102"/>
      <c r="E466" s="100"/>
      <c r="F466" s="116"/>
      <c r="G466" s="5"/>
      <c r="H466" s="99"/>
    </row>
    <row r="467" spans="1:8" s="72" customFormat="1" ht="12.75">
      <c r="A467" s="93"/>
      <c r="B467" s="94"/>
      <c r="C467" s="95"/>
      <c r="D467" s="96"/>
      <c r="E467" s="34"/>
      <c r="F467" s="115"/>
      <c r="G467" s="98"/>
      <c r="H467" s="99"/>
    </row>
    <row r="468" spans="1:8" s="72" customFormat="1" ht="12.75">
      <c r="A468" s="93"/>
      <c r="B468" s="94"/>
      <c r="C468" s="95"/>
      <c r="D468" s="96"/>
      <c r="E468" s="56"/>
      <c r="F468" s="116"/>
      <c r="G468" s="98"/>
      <c r="H468" s="99"/>
    </row>
    <row r="469" spans="1:8" s="72" customFormat="1" ht="12.75">
      <c r="A469" s="93"/>
      <c r="B469" s="94"/>
      <c r="C469" s="95"/>
      <c r="D469" s="96"/>
      <c r="E469" s="56"/>
      <c r="F469" s="112"/>
      <c r="G469" s="98"/>
      <c r="H469" s="99"/>
    </row>
    <row r="470" spans="1:8" s="72" customFormat="1" ht="12.75">
      <c r="A470" s="5"/>
      <c r="B470" s="101"/>
      <c r="C470" s="103"/>
      <c r="D470" s="102"/>
      <c r="E470" s="100"/>
      <c r="F470" s="112"/>
      <c r="G470" s="5"/>
      <c r="H470" s="99"/>
    </row>
    <row r="471" spans="1:8" s="72" customFormat="1" ht="12.75">
      <c r="A471" s="93"/>
      <c r="B471" s="94"/>
      <c r="C471" s="95"/>
      <c r="D471" s="96"/>
      <c r="E471" s="34"/>
      <c r="F471" s="115"/>
      <c r="G471" s="98"/>
      <c r="H471" s="99"/>
    </row>
    <row r="472" spans="1:8" s="72" customFormat="1" ht="12.75">
      <c r="A472" s="93"/>
      <c r="B472" s="94"/>
      <c r="C472" s="95"/>
      <c r="D472" s="96"/>
      <c r="E472" s="32"/>
      <c r="F472" s="116"/>
      <c r="G472" s="98"/>
      <c r="H472" s="99"/>
    </row>
    <row r="473" spans="1:8" s="72" customFormat="1" ht="12.75">
      <c r="A473" s="93"/>
      <c r="B473" s="94"/>
      <c r="C473" s="95"/>
      <c r="D473" s="96"/>
      <c r="E473" s="56"/>
      <c r="F473" s="116"/>
      <c r="G473" s="98"/>
      <c r="H473" s="99"/>
    </row>
    <row r="474" spans="1:8" s="72" customFormat="1" ht="12.75">
      <c r="A474" s="93"/>
      <c r="B474" s="94"/>
      <c r="C474" s="95"/>
      <c r="D474" s="96"/>
      <c r="E474" s="56"/>
      <c r="F474" s="112"/>
      <c r="G474" s="98"/>
      <c r="H474" s="99"/>
    </row>
    <row r="475" spans="1:8" s="72" customFormat="1" ht="12.75">
      <c r="A475" s="93"/>
      <c r="B475" s="94"/>
      <c r="C475" s="95"/>
      <c r="D475" s="96"/>
      <c r="E475" s="56"/>
      <c r="F475" s="112"/>
      <c r="G475" s="98"/>
      <c r="H475" s="99"/>
    </row>
    <row r="476" spans="1:8" s="72" customFormat="1" ht="12.75">
      <c r="A476" s="93"/>
      <c r="B476" s="94"/>
      <c r="C476" s="95"/>
      <c r="D476" s="96"/>
      <c r="E476" s="34"/>
      <c r="F476" s="112"/>
      <c r="G476" s="98"/>
      <c r="H476" s="99"/>
    </row>
    <row r="477" spans="1:8" s="72" customFormat="1" ht="12.75">
      <c r="A477" s="93"/>
      <c r="B477" s="94"/>
      <c r="C477" s="95"/>
      <c r="D477" s="96"/>
      <c r="E477" s="34"/>
      <c r="F477" s="43"/>
      <c r="G477" s="98"/>
      <c r="H477" s="99"/>
    </row>
    <row r="478" spans="1:8" s="72" customFormat="1" ht="12.75">
      <c r="A478" s="5"/>
      <c r="B478" s="101"/>
      <c r="C478" s="103"/>
      <c r="D478" s="102"/>
      <c r="E478" s="100"/>
      <c r="F478" s="116"/>
      <c r="G478" s="5"/>
      <c r="H478" s="99"/>
    </row>
    <row r="479" spans="1:8" s="72" customFormat="1" ht="12.75" customHeight="1">
      <c r="A479" s="93"/>
      <c r="B479" s="94"/>
      <c r="C479" s="95"/>
      <c r="D479" s="96"/>
      <c r="E479" s="34"/>
      <c r="F479" s="115"/>
      <c r="G479" s="98"/>
      <c r="H479" s="99"/>
    </row>
    <row r="480" spans="1:8" s="72" customFormat="1" ht="12.75">
      <c r="A480" s="93"/>
      <c r="B480" s="94"/>
      <c r="C480" s="95"/>
      <c r="D480" s="96"/>
      <c r="E480" s="132"/>
      <c r="F480" s="116"/>
      <c r="G480" s="98"/>
      <c r="H480" s="99"/>
    </row>
    <row r="481" spans="1:8" s="72" customFormat="1" ht="13.5" customHeight="1">
      <c r="A481" s="93"/>
      <c r="B481" s="94"/>
      <c r="C481" s="95"/>
      <c r="D481" s="96"/>
      <c r="E481" s="34"/>
      <c r="F481" s="112"/>
      <c r="G481" s="98"/>
      <c r="H481" s="99"/>
    </row>
    <row r="482" spans="1:8" s="72" customFormat="1" ht="13.5" customHeight="1">
      <c r="A482" s="93"/>
      <c r="B482" s="94"/>
      <c r="C482" s="95"/>
      <c r="D482" s="96"/>
      <c r="E482" s="34"/>
      <c r="F482" s="116"/>
      <c r="G482" s="98"/>
      <c r="H482" s="99"/>
    </row>
    <row r="483" spans="1:8" s="72" customFormat="1" ht="13.5" customHeight="1">
      <c r="A483" s="93"/>
      <c r="B483" s="94"/>
      <c r="C483" s="95"/>
      <c r="D483" s="96"/>
      <c r="E483" s="56"/>
      <c r="F483" s="116"/>
      <c r="G483" s="98"/>
      <c r="H483" s="99"/>
    </row>
    <row r="484" spans="1:8" s="72" customFormat="1" ht="12.75">
      <c r="A484" s="93"/>
      <c r="B484" s="94"/>
      <c r="C484" s="95"/>
      <c r="D484" s="96"/>
      <c r="E484" s="34"/>
      <c r="F484" s="112"/>
      <c r="G484" s="98"/>
      <c r="H484" s="99"/>
    </row>
    <row r="485" spans="1:8" s="72" customFormat="1" ht="12.75">
      <c r="A485" s="5"/>
      <c r="B485" s="101"/>
      <c r="C485" s="103"/>
      <c r="D485" s="102"/>
      <c r="E485" s="100"/>
      <c r="F485" s="116"/>
      <c r="G485" s="5"/>
      <c r="H485" s="99"/>
    </row>
    <row r="486" spans="1:8" s="72" customFormat="1" ht="12.75">
      <c r="A486" s="5"/>
      <c r="B486" s="101"/>
      <c r="C486" s="103"/>
      <c r="D486" s="102"/>
      <c r="E486" s="100"/>
      <c r="F486" s="115"/>
      <c r="G486" s="5"/>
      <c r="H486" s="99"/>
    </row>
    <row r="487" spans="1:8" s="72" customFormat="1" ht="12.75">
      <c r="A487" s="5"/>
      <c r="B487" s="101"/>
      <c r="C487" s="103"/>
      <c r="D487" s="102"/>
      <c r="E487" s="100"/>
      <c r="F487" s="115"/>
      <c r="G487" s="5"/>
      <c r="H487" s="99"/>
    </row>
    <row r="488" spans="1:8" s="72" customFormat="1" ht="12.75">
      <c r="A488" s="93"/>
      <c r="B488" s="94"/>
      <c r="C488" s="95"/>
      <c r="D488" s="96"/>
      <c r="E488" s="34"/>
      <c r="F488" s="115"/>
      <c r="G488" s="98"/>
      <c r="H488" s="99"/>
    </row>
    <row r="489" spans="1:8" s="72" customFormat="1" ht="12.75">
      <c r="A489" s="93"/>
      <c r="B489" s="94"/>
      <c r="C489" s="95"/>
      <c r="D489" s="96"/>
      <c r="E489" s="34"/>
      <c r="F489" s="116"/>
      <c r="G489" s="98"/>
      <c r="H489" s="99"/>
    </row>
    <row r="490" spans="1:8" s="72" customFormat="1" ht="12.75">
      <c r="A490" s="93"/>
      <c r="B490" s="94"/>
      <c r="C490" s="95"/>
      <c r="D490" s="96"/>
      <c r="E490" s="34"/>
      <c r="F490" s="112"/>
      <c r="G490" s="98"/>
      <c r="H490" s="99"/>
    </row>
    <row r="491" spans="1:8" s="72" customFormat="1" ht="12.75">
      <c r="A491" s="5"/>
      <c r="B491" s="101"/>
      <c r="C491" s="103"/>
      <c r="D491" s="102"/>
      <c r="E491" s="100"/>
      <c r="F491" s="116"/>
      <c r="G491" s="5"/>
      <c r="H491" s="99"/>
    </row>
    <row r="492" spans="1:8" s="72" customFormat="1" ht="12.75">
      <c r="A492" s="93"/>
      <c r="B492" s="94"/>
      <c r="C492" s="95"/>
      <c r="D492" s="96"/>
      <c r="E492" s="34"/>
      <c r="F492" s="115"/>
      <c r="G492" s="98"/>
      <c r="H492" s="99"/>
    </row>
    <row r="493" spans="1:8" s="72" customFormat="1" ht="12.75">
      <c r="A493" s="93"/>
      <c r="B493" s="94"/>
      <c r="C493" s="95"/>
      <c r="D493" s="96"/>
      <c r="E493" s="34"/>
      <c r="F493" s="116"/>
      <c r="G493" s="98"/>
      <c r="H493" s="99"/>
    </row>
    <row r="494" spans="1:8" s="72" customFormat="1" ht="12.75">
      <c r="A494" s="93"/>
      <c r="B494" s="94"/>
      <c r="C494" s="95"/>
      <c r="D494" s="96"/>
      <c r="E494" s="34"/>
      <c r="F494" s="112"/>
      <c r="G494" s="98"/>
      <c r="H494" s="99"/>
    </row>
    <row r="495" spans="1:8" s="72" customFormat="1" ht="12.75">
      <c r="A495" s="5"/>
      <c r="B495" s="101"/>
      <c r="C495" s="103"/>
      <c r="D495" s="102"/>
      <c r="E495" s="100"/>
      <c r="F495" s="116"/>
      <c r="G495" s="5"/>
      <c r="H495" s="99"/>
    </row>
    <row r="496" spans="1:8" s="72" customFormat="1" ht="12.75">
      <c r="A496" s="93"/>
      <c r="B496" s="94"/>
      <c r="C496" s="95"/>
      <c r="D496" s="96"/>
      <c r="E496" s="34"/>
      <c r="F496" s="115"/>
      <c r="G496" s="98"/>
      <c r="H496" s="99"/>
    </row>
    <row r="497" spans="1:8" s="72" customFormat="1" ht="12.75">
      <c r="A497" s="93"/>
      <c r="B497" s="94"/>
      <c r="C497" s="95"/>
      <c r="D497" s="96"/>
      <c r="E497" s="34"/>
      <c r="F497" s="116"/>
      <c r="G497" s="98"/>
      <c r="H497" s="99"/>
    </row>
    <row r="498" spans="1:8" s="72" customFormat="1" ht="12.75" customHeight="1">
      <c r="A498" s="93"/>
      <c r="B498" s="94"/>
      <c r="C498" s="95"/>
      <c r="D498" s="96"/>
      <c r="E498" s="34"/>
      <c r="F498" s="112"/>
      <c r="G498" s="98"/>
      <c r="H498" s="99"/>
    </row>
    <row r="499" spans="1:8" s="72" customFormat="1" ht="12.75">
      <c r="A499" s="5"/>
      <c r="B499" s="101"/>
      <c r="C499" s="103"/>
      <c r="D499" s="102"/>
      <c r="E499" s="100"/>
      <c r="F499" s="116"/>
      <c r="G499" s="5"/>
      <c r="H499" s="99"/>
    </row>
    <row r="500" spans="1:8" s="72" customFormat="1" ht="12.75">
      <c r="A500" s="93"/>
      <c r="B500" s="94"/>
      <c r="C500" s="95"/>
      <c r="D500" s="96"/>
      <c r="E500" s="34"/>
      <c r="F500" s="115"/>
      <c r="G500" s="98"/>
      <c r="H500" s="99"/>
    </row>
    <row r="501" spans="1:8" s="72" customFormat="1" ht="12.75">
      <c r="A501" s="93"/>
      <c r="B501" s="94"/>
      <c r="C501" s="95"/>
      <c r="D501" s="96"/>
      <c r="E501" s="34"/>
      <c r="F501" s="116"/>
      <c r="G501" s="98"/>
      <c r="H501" s="99"/>
    </row>
    <row r="502" spans="1:8" s="72" customFormat="1" ht="12.75">
      <c r="A502" s="93"/>
      <c r="B502" s="94"/>
      <c r="C502" s="95"/>
      <c r="D502" s="96"/>
      <c r="E502" s="34"/>
      <c r="F502" s="112"/>
      <c r="G502" s="98"/>
      <c r="H502" s="99"/>
    </row>
    <row r="503" spans="1:8" s="72" customFormat="1" ht="12.75">
      <c r="A503" s="5"/>
      <c r="B503" s="101"/>
      <c r="C503" s="103"/>
      <c r="D503" s="102"/>
      <c r="E503" s="100"/>
      <c r="F503" s="116"/>
      <c r="G503" s="5"/>
      <c r="H503" s="99"/>
    </row>
    <row r="504" spans="1:8" s="72" customFormat="1" ht="12.75">
      <c r="A504" s="93"/>
      <c r="B504" s="94"/>
      <c r="C504" s="95"/>
      <c r="D504" s="96"/>
      <c r="E504" s="34"/>
      <c r="F504" s="115"/>
      <c r="G504" s="98"/>
      <c r="H504" s="99"/>
    </row>
    <row r="505" spans="1:8" s="72" customFormat="1" ht="12.75" customHeight="1">
      <c r="A505" s="93"/>
      <c r="B505" s="94"/>
      <c r="C505" s="95"/>
      <c r="D505" s="96"/>
      <c r="E505" s="32"/>
      <c r="F505" s="116"/>
      <c r="G505" s="98"/>
      <c r="H505" s="99"/>
    </row>
    <row r="506" spans="1:8" s="72" customFormat="1" ht="12.75" customHeight="1">
      <c r="A506" s="93"/>
      <c r="B506" s="94"/>
      <c r="C506" s="95"/>
      <c r="D506" s="96"/>
      <c r="E506" s="56"/>
      <c r="F506" s="116"/>
      <c r="G506" s="98"/>
      <c r="H506" s="99"/>
    </row>
    <row r="507" spans="1:8" s="72" customFormat="1" ht="12.75">
      <c r="A507" s="93"/>
      <c r="B507" s="94"/>
      <c r="C507" s="95"/>
      <c r="D507" s="96"/>
      <c r="E507" s="56"/>
      <c r="F507" s="112"/>
      <c r="G507" s="98"/>
      <c r="H507" s="99"/>
    </row>
    <row r="508" spans="1:8" s="72" customFormat="1" ht="12.75">
      <c r="A508" s="5"/>
      <c r="B508" s="101"/>
      <c r="C508" s="103"/>
      <c r="D508" s="102"/>
      <c r="E508" s="100"/>
      <c r="F508" s="112"/>
      <c r="G508" s="5"/>
      <c r="H508" s="99"/>
    </row>
    <row r="509" spans="1:8" s="72" customFormat="1" ht="13.5" customHeight="1">
      <c r="A509" s="93"/>
      <c r="B509" s="94"/>
      <c r="C509" s="95"/>
      <c r="D509" s="96"/>
      <c r="E509" s="34"/>
      <c r="F509" s="115"/>
      <c r="G509" s="98"/>
      <c r="H509" s="99"/>
    </row>
    <row r="510" spans="1:8" s="72" customFormat="1" ht="13.5" customHeight="1">
      <c r="A510" s="93"/>
      <c r="B510" s="94"/>
      <c r="C510" s="95"/>
      <c r="D510" s="96"/>
      <c r="E510" s="56"/>
      <c r="F510" s="116"/>
      <c r="G510" s="98"/>
      <c r="H510" s="99"/>
    </row>
    <row r="511" spans="1:8" s="72" customFormat="1" ht="12.75">
      <c r="A511" s="93"/>
      <c r="B511" s="94"/>
      <c r="C511" s="95"/>
      <c r="D511" s="96"/>
      <c r="E511" s="56"/>
      <c r="F511" s="112"/>
      <c r="G511" s="98"/>
      <c r="H511" s="99"/>
    </row>
    <row r="512" spans="1:8" s="72" customFormat="1" ht="12.75">
      <c r="A512" s="5"/>
      <c r="B512" s="101"/>
      <c r="C512" s="103"/>
      <c r="D512" s="102"/>
      <c r="E512" s="100"/>
      <c r="F512" s="112"/>
      <c r="G512" s="5"/>
      <c r="H512" s="99"/>
    </row>
    <row r="513" spans="1:8" s="117" customFormat="1" ht="12.75">
      <c r="A513" s="93"/>
      <c r="B513" s="94"/>
      <c r="C513" s="95"/>
      <c r="D513" s="96"/>
      <c r="E513" s="34"/>
      <c r="F513" s="115"/>
      <c r="G513" s="98"/>
      <c r="H513" s="99"/>
    </row>
    <row r="514" spans="1:8" s="117" customFormat="1" ht="12.75">
      <c r="A514" s="5"/>
      <c r="B514" s="34"/>
      <c r="C514" s="128"/>
      <c r="D514" s="133"/>
      <c r="E514" s="109"/>
      <c r="F514" s="116"/>
      <c r="G514" s="134"/>
      <c r="H514" s="99"/>
    </row>
    <row r="515" spans="1:8" s="117" customFormat="1" ht="12.75">
      <c r="A515" s="5"/>
      <c r="B515" s="34"/>
      <c r="C515" s="128"/>
      <c r="D515" s="133"/>
      <c r="E515" s="109"/>
      <c r="F515" s="112"/>
      <c r="G515" s="134"/>
      <c r="H515" s="99"/>
    </row>
    <row r="516" spans="1:8" s="117" customFormat="1" ht="12.75">
      <c r="A516" s="5"/>
      <c r="B516" s="34"/>
      <c r="C516" s="128"/>
      <c r="D516" s="133"/>
      <c r="E516" s="109"/>
      <c r="F516" s="112"/>
      <c r="G516" s="134"/>
      <c r="H516" s="99"/>
    </row>
    <row r="517" spans="1:8" ht="25.5" customHeight="1">
      <c r="A517" s="5"/>
      <c r="B517" s="34"/>
      <c r="C517" s="128"/>
      <c r="D517" s="128"/>
      <c r="E517" s="56"/>
      <c r="F517" s="43"/>
      <c r="G517" s="98"/>
      <c r="H517" s="99"/>
    </row>
    <row r="518" spans="1:8" s="117" customFormat="1" ht="12.75">
      <c r="A518" s="5"/>
      <c r="B518" s="135"/>
      <c r="C518" s="136"/>
      <c r="D518" s="102"/>
      <c r="E518" s="100"/>
      <c r="F518" s="122"/>
      <c r="G518" s="98"/>
      <c r="H518" s="99"/>
    </row>
    <row r="519" spans="1:8" s="72" customFormat="1" ht="15.75">
      <c r="A519" s="5"/>
      <c r="B519" s="118"/>
      <c r="C519" s="119"/>
      <c r="D519" s="119"/>
      <c r="E519" s="118"/>
      <c r="F519" s="129"/>
      <c r="G519" s="121"/>
      <c r="H519" s="99"/>
    </row>
    <row r="520" spans="1:8" s="72" customFormat="1" ht="15.75">
      <c r="A520" s="5"/>
      <c r="B520" s="101"/>
      <c r="C520" s="103"/>
      <c r="D520" s="102"/>
      <c r="E520" s="100"/>
      <c r="F520" s="137"/>
      <c r="G520" s="5"/>
      <c r="H520" s="99"/>
    </row>
    <row r="521" spans="1:8" s="72" customFormat="1" ht="12.75">
      <c r="A521" s="93"/>
      <c r="B521" s="94"/>
      <c r="C521" s="95"/>
      <c r="D521" s="96"/>
      <c r="E521" s="34"/>
      <c r="F521" s="115"/>
      <c r="G521" s="98"/>
      <c r="H521" s="99"/>
    </row>
    <row r="522" spans="1:8" s="72" customFormat="1" ht="12.75">
      <c r="A522" s="93"/>
      <c r="B522" s="94"/>
      <c r="C522" s="95"/>
      <c r="D522" s="96"/>
      <c r="E522" s="56"/>
      <c r="F522" s="116"/>
      <c r="G522" s="98"/>
      <c r="H522" s="99"/>
    </row>
    <row r="523" spans="1:8" s="72" customFormat="1" ht="12.75">
      <c r="A523" s="93"/>
      <c r="B523" s="94"/>
      <c r="C523" s="95"/>
      <c r="D523" s="96"/>
      <c r="E523" s="34"/>
      <c r="F523" s="112"/>
      <c r="G523" s="98"/>
      <c r="H523" s="99"/>
    </row>
    <row r="524" spans="1:8" s="72" customFormat="1" ht="12.75">
      <c r="A524" s="93"/>
      <c r="B524" s="94"/>
      <c r="C524" s="95"/>
      <c r="D524" s="96"/>
      <c r="E524" s="34"/>
      <c r="F524" s="116"/>
      <c r="G524" s="98"/>
      <c r="H524" s="99"/>
    </row>
    <row r="525" spans="1:8" s="72" customFormat="1" ht="12.75">
      <c r="A525" s="93"/>
      <c r="B525" s="94"/>
      <c r="C525" s="95"/>
      <c r="D525" s="96"/>
      <c r="E525" s="56"/>
      <c r="F525" s="116"/>
      <c r="G525" s="98"/>
      <c r="H525" s="99"/>
    </row>
    <row r="526" spans="1:8" s="72" customFormat="1" ht="12.75">
      <c r="A526" s="93"/>
      <c r="B526" s="94"/>
      <c r="C526" s="95"/>
      <c r="D526" s="96"/>
      <c r="E526" s="56"/>
      <c r="F526" s="112"/>
      <c r="G526" s="98"/>
      <c r="H526" s="99"/>
    </row>
    <row r="527" spans="1:8" s="117" customFormat="1" ht="12.75">
      <c r="A527" s="93"/>
      <c r="B527" s="94"/>
      <c r="C527" s="95"/>
      <c r="D527" s="96"/>
      <c r="E527" s="34"/>
      <c r="F527" s="112"/>
      <c r="G527" s="98"/>
      <c r="H527" s="99"/>
    </row>
    <row r="528" spans="1:8" s="117" customFormat="1" ht="12.75">
      <c r="A528" s="5"/>
      <c r="B528" s="34"/>
      <c r="C528" s="128"/>
      <c r="D528" s="128"/>
      <c r="E528" s="56"/>
      <c r="F528" s="116"/>
      <c r="G528" s="98"/>
      <c r="H528" s="99"/>
    </row>
    <row r="529" spans="1:8" ht="12.75">
      <c r="A529" s="5"/>
      <c r="B529" s="34"/>
      <c r="C529" s="128"/>
      <c r="D529" s="128"/>
      <c r="E529" s="56"/>
      <c r="F529" s="122"/>
      <c r="G529" s="98"/>
      <c r="H529" s="99"/>
    </row>
    <row r="530" spans="1:8" ht="13.5" customHeight="1">
      <c r="A530" s="5"/>
      <c r="B530" s="135"/>
      <c r="C530" s="136"/>
      <c r="D530" s="102"/>
      <c r="E530" s="100"/>
      <c r="F530" s="122"/>
      <c r="G530" s="5"/>
      <c r="H530" s="99"/>
    </row>
    <row r="531" spans="1:8" s="72" customFormat="1" ht="12.75">
      <c r="A531" s="5"/>
      <c r="B531" s="138"/>
      <c r="C531" s="138"/>
      <c r="D531" s="138"/>
      <c r="E531" s="138"/>
      <c r="F531" s="115"/>
      <c r="G531" s="65"/>
      <c r="H531" s="139"/>
    </row>
    <row r="532" spans="1:8" s="72" customFormat="1" ht="12.75">
      <c r="A532" s="5"/>
      <c r="B532" s="101"/>
      <c r="C532" s="103"/>
      <c r="D532" s="102"/>
      <c r="E532" s="100"/>
      <c r="F532" s="64"/>
      <c r="G532" s="5"/>
      <c r="H532" s="99"/>
    </row>
    <row r="533" spans="1:8" ht="12.75">
      <c r="A533" s="93"/>
      <c r="B533" s="94"/>
      <c r="C533" s="95"/>
      <c r="D533" s="108"/>
      <c r="E533" s="140"/>
      <c r="F533" s="115"/>
      <c r="G533" s="127"/>
      <c r="H533" s="99"/>
    </row>
    <row r="534" spans="1:8" ht="12.75">
      <c r="A534" s="5"/>
      <c r="B534" s="94"/>
      <c r="C534" s="95"/>
      <c r="D534" s="108"/>
      <c r="E534" s="141"/>
      <c r="F534" s="110"/>
      <c r="G534" s="127"/>
      <c r="H534" s="99"/>
    </row>
    <row r="535" spans="1:8" ht="12.75">
      <c r="A535" s="5"/>
      <c r="B535" s="94"/>
      <c r="C535" s="95"/>
      <c r="D535" s="108"/>
      <c r="E535" s="142"/>
      <c r="F535" s="112"/>
      <c r="G535" s="127"/>
      <c r="H535" s="99"/>
    </row>
    <row r="536" spans="1:8" s="72" customFormat="1" ht="12.75">
      <c r="A536" s="5"/>
      <c r="B536" s="94"/>
      <c r="C536" s="95"/>
      <c r="D536" s="108"/>
      <c r="E536" s="141"/>
      <c r="F536" s="112"/>
      <c r="G536" s="127"/>
      <c r="H536" s="99"/>
    </row>
    <row r="537" spans="1:8" s="72" customFormat="1" ht="12.75">
      <c r="A537" s="93"/>
      <c r="B537" s="94"/>
      <c r="C537" s="95"/>
      <c r="D537" s="108"/>
      <c r="E537" s="114"/>
      <c r="F537" s="112"/>
      <c r="G537" s="134"/>
      <c r="H537" s="99"/>
    </row>
    <row r="538" spans="1:8" s="72" customFormat="1" ht="12.75">
      <c r="A538" s="93"/>
      <c r="B538" s="94"/>
      <c r="C538" s="95"/>
      <c r="D538" s="108"/>
      <c r="E538" s="114"/>
      <c r="F538" s="112"/>
      <c r="G538" s="134"/>
      <c r="H538" s="99"/>
    </row>
    <row r="539" spans="1:8" s="72" customFormat="1" ht="12.75">
      <c r="A539" s="93"/>
      <c r="B539" s="94"/>
      <c r="C539" s="95"/>
      <c r="D539" s="108"/>
      <c r="E539" s="114"/>
      <c r="F539" s="43"/>
      <c r="G539" s="134"/>
      <c r="H539" s="99"/>
    </row>
    <row r="540" spans="1:8" s="72" customFormat="1" ht="12.75">
      <c r="A540" s="5"/>
      <c r="B540" s="101"/>
      <c r="C540" s="103"/>
      <c r="D540" s="102"/>
      <c r="E540" s="100"/>
      <c r="F540" s="112"/>
      <c r="G540" s="5"/>
      <c r="H540" s="99"/>
    </row>
    <row r="541" spans="1:8" ht="12.75">
      <c r="A541" s="93"/>
      <c r="B541" s="143"/>
      <c r="C541" s="95"/>
      <c r="D541" s="108"/>
      <c r="E541" s="144"/>
      <c r="F541" s="115"/>
      <c r="G541" s="127"/>
      <c r="H541" s="99"/>
    </row>
    <row r="542" spans="1:8" s="72" customFormat="1" ht="12.75">
      <c r="A542" s="5"/>
      <c r="B542" s="94"/>
      <c r="C542" s="95"/>
      <c r="D542" s="108"/>
      <c r="E542" s="141"/>
      <c r="F542" s="110"/>
      <c r="G542" s="127"/>
      <c r="H542" s="99"/>
    </row>
    <row r="543" spans="1:8" s="72" customFormat="1" ht="12.75">
      <c r="A543" s="93"/>
      <c r="B543" s="143"/>
      <c r="C543" s="95"/>
      <c r="D543" s="108"/>
      <c r="E543" s="142"/>
      <c r="F543" s="112"/>
      <c r="G543" s="127"/>
      <c r="H543" s="99"/>
    </row>
    <row r="544" spans="1:8" s="72" customFormat="1" ht="12.75">
      <c r="A544" s="93"/>
      <c r="B544" s="94"/>
      <c r="C544" s="95"/>
      <c r="D544" s="96"/>
      <c r="E544" s="32"/>
      <c r="F544" s="122"/>
      <c r="G544" s="98"/>
      <c r="H544" s="99"/>
    </row>
    <row r="545" spans="1:8" s="72" customFormat="1" ht="12.75">
      <c r="A545" s="93"/>
      <c r="B545" s="94"/>
      <c r="C545" s="95"/>
      <c r="D545" s="96"/>
      <c r="E545" s="56"/>
      <c r="F545" s="116"/>
      <c r="G545" s="98"/>
      <c r="H545" s="99"/>
    </row>
    <row r="546" spans="1:8" s="72" customFormat="1" ht="12.75">
      <c r="A546" s="93"/>
      <c r="B546" s="94"/>
      <c r="C546" s="95"/>
      <c r="D546" s="96"/>
      <c r="E546" s="56"/>
      <c r="F546" s="112"/>
      <c r="G546" s="98"/>
      <c r="H546" s="99"/>
    </row>
    <row r="547" spans="1:8" s="72" customFormat="1" ht="12.75">
      <c r="A547" s="93"/>
      <c r="B547" s="94"/>
      <c r="C547" s="95"/>
      <c r="D547" s="96"/>
      <c r="E547" s="56"/>
      <c r="F547" s="112"/>
      <c r="G547" s="98"/>
      <c r="H547" s="99"/>
    </row>
    <row r="548" spans="1:8" s="72" customFormat="1" ht="12.75">
      <c r="A548" s="93"/>
      <c r="B548" s="94"/>
      <c r="C548" s="95"/>
      <c r="D548" s="96"/>
      <c r="E548" s="56"/>
      <c r="F548" s="112"/>
      <c r="G548" s="98"/>
      <c r="H548" s="99"/>
    </row>
    <row r="549" spans="1:8" s="72" customFormat="1" ht="12.75">
      <c r="A549" s="93"/>
      <c r="B549" s="143"/>
      <c r="C549" s="95"/>
      <c r="D549" s="108"/>
      <c r="E549" s="144"/>
      <c r="F549" s="43"/>
      <c r="G549" s="127"/>
      <c r="H549" s="99"/>
    </row>
    <row r="550" spans="1:8" s="72" customFormat="1" ht="12.75">
      <c r="A550" s="5"/>
      <c r="B550" s="101"/>
      <c r="C550" s="103"/>
      <c r="D550" s="102"/>
      <c r="E550" s="100"/>
      <c r="F550" s="110"/>
      <c r="G550" s="5"/>
      <c r="H550" s="99"/>
    </row>
    <row r="551" spans="1:8" s="72" customFormat="1" ht="12.75">
      <c r="A551" s="93"/>
      <c r="B551" s="94"/>
      <c r="C551" s="95"/>
      <c r="D551" s="96"/>
      <c r="E551" s="32"/>
      <c r="F551" s="115"/>
      <c r="G551" s="98"/>
      <c r="H551" s="99"/>
    </row>
    <row r="552" spans="1:8" s="72" customFormat="1" ht="12.75">
      <c r="A552" s="93"/>
      <c r="B552" s="94"/>
      <c r="C552" s="95"/>
      <c r="D552" s="96"/>
      <c r="E552" s="56"/>
      <c r="F552" s="116"/>
      <c r="G552" s="98"/>
      <c r="H552" s="99"/>
    </row>
    <row r="553" spans="1:8" s="72" customFormat="1" ht="12.75">
      <c r="A553" s="93"/>
      <c r="B553" s="94"/>
      <c r="C553" s="95"/>
      <c r="D553" s="96"/>
      <c r="E553" s="56"/>
      <c r="F553" s="112"/>
      <c r="G553" s="98"/>
      <c r="H553" s="99"/>
    </row>
    <row r="554" spans="1:8" s="72" customFormat="1" ht="12.75">
      <c r="A554" s="93"/>
      <c r="B554" s="94"/>
      <c r="C554" s="95"/>
      <c r="D554" s="96"/>
      <c r="E554" s="56"/>
      <c r="F554" s="112"/>
      <c r="G554" s="98"/>
      <c r="H554" s="99"/>
    </row>
    <row r="555" spans="1:8" s="72" customFormat="1" ht="12.75" customHeight="1">
      <c r="A555" s="93"/>
      <c r="B555" s="94"/>
      <c r="C555" s="95"/>
      <c r="D555" s="96"/>
      <c r="E555" s="32"/>
      <c r="F555" s="112"/>
      <c r="G555" s="98"/>
      <c r="H555" s="99"/>
    </row>
    <row r="556" spans="1:8" s="72" customFormat="1" ht="12.75">
      <c r="A556" s="93"/>
      <c r="B556" s="94"/>
      <c r="C556" s="95"/>
      <c r="D556" s="96"/>
      <c r="E556" s="56"/>
      <c r="F556" s="43"/>
      <c r="G556" s="98"/>
      <c r="H556" s="99"/>
    </row>
    <row r="557" spans="1:8" s="72" customFormat="1" ht="12.75" customHeight="1">
      <c r="A557" s="5"/>
      <c r="B557" s="101"/>
      <c r="C557" s="103"/>
      <c r="D557" s="102"/>
      <c r="E557" s="100"/>
      <c r="F557" s="43"/>
      <c r="G557" s="5"/>
      <c r="H557" s="99"/>
    </row>
    <row r="558" spans="1:8" s="72" customFormat="1" ht="12.75">
      <c r="A558" s="93"/>
      <c r="B558" s="94"/>
      <c r="C558" s="95"/>
      <c r="D558" s="96"/>
      <c r="E558" s="34"/>
      <c r="F558" s="115"/>
      <c r="G558" s="98"/>
      <c r="H558" s="99"/>
    </row>
    <row r="559" spans="1:8" s="72" customFormat="1" ht="12.75">
      <c r="A559" s="93"/>
      <c r="B559" s="94"/>
      <c r="C559" s="95"/>
      <c r="D559" s="96"/>
      <c r="E559" s="32"/>
      <c r="F559" s="116"/>
      <c r="G559" s="98"/>
      <c r="H559" s="99"/>
    </row>
    <row r="560" spans="1:8" s="72" customFormat="1" ht="12.75">
      <c r="A560" s="93"/>
      <c r="B560" s="94"/>
      <c r="C560" s="95"/>
      <c r="D560" s="96"/>
      <c r="E560" s="56"/>
      <c r="F560" s="116"/>
      <c r="G560" s="98"/>
      <c r="H560" s="99"/>
    </row>
    <row r="561" spans="1:8" s="72" customFormat="1" ht="12.75">
      <c r="A561" s="93"/>
      <c r="B561" s="94"/>
      <c r="C561" s="95"/>
      <c r="D561" s="96"/>
      <c r="E561" s="56"/>
      <c r="F561" s="112"/>
      <c r="G561" s="98"/>
      <c r="H561" s="99"/>
    </row>
    <row r="562" spans="1:8" s="72" customFormat="1" ht="12.75">
      <c r="A562" s="93"/>
      <c r="B562" s="94"/>
      <c r="C562" s="95"/>
      <c r="D562" s="96"/>
      <c r="E562" s="56"/>
      <c r="F562" s="112"/>
      <c r="G562" s="98"/>
      <c r="H562" s="99"/>
    </row>
    <row r="563" spans="1:8" s="72" customFormat="1" ht="12.75" customHeight="1">
      <c r="A563" s="93"/>
      <c r="B563" s="94"/>
      <c r="C563" s="95"/>
      <c r="D563" s="96"/>
      <c r="E563" s="32"/>
      <c r="F563" s="112"/>
      <c r="G563" s="98"/>
      <c r="H563" s="99"/>
    </row>
    <row r="564" spans="1:8" s="72" customFormat="1" ht="12.75">
      <c r="A564" s="93"/>
      <c r="B564" s="94"/>
      <c r="C564" s="95"/>
      <c r="D564" s="96"/>
      <c r="E564" s="56"/>
      <c r="F564" s="43"/>
      <c r="G564" s="98"/>
      <c r="H564" s="99"/>
    </row>
    <row r="565" spans="1:8" s="72" customFormat="1" ht="12.75">
      <c r="A565" s="5"/>
      <c r="B565" s="101"/>
      <c r="C565" s="103"/>
      <c r="D565" s="102"/>
      <c r="E565" s="100"/>
      <c r="F565" s="43"/>
      <c r="G565" s="5"/>
      <c r="H565" s="99"/>
    </row>
    <row r="566" spans="1:8" ht="12.75">
      <c r="A566" s="93"/>
      <c r="B566" s="94"/>
      <c r="C566" s="95"/>
      <c r="D566" s="96"/>
      <c r="E566" s="34"/>
      <c r="F566" s="115"/>
      <c r="G566" s="98"/>
      <c r="H566" s="99"/>
    </row>
    <row r="567" spans="1:8" ht="12.75">
      <c r="A567" s="5"/>
      <c r="B567" s="94"/>
      <c r="C567" s="95"/>
      <c r="D567" s="108"/>
      <c r="E567" s="141"/>
      <c r="F567" s="116"/>
      <c r="G567" s="127"/>
      <c r="H567" s="99"/>
    </row>
    <row r="568" spans="1:8" ht="12.75">
      <c r="A568" s="5"/>
      <c r="B568" s="94"/>
      <c r="C568" s="95"/>
      <c r="D568" s="108"/>
      <c r="E568" s="142"/>
      <c r="F568" s="112"/>
      <c r="G568" s="127"/>
      <c r="H568" s="99"/>
    </row>
    <row r="569" spans="1:8" s="72" customFormat="1" ht="12.75">
      <c r="A569" s="5"/>
      <c r="B569" s="94"/>
      <c r="C569" s="95"/>
      <c r="D569" s="108"/>
      <c r="E569" s="141"/>
      <c r="F569" s="112"/>
      <c r="G569" s="127"/>
      <c r="H569" s="99"/>
    </row>
    <row r="570" spans="1:8" s="72" customFormat="1" ht="12.75">
      <c r="A570" s="93"/>
      <c r="B570" s="94"/>
      <c r="C570" s="95"/>
      <c r="D570" s="108"/>
      <c r="E570" s="114"/>
      <c r="F570" s="112"/>
      <c r="G570" s="134"/>
      <c r="H570" s="99"/>
    </row>
    <row r="571" spans="1:8" ht="13.5" customHeight="1">
      <c r="A571" s="93"/>
      <c r="B571" s="94"/>
      <c r="C571" s="95"/>
      <c r="D571" s="108"/>
      <c r="E571" s="114"/>
      <c r="F571" s="112"/>
      <c r="G571" s="134"/>
      <c r="H571" s="99"/>
    </row>
    <row r="572" spans="1:8" s="117" customFormat="1" ht="12.75">
      <c r="A572" s="5"/>
      <c r="B572" s="138"/>
      <c r="C572" s="138"/>
      <c r="D572" s="138"/>
      <c r="E572" s="145"/>
      <c r="F572" s="112"/>
      <c r="G572" s="65"/>
      <c r="H572" s="139"/>
    </row>
    <row r="573" spans="1:8" ht="12.75">
      <c r="A573" s="5"/>
      <c r="B573" s="34"/>
      <c r="C573" s="128"/>
      <c r="D573" s="133"/>
      <c r="E573" s="140"/>
      <c r="F573" s="146"/>
      <c r="G573" s="134"/>
      <c r="H573" s="99"/>
    </row>
    <row r="574" spans="1:8" ht="13.5" customHeight="1">
      <c r="A574" s="5"/>
      <c r="B574" s="135"/>
      <c r="C574" s="136"/>
      <c r="D574" s="102"/>
      <c r="E574" s="100"/>
      <c r="F574" s="147"/>
      <c r="G574" s="98"/>
      <c r="H574" s="99"/>
    </row>
    <row r="575" spans="1:8" s="72" customFormat="1" ht="12.75">
      <c r="A575" s="5"/>
      <c r="B575" s="138"/>
      <c r="C575" s="138"/>
      <c r="D575" s="138"/>
      <c r="E575" s="138"/>
      <c r="F575" s="129"/>
      <c r="G575" s="65"/>
      <c r="H575" s="139"/>
    </row>
    <row r="576" spans="1:8" s="72" customFormat="1" ht="12.75">
      <c r="A576" s="5"/>
      <c r="B576" s="101"/>
      <c r="C576" s="103"/>
      <c r="D576" s="102"/>
      <c r="E576" s="100"/>
      <c r="F576" s="64"/>
      <c r="G576" s="5"/>
      <c r="H576" s="99"/>
    </row>
    <row r="577" spans="1:8" s="72" customFormat="1" ht="12.75">
      <c r="A577" s="93"/>
      <c r="B577" s="94"/>
      <c r="C577" s="95"/>
      <c r="D577" s="96"/>
      <c r="E577" s="34"/>
      <c r="F577" s="115"/>
      <c r="G577" s="98"/>
      <c r="H577" s="99"/>
    </row>
    <row r="578" spans="1:8" s="72" customFormat="1" ht="12.75">
      <c r="A578" s="93"/>
      <c r="B578" s="94"/>
      <c r="C578" s="95"/>
      <c r="D578" s="96"/>
      <c r="E578" s="32"/>
      <c r="F578" s="116"/>
      <c r="G578" s="98"/>
      <c r="H578" s="99"/>
    </row>
    <row r="579" spans="1:8" s="72" customFormat="1" ht="12.75">
      <c r="A579" s="93"/>
      <c r="B579" s="94"/>
      <c r="C579" s="95"/>
      <c r="D579" s="96"/>
      <c r="E579" s="56"/>
      <c r="F579" s="116"/>
      <c r="G579" s="98"/>
      <c r="H579" s="99"/>
    </row>
    <row r="580" spans="1:8" s="72" customFormat="1" ht="12.75">
      <c r="A580" s="93"/>
      <c r="B580" s="94"/>
      <c r="C580" s="95"/>
      <c r="D580" s="96"/>
      <c r="E580" s="56"/>
      <c r="F580" s="112"/>
      <c r="G580" s="98"/>
      <c r="H580" s="99"/>
    </row>
    <row r="581" spans="1:8" s="72" customFormat="1" ht="12.75">
      <c r="A581" s="93"/>
      <c r="B581" s="94"/>
      <c r="C581" s="95"/>
      <c r="D581" s="96"/>
      <c r="E581" s="56"/>
      <c r="F581" s="112"/>
      <c r="G581" s="98"/>
      <c r="H581" s="99"/>
    </row>
    <row r="582" spans="1:8" s="72" customFormat="1" ht="12.75">
      <c r="A582" s="93"/>
      <c r="B582" s="94"/>
      <c r="C582" s="95"/>
      <c r="D582" s="96"/>
      <c r="E582" s="32"/>
      <c r="F582" s="112"/>
      <c r="G582" s="98"/>
      <c r="H582" s="99"/>
    </row>
    <row r="583" spans="1:8" s="72" customFormat="1" ht="12.75">
      <c r="A583" s="93"/>
      <c r="B583" s="94"/>
      <c r="C583" s="95"/>
      <c r="D583" s="96"/>
      <c r="E583" s="56"/>
      <c r="F583" s="112"/>
      <c r="G583" s="98"/>
      <c r="H583" s="99"/>
    </row>
    <row r="584" spans="1:8" s="72" customFormat="1" ht="12.75">
      <c r="A584" s="93"/>
      <c r="B584" s="94"/>
      <c r="C584" s="95"/>
      <c r="D584" s="96"/>
      <c r="E584" s="56"/>
      <c r="F584" s="112"/>
      <c r="G584" s="98"/>
      <c r="H584" s="99"/>
    </row>
    <row r="585" spans="1:8" s="117" customFormat="1" ht="12.75" customHeight="1">
      <c r="A585" s="93"/>
      <c r="B585" s="94"/>
      <c r="C585" s="95"/>
      <c r="D585" s="96"/>
      <c r="E585" s="56"/>
      <c r="F585" s="112"/>
      <c r="G585" s="98"/>
      <c r="H585" s="99"/>
    </row>
    <row r="586" spans="1:8" s="117" customFormat="1" ht="15.75">
      <c r="A586" s="5"/>
      <c r="B586" s="118"/>
      <c r="C586" s="119"/>
      <c r="D586" s="119"/>
      <c r="E586" s="32"/>
      <c r="F586" s="112"/>
      <c r="G586" s="121"/>
      <c r="H586" s="99"/>
    </row>
    <row r="587" spans="1:8" s="72" customFormat="1" ht="12.75">
      <c r="A587" s="148"/>
      <c r="B587" s="100"/>
      <c r="C587" s="149"/>
      <c r="D587" s="149"/>
      <c r="E587" s="100"/>
      <c r="F587" s="150"/>
      <c r="G587" s="5"/>
      <c r="H587" s="99"/>
    </row>
    <row r="588" spans="1:8" s="117" customFormat="1" ht="12.75" customHeight="1">
      <c r="A588" s="93"/>
      <c r="B588" s="94"/>
      <c r="C588" s="95"/>
      <c r="D588" s="96"/>
      <c r="E588" s="34"/>
      <c r="F588" s="151"/>
      <c r="G588" s="98"/>
      <c r="H588" s="99"/>
    </row>
    <row r="589" spans="1:8" s="72" customFormat="1" ht="15.75">
      <c r="A589" s="5"/>
      <c r="B589" s="118"/>
      <c r="C589" s="119"/>
      <c r="D589" s="119"/>
      <c r="E589" s="32"/>
      <c r="F589" s="116"/>
      <c r="G589" s="121"/>
      <c r="H589" s="99"/>
    </row>
    <row r="590" spans="1:8" s="72" customFormat="1" ht="12.75">
      <c r="A590" s="93"/>
      <c r="B590" s="94"/>
      <c r="C590" s="95"/>
      <c r="D590" s="96"/>
      <c r="E590" s="32"/>
      <c r="F590" s="122"/>
      <c r="G590" s="98"/>
      <c r="H590" s="99"/>
    </row>
    <row r="591" spans="1:8" s="72" customFormat="1" ht="12.75">
      <c r="A591" s="93"/>
      <c r="B591" s="94"/>
      <c r="C591" s="95"/>
      <c r="D591" s="96"/>
      <c r="E591" s="32"/>
      <c r="F591" s="116"/>
      <c r="G591" s="98"/>
      <c r="H591" s="99"/>
    </row>
    <row r="592" spans="1:8" s="72" customFormat="1" ht="12.75">
      <c r="A592" s="93"/>
      <c r="B592" s="94"/>
      <c r="C592" s="95"/>
      <c r="D592" s="96"/>
      <c r="E592" s="56"/>
      <c r="F592" s="112"/>
      <c r="G592" s="98"/>
      <c r="H592" s="99"/>
    </row>
    <row r="593" spans="1:8" s="72" customFormat="1" ht="12.75">
      <c r="A593" s="93"/>
      <c r="B593" s="94"/>
      <c r="C593" s="95"/>
      <c r="D593" s="96"/>
      <c r="E593" s="56"/>
      <c r="F593" s="112"/>
      <c r="G593" s="98"/>
      <c r="H593" s="99"/>
    </row>
    <row r="594" spans="1:8" s="117" customFormat="1" ht="12.75" customHeight="1">
      <c r="A594" s="93"/>
      <c r="B594" s="94"/>
      <c r="C594" s="95"/>
      <c r="D594" s="96"/>
      <c r="E594" s="56"/>
      <c r="F594" s="112"/>
      <c r="G594" s="98"/>
      <c r="H594" s="99"/>
    </row>
    <row r="595" spans="1:8" s="117" customFormat="1" ht="12.75" customHeight="1">
      <c r="A595" s="5"/>
      <c r="B595" s="118"/>
      <c r="C595" s="119"/>
      <c r="D595" s="119"/>
      <c r="E595" s="32"/>
      <c r="F595" s="112"/>
      <c r="G595" s="121"/>
      <c r="H595" s="99"/>
    </row>
    <row r="596" spans="1:8" s="72" customFormat="1" ht="15.75">
      <c r="A596" s="5"/>
      <c r="B596" s="118"/>
      <c r="C596" s="119"/>
      <c r="D596" s="119"/>
      <c r="E596" s="120"/>
      <c r="F596" s="150"/>
      <c r="G596" s="121"/>
      <c r="H596" s="99"/>
    </row>
    <row r="597" spans="1:8" s="72" customFormat="1" ht="12.75">
      <c r="A597" s="93"/>
      <c r="B597" s="94"/>
      <c r="C597" s="95"/>
      <c r="D597" s="96"/>
      <c r="E597" s="34"/>
      <c r="F597" s="122"/>
      <c r="G597" s="98"/>
      <c r="H597" s="99"/>
    </row>
    <row r="598" spans="1:8" s="72" customFormat="1" ht="12.75">
      <c r="A598" s="93"/>
      <c r="B598" s="94"/>
      <c r="C598" s="95"/>
      <c r="D598" s="96"/>
      <c r="E598" s="32"/>
      <c r="F598" s="116"/>
      <c r="G598" s="98"/>
      <c r="H598" s="99"/>
    </row>
    <row r="599" spans="1:8" s="72" customFormat="1" ht="12.75">
      <c r="A599" s="93"/>
      <c r="B599" s="94"/>
      <c r="C599" s="95"/>
      <c r="D599" s="96"/>
      <c r="E599" s="32"/>
      <c r="F599" s="116"/>
      <c r="G599" s="98"/>
      <c r="H599" s="99"/>
    </row>
    <row r="600" spans="1:8" s="72" customFormat="1" ht="12.75">
      <c r="A600" s="93"/>
      <c r="B600" s="94"/>
      <c r="C600" s="95"/>
      <c r="D600" s="96"/>
      <c r="E600" s="56"/>
      <c r="F600" s="116"/>
      <c r="G600" s="98"/>
      <c r="H600" s="99"/>
    </row>
    <row r="601" spans="1:8" s="72" customFormat="1" ht="12.75">
      <c r="A601" s="93"/>
      <c r="B601" s="94"/>
      <c r="C601" s="95"/>
      <c r="D601" s="96"/>
      <c r="E601" s="56"/>
      <c r="F601" s="112"/>
      <c r="G601" s="98"/>
      <c r="H601" s="99"/>
    </row>
    <row r="602" spans="1:8" s="72" customFormat="1" ht="12.75">
      <c r="A602" s="93"/>
      <c r="B602" s="94"/>
      <c r="C602" s="95"/>
      <c r="D602" s="96"/>
      <c r="E602" s="56"/>
      <c r="F602" s="112"/>
      <c r="G602" s="98"/>
      <c r="H602" s="99"/>
    </row>
    <row r="603" spans="1:8" s="72" customFormat="1" ht="12.75">
      <c r="A603" s="93"/>
      <c r="B603" s="94"/>
      <c r="C603" s="95"/>
      <c r="D603" s="96"/>
      <c r="E603" s="32"/>
      <c r="F603" s="112"/>
      <c r="G603" s="98"/>
      <c r="H603" s="99"/>
    </row>
    <row r="604" spans="1:8" s="72" customFormat="1" ht="12.75">
      <c r="A604" s="93"/>
      <c r="B604" s="94"/>
      <c r="C604" s="95"/>
      <c r="D604" s="96"/>
      <c r="E604" s="56"/>
      <c r="F604" s="150"/>
      <c r="G604" s="98"/>
      <c r="H604" s="99"/>
    </row>
    <row r="605" spans="1:8" s="72" customFormat="1" ht="12.75">
      <c r="A605" s="93"/>
      <c r="B605" s="94"/>
      <c r="C605" s="95"/>
      <c r="D605" s="96"/>
      <c r="E605" s="34"/>
      <c r="F605" s="112"/>
      <c r="G605" s="98"/>
      <c r="H605" s="99"/>
    </row>
    <row r="606" spans="1:8" s="72" customFormat="1" ht="12.75">
      <c r="A606" s="93"/>
      <c r="B606" s="94"/>
      <c r="C606" s="95"/>
      <c r="D606" s="96"/>
      <c r="E606" s="32"/>
      <c r="F606" s="116"/>
      <c r="G606" s="98"/>
      <c r="H606" s="99"/>
    </row>
    <row r="607" spans="1:8" s="72" customFormat="1" ht="12.75">
      <c r="A607" s="93"/>
      <c r="B607" s="94"/>
      <c r="C607" s="95"/>
      <c r="D607" s="96"/>
      <c r="E607" s="56"/>
      <c r="F607" s="116"/>
      <c r="G607" s="98"/>
      <c r="H607" s="99"/>
    </row>
    <row r="608" spans="1:8" s="72" customFormat="1" ht="12.75">
      <c r="A608" s="93"/>
      <c r="B608" s="94"/>
      <c r="C608" s="95"/>
      <c r="D608" s="96"/>
      <c r="E608" s="56"/>
      <c r="F608" s="112"/>
      <c r="G608" s="98"/>
      <c r="H608" s="99"/>
    </row>
    <row r="609" spans="1:8" s="72" customFormat="1" ht="12.75">
      <c r="A609" s="93"/>
      <c r="B609" s="94"/>
      <c r="C609" s="95"/>
      <c r="D609" s="96"/>
      <c r="E609" s="56"/>
      <c r="F609" s="112"/>
      <c r="G609" s="98"/>
      <c r="H609" s="99"/>
    </row>
    <row r="610" spans="1:8" s="72" customFormat="1" ht="12.75">
      <c r="A610" s="93"/>
      <c r="B610" s="94"/>
      <c r="C610" s="95"/>
      <c r="D610" s="96"/>
      <c r="E610" s="32"/>
      <c r="F610" s="112"/>
      <c r="G610" s="98"/>
      <c r="H610" s="99"/>
    </row>
    <row r="611" spans="1:8" s="72" customFormat="1" ht="12.75">
      <c r="A611" s="93"/>
      <c r="B611" s="94"/>
      <c r="C611" s="95"/>
      <c r="D611" s="96"/>
      <c r="E611" s="56"/>
      <c r="F611" s="150"/>
      <c r="G611" s="98"/>
      <c r="H611" s="99"/>
    </row>
    <row r="612" spans="1:8" ht="13.5" customHeight="1">
      <c r="A612" s="93"/>
      <c r="B612" s="94"/>
      <c r="C612" s="95"/>
      <c r="D612" s="96"/>
      <c r="E612" s="34"/>
      <c r="F612" s="112"/>
      <c r="G612" s="98"/>
      <c r="H612" s="99"/>
    </row>
    <row r="613" spans="1:8" ht="13.5" customHeight="1">
      <c r="A613" s="5"/>
      <c r="B613" s="138"/>
      <c r="C613" s="138"/>
      <c r="D613" s="138"/>
      <c r="E613" s="152"/>
      <c r="F613" s="116"/>
      <c r="G613" s="65"/>
      <c r="H613" s="139"/>
    </row>
    <row r="614" spans="1:8" s="117" customFormat="1" ht="12.75">
      <c r="A614" s="5"/>
      <c r="B614" s="138"/>
      <c r="C614" s="138"/>
      <c r="D614" s="138"/>
      <c r="E614" s="138"/>
      <c r="F614" s="153"/>
      <c r="G614" s="65"/>
      <c r="H614" s="139"/>
    </row>
    <row r="615" spans="1:8" s="117" customFormat="1" ht="12.75">
      <c r="A615" s="148"/>
      <c r="B615" s="100"/>
      <c r="C615" s="149"/>
      <c r="D615" s="149"/>
      <c r="E615" s="100"/>
      <c r="F615" s="64"/>
      <c r="G615" s="2"/>
      <c r="H615" s="99"/>
    </row>
    <row r="616" spans="1:8" s="117" customFormat="1" ht="12.75">
      <c r="A616" s="5"/>
      <c r="B616" s="34"/>
      <c r="C616" s="128"/>
      <c r="D616" s="128"/>
      <c r="E616" s="56"/>
      <c r="F616" s="151"/>
      <c r="G616" s="98"/>
      <c r="H616" s="99"/>
    </row>
    <row r="617" spans="1:8" ht="13.5" customHeight="1">
      <c r="A617" s="5"/>
      <c r="B617" s="34"/>
      <c r="C617" s="128"/>
      <c r="D617" s="128"/>
      <c r="E617" s="56"/>
      <c r="F617" s="122"/>
      <c r="G617" s="98"/>
      <c r="H617" s="99"/>
    </row>
    <row r="618" spans="1:8" ht="13.5" customHeight="1">
      <c r="A618" s="5"/>
      <c r="B618" s="138"/>
      <c r="C618" s="138"/>
      <c r="D618" s="138"/>
      <c r="E618" s="152"/>
      <c r="F618" s="122"/>
      <c r="G618" s="65"/>
      <c r="H618" s="139"/>
    </row>
    <row r="619" spans="1:8" s="117" customFormat="1" ht="12.75">
      <c r="A619" s="5"/>
      <c r="B619" s="138"/>
      <c r="C619" s="138"/>
      <c r="D619" s="138"/>
      <c r="E619" s="138"/>
      <c r="F619" s="153"/>
      <c r="G619" s="65"/>
      <c r="H619" s="139"/>
    </row>
    <row r="620" spans="1:8" s="117" customFormat="1" ht="12.75">
      <c r="A620" s="5"/>
      <c r="B620" s="100"/>
      <c r="C620" s="149"/>
      <c r="D620" s="149"/>
      <c r="E620" s="100"/>
      <c r="F620" s="64"/>
      <c r="G620" s="2"/>
      <c r="H620" s="99"/>
    </row>
    <row r="621" spans="1:8" s="117" customFormat="1" ht="12.75">
      <c r="A621" s="148"/>
      <c r="B621" s="100"/>
      <c r="C621" s="149"/>
      <c r="D621" s="149"/>
      <c r="E621" s="100"/>
      <c r="F621" s="151"/>
      <c r="G621" s="5"/>
      <c r="H621" s="99"/>
    </row>
    <row r="622" spans="1:8" s="117" customFormat="1" ht="12.75">
      <c r="A622" s="5"/>
      <c r="B622" s="34"/>
      <c r="C622" s="128"/>
      <c r="D622" s="128"/>
      <c r="E622" s="34"/>
      <c r="F622" s="151"/>
      <c r="G622" s="98"/>
      <c r="H622" s="99"/>
    </row>
    <row r="623" spans="1:8" s="117" customFormat="1" ht="12.75">
      <c r="A623" s="5"/>
      <c r="B623" s="34"/>
      <c r="C623" s="128"/>
      <c r="D623" s="128"/>
      <c r="E623" s="56"/>
      <c r="F623" s="154"/>
      <c r="G623" s="98"/>
      <c r="H623" s="99"/>
    </row>
    <row r="624" spans="1:8" s="117" customFormat="1" ht="12.75">
      <c r="A624" s="5"/>
      <c r="B624" s="34"/>
      <c r="C624" s="128"/>
      <c r="D624" s="128"/>
      <c r="E624" s="34"/>
      <c r="F624" s="122"/>
      <c r="G624" s="98"/>
      <c r="H624" s="99"/>
    </row>
    <row r="625" spans="1:8" s="117" customFormat="1" ht="12.75">
      <c r="A625" s="5"/>
      <c r="B625" s="34"/>
      <c r="C625" s="128"/>
      <c r="D625" s="128"/>
      <c r="E625" s="34"/>
      <c r="F625" s="154"/>
      <c r="G625" s="98"/>
      <c r="H625" s="99"/>
    </row>
    <row r="626" spans="1:8" s="117" customFormat="1" ht="12.75">
      <c r="A626" s="5"/>
      <c r="B626" s="34"/>
      <c r="C626" s="128"/>
      <c r="D626" s="128"/>
      <c r="E626" s="34"/>
      <c r="F626" s="154"/>
      <c r="G626" s="98"/>
      <c r="H626" s="99"/>
    </row>
    <row r="627" spans="1:8" ht="13.5" customHeight="1">
      <c r="A627" s="5"/>
      <c r="B627" s="34"/>
      <c r="C627" s="128"/>
      <c r="D627" s="128"/>
      <c r="E627" s="56"/>
      <c r="F627" s="154"/>
      <c r="G627" s="98"/>
      <c r="H627" s="99"/>
    </row>
    <row r="628" spans="1:8" s="117" customFormat="1" ht="12.75">
      <c r="A628" s="5"/>
      <c r="B628" s="138"/>
      <c r="C628" s="138"/>
      <c r="D628" s="138"/>
      <c r="E628" s="138"/>
      <c r="F628" s="122"/>
      <c r="G628" s="65"/>
      <c r="H628" s="139"/>
    </row>
    <row r="629" spans="1:8" s="117" customFormat="1" ht="12.75">
      <c r="A629" s="148"/>
      <c r="B629" s="100"/>
      <c r="C629" s="149"/>
      <c r="D629" s="149"/>
      <c r="E629" s="100"/>
      <c r="F629" s="64"/>
      <c r="G629" s="5"/>
      <c r="H629" s="99"/>
    </row>
    <row r="630" spans="1:8" ht="13.5" customHeight="1">
      <c r="A630" s="5"/>
      <c r="B630" s="34"/>
      <c r="C630" s="128"/>
      <c r="D630" s="128"/>
      <c r="E630" s="34"/>
      <c r="F630" s="151"/>
      <c r="G630" s="98"/>
      <c r="H630" s="99"/>
    </row>
    <row r="631" spans="1:8" ht="13.5" customHeight="1">
      <c r="A631" s="5"/>
      <c r="B631" s="138"/>
      <c r="C631" s="138"/>
      <c r="D631" s="138"/>
      <c r="E631" s="138"/>
      <c r="F631" s="154"/>
      <c r="G631" s="65"/>
      <c r="H631" s="139"/>
    </row>
    <row r="632" spans="1:8" s="117" customFormat="1" ht="12.75">
      <c r="A632" s="5"/>
      <c r="B632" s="138"/>
      <c r="C632" s="138"/>
      <c r="D632" s="138"/>
      <c r="E632" s="138"/>
      <c r="F632" s="153"/>
      <c r="G632" s="65"/>
      <c r="H632" s="139"/>
    </row>
    <row r="633" spans="1:8" s="117" customFormat="1" ht="12.75">
      <c r="A633" s="148"/>
      <c r="B633" s="100"/>
      <c r="C633" s="149"/>
      <c r="D633" s="149"/>
      <c r="E633" s="100"/>
      <c r="F633" s="64"/>
      <c r="G633" s="5"/>
      <c r="H633" s="99"/>
    </row>
    <row r="634" spans="1:8" ht="13.5" customHeight="1">
      <c r="A634" s="5"/>
      <c r="B634" s="34"/>
      <c r="C634" s="128"/>
      <c r="D634" s="128"/>
      <c r="E634" s="34"/>
      <c r="F634" s="151"/>
      <c r="G634" s="98"/>
      <c r="H634" s="99"/>
    </row>
    <row r="635" spans="1:8" ht="13.5" customHeight="1">
      <c r="A635" s="5"/>
      <c r="B635" s="138"/>
      <c r="C635" s="138"/>
      <c r="D635" s="138"/>
      <c r="E635" s="152"/>
      <c r="F635" s="154"/>
      <c r="G635" s="65"/>
      <c r="H635" s="139"/>
    </row>
    <row r="636" spans="1:8" ht="13.5" customHeight="1">
      <c r="A636" s="5"/>
      <c r="B636" s="138"/>
      <c r="C636" s="138"/>
      <c r="D636" s="138"/>
      <c r="E636" s="152"/>
      <c r="F636" s="153"/>
      <c r="G636" s="65"/>
      <c r="H636" s="139"/>
    </row>
    <row r="637" spans="1:8" ht="13.5" customHeight="1">
      <c r="A637" s="5"/>
      <c r="B637" s="138"/>
      <c r="C637" s="138"/>
      <c r="D637" s="138"/>
      <c r="E637" s="152"/>
      <c r="F637" s="153"/>
      <c r="G637" s="65"/>
      <c r="H637" s="139"/>
    </row>
    <row r="638" spans="1:8" ht="13.5" customHeight="1">
      <c r="A638" s="5"/>
      <c r="B638" s="138"/>
      <c r="C638" s="138"/>
      <c r="D638" s="138"/>
      <c r="E638" s="152"/>
      <c r="F638" s="153"/>
      <c r="G638" s="65"/>
      <c r="H638" s="139"/>
    </row>
    <row r="639" spans="1:8" ht="13.5" customHeight="1">
      <c r="A639" s="5"/>
      <c r="B639" s="138"/>
      <c r="C639" s="138"/>
      <c r="D639" s="138"/>
      <c r="E639" s="152"/>
      <c r="F639" s="153"/>
      <c r="G639" s="65"/>
      <c r="H639" s="139"/>
    </row>
    <row r="640" spans="1:8" ht="13.5" customHeight="1">
      <c r="A640" s="5"/>
      <c r="B640" s="138"/>
      <c r="C640" s="138"/>
      <c r="D640" s="138"/>
      <c r="E640" s="138"/>
      <c r="F640" s="153"/>
      <c r="G640" s="65"/>
      <c r="H640" s="139"/>
    </row>
    <row r="641" spans="1:8" s="117" customFormat="1" ht="12.75">
      <c r="A641" s="5"/>
      <c r="B641" s="138"/>
      <c r="C641" s="138"/>
      <c r="D641" s="138"/>
      <c r="E641" s="138"/>
      <c r="F641" s="153"/>
      <c r="G641" s="65"/>
      <c r="H641" s="139"/>
    </row>
    <row r="642" spans="1:8" ht="13.5" customHeight="1">
      <c r="A642" s="5"/>
      <c r="B642" s="34"/>
      <c r="C642" s="128"/>
      <c r="D642" s="128"/>
      <c r="E642" s="34"/>
      <c r="F642" s="64"/>
      <c r="G642" s="98"/>
      <c r="H642" s="99"/>
    </row>
    <row r="643" spans="1:8" ht="13.5" customHeight="1">
      <c r="A643" s="5"/>
      <c r="B643" s="138"/>
      <c r="C643" s="138"/>
      <c r="D643" s="138"/>
      <c r="E643" s="56"/>
      <c r="F643" s="154"/>
      <c r="G643" s="65"/>
      <c r="H643" s="139"/>
    </row>
    <row r="644" spans="1:8" ht="13.5" customHeight="1">
      <c r="A644" s="5"/>
      <c r="B644" s="138"/>
      <c r="C644" s="138"/>
      <c r="D644" s="138"/>
      <c r="E644" s="138"/>
      <c r="F644" s="153"/>
      <c r="G644" s="65"/>
      <c r="H644" s="139"/>
    </row>
    <row r="645" spans="1:8" ht="13.5" customHeight="1">
      <c r="A645" s="5"/>
      <c r="B645" s="138"/>
      <c r="C645" s="138"/>
      <c r="D645" s="138"/>
      <c r="E645" s="138"/>
      <c r="F645" s="64"/>
      <c r="G645" s="65"/>
      <c r="H645" s="139"/>
    </row>
    <row r="646" spans="1:8" ht="13.5" customHeight="1">
      <c r="A646" s="5"/>
      <c r="B646" s="138"/>
      <c r="C646" s="138"/>
      <c r="D646" s="138"/>
      <c r="E646" s="138"/>
      <c r="F646" s="64"/>
      <c r="G646" s="65"/>
      <c r="H646" s="139"/>
    </row>
    <row r="647" spans="1:8" ht="13.5" customHeight="1">
      <c r="A647" s="5"/>
      <c r="B647" s="138"/>
      <c r="C647" s="138"/>
      <c r="D647" s="138"/>
      <c r="E647" s="138"/>
      <c r="F647" s="64"/>
      <c r="G647" s="65"/>
      <c r="H647" s="139"/>
    </row>
    <row r="648" spans="1:8" ht="13.5" customHeight="1">
      <c r="A648" s="5"/>
      <c r="B648" s="138"/>
      <c r="C648" s="138"/>
      <c r="D648" s="138"/>
      <c r="E648" s="138"/>
      <c r="F648" s="64"/>
      <c r="G648" s="65"/>
      <c r="H648" s="139"/>
    </row>
    <row r="649" spans="1:8" ht="13.5" customHeight="1">
      <c r="A649" s="5"/>
      <c r="B649" s="138"/>
      <c r="C649" s="138"/>
      <c r="D649" s="138"/>
      <c r="E649" s="138"/>
      <c r="F649" s="64"/>
      <c r="G649" s="65"/>
      <c r="H649" s="139"/>
    </row>
    <row r="650" spans="1:8" ht="13.5" customHeight="1">
      <c r="A650" s="5"/>
      <c r="B650" s="138"/>
      <c r="C650" s="138"/>
      <c r="D650" s="138"/>
      <c r="E650" s="138"/>
      <c r="F650" s="64"/>
      <c r="G650" s="65"/>
      <c r="H650" s="139"/>
    </row>
    <row r="651" spans="1:8" ht="13.5" customHeight="1">
      <c r="A651" s="5"/>
      <c r="B651" s="138"/>
      <c r="C651" s="138"/>
      <c r="D651" s="138"/>
      <c r="E651" s="138"/>
      <c r="F651" s="64"/>
      <c r="G651" s="65"/>
      <c r="H651" s="139"/>
    </row>
    <row r="652" spans="1:8" ht="13.5" customHeight="1">
      <c r="A652" s="5"/>
      <c r="B652" s="138"/>
      <c r="C652" s="138"/>
      <c r="D652" s="138"/>
      <c r="E652" s="138"/>
      <c r="F652" s="64"/>
      <c r="G652" s="65"/>
      <c r="H652" s="139"/>
    </row>
    <row r="653" spans="1:8" ht="13.5" customHeight="1">
      <c r="A653" s="5"/>
      <c r="B653" s="138"/>
      <c r="C653" s="138"/>
      <c r="D653" s="138"/>
      <c r="E653" s="138"/>
      <c r="F653" s="64"/>
      <c r="G653" s="65"/>
      <c r="H653" s="139"/>
    </row>
    <row r="654" spans="1:8" ht="13.5" customHeight="1">
      <c r="A654" s="5"/>
      <c r="B654" s="138"/>
      <c r="C654" s="138"/>
      <c r="D654" s="138"/>
      <c r="E654" s="138"/>
      <c r="F654" s="64"/>
      <c r="G654" s="65"/>
      <c r="H654" s="139"/>
    </row>
    <row r="655" spans="1:8" s="155" customFormat="1" ht="13.5" customHeight="1">
      <c r="A655" s="5"/>
      <c r="B655" s="138"/>
      <c r="C655" s="138"/>
      <c r="D655" s="138"/>
      <c r="E655" s="138"/>
      <c r="F655" s="64"/>
      <c r="G655" s="65"/>
      <c r="H655" s="139"/>
    </row>
    <row r="656" spans="1:8" s="155" customFormat="1" ht="13.5" customHeight="1">
      <c r="A656" s="5"/>
      <c r="B656" s="138"/>
      <c r="C656" s="138"/>
      <c r="D656" s="138"/>
      <c r="E656" s="138"/>
      <c r="F656" s="64"/>
      <c r="G656" s="65"/>
      <c r="H656" s="139"/>
    </row>
    <row r="657" spans="1:8" s="155" customFormat="1" ht="13.5" customHeight="1">
      <c r="A657" s="5"/>
      <c r="B657" s="138"/>
      <c r="C657" s="138"/>
      <c r="D657" s="138"/>
      <c r="E657" s="138"/>
      <c r="F657" s="64"/>
      <c r="G657" s="65"/>
      <c r="H657" s="139"/>
    </row>
    <row r="658" spans="1:8" s="155" customFormat="1" ht="13.5" customHeight="1">
      <c r="A658" s="5"/>
      <c r="B658" s="138"/>
      <c r="C658" s="138"/>
      <c r="D658" s="138"/>
      <c r="E658" s="138"/>
      <c r="F658" s="64"/>
      <c r="G658" s="65"/>
      <c r="H658" s="139"/>
    </row>
    <row r="659" spans="1:8" s="155" customFormat="1" ht="13.5" customHeight="1">
      <c r="A659" s="5"/>
      <c r="B659" s="138"/>
      <c r="C659" s="138"/>
      <c r="D659" s="138"/>
      <c r="E659" s="138"/>
      <c r="F659" s="64"/>
      <c r="G659" s="65"/>
      <c r="H659" s="139"/>
    </row>
    <row r="660" spans="1:8" s="155" customFormat="1" ht="13.5" customHeight="1">
      <c r="A660" s="5"/>
      <c r="B660" s="138"/>
      <c r="C660" s="138"/>
      <c r="D660" s="138"/>
      <c r="E660" s="138"/>
      <c r="F660" s="64"/>
      <c r="G660" s="65"/>
      <c r="H660" s="139"/>
    </row>
    <row r="661" spans="1:8" s="155" customFormat="1" ht="13.5" customHeight="1">
      <c r="A661" s="5"/>
      <c r="B661" s="138"/>
      <c r="C661" s="138"/>
      <c r="D661" s="138"/>
      <c r="E661" s="138"/>
      <c r="F661" s="64"/>
      <c r="G661" s="65"/>
      <c r="H661" s="139"/>
    </row>
    <row r="662" spans="1:8" s="155" customFormat="1" ht="13.5" customHeight="1">
      <c r="A662" s="5"/>
      <c r="B662" s="138"/>
      <c r="C662" s="138"/>
      <c r="D662" s="138"/>
      <c r="E662" s="138"/>
      <c r="F662" s="64"/>
      <c r="G662" s="65"/>
      <c r="H662" s="139"/>
    </row>
    <row r="663" spans="1:8" s="155" customFormat="1" ht="13.5" customHeight="1">
      <c r="A663" s="5"/>
      <c r="B663" s="138"/>
      <c r="C663" s="138"/>
      <c r="D663" s="138"/>
      <c r="E663" s="138"/>
      <c r="F663" s="64"/>
      <c r="G663" s="65"/>
      <c r="H663" s="139"/>
    </row>
    <row r="664" spans="1:8" s="155" customFormat="1" ht="13.5" customHeight="1">
      <c r="A664" s="5"/>
      <c r="B664" s="138"/>
      <c r="C664" s="138"/>
      <c r="D664" s="138"/>
      <c r="E664" s="138"/>
      <c r="F664" s="64"/>
      <c r="G664" s="65"/>
      <c r="H664" s="139"/>
    </row>
    <row r="665" spans="1:8" s="155" customFormat="1" ht="13.5" customHeight="1">
      <c r="A665" s="5"/>
      <c r="B665" s="138"/>
      <c r="C665" s="138"/>
      <c r="D665" s="138"/>
      <c r="E665" s="138"/>
      <c r="F665" s="64"/>
      <c r="G665" s="65"/>
      <c r="H665" s="139"/>
    </row>
    <row r="666" spans="1:8" s="155" customFormat="1" ht="13.5" customHeight="1">
      <c r="A666" s="5"/>
      <c r="B666" s="138"/>
      <c r="C666" s="138"/>
      <c r="D666" s="138"/>
      <c r="E666" s="138"/>
      <c r="F666" s="64"/>
      <c r="G666" s="65"/>
      <c r="H666" s="139"/>
    </row>
    <row r="667" spans="1:8" s="155" customFormat="1" ht="13.5" customHeight="1">
      <c r="A667" s="5"/>
      <c r="B667" s="138"/>
      <c r="C667" s="138"/>
      <c r="D667" s="138"/>
      <c r="E667" s="138"/>
      <c r="F667" s="64"/>
      <c r="G667" s="65"/>
      <c r="H667" s="139"/>
    </row>
    <row r="668" spans="1:8" s="155" customFormat="1" ht="13.5" customHeight="1">
      <c r="A668" s="5"/>
      <c r="B668" s="138"/>
      <c r="C668" s="138"/>
      <c r="D668" s="138"/>
      <c r="E668" s="138"/>
      <c r="F668" s="64"/>
      <c r="G668" s="65"/>
      <c r="H668" s="139"/>
    </row>
    <row r="669" spans="1:8" s="155" customFormat="1" ht="13.5" customHeight="1">
      <c r="A669" s="5"/>
      <c r="B669" s="138"/>
      <c r="C669" s="138"/>
      <c r="D669" s="138"/>
      <c r="E669" s="138"/>
      <c r="F669" s="64"/>
      <c r="G669" s="65"/>
      <c r="H669" s="139"/>
    </row>
    <row r="670" spans="1:8" s="155" customFormat="1" ht="13.5" customHeight="1">
      <c r="A670" s="5"/>
      <c r="B670" s="138"/>
      <c r="C670" s="138"/>
      <c r="D670" s="138"/>
      <c r="E670" s="138"/>
      <c r="F670" s="64"/>
      <c r="G670" s="65"/>
      <c r="H670" s="139"/>
    </row>
    <row r="671" spans="1:8" s="155" customFormat="1" ht="13.5" customHeight="1">
      <c r="A671" s="5"/>
      <c r="B671" s="138"/>
      <c r="C671" s="138"/>
      <c r="D671" s="138"/>
      <c r="E671" s="138"/>
      <c r="F671" s="64"/>
      <c r="G671" s="65"/>
      <c r="H671" s="139"/>
    </row>
    <row r="672" spans="1:8" s="155" customFormat="1" ht="13.5" customHeight="1">
      <c r="A672" s="5"/>
      <c r="B672" s="138"/>
      <c r="C672" s="138"/>
      <c r="D672" s="138"/>
      <c r="E672" s="138"/>
      <c r="F672" s="64"/>
      <c r="G672" s="65"/>
      <c r="H672" s="139"/>
    </row>
    <row r="673" spans="1:8" s="155" customFormat="1" ht="13.5" customHeight="1">
      <c r="A673" s="5"/>
      <c r="B673" s="138"/>
      <c r="C673" s="138"/>
      <c r="D673" s="138"/>
      <c r="E673" s="138"/>
      <c r="F673" s="64"/>
      <c r="G673" s="65"/>
      <c r="H673" s="139"/>
    </row>
    <row r="674" spans="1:8" s="155" customFormat="1" ht="13.5" customHeight="1">
      <c r="A674" s="5"/>
      <c r="B674" s="138"/>
      <c r="C674" s="138"/>
      <c r="D674" s="138"/>
      <c r="E674" s="138"/>
      <c r="F674" s="64"/>
      <c r="G674" s="65"/>
      <c r="H674" s="139"/>
    </row>
    <row r="675" spans="1:8" s="155" customFormat="1" ht="13.5" customHeight="1">
      <c r="A675" s="5"/>
      <c r="B675" s="138"/>
      <c r="C675" s="138"/>
      <c r="D675" s="138"/>
      <c r="E675" s="138"/>
      <c r="F675" s="64"/>
      <c r="G675" s="65"/>
      <c r="H675" s="139"/>
    </row>
    <row r="676" spans="1:8" s="155" customFormat="1" ht="13.5" customHeight="1">
      <c r="A676" s="5"/>
      <c r="B676" s="138"/>
      <c r="C676" s="138"/>
      <c r="D676" s="138"/>
      <c r="E676" s="138"/>
      <c r="F676" s="64"/>
      <c r="G676" s="65"/>
      <c r="H676" s="139"/>
    </row>
    <row r="677" spans="1:8" s="155" customFormat="1" ht="13.5" customHeight="1">
      <c r="A677" s="5"/>
      <c r="B677" s="138"/>
      <c r="C677" s="138"/>
      <c r="D677" s="138"/>
      <c r="E677" s="138"/>
      <c r="F677" s="64"/>
      <c r="G677" s="65"/>
      <c r="H677" s="139"/>
    </row>
    <row r="678" spans="1:8" s="155" customFormat="1" ht="13.5" customHeight="1">
      <c r="A678" s="5"/>
      <c r="B678" s="138"/>
      <c r="C678" s="138"/>
      <c r="D678" s="138"/>
      <c r="E678" s="138"/>
      <c r="F678" s="64"/>
      <c r="G678" s="65"/>
      <c r="H678" s="139"/>
    </row>
    <row r="679" spans="1:8" s="155" customFormat="1" ht="13.5" customHeight="1">
      <c r="A679" s="5"/>
      <c r="B679" s="138"/>
      <c r="C679" s="138"/>
      <c r="D679" s="138"/>
      <c r="E679" s="138"/>
      <c r="F679" s="64"/>
      <c r="G679" s="65"/>
      <c r="H679" s="139"/>
    </row>
    <row r="680" spans="1:8" s="155" customFormat="1" ht="13.5" customHeight="1">
      <c r="A680" s="5"/>
      <c r="B680" s="138"/>
      <c r="C680" s="138"/>
      <c r="D680" s="138"/>
      <c r="E680" s="138"/>
      <c r="F680" s="64"/>
      <c r="G680" s="65"/>
      <c r="H680" s="139"/>
    </row>
    <row r="681" spans="1:8" s="155" customFormat="1" ht="13.5" customHeight="1">
      <c r="A681" s="5"/>
      <c r="B681" s="138"/>
      <c r="C681" s="138"/>
      <c r="D681" s="138"/>
      <c r="E681" s="138"/>
      <c r="F681" s="64"/>
      <c r="G681" s="65"/>
      <c r="H681" s="139"/>
    </row>
    <row r="682" spans="1:8" s="155" customFormat="1" ht="13.5" customHeight="1">
      <c r="A682" s="5"/>
      <c r="B682" s="138"/>
      <c r="C682" s="138"/>
      <c r="D682" s="138"/>
      <c r="E682" s="138"/>
      <c r="F682" s="64"/>
      <c r="G682" s="65"/>
      <c r="H682" s="139"/>
    </row>
    <row r="683" spans="1:8" s="155" customFormat="1" ht="13.5" customHeight="1">
      <c r="A683" s="5"/>
      <c r="B683" s="138"/>
      <c r="C683" s="138"/>
      <c r="D683" s="138"/>
      <c r="E683" s="138"/>
      <c r="F683" s="64"/>
      <c r="G683" s="65"/>
      <c r="H683" s="139"/>
    </row>
    <row r="684" spans="1:8" s="155" customFormat="1" ht="13.5" customHeight="1">
      <c r="A684" s="5"/>
      <c r="B684" s="138"/>
      <c r="C684" s="138"/>
      <c r="D684" s="138"/>
      <c r="E684" s="138"/>
      <c r="F684" s="64"/>
      <c r="G684" s="65"/>
      <c r="H684" s="139"/>
    </row>
    <row r="685" spans="1:8" s="155" customFormat="1" ht="13.5" customHeight="1">
      <c r="A685" s="5"/>
      <c r="B685" s="138"/>
      <c r="C685" s="138"/>
      <c r="D685" s="138"/>
      <c r="E685" s="138"/>
      <c r="F685" s="64"/>
      <c r="G685" s="65"/>
      <c r="H685" s="139"/>
    </row>
    <row r="686" spans="1:8" s="155" customFormat="1" ht="13.5" customHeight="1">
      <c r="A686" s="5"/>
      <c r="B686" s="138"/>
      <c r="C686" s="138"/>
      <c r="D686" s="138"/>
      <c r="E686" s="138"/>
      <c r="F686" s="64"/>
      <c r="G686" s="65"/>
      <c r="H686" s="139"/>
    </row>
    <row r="687" spans="1:8" s="155" customFormat="1" ht="13.5" customHeight="1">
      <c r="A687" s="5"/>
      <c r="B687" s="138"/>
      <c r="C687" s="138"/>
      <c r="D687" s="138"/>
      <c r="E687" s="138"/>
      <c r="F687" s="64"/>
      <c r="G687" s="65"/>
      <c r="H687" s="139"/>
    </row>
    <row r="688" spans="1:8" s="155" customFormat="1" ht="13.5" customHeight="1">
      <c r="A688" s="5"/>
      <c r="B688" s="138"/>
      <c r="C688" s="138"/>
      <c r="D688" s="138"/>
      <c r="E688" s="138"/>
      <c r="F688" s="64"/>
      <c r="G688" s="65"/>
      <c r="H688" s="139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&amp;LSTAVBA : R2 Šaca - Košické Olšany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R2_II.usek_684-00</vt:lpstr>
      <vt:lpstr>'R2_II.usek_684-00'!Názvy_tlače</vt:lpstr>
      <vt:lpstr>'R2_II.usek_684-00'!Oblasť_tlače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Pisarčík Rastislav</cp:lastModifiedBy>
  <cp:lastPrinted>2015-09-21T16:06:51Z</cp:lastPrinted>
  <dcterms:created xsi:type="dcterms:W3CDTF">2015-09-21T13:37:08Z</dcterms:created>
  <dcterms:modified xsi:type="dcterms:W3CDTF">2019-04-11T12:11:36Z</dcterms:modified>
</cp:coreProperties>
</file>