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D:\profil\Moje dokumenty\Verejná súťaž\VS 2022\VS_Jelka\Anikó 12.05.2022\"/>
    </mc:Choice>
  </mc:AlternateContent>
  <xr:revisionPtr revIDLastSave="0" documentId="13_ncr:1_{0E98283A-20BC-40CA-9272-35222E9D21A8}" xr6:coauthVersionLast="47" xr6:coauthVersionMax="47" xr10:uidLastSave="{00000000-0000-0000-0000-000000000000}"/>
  <bookViews>
    <workbookView xWindow="-120" yWindow="-120" windowWidth="19440" windowHeight="15000" firstSheet="24" xr2:uid="{00000000-000D-0000-FFFF-FFFF00000000}"/>
  </bookViews>
  <sheets>
    <sheet name="Rekapitulácia stavby" sheetId="1" r:id="rId1"/>
    <sheet name="SO 01.1-OV - Búracie prác..." sheetId="2" r:id="rId2"/>
    <sheet name="SO 01.2-OV - Navrhovaný s..." sheetId="3" r:id="rId3"/>
    <sheet name="SO 01.3-OV - Zdravotechni..." sheetId="4" r:id="rId4"/>
    <sheet name="SO 01.4-OV - Vykurovanie ..." sheetId="5" r:id="rId5"/>
    <sheet name="SO 01.5-OV - Elektroinšta..." sheetId="6" r:id="rId6"/>
    <sheet name="SO 01.1-NV - Búracie prác..." sheetId="7" r:id="rId7"/>
    <sheet name="SO 01.2-NV - Navrhovaný s..." sheetId="8" r:id="rId8"/>
    <sheet name="SO 02.1-OV - Navrhovaný s..." sheetId="9" r:id="rId9"/>
    <sheet name="SO 02.2-OV - Zdravotechni..." sheetId="10" r:id="rId10"/>
    <sheet name="SO 02.3-OV - Vykurovanie ..." sheetId="11" r:id="rId11"/>
    <sheet name="SO 02.4-OV - Elektroinšta..." sheetId="12" r:id="rId12"/>
    <sheet name="SO 02.5-OV - Bleskozvod a..." sheetId="13" r:id="rId13"/>
    <sheet name="SO 02.1-NV - Búracie prác..." sheetId="14" r:id="rId14"/>
    <sheet name="SO 02.2-NV - Navrhovaný s..." sheetId="15" r:id="rId15"/>
    <sheet name="SO 03.1 - Spevnené plochy..." sheetId="16" r:id="rId16"/>
    <sheet name="SO 03.2 - Trvalé a dočasn..." sheetId="17" r:id="rId17"/>
    <sheet name="SO 04.1 - Vodovodná prípojka" sheetId="18" r:id="rId18"/>
    <sheet name="SO 04.2 - Kanalizačná prí..." sheetId="19" r:id="rId19"/>
    <sheet name="SO 04.3 - Armatúrna šacht..." sheetId="20" r:id="rId20"/>
    <sheet name="SO 04.4 - Vodomerná šacht..." sheetId="21" r:id="rId21"/>
    <sheet name="SO 05.1 - Dažďová kanaliz..." sheetId="22" r:id="rId22"/>
    <sheet name="SO 05.2 - Vsakovacie blok..." sheetId="23" r:id="rId23"/>
    <sheet name="SO 05.3 - Vsakovacie stud..." sheetId="24" r:id="rId24"/>
    <sheet name="SO 06.1 - Dažďová kanaliz..." sheetId="25" r:id="rId25"/>
    <sheet name="SO 06.2 - Vsakovacie blok..." sheetId="26" r:id="rId26"/>
    <sheet name="SO 06.3 - Odlučovač ropný..." sheetId="27" r:id="rId27"/>
    <sheet name="SO 07 - AREÁLOVÉ OSVETLENIE" sheetId="28" r:id="rId28"/>
  </sheets>
  <definedNames>
    <definedName name="_xlnm._FilterDatabase" localSheetId="6" hidden="1">'SO 01.1-NV - Búracie prác...'!$C$129:$K$150</definedName>
    <definedName name="_xlnm._FilterDatabase" localSheetId="1" hidden="1">'SO 01.1-OV - Búracie prác...'!$C$132:$K$167</definedName>
    <definedName name="_xlnm._FilterDatabase" localSheetId="7" hidden="1">'SO 01.2-NV - Navrhovaný s...'!$C$133:$K$167</definedName>
    <definedName name="_xlnm._FilterDatabase" localSheetId="2" hidden="1">'SO 01.2-OV - Navrhovaný s...'!$C$148:$K$326</definedName>
    <definedName name="_xlnm._FilterDatabase" localSheetId="3" hidden="1">'SO 01.3-OV - Zdravotechni...'!$C$134:$K$284</definedName>
    <definedName name="_xlnm._FilterDatabase" localSheetId="4" hidden="1">'SO 01.4-OV - Vykurovanie ...'!$C$136:$K$280</definedName>
    <definedName name="_xlnm._FilterDatabase" localSheetId="5" hidden="1">'SO 01.5-OV - Elektroinšta...'!$C$130:$K$257</definedName>
    <definedName name="_xlnm._FilterDatabase" localSheetId="13" hidden="1">'SO 02.1-NV - Búracie prác...'!$C$130:$K$166</definedName>
    <definedName name="_xlnm._FilterDatabase" localSheetId="8" hidden="1">'SO 02.1-OV - Navrhovaný s...'!$C$147:$K$326</definedName>
    <definedName name="_xlnm._FilterDatabase" localSheetId="14" hidden="1">'SO 02.2-NV - Navrhovaný s...'!$C$141:$K$251</definedName>
    <definedName name="_xlnm._FilterDatabase" localSheetId="9" hidden="1">'SO 02.2-OV - Zdravotechni...'!$C$135:$K$272</definedName>
    <definedName name="_xlnm._FilterDatabase" localSheetId="10" hidden="1">'SO 02.3-OV - Vykurovanie ...'!$C$136:$K$249</definedName>
    <definedName name="_xlnm._FilterDatabase" localSheetId="11" hidden="1">'SO 02.4-OV - Elektroinšta...'!$C$130:$K$244</definedName>
    <definedName name="_xlnm._FilterDatabase" localSheetId="12" hidden="1">'SO 02.5-OV - Bleskozvod a...'!$C$127:$K$190</definedName>
    <definedName name="_xlnm._FilterDatabase" localSheetId="15" hidden="1">'SO 03.1 - Spevnené plochy...'!$C$127:$K$182</definedName>
    <definedName name="_xlnm._FilterDatabase" localSheetId="16" hidden="1">'SO 03.2 - Trvalé a dočasn...'!$C$124:$K$166</definedName>
    <definedName name="_xlnm._FilterDatabase" localSheetId="17" hidden="1">'SO 04.1 - Vodovodná prípojka'!$C$125:$K$175</definedName>
    <definedName name="_xlnm._FilterDatabase" localSheetId="18" hidden="1">'SO 04.2 - Kanalizačná prí...'!$C$124:$K$167</definedName>
    <definedName name="_xlnm._FilterDatabase" localSheetId="19" hidden="1">'SO 04.3 - Armatúrna šacht...'!$C$127:$K$165</definedName>
    <definedName name="_xlnm._FilterDatabase" localSheetId="20" hidden="1">'SO 04.4 - Vodomerná šacht...'!$C$127:$K$164</definedName>
    <definedName name="_xlnm._FilterDatabase" localSheetId="21" hidden="1">'SO 05.1 - Dažďová kanaliz...'!$C$125:$K$176</definedName>
    <definedName name="_xlnm._FilterDatabase" localSheetId="22" hidden="1">'SO 05.2 - Vsakovacie blok...'!$C$126:$K$170</definedName>
    <definedName name="_xlnm._FilterDatabase" localSheetId="23" hidden="1">'SO 05.3 - Vsakovacie stud...'!$C$123:$K$156</definedName>
    <definedName name="_xlnm._FilterDatabase" localSheetId="24" hidden="1">'SO 06.1 - Dažďová kanaliz...'!$C$126:$K$184</definedName>
    <definedName name="_xlnm._FilterDatabase" localSheetId="25" hidden="1">'SO 06.2 - Vsakovacie blok...'!$C$126:$K$166</definedName>
    <definedName name="_xlnm._FilterDatabase" localSheetId="26" hidden="1">'SO 06.3 - Odlučovač ropný...'!$C$126:$K$160</definedName>
    <definedName name="_xlnm._FilterDatabase" localSheetId="27" hidden="1">'SO 07 - AREÁLOVÉ OSVETLENIE'!$C$121:$K$172</definedName>
    <definedName name="_xlnm.Print_Titles" localSheetId="0">'Rekapitulácia stavby'!$92:$92</definedName>
    <definedName name="_xlnm.Print_Titles" localSheetId="6">'SO 01.1-NV - Búracie prác...'!$129:$129</definedName>
    <definedName name="_xlnm.Print_Titles" localSheetId="1">'SO 01.1-OV - Búracie prác...'!$132:$132</definedName>
    <definedName name="_xlnm.Print_Titles" localSheetId="7">'SO 01.2-NV - Navrhovaný s...'!$133:$133</definedName>
    <definedName name="_xlnm.Print_Titles" localSheetId="2">'SO 01.2-OV - Navrhovaný s...'!$148:$148</definedName>
    <definedName name="_xlnm.Print_Titles" localSheetId="3">'SO 01.3-OV - Zdravotechni...'!$134:$134</definedName>
    <definedName name="_xlnm.Print_Titles" localSheetId="4">'SO 01.4-OV - Vykurovanie ...'!$136:$136</definedName>
    <definedName name="_xlnm.Print_Titles" localSheetId="5">'SO 01.5-OV - Elektroinšta...'!$130:$130</definedName>
    <definedName name="_xlnm.Print_Titles" localSheetId="13">'SO 02.1-NV - Búracie prác...'!$130:$130</definedName>
    <definedName name="_xlnm.Print_Titles" localSheetId="8">'SO 02.1-OV - Navrhovaný s...'!$147:$147</definedName>
    <definedName name="_xlnm.Print_Titles" localSheetId="14">'SO 02.2-NV - Navrhovaný s...'!$141:$141</definedName>
    <definedName name="_xlnm.Print_Titles" localSheetId="9">'SO 02.2-OV - Zdravotechni...'!$135:$135</definedName>
    <definedName name="_xlnm.Print_Titles" localSheetId="10">'SO 02.3-OV - Vykurovanie ...'!$136:$136</definedName>
    <definedName name="_xlnm.Print_Titles" localSheetId="11">'SO 02.4-OV - Elektroinšta...'!$130:$130</definedName>
    <definedName name="_xlnm.Print_Titles" localSheetId="12">'SO 02.5-OV - Bleskozvod a...'!$127:$127</definedName>
    <definedName name="_xlnm.Print_Titles" localSheetId="15">'SO 03.1 - Spevnené plochy...'!$127:$127</definedName>
    <definedName name="_xlnm.Print_Titles" localSheetId="16">'SO 03.2 - Trvalé a dočasn...'!$124:$124</definedName>
    <definedName name="_xlnm.Print_Titles" localSheetId="17">'SO 04.1 - Vodovodná prípojka'!$125:$125</definedName>
    <definedName name="_xlnm.Print_Titles" localSheetId="18">'SO 04.2 - Kanalizačná prí...'!$124:$124</definedName>
    <definedName name="_xlnm.Print_Titles" localSheetId="19">'SO 04.3 - Armatúrna šacht...'!$127:$127</definedName>
    <definedName name="_xlnm.Print_Titles" localSheetId="20">'SO 04.4 - Vodomerná šacht...'!$127:$127</definedName>
    <definedName name="_xlnm.Print_Titles" localSheetId="21">'SO 05.1 - Dažďová kanaliz...'!$125:$125</definedName>
    <definedName name="_xlnm.Print_Titles" localSheetId="22">'SO 05.2 - Vsakovacie blok...'!$126:$126</definedName>
    <definedName name="_xlnm.Print_Titles" localSheetId="23">'SO 05.3 - Vsakovacie stud...'!$123:$123</definedName>
    <definedName name="_xlnm.Print_Titles" localSheetId="24">'SO 06.1 - Dažďová kanaliz...'!$126:$126</definedName>
    <definedName name="_xlnm.Print_Titles" localSheetId="25">'SO 06.2 - Vsakovacie blok...'!$126:$126</definedName>
    <definedName name="_xlnm.Print_Titles" localSheetId="26">'SO 06.3 - Odlučovač ropný...'!$126:$126</definedName>
    <definedName name="_xlnm.Print_Titles" localSheetId="27">'SO 07 - AREÁLOVÉ OSVETLENIE'!$121:$121</definedName>
    <definedName name="_xlnm.Print_Area" localSheetId="0">'Rekapitulácia stavby'!$D$4:$AO$76,'Rekapitulácia stavby'!$C$82:$AQ$132</definedName>
    <definedName name="_xlnm.Print_Area" localSheetId="6">'SO 01.1-NV - Búracie prác...'!$C$4:$J$76,'SO 01.1-NV - Búracie prác...'!$C$82:$J$107,'SO 01.1-NV - Búracie prác...'!$C$113:$J$150</definedName>
    <definedName name="_xlnm.Print_Area" localSheetId="1">'SO 01.1-OV - Búracie prác...'!$C$4:$J$76,'SO 01.1-OV - Búracie prác...'!$C$82:$J$110,'SO 01.1-OV - Búracie prác...'!$C$116:$J$167</definedName>
    <definedName name="_xlnm.Print_Area" localSheetId="7">'SO 01.2-NV - Navrhovaný s...'!$C$4:$J$76,'SO 01.2-NV - Navrhovaný s...'!$C$82:$J$111,'SO 01.2-NV - Navrhovaný s...'!$C$117:$J$167</definedName>
    <definedName name="_xlnm.Print_Area" localSheetId="2">'SO 01.2-OV - Navrhovaný s...'!$C$4:$J$76,'SO 01.2-OV - Navrhovaný s...'!$C$82:$J$126,'SO 01.2-OV - Navrhovaný s...'!$C$132:$J$326</definedName>
    <definedName name="_xlnm.Print_Area" localSheetId="3">'SO 01.3-OV - Zdravotechni...'!$C$4:$J$76,'SO 01.3-OV - Zdravotechni...'!$C$82:$J$112,'SO 01.3-OV - Zdravotechni...'!$C$118:$J$284</definedName>
    <definedName name="_xlnm.Print_Area" localSheetId="4">'SO 01.4-OV - Vykurovanie ...'!$C$4:$J$76,'SO 01.4-OV - Vykurovanie ...'!$C$82:$J$114,'SO 01.4-OV - Vykurovanie ...'!$C$120:$J$280</definedName>
    <definedName name="_xlnm.Print_Area" localSheetId="5">'SO 01.5-OV - Elektroinšta...'!$C$4:$J$76,'SO 01.5-OV - Elektroinšta...'!$C$82:$J$108,'SO 01.5-OV - Elektroinšta...'!$C$114:$J$257</definedName>
    <definedName name="_xlnm.Print_Area" localSheetId="13">'SO 02.1-NV - Búracie prác...'!$C$4:$J$76,'SO 02.1-NV - Búracie prác...'!$C$82:$J$108,'SO 02.1-NV - Búracie prác...'!$C$114:$J$166</definedName>
    <definedName name="_xlnm.Print_Area" localSheetId="8">'SO 02.1-OV - Navrhovaný s...'!$C$4:$J$76,'SO 02.1-OV - Navrhovaný s...'!$C$82:$J$125,'SO 02.1-OV - Navrhovaný s...'!$C$131:$J$326</definedName>
    <definedName name="_xlnm.Print_Area" localSheetId="14">'SO 02.2-NV - Navrhovaný s...'!$C$4:$J$76,'SO 02.2-NV - Navrhovaný s...'!$C$82:$J$119,'SO 02.2-NV - Navrhovaný s...'!$C$125:$J$251</definedName>
    <definedName name="_xlnm.Print_Area" localSheetId="9">'SO 02.2-OV - Zdravotechni...'!$C$4:$J$76,'SO 02.2-OV - Zdravotechni...'!$C$82:$J$113,'SO 02.2-OV - Zdravotechni...'!$C$119:$J$272</definedName>
    <definedName name="_xlnm.Print_Area" localSheetId="10">'SO 02.3-OV - Vykurovanie ...'!$C$4:$J$76,'SO 02.3-OV - Vykurovanie ...'!$C$82:$J$114,'SO 02.3-OV - Vykurovanie ...'!$C$120:$J$249</definedName>
    <definedName name="_xlnm.Print_Area" localSheetId="11">'SO 02.4-OV - Elektroinšta...'!$C$4:$J$76,'SO 02.4-OV - Elektroinšta...'!$C$82:$J$108,'SO 02.4-OV - Elektroinšta...'!$C$114:$J$244</definedName>
    <definedName name="_xlnm.Print_Area" localSheetId="12">'SO 02.5-OV - Bleskozvod a...'!$C$4:$J$76,'SO 02.5-OV - Bleskozvod a...'!$C$82:$J$105,'SO 02.5-OV - Bleskozvod a...'!$C$111:$J$190</definedName>
    <definedName name="_xlnm.Print_Area" localSheetId="15">'SO 03.1 - Spevnené plochy...'!$C$4:$J$76,'SO 03.1 - Spevnené plochy...'!$C$82:$J$107,'SO 03.1 - Spevnené plochy...'!$C$113:$J$182</definedName>
    <definedName name="_xlnm.Print_Area" localSheetId="16">'SO 03.2 - Trvalé a dočasn...'!$C$4:$J$76,'SO 03.2 - Trvalé a dočasn...'!$C$82:$J$104,'SO 03.2 - Trvalé a dočasn...'!$C$110:$J$166</definedName>
    <definedName name="_xlnm.Print_Area" localSheetId="17">'SO 04.1 - Vodovodná prípojka'!$C$4:$J$76,'SO 04.1 - Vodovodná prípojka'!$C$82:$J$105,'SO 04.1 - Vodovodná prípojka'!$C$111:$J$175</definedName>
    <definedName name="_xlnm.Print_Area" localSheetId="18">'SO 04.2 - Kanalizačná prí...'!$C$4:$J$76,'SO 04.2 - Kanalizačná prí...'!$C$82:$J$104,'SO 04.2 - Kanalizačná prí...'!$C$110:$J$167</definedName>
    <definedName name="_xlnm.Print_Area" localSheetId="19">'SO 04.3 - Armatúrna šacht...'!$C$4:$J$76,'SO 04.3 - Armatúrna šacht...'!$C$82:$J$107,'SO 04.3 - Armatúrna šacht...'!$C$113:$J$165</definedName>
    <definedName name="_xlnm.Print_Area" localSheetId="20">'SO 04.4 - Vodomerná šacht...'!$C$4:$J$76,'SO 04.4 - Vodomerná šacht...'!$C$82:$J$107,'SO 04.4 - Vodomerná šacht...'!$C$113:$J$164</definedName>
    <definedName name="_xlnm.Print_Area" localSheetId="21">'SO 05.1 - Dažďová kanaliz...'!$C$4:$J$76,'SO 05.1 - Dažďová kanaliz...'!$C$82:$J$105,'SO 05.1 - Dažďová kanaliz...'!$C$111:$J$176</definedName>
    <definedName name="_xlnm.Print_Area" localSheetId="22">'SO 05.2 - Vsakovacie blok...'!$C$4:$J$76,'SO 05.2 - Vsakovacie blok...'!$C$82:$J$106,'SO 05.2 - Vsakovacie blok...'!$C$112:$J$170</definedName>
    <definedName name="_xlnm.Print_Area" localSheetId="23">'SO 05.3 - Vsakovacie stud...'!$C$4:$J$76,'SO 05.3 - Vsakovacie stud...'!$C$82:$J$103,'SO 05.3 - Vsakovacie stud...'!$C$109:$J$156</definedName>
    <definedName name="_xlnm.Print_Area" localSheetId="24">'SO 06.1 - Dažďová kanaliz...'!$C$4:$J$76,'SO 06.1 - Dažďová kanaliz...'!$C$82:$J$106,'SO 06.1 - Dažďová kanaliz...'!$C$112:$J$184</definedName>
    <definedName name="_xlnm.Print_Area" localSheetId="25">'SO 06.2 - Vsakovacie blok...'!$C$4:$J$76,'SO 06.2 - Vsakovacie blok...'!$C$82:$J$106,'SO 06.2 - Vsakovacie blok...'!$C$112:$J$166</definedName>
    <definedName name="_xlnm.Print_Area" localSheetId="26">'SO 06.3 - Odlučovač ropný...'!$C$4:$J$76,'SO 06.3 - Odlučovač ropný...'!$C$82:$J$106,'SO 06.3 - Odlučovač ropný...'!$C$112:$J$160</definedName>
    <definedName name="_xlnm.Print_Area" localSheetId="27">'SO 07 - AREÁLOVÉ OSVETLENIE'!$C$4:$J$76,'SO 07 - AREÁLOVÉ OSVETLENIE'!$C$82:$J$103,'SO 07 - AREÁLOVÉ OSVETLENIE'!$C$109:$J$172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37" i="28" l="1"/>
  <c r="J36" i="28"/>
  <c r="AY131" i="1" s="1"/>
  <c r="J35" i="28"/>
  <c r="AX131" i="1"/>
  <c r="BI172" i="28"/>
  <c r="BH172" i="28"/>
  <c r="BG172" i="28"/>
  <c r="BE172" i="28"/>
  <c r="T172" i="28"/>
  <c r="R172" i="28"/>
  <c r="P172" i="28"/>
  <c r="BI171" i="28"/>
  <c r="BH171" i="28"/>
  <c r="BG171" i="28"/>
  <c r="BE171" i="28"/>
  <c r="T171" i="28"/>
  <c r="R171" i="28"/>
  <c r="P171" i="28"/>
  <c r="BI170" i="28"/>
  <c r="BH170" i="28"/>
  <c r="BG170" i="28"/>
  <c r="BE170" i="28"/>
  <c r="T170" i="28"/>
  <c r="R170" i="28"/>
  <c r="P170" i="28"/>
  <c r="BI169" i="28"/>
  <c r="BH169" i="28"/>
  <c r="BG169" i="28"/>
  <c r="BE169" i="28"/>
  <c r="T169" i="28"/>
  <c r="R169" i="28"/>
  <c r="P169" i="28"/>
  <c r="BI168" i="28"/>
  <c r="BH168" i="28"/>
  <c r="BG168" i="28"/>
  <c r="BE168" i="28"/>
  <c r="T168" i="28"/>
  <c r="R168" i="28"/>
  <c r="P168" i="28"/>
  <c r="BI166" i="28"/>
  <c r="BH166" i="28"/>
  <c r="BG166" i="28"/>
  <c r="BE166" i="28"/>
  <c r="T166" i="28"/>
  <c r="R166" i="28"/>
  <c r="P166" i="28"/>
  <c r="BI165" i="28"/>
  <c r="BH165" i="28"/>
  <c r="BG165" i="28"/>
  <c r="BE165" i="28"/>
  <c r="T165" i="28"/>
  <c r="R165" i="28"/>
  <c r="P165" i="28"/>
  <c r="BI164" i="28"/>
  <c r="BH164" i="28"/>
  <c r="BG164" i="28"/>
  <c r="BE164" i="28"/>
  <c r="T164" i="28"/>
  <c r="R164" i="28"/>
  <c r="P164" i="28"/>
  <c r="BI163" i="28"/>
  <c r="BH163" i="28"/>
  <c r="BG163" i="28"/>
  <c r="BE163" i="28"/>
  <c r="T163" i="28"/>
  <c r="R163" i="28"/>
  <c r="P163" i="28"/>
  <c r="BI162" i="28"/>
  <c r="BH162" i="28"/>
  <c r="BG162" i="28"/>
  <c r="BE162" i="28"/>
  <c r="T162" i="28"/>
  <c r="R162" i="28"/>
  <c r="P162" i="28"/>
  <c r="BI161" i="28"/>
  <c r="BH161" i="28"/>
  <c r="BG161" i="28"/>
  <c r="BE161" i="28"/>
  <c r="T161" i="28"/>
  <c r="R161" i="28"/>
  <c r="P161" i="28"/>
  <c r="BI160" i="28"/>
  <c r="BH160" i="28"/>
  <c r="BG160" i="28"/>
  <c r="BE160" i="28"/>
  <c r="T160" i="28"/>
  <c r="R160" i="28"/>
  <c r="P160" i="28"/>
  <c r="BI159" i="28"/>
  <c r="BH159" i="28"/>
  <c r="BG159" i="28"/>
  <c r="BE159" i="28"/>
  <c r="T159" i="28"/>
  <c r="R159" i="28"/>
  <c r="P159" i="28"/>
  <c r="BI158" i="28"/>
  <c r="BH158" i="28"/>
  <c r="BG158" i="28"/>
  <c r="BE158" i="28"/>
  <c r="T158" i="28"/>
  <c r="R158" i="28"/>
  <c r="P158" i="28"/>
  <c r="BI156" i="28"/>
  <c r="BH156" i="28"/>
  <c r="BG156" i="28"/>
  <c r="BE156" i="28"/>
  <c r="T156" i="28"/>
  <c r="R156" i="28"/>
  <c r="P156" i="28"/>
  <c r="BI155" i="28"/>
  <c r="BH155" i="28"/>
  <c r="BG155" i="28"/>
  <c r="BE155" i="28"/>
  <c r="T155" i="28"/>
  <c r="R155" i="28"/>
  <c r="P155" i="28"/>
  <c r="BI154" i="28"/>
  <c r="BH154" i="28"/>
  <c r="BG154" i="28"/>
  <c r="BE154" i="28"/>
  <c r="T154" i="28"/>
  <c r="R154" i="28"/>
  <c r="P154" i="28"/>
  <c r="BI153" i="28"/>
  <c r="BH153" i="28"/>
  <c r="BG153" i="28"/>
  <c r="BE153" i="28"/>
  <c r="T153" i="28"/>
  <c r="R153" i="28"/>
  <c r="P153" i="28"/>
  <c r="BI152" i="28"/>
  <c r="BH152" i="28"/>
  <c r="BG152" i="28"/>
  <c r="BE152" i="28"/>
  <c r="T152" i="28"/>
  <c r="R152" i="28"/>
  <c r="P152" i="28"/>
  <c r="BI151" i="28"/>
  <c r="BH151" i="28"/>
  <c r="BG151" i="28"/>
  <c r="BE151" i="28"/>
  <c r="T151" i="28"/>
  <c r="R151" i="28"/>
  <c r="P151" i="28"/>
  <c r="BI150" i="28"/>
  <c r="BH150" i="28"/>
  <c r="BG150" i="28"/>
  <c r="BE150" i="28"/>
  <c r="T150" i="28"/>
  <c r="R150" i="28"/>
  <c r="P150" i="28"/>
  <c r="BI149" i="28"/>
  <c r="BH149" i="28"/>
  <c r="BG149" i="28"/>
  <c r="BE149" i="28"/>
  <c r="T149" i="28"/>
  <c r="R149" i="28"/>
  <c r="P149" i="28"/>
  <c r="BI148" i="28"/>
  <c r="BH148" i="28"/>
  <c r="BG148" i="28"/>
  <c r="BE148" i="28"/>
  <c r="T148" i="28"/>
  <c r="R148" i="28"/>
  <c r="P148" i="28"/>
  <c r="BI147" i="28"/>
  <c r="BH147" i="28"/>
  <c r="BG147" i="28"/>
  <c r="BE147" i="28"/>
  <c r="T147" i="28"/>
  <c r="R147" i="28"/>
  <c r="P147" i="28"/>
  <c r="BI146" i="28"/>
  <c r="BH146" i="28"/>
  <c r="BG146" i="28"/>
  <c r="BE146" i="28"/>
  <c r="T146" i="28"/>
  <c r="R146" i="28"/>
  <c r="P146" i="28"/>
  <c r="BI145" i="28"/>
  <c r="BH145" i="28"/>
  <c r="BG145" i="28"/>
  <c r="BE145" i="28"/>
  <c r="T145" i="28"/>
  <c r="R145" i="28"/>
  <c r="P145" i="28"/>
  <c r="BI144" i="28"/>
  <c r="BH144" i="28"/>
  <c r="BG144" i="28"/>
  <c r="BE144" i="28"/>
  <c r="T144" i="28"/>
  <c r="R144" i="28"/>
  <c r="P144" i="28"/>
  <c r="BI143" i="28"/>
  <c r="BH143" i="28"/>
  <c r="BG143" i="28"/>
  <c r="BE143" i="28"/>
  <c r="T143" i="28"/>
  <c r="R143" i="28"/>
  <c r="P143" i="28"/>
  <c r="BI142" i="28"/>
  <c r="BH142" i="28"/>
  <c r="BG142" i="28"/>
  <c r="BE142" i="28"/>
  <c r="T142" i="28"/>
  <c r="R142" i="28"/>
  <c r="P142" i="28"/>
  <c r="BI141" i="28"/>
  <c r="BH141" i="28"/>
  <c r="BG141" i="28"/>
  <c r="BE141" i="28"/>
  <c r="T141" i="28"/>
  <c r="R141" i="28"/>
  <c r="P141" i="28"/>
  <c r="BI140" i="28"/>
  <c r="BH140" i="28"/>
  <c r="BG140" i="28"/>
  <c r="BE140" i="28"/>
  <c r="T140" i="28"/>
  <c r="R140" i="28"/>
  <c r="P140" i="28"/>
  <c r="BI139" i="28"/>
  <c r="BH139" i="28"/>
  <c r="BG139" i="28"/>
  <c r="BE139" i="28"/>
  <c r="T139" i="28"/>
  <c r="R139" i="28"/>
  <c r="P139" i="28"/>
  <c r="BI138" i="28"/>
  <c r="BH138" i="28"/>
  <c r="BG138" i="28"/>
  <c r="BE138" i="28"/>
  <c r="T138" i="28"/>
  <c r="R138" i="28"/>
  <c r="P138" i="28"/>
  <c r="BI137" i="28"/>
  <c r="BH137" i="28"/>
  <c r="BG137" i="28"/>
  <c r="BE137" i="28"/>
  <c r="T137" i="28"/>
  <c r="R137" i="28"/>
  <c r="P137" i="28"/>
  <c r="BI136" i="28"/>
  <c r="BH136" i="28"/>
  <c r="BG136" i="28"/>
  <c r="BE136" i="28"/>
  <c r="T136" i="28"/>
  <c r="R136" i="28"/>
  <c r="P136" i="28"/>
  <c r="BI135" i="28"/>
  <c r="BH135" i="28"/>
  <c r="BG135" i="28"/>
  <c r="BE135" i="28"/>
  <c r="T135" i="28"/>
  <c r="R135" i="28"/>
  <c r="P135" i="28"/>
  <c r="BI134" i="28"/>
  <c r="BH134" i="28"/>
  <c r="BG134" i="28"/>
  <c r="BE134" i="28"/>
  <c r="T134" i="28"/>
  <c r="R134" i="28"/>
  <c r="P134" i="28"/>
  <c r="BI133" i="28"/>
  <c r="BH133" i="28"/>
  <c r="BG133" i="28"/>
  <c r="BE133" i="28"/>
  <c r="T133" i="28"/>
  <c r="R133" i="28"/>
  <c r="P133" i="28"/>
  <c r="BI132" i="28"/>
  <c r="BH132" i="28"/>
  <c r="BG132" i="28"/>
  <c r="BE132" i="28"/>
  <c r="T132" i="28"/>
  <c r="R132" i="28"/>
  <c r="P132" i="28"/>
  <c r="BI131" i="28"/>
  <c r="BH131" i="28"/>
  <c r="BG131" i="28"/>
  <c r="BE131" i="28"/>
  <c r="T131" i="28"/>
  <c r="R131" i="28"/>
  <c r="P131" i="28"/>
  <c r="BI130" i="28"/>
  <c r="BH130" i="28"/>
  <c r="BG130" i="28"/>
  <c r="BE130" i="28"/>
  <c r="T130" i="28"/>
  <c r="R130" i="28"/>
  <c r="P130" i="28"/>
  <c r="BI129" i="28"/>
  <c r="BH129" i="28"/>
  <c r="BG129" i="28"/>
  <c r="BE129" i="28"/>
  <c r="T129" i="28"/>
  <c r="R129" i="28"/>
  <c r="P129" i="28"/>
  <c r="BI126" i="28"/>
  <c r="BH126" i="28"/>
  <c r="BG126" i="28"/>
  <c r="BE126" i="28"/>
  <c r="T126" i="28"/>
  <c r="R126" i="28"/>
  <c r="P126" i="28"/>
  <c r="BI125" i="28"/>
  <c r="BH125" i="28"/>
  <c r="BG125" i="28"/>
  <c r="BE125" i="28"/>
  <c r="T125" i="28"/>
  <c r="R125" i="28"/>
  <c r="P125" i="28"/>
  <c r="F119" i="28"/>
  <c r="F118" i="28"/>
  <c r="F116" i="28"/>
  <c r="E114" i="28"/>
  <c r="F92" i="28"/>
  <c r="F91" i="28"/>
  <c r="F89" i="28"/>
  <c r="E87" i="28"/>
  <c r="J24" i="28"/>
  <c r="E24" i="28"/>
  <c r="J119" i="28" s="1"/>
  <c r="J23" i="28"/>
  <c r="J21" i="28"/>
  <c r="E21" i="28"/>
  <c r="J118" i="28" s="1"/>
  <c r="J20" i="28"/>
  <c r="J12" i="28"/>
  <c r="J116" i="28"/>
  <c r="E7" i="28"/>
  <c r="E112" i="28"/>
  <c r="J39" i="27"/>
  <c r="J38" i="27"/>
  <c r="AY130" i="1"/>
  <c r="J37" i="27"/>
  <c r="AX130" i="1"/>
  <c r="BI160" i="27"/>
  <c r="BH160" i="27"/>
  <c r="BG160" i="27"/>
  <c r="BE160" i="27"/>
  <c r="T160" i="27"/>
  <c r="T159" i="27" s="1"/>
  <c r="R160" i="27"/>
  <c r="R159" i="27"/>
  <c r="P160" i="27"/>
  <c r="P159" i="27" s="1"/>
  <c r="BI158" i="27"/>
  <c r="BH158" i="27"/>
  <c r="BG158" i="27"/>
  <c r="BE158" i="27"/>
  <c r="T158" i="27"/>
  <c r="T157" i="27"/>
  <c r="R158" i="27"/>
  <c r="R157" i="27" s="1"/>
  <c r="P158" i="27"/>
  <c r="P157" i="27" s="1"/>
  <c r="BI156" i="27"/>
  <c r="BH156" i="27"/>
  <c r="BG156" i="27"/>
  <c r="BE156" i="27"/>
  <c r="T156" i="27"/>
  <c r="R156" i="27"/>
  <c r="P156" i="27"/>
  <c r="BI155" i="27"/>
  <c r="BH155" i="27"/>
  <c r="BG155" i="27"/>
  <c r="BE155" i="27"/>
  <c r="T155" i="27"/>
  <c r="R155" i="27"/>
  <c r="P155" i="27"/>
  <c r="BI154" i="27"/>
  <c r="BH154" i="27"/>
  <c r="BG154" i="27"/>
  <c r="BE154" i="27"/>
  <c r="T154" i="27"/>
  <c r="R154" i="27"/>
  <c r="P154" i="27"/>
  <c r="BI153" i="27"/>
  <c r="BH153" i="27"/>
  <c r="BG153" i="27"/>
  <c r="BE153" i="27"/>
  <c r="T153" i="27"/>
  <c r="R153" i="27"/>
  <c r="P153" i="27"/>
  <c r="BI152" i="27"/>
  <c r="BH152" i="27"/>
  <c r="BG152" i="27"/>
  <c r="BE152" i="27"/>
  <c r="T152" i="27"/>
  <c r="R152" i="27"/>
  <c r="P152" i="27"/>
  <c r="BI151" i="27"/>
  <c r="BH151" i="27"/>
  <c r="BG151" i="27"/>
  <c r="BE151" i="27"/>
  <c r="T151" i="27"/>
  <c r="R151" i="27"/>
  <c r="P151" i="27"/>
  <c r="BI150" i="27"/>
  <c r="BH150" i="27"/>
  <c r="BG150" i="27"/>
  <c r="BE150" i="27"/>
  <c r="T150" i="27"/>
  <c r="R150" i="27"/>
  <c r="P150" i="27"/>
  <c r="BI148" i="27"/>
  <c r="BH148" i="27"/>
  <c r="BG148" i="27"/>
  <c r="BE148" i="27"/>
  <c r="T148" i="27"/>
  <c r="R148" i="27"/>
  <c r="P148" i="27"/>
  <c r="BI147" i="27"/>
  <c r="BH147" i="27"/>
  <c r="BG147" i="27"/>
  <c r="BE147" i="27"/>
  <c r="T147" i="27"/>
  <c r="R147" i="27"/>
  <c r="P147" i="27"/>
  <c r="BI146" i="27"/>
  <c r="BH146" i="27"/>
  <c r="BG146" i="27"/>
  <c r="BE146" i="27"/>
  <c r="T146" i="27"/>
  <c r="R146" i="27"/>
  <c r="P146" i="27"/>
  <c r="BI145" i="27"/>
  <c r="BH145" i="27"/>
  <c r="BG145" i="27"/>
  <c r="BE145" i="27"/>
  <c r="T145" i="27"/>
  <c r="R145" i="27"/>
  <c r="P145" i="27"/>
  <c r="BI144" i="27"/>
  <c r="BH144" i="27"/>
  <c r="BG144" i="27"/>
  <c r="BE144" i="27"/>
  <c r="T144" i="27"/>
  <c r="R144" i="27"/>
  <c r="P144" i="27"/>
  <c r="BI142" i="27"/>
  <c r="BH142" i="27"/>
  <c r="BG142" i="27"/>
  <c r="BE142" i="27"/>
  <c r="T142" i="27"/>
  <c r="R142" i="27"/>
  <c r="P142" i="27"/>
  <c r="BI141" i="27"/>
  <c r="BH141" i="27"/>
  <c r="BG141" i="27"/>
  <c r="BE141" i="27"/>
  <c r="T141" i="27"/>
  <c r="R141" i="27"/>
  <c r="P141" i="27"/>
  <c r="BI139" i="27"/>
  <c r="BH139" i="27"/>
  <c r="BG139" i="27"/>
  <c r="BE139" i="27"/>
  <c r="T139" i="27"/>
  <c r="R139" i="27"/>
  <c r="P139" i="27"/>
  <c r="BI138" i="27"/>
  <c r="BH138" i="27"/>
  <c r="BG138" i="27"/>
  <c r="BE138" i="27"/>
  <c r="T138" i="27"/>
  <c r="R138" i="27"/>
  <c r="P138" i="27"/>
  <c r="BI137" i="27"/>
  <c r="BH137" i="27"/>
  <c r="BG137" i="27"/>
  <c r="BE137" i="27"/>
  <c r="T137" i="27"/>
  <c r="R137" i="27"/>
  <c r="P137" i="27"/>
  <c r="BI136" i="27"/>
  <c r="BH136" i="27"/>
  <c r="BG136" i="27"/>
  <c r="BE136" i="27"/>
  <c r="T136" i="27"/>
  <c r="R136" i="27"/>
  <c r="P136" i="27"/>
  <c r="BI135" i="27"/>
  <c r="BH135" i="27"/>
  <c r="BG135" i="27"/>
  <c r="BE135" i="27"/>
  <c r="T135" i="27"/>
  <c r="R135" i="27"/>
  <c r="P135" i="27"/>
  <c r="BI134" i="27"/>
  <c r="BH134" i="27"/>
  <c r="BG134" i="27"/>
  <c r="BE134" i="27"/>
  <c r="T134" i="27"/>
  <c r="R134" i="27"/>
  <c r="P134" i="27"/>
  <c r="BI133" i="27"/>
  <c r="BH133" i="27"/>
  <c r="BG133" i="27"/>
  <c r="BE133" i="27"/>
  <c r="T133" i="27"/>
  <c r="R133" i="27"/>
  <c r="P133" i="27"/>
  <c r="BI132" i="27"/>
  <c r="BH132" i="27"/>
  <c r="BG132" i="27"/>
  <c r="BE132" i="27"/>
  <c r="T132" i="27"/>
  <c r="R132" i="27"/>
  <c r="P132" i="27"/>
  <c r="BI131" i="27"/>
  <c r="BH131" i="27"/>
  <c r="BG131" i="27"/>
  <c r="BE131" i="27"/>
  <c r="T131" i="27"/>
  <c r="R131" i="27"/>
  <c r="P131" i="27"/>
  <c r="BI130" i="27"/>
  <c r="BH130" i="27"/>
  <c r="BG130" i="27"/>
  <c r="BE130" i="27"/>
  <c r="T130" i="27"/>
  <c r="R130" i="27"/>
  <c r="P130" i="27"/>
  <c r="F124" i="27"/>
  <c r="F123" i="27"/>
  <c r="F121" i="27"/>
  <c r="E119" i="27"/>
  <c r="F94" i="27"/>
  <c r="F93" i="27"/>
  <c r="F91" i="27"/>
  <c r="E89" i="27"/>
  <c r="J26" i="27"/>
  <c r="E26" i="27"/>
  <c r="J94" i="27" s="1"/>
  <c r="J25" i="27"/>
  <c r="J23" i="27"/>
  <c r="E23" i="27"/>
  <c r="J123" i="27"/>
  <c r="J22" i="27"/>
  <c r="J14" i="27"/>
  <c r="J91" i="27"/>
  <c r="E7" i="27"/>
  <c r="E85" i="27"/>
  <c r="J39" i="26"/>
  <c r="J38" i="26"/>
  <c r="AY129" i="1"/>
  <c r="J37" i="26"/>
  <c r="AX129" i="1"/>
  <c r="BI166" i="26"/>
  <c r="BH166" i="26"/>
  <c r="BG166" i="26"/>
  <c r="BE166" i="26"/>
  <c r="T166" i="26"/>
  <c r="T165" i="26"/>
  <c r="R166" i="26"/>
  <c r="R165" i="26"/>
  <c r="P166" i="26"/>
  <c r="P165" i="26" s="1"/>
  <c r="BI164" i="26"/>
  <c r="BH164" i="26"/>
  <c r="BG164" i="26"/>
  <c r="BE164" i="26"/>
  <c r="T164" i="26"/>
  <c r="R164" i="26"/>
  <c r="P164" i="26"/>
  <c r="BI163" i="26"/>
  <c r="BH163" i="26"/>
  <c r="BG163" i="26"/>
  <c r="BE163" i="26"/>
  <c r="T163" i="26"/>
  <c r="R163" i="26"/>
  <c r="P163" i="26"/>
  <c r="BI161" i="26"/>
  <c r="BH161" i="26"/>
  <c r="BG161" i="26"/>
  <c r="BE161" i="26"/>
  <c r="T161" i="26"/>
  <c r="R161" i="26"/>
  <c r="P161" i="26"/>
  <c r="BI160" i="26"/>
  <c r="BH160" i="26"/>
  <c r="BG160" i="26"/>
  <c r="BE160" i="26"/>
  <c r="T160" i="26"/>
  <c r="R160" i="26"/>
  <c r="P160" i="26"/>
  <c r="BI159" i="26"/>
  <c r="BH159" i="26"/>
  <c r="BG159" i="26"/>
  <c r="BE159" i="26"/>
  <c r="T159" i="26"/>
  <c r="R159" i="26"/>
  <c r="P159" i="26"/>
  <c r="BI158" i="26"/>
  <c r="BH158" i="26"/>
  <c r="BG158" i="26"/>
  <c r="BE158" i="26"/>
  <c r="T158" i="26"/>
  <c r="R158" i="26"/>
  <c r="P158" i="26"/>
  <c r="BI157" i="26"/>
  <c r="BH157" i="26"/>
  <c r="BG157" i="26"/>
  <c r="BE157" i="26"/>
  <c r="T157" i="26"/>
  <c r="R157" i="26"/>
  <c r="P157" i="26"/>
  <c r="BI156" i="26"/>
  <c r="BH156" i="26"/>
  <c r="BG156" i="26"/>
  <c r="BE156" i="26"/>
  <c r="T156" i="26"/>
  <c r="R156" i="26"/>
  <c r="P156" i="26"/>
  <c r="BI155" i="26"/>
  <c r="BH155" i="26"/>
  <c r="BG155" i="26"/>
  <c r="BE155" i="26"/>
  <c r="T155" i="26"/>
  <c r="R155" i="26"/>
  <c r="P155" i="26"/>
  <c r="BI154" i="26"/>
  <c r="BH154" i="26"/>
  <c r="BG154" i="26"/>
  <c r="BE154" i="26"/>
  <c r="T154" i="26"/>
  <c r="R154" i="26"/>
  <c r="P154" i="26"/>
  <c r="BI153" i="26"/>
  <c r="BH153" i="26"/>
  <c r="BG153" i="26"/>
  <c r="BE153" i="26"/>
  <c r="T153" i="26"/>
  <c r="R153" i="26"/>
  <c r="P153" i="26"/>
  <c r="BI152" i="26"/>
  <c r="BH152" i="26"/>
  <c r="BG152" i="26"/>
  <c r="BE152" i="26"/>
  <c r="T152" i="26"/>
  <c r="R152" i="26"/>
  <c r="P152" i="26"/>
  <c r="BI151" i="26"/>
  <c r="BH151" i="26"/>
  <c r="BG151" i="26"/>
  <c r="BE151" i="26"/>
  <c r="T151" i="26"/>
  <c r="R151" i="26"/>
  <c r="P151" i="26"/>
  <c r="BI149" i="26"/>
  <c r="BH149" i="26"/>
  <c r="BG149" i="26"/>
  <c r="BE149" i="26"/>
  <c r="T149" i="26"/>
  <c r="R149" i="26"/>
  <c r="P149" i="26"/>
  <c r="BI148" i="26"/>
  <c r="BH148" i="26"/>
  <c r="BG148" i="26"/>
  <c r="BE148" i="26"/>
  <c r="T148" i="26"/>
  <c r="R148" i="26"/>
  <c r="P148" i="26"/>
  <c r="BI147" i="26"/>
  <c r="BH147" i="26"/>
  <c r="BG147" i="26"/>
  <c r="BE147" i="26"/>
  <c r="T147" i="26"/>
  <c r="R147" i="26"/>
  <c r="P147" i="26"/>
  <c r="BI146" i="26"/>
  <c r="BH146" i="26"/>
  <c r="BG146" i="26"/>
  <c r="BE146" i="26"/>
  <c r="T146" i="26"/>
  <c r="R146" i="26"/>
  <c r="P146" i="26"/>
  <c r="BI145" i="26"/>
  <c r="BH145" i="26"/>
  <c r="BG145" i="26"/>
  <c r="BE145" i="26"/>
  <c r="T145" i="26"/>
  <c r="R145" i="26"/>
  <c r="P145" i="26"/>
  <c r="BI144" i="26"/>
  <c r="BH144" i="26"/>
  <c r="BG144" i="26"/>
  <c r="BE144" i="26"/>
  <c r="T144" i="26"/>
  <c r="R144" i="26"/>
  <c r="P144" i="26"/>
  <c r="BI142" i="26"/>
  <c r="BH142" i="26"/>
  <c r="BG142" i="26"/>
  <c r="BE142" i="26"/>
  <c r="T142" i="26"/>
  <c r="R142" i="26"/>
  <c r="P142" i="26"/>
  <c r="BI141" i="26"/>
  <c r="BH141" i="26"/>
  <c r="BG141" i="26"/>
  <c r="BE141" i="26"/>
  <c r="T141" i="26"/>
  <c r="R141" i="26"/>
  <c r="P141" i="26"/>
  <c r="BI140" i="26"/>
  <c r="BH140" i="26"/>
  <c r="BG140" i="26"/>
  <c r="BE140" i="26"/>
  <c r="T140" i="26"/>
  <c r="R140" i="26"/>
  <c r="P140" i="26"/>
  <c r="BI139" i="26"/>
  <c r="BH139" i="26"/>
  <c r="BG139" i="26"/>
  <c r="BE139" i="26"/>
  <c r="T139" i="26"/>
  <c r="R139" i="26"/>
  <c r="P139" i="26"/>
  <c r="BI138" i="26"/>
  <c r="BH138" i="26"/>
  <c r="BG138" i="26"/>
  <c r="BE138" i="26"/>
  <c r="T138" i="26"/>
  <c r="R138" i="26"/>
  <c r="P138" i="26"/>
  <c r="BI136" i="26"/>
  <c r="BH136" i="26"/>
  <c r="BG136" i="26"/>
  <c r="BE136" i="26"/>
  <c r="T136" i="26"/>
  <c r="R136" i="26"/>
  <c r="P136" i="26"/>
  <c r="BI135" i="26"/>
  <c r="BH135" i="26"/>
  <c r="BG135" i="26"/>
  <c r="BE135" i="26"/>
  <c r="T135" i="26"/>
  <c r="R135" i="26"/>
  <c r="P135" i="26"/>
  <c r="BI134" i="26"/>
  <c r="BH134" i="26"/>
  <c r="BG134" i="26"/>
  <c r="BE134" i="26"/>
  <c r="T134" i="26"/>
  <c r="R134" i="26"/>
  <c r="P134" i="26"/>
  <c r="BI133" i="26"/>
  <c r="BH133" i="26"/>
  <c r="BG133" i="26"/>
  <c r="BE133" i="26"/>
  <c r="T133" i="26"/>
  <c r="R133" i="26"/>
  <c r="P133" i="26"/>
  <c r="BI132" i="26"/>
  <c r="BH132" i="26"/>
  <c r="BG132" i="26"/>
  <c r="BE132" i="26"/>
  <c r="T132" i="26"/>
  <c r="R132" i="26"/>
  <c r="P132" i="26"/>
  <c r="BI131" i="26"/>
  <c r="BH131" i="26"/>
  <c r="BG131" i="26"/>
  <c r="BE131" i="26"/>
  <c r="T131" i="26"/>
  <c r="R131" i="26"/>
  <c r="P131" i="26"/>
  <c r="BI130" i="26"/>
  <c r="BH130" i="26"/>
  <c r="BG130" i="26"/>
  <c r="BE130" i="26"/>
  <c r="T130" i="26"/>
  <c r="R130" i="26"/>
  <c r="P130" i="26"/>
  <c r="F124" i="26"/>
  <c r="F123" i="26"/>
  <c r="F121" i="26"/>
  <c r="E119" i="26"/>
  <c r="F94" i="26"/>
  <c r="F93" i="26"/>
  <c r="F91" i="26"/>
  <c r="E89" i="26"/>
  <c r="J26" i="26"/>
  <c r="E26" i="26"/>
  <c r="J124" i="26" s="1"/>
  <c r="J25" i="26"/>
  <c r="J23" i="26"/>
  <c r="E23" i="26"/>
  <c r="J123" i="26" s="1"/>
  <c r="J22" i="26"/>
  <c r="J14" i="26"/>
  <c r="J91" i="26" s="1"/>
  <c r="E7" i="26"/>
  <c r="E85" i="26" s="1"/>
  <c r="J39" i="25"/>
  <c r="J38" i="25"/>
  <c r="AY128" i="1" s="1"/>
  <c r="J37" i="25"/>
  <c r="AX128" i="1" s="1"/>
  <c r="BI184" i="25"/>
  <c r="BH184" i="25"/>
  <c r="BG184" i="25"/>
  <c r="BE184" i="25"/>
  <c r="T184" i="25"/>
  <c r="T183" i="25" s="1"/>
  <c r="R184" i="25"/>
  <c r="R183" i="25" s="1"/>
  <c r="P184" i="25"/>
  <c r="P183" i="25" s="1"/>
  <c r="BI182" i="25"/>
  <c r="BH182" i="25"/>
  <c r="BG182" i="25"/>
  <c r="BE182" i="25"/>
  <c r="T182" i="25"/>
  <c r="R182" i="25"/>
  <c r="P182" i="25"/>
  <c r="BI181" i="25"/>
  <c r="BH181" i="25"/>
  <c r="BG181" i="25"/>
  <c r="BE181" i="25"/>
  <c r="T181" i="25"/>
  <c r="R181" i="25"/>
  <c r="P181" i="25"/>
  <c r="BI180" i="25"/>
  <c r="BH180" i="25"/>
  <c r="BG180" i="25"/>
  <c r="BE180" i="25"/>
  <c r="T180" i="25"/>
  <c r="R180" i="25"/>
  <c r="P180" i="25"/>
  <c r="BI179" i="25"/>
  <c r="BH179" i="25"/>
  <c r="BG179" i="25"/>
  <c r="BE179" i="25"/>
  <c r="T179" i="25"/>
  <c r="R179" i="25"/>
  <c r="P179" i="25"/>
  <c r="BI178" i="25"/>
  <c r="BH178" i="25"/>
  <c r="BG178" i="25"/>
  <c r="BE178" i="25"/>
  <c r="T178" i="25"/>
  <c r="R178" i="25"/>
  <c r="P178" i="25"/>
  <c r="BI177" i="25"/>
  <c r="BH177" i="25"/>
  <c r="BG177" i="25"/>
  <c r="BE177" i="25"/>
  <c r="T177" i="25"/>
  <c r="R177" i="25"/>
  <c r="P177" i="25"/>
  <c r="BI176" i="25"/>
  <c r="BH176" i="25"/>
  <c r="BG176" i="25"/>
  <c r="BE176" i="25"/>
  <c r="T176" i="25"/>
  <c r="R176" i="25"/>
  <c r="P176" i="25"/>
  <c r="BI175" i="25"/>
  <c r="BH175" i="25"/>
  <c r="BG175" i="25"/>
  <c r="BE175" i="25"/>
  <c r="T175" i="25"/>
  <c r="R175" i="25"/>
  <c r="P175" i="25"/>
  <c r="BI174" i="25"/>
  <c r="BH174" i="25"/>
  <c r="BG174" i="25"/>
  <c r="BE174" i="25"/>
  <c r="T174" i="25"/>
  <c r="R174" i="25"/>
  <c r="P174" i="25"/>
  <c r="BI173" i="25"/>
  <c r="BH173" i="25"/>
  <c r="BG173" i="25"/>
  <c r="BE173" i="25"/>
  <c r="T173" i="25"/>
  <c r="R173" i="25"/>
  <c r="P173" i="25"/>
  <c r="BI171" i="25"/>
  <c r="BH171" i="25"/>
  <c r="BG171" i="25"/>
  <c r="BE171" i="25"/>
  <c r="T171" i="25"/>
  <c r="R171" i="25"/>
  <c r="P171" i="25"/>
  <c r="BI170" i="25"/>
  <c r="BH170" i="25"/>
  <c r="BG170" i="25"/>
  <c r="BE170" i="25"/>
  <c r="T170" i="25"/>
  <c r="R170" i="25"/>
  <c r="P170" i="25"/>
  <c r="BI169" i="25"/>
  <c r="BH169" i="25"/>
  <c r="BG169" i="25"/>
  <c r="BE169" i="25"/>
  <c r="T169" i="25"/>
  <c r="R169" i="25"/>
  <c r="P169" i="25"/>
  <c r="BI168" i="25"/>
  <c r="BH168" i="25"/>
  <c r="BG168" i="25"/>
  <c r="BE168" i="25"/>
  <c r="T168" i="25"/>
  <c r="R168" i="25"/>
  <c r="P168" i="25"/>
  <c r="BI167" i="25"/>
  <c r="BH167" i="25"/>
  <c r="BG167" i="25"/>
  <c r="BE167" i="25"/>
  <c r="T167" i="25"/>
  <c r="R167" i="25"/>
  <c r="P167" i="25"/>
  <c r="BI166" i="25"/>
  <c r="BH166" i="25"/>
  <c r="BG166" i="25"/>
  <c r="BE166" i="25"/>
  <c r="T166" i="25"/>
  <c r="R166" i="25"/>
  <c r="P166" i="25"/>
  <c r="BI165" i="25"/>
  <c r="BH165" i="25"/>
  <c r="BG165" i="25"/>
  <c r="BE165" i="25"/>
  <c r="T165" i="25"/>
  <c r="R165" i="25"/>
  <c r="P165" i="25"/>
  <c r="BI164" i="25"/>
  <c r="BH164" i="25"/>
  <c r="BG164" i="25"/>
  <c r="BE164" i="25"/>
  <c r="T164" i="25"/>
  <c r="R164" i="25"/>
  <c r="P164" i="25"/>
  <c r="BI163" i="25"/>
  <c r="BH163" i="25"/>
  <c r="BG163" i="25"/>
  <c r="BE163" i="25"/>
  <c r="T163" i="25"/>
  <c r="R163" i="25"/>
  <c r="P163" i="25"/>
  <c r="BI162" i="25"/>
  <c r="BH162" i="25"/>
  <c r="BG162" i="25"/>
  <c r="BE162" i="25"/>
  <c r="T162" i="25"/>
  <c r="R162" i="25"/>
  <c r="P162" i="25"/>
  <c r="BI160" i="25"/>
  <c r="BH160" i="25"/>
  <c r="BG160" i="25"/>
  <c r="BE160" i="25"/>
  <c r="T160" i="25"/>
  <c r="R160" i="25"/>
  <c r="P160" i="25"/>
  <c r="BI159" i="25"/>
  <c r="BH159" i="25"/>
  <c r="BG159" i="25"/>
  <c r="BE159" i="25"/>
  <c r="T159" i="25"/>
  <c r="R159" i="25"/>
  <c r="P159" i="25"/>
  <c r="BI158" i="25"/>
  <c r="BH158" i="25"/>
  <c r="BG158" i="25"/>
  <c r="BE158" i="25"/>
  <c r="T158" i="25"/>
  <c r="R158" i="25"/>
  <c r="P158" i="25"/>
  <c r="BI157" i="25"/>
  <c r="BH157" i="25"/>
  <c r="BG157" i="25"/>
  <c r="BE157" i="25"/>
  <c r="T157" i="25"/>
  <c r="R157" i="25"/>
  <c r="P157" i="25"/>
  <c r="BI156" i="25"/>
  <c r="BH156" i="25"/>
  <c r="BG156" i="25"/>
  <c r="BE156" i="25"/>
  <c r="T156" i="25"/>
  <c r="R156" i="25"/>
  <c r="P156" i="25"/>
  <c r="BI155" i="25"/>
  <c r="BH155" i="25"/>
  <c r="BG155" i="25"/>
  <c r="BE155" i="25"/>
  <c r="T155" i="25"/>
  <c r="R155" i="25"/>
  <c r="P155" i="25"/>
  <c r="BI154" i="25"/>
  <c r="BH154" i="25"/>
  <c r="BG154" i="25"/>
  <c r="BE154" i="25"/>
  <c r="T154" i="25"/>
  <c r="R154" i="25"/>
  <c r="P154" i="25"/>
  <c r="BI153" i="25"/>
  <c r="BH153" i="25"/>
  <c r="BG153" i="25"/>
  <c r="BE153" i="25"/>
  <c r="T153" i="25"/>
  <c r="R153" i="25"/>
  <c r="P153" i="25"/>
  <c r="BI152" i="25"/>
  <c r="BH152" i="25"/>
  <c r="BG152" i="25"/>
  <c r="BE152" i="25"/>
  <c r="T152" i="25"/>
  <c r="R152" i="25"/>
  <c r="P152" i="25"/>
  <c r="BI151" i="25"/>
  <c r="BH151" i="25"/>
  <c r="BG151" i="25"/>
  <c r="BE151" i="25"/>
  <c r="T151" i="25"/>
  <c r="R151" i="25"/>
  <c r="P151" i="25"/>
  <c r="BI150" i="25"/>
  <c r="BH150" i="25"/>
  <c r="BG150" i="25"/>
  <c r="BE150" i="25"/>
  <c r="T150" i="25"/>
  <c r="R150" i="25"/>
  <c r="P150" i="25"/>
  <c r="BI149" i="25"/>
  <c r="BH149" i="25"/>
  <c r="BG149" i="25"/>
  <c r="BE149" i="25"/>
  <c r="T149" i="25"/>
  <c r="R149" i="25"/>
  <c r="P149" i="25"/>
  <c r="BI148" i="25"/>
  <c r="BH148" i="25"/>
  <c r="BG148" i="25"/>
  <c r="BE148" i="25"/>
  <c r="T148" i="25"/>
  <c r="R148" i="25"/>
  <c r="P148" i="25"/>
  <c r="BI147" i="25"/>
  <c r="BH147" i="25"/>
  <c r="BG147" i="25"/>
  <c r="BE147" i="25"/>
  <c r="T147" i="25"/>
  <c r="R147" i="25"/>
  <c r="P147" i="25"/>
  <c r="BI146" i="25"/>
  <c r="BH146" i="25"/>
  <c r="BG146" i="25"/>
  <c r="BE146" i="25"/>
  <c r="T146" i="25"/>
  <c r="R146" i="25"/>
  <c r="P146" i="25"/>
  <c r="BI145" i="25"/>
  <c r="BH145" i="25"/>
  <c r="BG145" i="25"/>
  <c r="BE145" i="25"/>
  <c r="T145" i="25"/>
  <c r="R145" i="25"/>
  <c r="P145" i="25"/>
  <c r="BI143" i="25"/>
  <c r="BH143" i="25"/>
  <c r="BG143" i="25"/>
  <c r="BE143" i="25"/>
  <c r="T143" i="25"/>
  <c r="R143" i="25"/>
  <c r="P143" i="25"/>
  <c r="BI142" i="25"/>
  <c r="BH142" i="25"/>
  <c r="BG142" i="25"/>
  <c r="BE142" i="25"/>
  <c r="T142" i="25"/>
  <c r="R142" i="25"/>
  <c r="P142" i="25"/>
  <c r="BI141" i="25"/>
  <c r="BH141" i="25"/>
  <c r="BG141" i="25"/>
  <c r="BE141" i="25"/>
  <c r="T141" i="25"/>
  <c r="R141" i="25"/>
  <c r="P141" i="25"/>
  <c r="BI140" i="25"/>
  <c r="BH140" i="25"/>
  <c r="BG140" i="25"/>
  <c r="BE140" i="25"/>
  <c r="T140" i="25"/>
  <c r="R140" i="25"/>
  <c r="P140" i="25"/>
  <c r="BI138" i="25"/>
  <c r="BH138" i="25"/>
  <c r="BG138" i="25"/>
  <c r="BE138" i="25"/>
  <c r="T138" i="25"/>
  <c r="R138" i="25"/>
  <c r="P138" i="25"/>
  <c r="BI137" i="25"/>
  <c r="BH137" i="25"/>
  <c r="BG137" i="25"/>
  <c r="BE137" i="25"/>
  <c r="T137" i="25"/>
  <c r="R137" i="25"/>
  <c r="P137" i="25"/>
  <c r="BI136" i="25"/>
  <c r="BH136" i="25"/>
  <c r="BG136" i="25"/>
  <c r="BE136" i="25"/>
  <c r="T136" i="25"/>
  <c r="R136" i="25"/>
  <c r="P136" i="25"/>
  <c r="BI135" i="25"/>
  <c r="BH135" i="25"/>
  <c r="BG135" i="25"/>
  <c r="BE135" i="25"/>
  <c r="T135" i="25"/>
  <c r="R135" i="25"/>
  <c r="P135" i="25"/>
  <c r="BI134" i="25"/>
  <c r="BH134" i="25"/>
  <c r="BG134" i="25"/>
  <c r="BE134" i="25"/>
  <c r="T134" i="25"/>
  <c r="R134" i="25"/>
  <c r="P134" i="25"/>
  <c r="BI133" i="25"/>
  <c r="BH133" i="25"/>
  <c r="BG133" i="25"/>
  <c r="BE133" i="25"/>
  <c r="T133" i="25"/>
  <c r="R133" i="25"/>
  <c r="P133" i="25"/>
  <c r="BI132" i="25"/>
  <c r="BH132" i="25"/>
  <c r="BG132" i="25"/>
  <c r="BE132" i="25"/>
  <c r="T132" i="25"/>
  <c r="R132" i="25"/>
  <c r="P132" i="25"/>
  <c r="BI131" i="25"/>
  <c r="BH131" i="25"/>
  <c r="BG131" i="25"/>
  <c r="BE131" i="25"/>
  <c r="T131" i="25"/>
  <c r="R131" i="25"/>
  <c r="P131" i="25"/>
  <c r="BI130" i="25"/>
  <c r="BH130" i="25"/>
  <c r="BG130" i="25"/>
  <c r="BE130" i="25"/>
  <c r="T130" i="25"/>
  <c r="R130" i="25"/>
  <c r="P130" i="25"/>
  <c r="F124" i="25"/>
  <c r="F123" i="25"/>
  <c r="F121" i="25"/>
  <c r="E119" i="25"/>
  <c r="F94" i="25"/>
  <c r="F93" i="25"/>
  <c r="F91" i="25"/>
  <c r="E89" i="25"/>
  <c r="J26" i="25"/>
  <c r="E26" i="25"/>
  <c r="J124" i="25" s="1"/>
  <c r="J25" i="25"/>
  <c r="J23" i="25"/>
  <c r="E23" i="25"/>
  <c r="J93" i="25" s="1"/>
  <c r="J22" i="25"/>
  <c r="J14" i="25"/>
  <c r="J91" i="25" s="1"/>
  <c r="E7" i="25"/>
  <c r="E85" i="25" s="1"/>
  <c r="J39" i="24"/>
  <c r="J38" i="24"/>
  <c r="AY126" i="1"/>
  <c r="J37" i="24"/>
  <c r="AX126" i="1"/>
  <c r="BI156" i="24"/>
  <c r="BH156" i="24"/>
  <c r="BG156" i="24"/>
  <c r="BE156" i="24"/>
  <c r="T156" i="24"/>
  <c r="T155" i="24"/>
  <c r="R156" i="24"/>
  <c r="R155" i="24"/>
  <c r="P156" i="24"/>
  <c r="P155" i="24" s="1"/>
  <c r="BI154" i="24"/>
  <c r="BH154" i="24"/>
  <c r="BG154" i="24"/>
  <c r="BE154" i="24"/>
  <c r="T154" i="24"/>
  <c r="R154" i="24"/>
  <c r="P154" i="24"/>
  <c r="BI153" i="24"/>
  <c r="BH153" i="24"/>
  <c r="BG153" i="24"/>
  <c r="BE153" i="24"/>
  <c r="T153" i="24"/>
  <c r="R153" i="24"/>
  <c r="P153" i="24"/>
  <c r="BI152" i="24"/>
  <c r="BH152" i="24"/>
  <c r="BG152" i="24"/>
  <c r="BE152" i="24"/>
  <c r="T152" i="24"/>
  <c r="R152" i="24"/>
  <c r="P152" i="24"/>
  <c r="BI151" i="24"/>
  <c r="BH151" i="24"/>
  <c r="BG151" i="24"/>
  <c r="BE151" i="24"/>
  <c r="T151" i="24"/>
  <c r="R151" i="24"/>
  <c r="P151" i="24"/>
  <c r="BI150" i="24"/>
  <c r="BH150" i="24"/>
  <c r="BG150" i="24"/>
  <c r="BE150" i="24"/>
  <c r="T150" i="24"/>
  <c r="R150" i="24"/>
  <c r="P150" i="24"/>
  <c r="BI149" i="24"/>
  <c r="BH149" i="24"/>
  <c r="BG149" i="24"/>
  <c r="BE149" i="24"/>
  <c r="T149" i="24"/>
  <c r="R149" i="24"/>
  <c r="P149" i="24"/>
  <c r="BI148" i="24"/>
  <c r="BH148" i="24"/>
  <c r="BG148" i="24"/>
  <c r="BE148" i="24"/>
  <c r="T148" i="24"/>
  <c r="R148" i="24"/>
  <c r="P148" i="24"/>
  <c r="BI147" i="24"/>
  <c r="BH147" i="24"/>
  <c r="BG147" i="24"/>
  <c r="BE147" i="24"/>
  <c r="T147" i="24"/>
  <c r="R147" i="24"/>
  <c r="P147" i="24"/>
  <c r="BI146" i="24"/>
  <c r="BH146" i="24"/>
  <c r="BG146" i="24"/>
  <c r="BE146" i="24"/>
  <c r="T146" i="24"/>
  <c r="R146" i="24"/>
  <c r="P146" i="24"/>
  <c r="BI145" i="24"/>
  <c r="BH145" i="24"/>
  <c r="BG145" i="24"/>
  <c r="BE145" i="24"/>
  <c r="T145" i="24"/>
  <c r="R145" i="24"/>
  <c r="P145" i="24"/>
  <c r="BI144" i="24"/>
  <c r="BH144" i="24"/>
  <c r="BG144" i="24"/>
  <c r="BE144" i="24"/>
  <c r="T144" i="24"/>
  <c r="R144" i="24"/>
  <c r="P144" i="24"/>
  <c r="BI143" i="24"/>
  <c r="BH143" i="24"/>
  <c r="BG143" i="24"/>
  <c r="BE143" i="24"/>
  <c r="T143" i="24"/>
  <c r="R143" i="24"/>
  <c r="P143" i="24"/>
  <c r="BI142" i="24"/>
  <c r="BH142" i="24"/>
  <c r="BG142" i="24"/>
  <c r="BE142" i="24"/>
  <c r="T142" i="24"/>
  <c r="R142" i="24"/>
  <c r="P142" i="24"/>
  <c r="BI140" i="24"/>
  <c r="BH140" i="24"/>
  <c r="BG140" i="24"/>
  <c r="BE140" i="24"/>
  <c r="T140" i="24"/>
  <c r="R140" i="24"/>
  <c r="P140" i="24"/>
  <c r="BI139" i="24"/>
  <c r="BH139" i="24"/>
  <c r="BG139" i="24"/>
  <c r="BE139" i="24"/>
  <c r="T139" i="24"/>
  <c r="R139" i="24"/>
  <c r="P139" i="24"/>
  <c r="BI138" i="24"/>
  <c r="BH138" i="24"/>
  <c r="BG138" i="24"/>
  <c r="BE138" i="24"/>
  <c r="T138" i="24"/>
  <c r="R138" i="24"/>
  <c r="P138" i="24"/>
  <c r="BI137" i="24"/>
  <c r="BH137" i="24"/>
  <c r="BG137" i="24"/>
  <c r="BE137" i="24"/>
  <c r="T137" i="24"/>
  <c r="R137" i="24"/>
  <c r="P137" i="24"/>
  <c r="BI136" i="24"/>
  <c r="BH136" i="24"/>
  <c r="BG136" i="24"/>
  <c r="BE136" i="24"/>
  <c r="T136" i="24"/>
  <c r="R136" i="24"/>
  <c r="P136" i="24"/>
  <c r="BI135" i="24"/>
  <c r="BH135" i="24"/>
  <c r="BG135" i="24"/>
  <c r="BE135" i="24"/>
  <c r="T135" i="24"/>
  <c r="R135" i="24"/>
  <c r="P135" i="24"/>
  <c r="BI134" i="24"/>
  <c r="BH134" i="24"/>
  <c r="BG134" i="24"/>
  <c r="BE134" i="24"/>
  <c r="T134" i="24"/>
  <c r="R134" i="24"/>
  <c r="P134" i="24"/>
  <c r="BI133" i="24"/>
  <c r="BH133" i="24"/>
  <c r="BG133" i="24"/>
  <c r="BE133" i="24"/>
  <c r="T133" i="24"/>
  <c r="R133" i="24"/>
  <c r="P133" i="24"/>
  <c r="BI132" i="24"/>
  <c r="BH132" i="24"/>
  <c r="BG132" i="24"/>
  <c r="BE132" i="24"/>
  <c r="T132" i="24"/>
  <c r="R132" i="24"/>
  <c r="P132" i="24"/>
  <c r="BI131" i="24"/>
  <c r="BH131" i="24"/>
  <c r="BG131" i="24"/>
  <c r="BE131" i="24"/>
  <c r="T131" i="24"/>
  <c r="R131" i="24"/>
  <c r="P131" i="24"/>
  <c r="BI130" i="24"/>
  <c r="BH130" i="24"/>
  <c r="BG130" i="24"/>
  <c r="BE130" i="24"/>
  <c r="T130" i="24"/>
  <c r="R130" i="24"/>
  <c r="P130" i="24"/>
  <c r="BI129" i="24"/>
  <c r="BH129" i="24"/>
  <c r="BG129" i="24"/>
  <c r="BE129" i="24"/>
  <c r="T129" i="24"/>
  <c r="R129" i="24"/>
  <c r="P129" i="24"/>
  <c r="BI128" i="24"/>
  <c r="BH128" i="24"/>
  <c r="BG128" i="24"/>
  <c r="BE128" i="24"/>
  <c r="T128" i="24"/>
  <c r="R128" i="24"/>
  <c r="P128" i="24"/>
  <c r="BI127" i="24"/>
  <c r="BH127" i="24"/>
  <c r="BG127" i="24"/>
  <c r="BE127" i="24"/>
  <c r="T127" i="24"/>
  <c r="R127" i="24"/>
  <c r="P127" i="24"/>
  <c r="F121" i="24"/>
  <c r="F120" i="24"/>
  <c r="F118" i="24"/>
  <c r="E116" i="24"/>
  <c r="F94" i="24"/>
  <c r="F93" i="24"/>
  <c r="F91" i="24"/>
  <c r="E89" i="24"/>
  <c r="J26" i="24"/>
  <c r="E26" i="24"/>
  <c r="J94" i="24"/>
  <c r="J25" i="24"/>
  <c r="J23" i="24"/>
  <c r="E23" i="24"/>
  <c r="J120" i="24"/>
  <c r="J22" i="24"/>
  <c r="J14" i="24"/>
  <c r="J91" i="24" s="1"/>
  <c r="E7" i="24"/>
  <c r="E112" i="24" s="1"/>
  <c r="J39" i="23"/>
  <c r="J38" i="23"/>
  <c r="AY125" i="1"/>
  <c r="J37" i="23"/>
  <c r="AX125" i="1" s="1"/>
  <c r="BI170" i="23"/>
  <c r="BH170" i="23"/>
  <c r="BG170" i="23"/>
  <c r="BE170" i="23"/>
  <c r="T170" i="23"/>
  <c r="T169" i="23" s="1"/>
  <c r="R170" i="23"/>
  <c r="R169" i="23" s="1"/>
  <c r="P170" i="23"/>
  <c r="P169" i="23" s="1"/>
  <c r="BI168" i="23"/>
  <c r="BH168" i="23"/>
  <c r="BG168" i="23"/>
  <c r="BE168" i="23"/>
  <c r="T168" i="23"/>
  <c r="R168" i="23"/>
  <c r="P168" i="23"/>
  <c r="BI167" i="23"/>
  <c r="BH167" i="23"/>
  <c r="BG167" i="23"/>
  <c r="BE167" i="23"/>
  <c r="T167" i="23"/>
  <c r="R167" i="23"/>
  <c r="P167" i="23"/>
  <c r="BI165" i="23"/>
  <c r="BH165" i="23"/>
  <c r="BG165" i="23"/>
  <c r="BE165" i="23"/>
  <c r="T165" i="23"/>
  <c r="R165" i="23"/>
  <c r="P165" i="23"/>
  <c r="BI164" i="23"/>
  <c r="BH164" i="23"/>
  <c r="BG164" i="23"/>
  <c r="BE164" i="23"/>
  <c r="T164" i="23"/>
  <c r="R164" i="23"/>
  <c r="P164" i="23"/>
  <c r="BI163" i="23"/>
  <c r="BH163" i="23"/>
  <c r="BG163" i="23"/>
  <c r="BE163" i="23"/>
  <c r="T163" i="23"/>
  <c r="R163" i="23"/>
  <c r="P163" i="23"/>
  <c r="BI162" i="23"/>
  <c r="BH162" i="23"/>
  <c r="BG162" i="23"/>
  <c r="BE162" i="23"/>
  <c r="T162" i="23"/>
  <c r="R162" i="23"/>
  <c r="P162" i="23"/>
  <c r="BI161" i="23"/>
  <c r="BH161" i="23"/>
  <c r="BG161" i="23"/>
  <c r="BE161" i="23"/>
  <c r="T161" i="23"/>
  <c r="R161" i="23"/>
  <c r="P161" i="23"/>
  <c r="BI160" i="23"/>
  <c r="BH160" i="23"/>
  <c r="BG160" i="23"/>
  <c r="BE160" i="23"/>
  <c r="T160" i="23"/>
  <c r="R160" i="23"/>
  <c r="P160" i="23"/>
  <c r="BI159" i="23"/>
  <c r="BH159" i="23"/>
  <c r="BG159" i="23"/>
  <c r="BE159" i="23"/>
  <c r="T159" i="23"/>
  <c r="R159" i="23"/>
  <c r="P159" i="23"/>
  <c r="BI158" i="23"/>
  <c r="BH158" i="23"/>
  <c r="BG158" i="23"/>
  <c r="BE158" i="23"/>
  <c r="T158" i="23"/>
  <c r="R158" i="23"/>
  <c r="P158" i="23"/>
  <c r="BI157" i="23"/>
  <c r="BH157" i="23"/>
  <c r="BG157" i="23"/>
  <c r="BE157" i="23"/>
  <c r="T157" i="23"/>
  <c r="R157" i="23"/>
  <c r="P157" i="23"/>
  <c r="BI156" i="23"/>
  <c r="BH156" i="23"/>
  <c r="BG156" i="23"/>
  <c r="BE156" i="23"/>
  <c r="T156" i="23"/>
  <c r="R156" i="23"/>
  <c r="P156" i="23"/>
  <c r="BI155" i="23"/>
  <c r="BH155" i="23"/>
  <c r="BG155" i="23"/>
  <c r="BE155" i="23"/>
  <c r="T155" i="23"/>
  <c r="R155" i="23"/>
  <c r="P155" i="23"/>
  <c r="BI154" i="23"/>
  <c r="BH154" i="23"/>
  <c r="BG154" i="23"/>
  <c r="BE154" i="23"/>
  <c r="T154" i="23"/>
  <c r="R154" i="23"/>
  <c r="P154" i="23"/>
  <c r="BI153" i="23"/>
  <c r="BH153" i="23"/>
  <c r="BG153" i="23"/>
  <c r="BE153" i="23"/>
  <c r="T153" i="23"/>
  <c r="R153" i="23"/>
  <c r="P153" i="23"/>
  <c r="BI151" i="23"/>
  <c r="BH151" i="23"/>
  <c r="BG151" i="23"/>
  <c r="BE151" i="23"/>
  <c r="T151" i="23"/>
  <c r="R151" i="23"/>
  <c r="P151" i="23"/>
  <c r="BI150" i="23"/>
  <c r="BH150" i="23"/>
  <c r="BG150" i="23"/>
  <c r="BE150" i="23"/>
  <c r="T150" i="23"/>
  <c r="R150" i="23"/>
  <c r="P150" i="23"/>
  <c r="BI149" i="23"/>
  <c r="BH149" i="23"/>
  <c r="BG149" i="23"/>
  <c r="BE149" i="23"/>
  <c r="T149" i="23"/>
  <c r="R149" i="23"/>
  <c r="P149" i="23"/>
  <c r="BI148" i="23"/>
  <c r="BH148" i="23"/>
  <c r="BG148" i="23"/>
  <c r="BE148" i="23"/>
  <c r="T148" i="23"/>
  <c r="R148" i="23"/>
  <c r="P148" i="23"/>
  <c r="BI147" i="23"/>
  <c r="BH147" i="23"/>
  <c r="BG147" i="23"/>
  <c r="BE147" i="23"/>
  <c r="T147" i="23"/>
  <c r="R147" i="23"/>
  <c r="P147" i="23"/>
  <c r="BI146" i="23"/>
  <c r="BH146" i="23"/>
  <c r="BG146" i="23"/>
  <c r="BE146" i="23"/>
  <c r="T146" i="23"/>
  <c r="R146" i="23"/>
  <c r="P146" i="23"/>
  <c r="BI144" i="23"/>
  <c r="BH144" i="23"/>
  <c r="BG144" i="23"/>
  <c r="BE144" i="23"/>
  <c r="T144" i="23"/>
  <c r="R144" i="23"/>
  <c r="P144" i="23"/>
  <c r="BI143" i="23"/>
  <c r="BH143" i="23"/>
  <c r="BG143" i="23"/>
  <c r="BE143" i="23"/>
  <c r="T143" i="23"/>
  <c r="R143" i="23"/>
  <c r="P143" i="23"/>
  <c r="BI142" i="23"/>
  <c r="BH142" i="23"/>
  <c r="BG142" i="23"/>
  <c r="BE142" i="23"/>
  <c r="T142" i="23"/>
  <c r="R142" i="23"/>
  <c r="P142" i="23"/>
  <c r="BI141" i="23"/>
  <c r="BH141" i="23"/>
  <c r="BG141" i="23"/>
  <c r="BE141" i="23"/>
  <c r="T141" i="23"/>
  <c r="R141" i="23"/>
  <c r="P141" i="23"/>
  <c r="BI140" i="23"/>
  <c r="BH140" i="23"/>
  <c r="BG140" i="23"/>
  <c r="BE140" i="23"/>
  <c r="T140" i="23"/>
  <c r="R140" i="23"/>
  <c r="P140" i="23"/>
  <c r="BI138" i="23"/>
  <c r="BH138" i="23"/>
  <c r="BG138" i="23"/>
  <c r="BE138" i="23"/>
  <c r="T138" i="23"/>
  <c r="R138" i="23"/>
  <c r="P138" i="23"/>
  <c r="BI137" i="23"/>
  <c r="BH137" i="23"/>
  <c r="BG137" i="23"/>
  <c r="BE137" i="23"/>
  <c r="T137" i="23"/>
  <c r="R137" i="23"/>
  <c r="P137" i="23"/>
  <c r="BI136" i="23"/>
  <c r="BH136" i="23"/>
  <c r="BG136" i="23"/>
  <c r="BE136" i="23"/>
  <c r="T136" i="23"/>
  <c r="R136" i="23"/>
  <c r="P136" i="23"/>
  <c r="BI135" i="23"/>
  <c r="BH135" i="23"/>
  <c r="BG135" i="23"/>
  <c r="BE135" i="23"/>
  <c r="T135" i="23"/>
  <c r="R135" i="23"/>
  <c r="P135" i="23"/>
  <c r="BI134" i="23"/>
  <c r="BH134" i="23"/>
  <c r="BG134" i="23"/>
  <c r="BE134" i="23"/>
  <c r="T134" i="23"/>
  <c r="R134" i="23"/>
  <c r="P134" i="23"/>
  <c r="BI133" i="23"/>
  <c r="BH133" i="23"/>
  <c r="BG133" i="23"/>
  <c r="BE133" i="23"/>
  <c r="T133" i="23"/>
  <c r="R133" i="23"/>
  <c r="P133" i="23"/>
  <c r="BI132" i="23"/>
  <c r="BH132" i="23"/>
  <c r="BG132" i="23"/>
  <c r="BE132" i="23"/>
  <c r="T132" i="23"/>
  <c r="R132" i="23"/>
  <c r="P132" i="23"/>
  <c r="BI131" i="23"/>
  <c r="BH131" i="23"/>
  <c r="BG131" i="23"/>
  <c r="BE131" i="23"/>
  <c r="T131" i="23"/>
  <c r="R131" i="23"/>
  <c r="P131" i="23"/>
  <c r="BI130" i="23"/>
  <c r="BH130" i="23"/>
  <c r="BG130" i="23"/>
  <c r="BE130" i="23"/>
  <c r="T130" i="23"/>
  <c r="R130" i="23"/>
  <c r="P130" i="23"/>
  <c r="F124" i="23"/>
  <c r="F123" i="23"/>
  <c r="F121" i="23"/>
  <c r="E119" i="23"/>
  <c r="F94" i="23"/>
  <c r="F93" i="23"/>
  <c r="F91" i="23"/>
  <c r="E89" i="23"/>
  <c r="J26" i="23"/>
  <c r="E26" i="23"/>
  <c r="J124" i="23" s="1"/>
  <c r="J25" i="23"/>
  <c r="J23" i="23"/>
  <c r="E23" i="23"/>
  <c r="J123" i="23" s="1"/>
  <c r="J22" i="23"/>
  <c r="J14" i="23"/>
  <c r="J91" i="23" s="1"/>
  <c r="E7" i="23"/>
  <c r="E85" i="23" s="1"/>
  <c r="J39" i="22"/>
  <c r="J38" i="22"/>
  <c r="AY124" i="1"/>
  <c r="J37" i="22"/>
  <c r="AX124" i="1"/>
  <c r="BI176" i="22"/>
  <c r="BH176" i="22"/>
  <c r="BG176" i="22"/>
  <c r="BE176" i="22"/>
  <c r="T176" i="22"/>
  <c r="T175" i="22" s="1"/>
  <c r="R176" i="22"/>
  <c r="R175" i="22" s="1"/>
  <c r="P176" i="22"/>
  <c r="P175" i="22" s="1"/>
  <c r="BI174" i="22"/>
  <c r="BH174" i="22"/>
  <c r="BG174" i="22"/>
  <c r="BE174" i="22"/>
  <c r="T174" i="22"/>
  <c r="R174" i="22"/>
  <c r="P174" i="22"/>
  <c r="BI173" i="22"/>
  <c r="BH173" i="22"/>
  <c r="BG173" i="22"/>
  <c r="BE173" i="22"/>
  <c r="T173" i="22"/>
  <c r="R173" i="22"/>
  <c r="P173" i="22"/>
  <c r="BI172" i="22"/>
  <c r="BH172" i="22"/>
  <c r="BG172" i="22"/>
  <c r="BE172" i="22"/>
  <c r="T172" i="22"/>
  <c r="R172" i="22"/>
  <c r="P172" i="22"/>
  <c r="BI171" i="22"/>
  <c r="BH171" i="22"/>
  <c r="BG171" i="22"/>
  <c r="BE171" i="22"/>
  <c r="T171" i="22"/>
  <c r="R171" i="22"/>
  <c r="P171" i="22"/>
  <c r="BI169" i="22"/>
  <c r="BH169" i="22"/>
  <c r="BG169" i="22"/>
  <c r="BE169" i="22"/>
  <c r="T169" i="22"/>
  <c r="R169" i="22"/>
  <c r="P169" i="22"/>
  <c r="BI168" i="22"/>
  <c r="BH168" i="22"/>
  <c r="BG168" i="22"/>
  <c r="BE168" i="22"/>
  <c r="T168" i="22"/>
  <c r="R168" i="22"/>
  <c r="P168" i="22"/>
  <c r="BI167" i="22"/>
  <c r="BH167" i="22"/>
  <c r="BG167" i="22"/>
  <c r="BE167" i="22"/>
  <c r="T167" i="22"/>
  <c r="R167" i="22"/>
  <c r="P167" i="22"/>
  <c r="BI166" i="22"/>
  <c r="BH166" i="22"/>
  <c r="BG166" i="22"/>
  <c r="BE166" i="22"/>
  <c r="T166" i="22"/>
  <c r="R166" i="22"/>
  <c r="P166" i="22"/>
  <c r="BI165" i="22"/>
  <c r="BH165" i="22"/>
  <c r="BG165" i="22"/>
  <c r="BE165" i="22"/>
  <c r="T165" i="22"/>
  <c r="R165" i="22"/>
  <c r="P165" i="22"/>
  <c r="BI164" i="22"/>
  <c r="BH164" i="22"/>
  <c r="BG164" i="22"/>
  <c r="BE164" i="22"/>
  <c r="T164" i="22"/>
  <c r="R164" i="22"/>
  <c r="P164" i="22"/>
  <c r="BI163" i="22"/>
  <c r="BH163" i="22"/>
  <c r="BG163" i="22"/>
  <c r="BE163" i="22"/>
  <c r="T163" i="22"/>
  <c r="R163" i="22"/>
  <c r="P163" i="22"/>
  <c r="BI162" i="22"/>
  <c r="BH162" i="22"/>
  <c r="BG162" i="22"/>
  <c r="BE162" i="22"/>
  <c r="T162" i="22"/>
  <c r="R162" i="22"/>
  <c r="P162" i="22"/>
  <c r="BI161" i="22"/>
  <c r="BH161" i="22"/>
  <c r="BG161" i="22"/>
  <c r="BE161" i="22"/>
  <c r="T161" i="22"/>
  <c r="R161" i="22"/>
  <c r="P161" i="22"/>
  <c r="BI160" i="22"/>
  <c r="BH160" i="22"/>
  <c r="BG160" i="22"/>
  <c r="BE160" i="22"/>
  <c r="T160" i="22"/>
  <c r="R160" i="22"/>
  <c r="P160" i="22"/>
  <c r="BI159" i="22"/>
  <c r="BH159" i="22"/>
  <c r="BG159" i="22"/>
  <c r="BE159" i="22"/>
  <c r="T159" i="22"/>
  <c r="R159" i="22"/>
  <c r="P159" i="22"/>
  <c r="BI158" i="22"/>
  <c r="BH158" i="22"/>
  <c r="BG158" i="22"/>
  <c r="BE158" i="22"/>
  <c r="T158" i="22"/>
  <c r="R158" i="22"/>
  <c r="P158" i="22"/>
  <c r="BI157" i="22"/>
  <c r="BH157" i="22"/>
  <c r="BG157" i="22"/>
  <c r="BE157" i="22"/>
  <c r="T157" i="22"/>
  <c r="R157" i="22"/>
  <c r="P157" i="22"/>
  <c r="BI156" i="22"/>
  <c r="BH156" i="22"/>
  <c r="BG156" i="22"/>
  <c r="BE156" i="22"/>
  <c r="T156" i="22"/>
  <c r="R156" i="22"/>
  <c r="P156" i="22"/>
  <c r="BI155" i="22"/>
  <c r="BH155" i="22"/>
  <c r="BG155" i="22"/>
  <c r="BE155" i="22"/>
  <c r="T155" i="22"/>
  <c r="R155" i="22"/>
  <c r="P155" i="22"/>
  <c r="BI154" i="22"/>
  <c r="BH154" i="22"/>
  <c r="BG154" i="22"/>
  <c r="BE154" i="22"/>
  <c r="T154" i="22"/>
  <c r="R154" i="22"/>
  <c r="P154" i="22"/>
  <c r="BI153" i="22"/>
  <c r="BH153" i="22"/>
  <c r="BG153" i="22"/>
  <c r="BE153" i="22"/>
  <c r="T153" i="22"/>
  <c r="R153" i="22"/>
  <c r="P153" i="22"/>
  <c r="BI152" i="22"/>
  <c r="BH152" i="22"/>
  <c r="BG152" i="22"/>
  <c r="BE152" i="22"/>
  <c r="T152" i="22"/>
  <c r="R152" i="22"/>
  <c r="P152" i="22"/>
  <c r="BI151" i="22"/>
  <c r="BH151" i="22"/>
  <c r="BG151" i="22"/>
  <c r="BE151" i="22"/>
  <c r="T151" i="22"/>
  <c r="R151" i="22"/>
  <c r="P151" i="22"/>
  <c r="BI150" i="22"/>
  <c r="BH150" i="22"/>
  <c r="BG150" i="22"/>
  <c r="BE150" i="22"/>
  <c r="T150" i="22"/>
  <c r="R150" i="22"/>
  <c r="P150" i="22"/>
  <c r="BI149" i="22"/>
  <c r="BH149" i="22"/>
  <c r="BG149" i="22"/>
  <c r="BE149" i="22"/>
  <c r="T149" i="22"/>
  <c r="R149" i="22"/>
  <c r="P149" i="22"/>
  <c r="BI148" i="22"/>
  <c r="BH148" i="22"/>
  <c r="BG148" i="22"/>
  <c r="BE148" i="22"/>
  <c r="T148" i="22"/>
  <c r="R148" i="22"/>
  <c r="P148" i="22"/>
  <c r="BI147" i="22"/>
  <c r="BH147" i="22"/>
  <c r="BG147" i="22"/>
  <c r="BE147" i="22"/>
  <c r="T147" i="22"/>
  <c r="R147" i="22"/>
  <c r="P147" i="22"/>
  <c r="BI146" i="22"/>
  <c r="BH146" i="22"/>
  <c r="BG146" i="22"/>
  <c r="BE146" i="22"/>
  <c r="T146" i="22"/>
  <c r="R146" i="22"/>
  <c r="P146" i="22"/>
  <c r="BI145" i="22"/>
  <c r="BH145" i="22"/>
  <c r="BG145" i="22"/>
  <c r="BE145" i="22"/>
  <c r="T145" i="22"/>
  <c r="R145" i="22"/>
  <c r="P145" i="22"/>
  <c r="BI144" i="22"/>
  <c r="BH144" i="22"/>
  <c r="BG144" i="22"/>
  <c r="BE144" i="22"/>
  <c r="T144" i="22"/>
  <c r="R144" i="22"/>
  <c r="P144" i="22"/>
  <c r="BI143" i="22"/>
  <c r="BH143" i="22"/>
  <c r="BG143" i="22"/>
  <c r="BE143" i="22"/>
  <c r="T143" i="22"/>
  <c r="R143" i="22"/>
  <c r="P143" i="22"/>
  <c r="BI142" i="22"/>
  <c r="BH142" i="22"/>
  <c r="BG142" i="22"/>
  <c r="BE142" i="22"/>
  <c r="T142" i="22"/>
  <c r="R142" i="22"/>
  <c r="P142" i="22"/>
  <c r="BI140" i="22"/>
  <c r="BH140" i="22"/>
  <c r="BG140" i="22"/>
  <c r="BE140" i="22"/>
  <c r="T140" i="22"/>
  <c r="T139" i="22" s="1"/>
  <c r="R140" i="22"/>
  <c r="R139" i="22" s="1"/>
  <c r="P140" i="22"/>
  <c r="P139" i="22" s="1"/>
  <c r="BI138" i="22"/>
  <c r="BH138" i="22"/>
  <c r="BG138" i="22"/>
  <c r="BE138" i="22"/>
  <c r="T138" i="22"/>
  <c r="R138" i="22"/>
  <c r="P138" i="22"/>
  <c r="BI137" i="22"/>
  <c r="BH137" i="22"/>
  <c r="BG137" i="22"/>
  <c r="BE137" i="22"/>
  <c r="T137" i="22"/>
  <c r="R137" i="22"/>
  <c r="P137" i="22"/>
  <c r="BI136" i="22"/>
  <c r="BH136" i="22"/>
  <c r="BG136" i="22"/>
  <c r="BE136" i="22"/>
  <c r="T136" i="22"/>
  <c r="R136" i="22"/>
  <c r="P136" i="22"/>
  <c r="BI135" i="22"/>
  <c r="BH135" i="22"/>
  <c r="BG135" i="22"/>
  <c r="BE135" i="22"/>
  <c r="T135" i="22"/>
  <c r="R135" i="22"/>
  <c r="P135" i="22"/>
  <c r="BI134" i="22"/>
  <c r="BH134" i="22"/>
  <c r="BG134" i="22"/>
  <c r="BE134" i="22"/>
  <c r="T134" i="22"/>
  <c r="R134" i="22"/>
  <c r="P134" i="22"/>
  <c r="BI133" i="22"/>
  <c r="BH133" i="22"/>
  <c r="BG133" i="22"/>
  <c r="BE133" i="22"/>
  <c r="T133" i="22"/>
  <c r="R133" i="22"/>
  <c r="P133" i="22"/>
  <c r="BI132" i="22"/>
  <c r="BH132" i="22"/>
  <c r="BG132" i="22"/>
  <c r="BE132" i="22"/>
  <c r="T132" i="22"/>
  <c r="R132" i="22"/>
  <c r="P132" i="22"/>
  <c r="BI131" i="22"/>
  <c r="BH131" i="22"/>
  <c r="BG131" i="22"/>
  <c r="BE131" i="22"/>
  <c r="T131" i="22"/>
  <c r="R131" i="22"/>
  <c r="P131" i="22"/>
  <c r="BI130" i="22"/>
  <c r="BH130" i="22"/>
  <c r="BG130" i="22"/>
  <c r="BE130" i="22"/>
  <c r="T130" i="22"/>
  <c r="R130" i="22"/>
  <c r="P130" i="22"/>
  <c r="BI129" i="22"/>
  <c r="BH129" i="22"/>
  <c r="BG129" i="22"/>
  <c r="BE129" i="22"/>
  <c r="T129" i="22"/>
  <c r="R129" i="22"/>
  <c r="P129" i="22"/>
  <c r="F123" i="22"/>
  <c r="F122" i="22"/>
  <c r="F120" i="22"/>
  <c r="E118" i="22"/>
  <c r="F94" i="22"/>
  <c r="F93" i="22"/>
  <c r="F91" i="22"/>
  <c r="E89" i="22"/>
  <c r="J26" i="22"/>
  <c r="E26" i="22"/>
  <c r="J94" i="22" s="1"/>
  <c r="J25" i="22"/>
  <c r="J23" i="22"/>
  <c r="E23" i="22"/>
  <c r="J93" i="22" s="1"/>
  <c r="J22" i="22"/>
  <c r="J14" i="22"/>
  <c r="J120" i="22" s="1"/>
  <c r="E7" i="22"/>
  <c r="E114" i="22"/>
  <c r="J39" i="21"/>
  <c r="J38" i="21"/>
  <c r="AY122" i="1" s="1"/>
  <c r="J37" i="21"/>
  <c r="AX122" i="1"/>
  <c r="BI164" i="21"/>
  <c r="BH164" i="21"/>
  <c r="BG164" i="21"/>
  <c r="BE164" i="21"/>
  <c r="T164" i="21"/>
  <c r="R164" i="21"/>
  <c r="P164" i="21"/>
  <c r="BI163" i="21"/>
  <c r="BH163" i="21"/>
  <c r="BG163" i="21"/>
  <c r="BE163" i="21"/>
  <c r="T163" i="21"/>
  <c r="R163" i="21"/>
  <c r="P163" i="21"/>
  <c r="BI162" i="21"/>
  <c r="BH162" i="21"/>
  <c r="BG162" i="21"/>
  <c r="BE162" i="21"/>
  <c r="T162" i="21"/>
  <c r="R162" i="21"/>
  <c r="P162" i="21"/>
  <c r="BI161" i="21"/>
  <c r="BH161" i="21"/>
  <c r="BG161" i="21"/>
  <c r="BE161" i="21"/>
  <c r="T161" i="21"/>
  <c r="R161" i="21"/>
  <c r="P161" i="21"/>
  <c r="BI160" i="21"/>
  <c r="BH160" i="21"/>
  <c r="BG160" i="21"/>
  <c r="BE160" i="21"/>
  <c r="T160" i="21"/>
  <c r="R160" i="21"/>
  <c r="P160" i="21"/>
  <c r="BI157" i="21"/>
  <c r="BH157" i="21"/>
  <c r="BG157" i="21"/>
  <c r="BE157" i="21"/>
  <c r="T157" i="21"/>
  <c r="T156" i="21" s="1"/>
  <c r="R157" i="21"/>
  <c r="R156" i="21"/>
  <c r="P157" i="21"/>
  <c r="P156" i="21"/>
  <c r="BI155" i="21"/>
  <c r="BH155" i="21"/>
  <c r="BG155" i="21"/>
  <c r="BE155" i="21"/>
  <c r="T155" i="21"/>
  <c r="R155" i="21"/>
  <c r="P155" i="21"/>
  <c r="BI154" i="21"/>
  <c r="BH154" i="21"/>
  <c r="BG154" i="21"/>
  <c r="BE154" i="21"/>
  <c r="T154" i="21"/>
  <c r="R154" i="21"/>
  <c r="P154" i="21"/>
  <c r="BI153" i="21"/>
  <c r="BH153" i="21"/>
  <c r="BG153" i="21"/>
  <c r="BE153" i="21"/>
  <c r="T153" i="21"/>
  <c r="R153" i="21"/>
  <c r="P153" i="21"/>
  <c r="BI152" i="21"/>
  <c r="BH152" i="21"/>
  <c r="BG152" i="21"/>
  <c r="BE152" i="21"/>
  <c r="T152" i="21"/>
  <c r="R152" i="21"/>
  <c r="P152" i="21"/>
  <c r="BI151" i="21"/>
  <c r="BH151" i="21"/>
  <c r="BG151" i="21"/>
  <c r="BE151" i="21"/>
  <c r="T151" i="21"/>
  <c r="R151" i="21"/>
  <c r="P151" i="21"/>
  <c r="BI150" i="21"/>
  <c r="BH150" i="21"/>
  <c r="BG150" i="21"/>
  <c r="BE150" i="21"/>
  <c r="T150" i="21"/>
  <c r="R150" i="21"/>
  <c r="P150" i="21"/>
  <c r="BI148" i="21"/>
  <c r="BH148" i="21"/>
  <c r="BG148" i="21"/>
  <c r="BE148" i="21"/>
  <c r="T148" i="21"/>
  <c r="R148" i="21"/>
  <c r="P148" i="21"/>
  <c r="BI147" i="21"/>
  <c r="BH147" i="21"/>
  <c r="BG147" i="21"/>
  <c r="BE147" i="21"/>
  <c r="T147" i="21"/>
  <c r="R147" i="21"/>
  <c r="P147" i="21"/>
  <c r="BI146" i="21"/>
  <c r="BH146" i="21"/>
  <c r="BG146" i="21"/>
  <c r="BE146" i="21"/>
  <c r="T146" i="21"/>
  <c r="R146" i="21"/>
  <c r="P146" i="21"/>
  <c r="BI145" i="21"/>
  <c r="BH145" i="21"/>
  <c r="BG145" i="21"/>
  <c r="BE145" i="21"/>
  <c r="T145" i="21"/>
  <c r="R145" i="21"/>
  <c r="P145" i="21"/>
  <c r="BI144" i="21"/>
  <c r="BH144" i="21"/>
  <c r="BG144" i="21"/>
  <c r="BE144" i="21"/>
  <c r="T144" i="21"/>
  <c r="R144" i="21"/>
  <c r="P144" i="21"/>
  <c r="BI142" i="21"/>
  <c r="BH142" i="21"/>
  <c r="BG142" i="21"/>
  <c r="BE142" i="21"/>
  <c r="T142" i="21"/>
  <c r="T141" i="21" s="1"/>
  <c r="R142" i="21"/>
  <c r="R141" i="21" s="1"/>
  <c r="P142" i="21"/>
  <c r="P141" i="21" s="1"/>
  <c r="BI140" i="21"/>
  <c r="BH140" i="21"/>
  <c r="BG140" i="21"/>
  <c r="BE140" i="21"/>
  <c r="T140" i="21"/>
  <c r="R140" i="21"/>
  <c r="P140" i="21"/>
  <c r="BI139" i="21"/>
  <c r="BH139" i="21"/>
  <c r="BG139" i="21"/>
  <c r="BE139" i="21"/>
  <c r="T139" i="21"/>
  <c r="R139" i="21"/>
  <c r="P139" i="21"/>
  <c r="BI138" i="21"/>
  <c r="BH138" i="21"/>
  <c r="BG138" i="21"/>
  <c r="BE138" i="21"/>
  <c r="T138" i="21"/>
  <c r="R138" i="21"/>
  <c r="P138" i="21"/>
  <c r="BI137" i="21"/>
  <c r="BH137" i="21"/>
  <c r="BG137" i="21"/>
  <c r="BE137" i="21"/>
  <c r="T137" i="21"/>
  <c r="R137" i="21"/>
  <c r="P137" i="21"/>
  <c r="BI136" i="21"/>
  <c r="BH136" i="21"/>
  <c r="BG136" i="21"/>
  <c r="BE136" i="21"/>
  <c r="T136" i="21"/>
  <c r="R136" i="21"/>
  <c r="P136" i="21"/>
  <c r="BI135" i="21"/>
  <c r="BH135" i="21"/>
  <c r="BG135" i="21"/>
  <c r="BE135" i="21"/>
  <c r="T135" i="21"/>
  <c r="R135" i="21"/>
  <c r="P135" i="21"/>
  <c r="BI134" i="21"/>
  <c r="BH134" i="21"/>
  <c r="BG134" i="21"/>
  <c r="BE134" i="21"/>
  <c r="T134" i="21"/>
  <c r="R134" i="21"/>
  <c r="P134" i="21"/>
  <c r="BI133" i="21"/>
  <c r="BH133" i="21"/>
  <c r="BG133" i="21"/>
  <c r="BE133" i="21"/>
  <c r="T133" i="21"/>
  <c r="R133" i="21"/>
  <c r="P133" i="21"/>
  <c r="BI132" i="21"/>
  <c r="BH132" i="21"/>
  <c r="BG132" i="21"/>
  <c r="BE132" i="21"/>
  <c r="T132" i="21"/>
  <c r="R132" i="21"/>
  <c r="P132" i="21"/>
  <c r="BI131" i="21"/>
  <c r="BH131" i="21"/>
  <c r="BG131" i="21"/>
  <c r="BE131" i="21"/>
  <c r="T131" i="21"/>
  <c r="R131" i="21"/>
  <c r="P131" i="21"/>
  <c r="F125" i="21"/>
  <c r="F124" i="21"/>
  <c r="F122" i="21"/>
  <c r="E120" i="21"/>
  <c r="F94" i="21"/>
  <c r="F93" i="21"/>
  <c r="F91" i="21"/>
  <c r="E89" i="21"/>
  <c r="J26" i="21"/>
  <c r="E26" i="21"/>
  <c r="J125" i="21" s="1"/>
  <c r="J25" i="21"/>
  <c r="J23" i="21"/>
  <c r="E23" i="21"/>
  <c r="J93" i="21" s="1"/>
  <c r="J22" i="21"/>
  <c r="J14" i="21"/>
  <c r="J91" i="21" s="1"/>
  <c r="E7" i="21"/>
  <c r="E85" i="21" s="1"/>
  <c r="J39" i="20"/>
  <c r="J38" i="20"/>
  <c r="AY121" i="1" s="1"/>
  <c r="J37" i="20"/>
  <c r="AX121" i="1"/>
  <c r="BI165" i="20"/>
  <c r="BH165" i="20"/>
  <c r="BG165" i="20"/>
  <c r="BE165" i="20"/>
  <c r="T165" i="20"/>
  <c r="R165" i="20"/>
  <c r="P165" i="20"/>
  <c r="BI164" i="20"/>
  <c r="BH164" i="20"/>
  <c r="BG164" i="20"/>
  <c r="BE164" i="20"/>
  <c r="T164" i="20"/>
  <c r="R164" i="20"/>
  <c r="P164" i="20"/>
  <c r="BI163" i="20"/>
  <c r="BH163" i="20"/>
  <c r="BG163" i="20"/>
  <c r="BE163" i="20"/>
  <c r="T163" i="20"/>
  <c r="R163" i="20"/>
  <c r="P163" i="20"/>
  <c r="BI162" i="20"/>
  <c r="BH162" i="20"/>
  <c r="BG162" i="20"/>
  <c r="BE162" i="20"/>
  <c r="T162" i="20"/>
  <c r="R162" i="20"/>
  <c r="P162" i="20"/>
  <c r="BI161" i="20"/>
  <c r="BH161" i="20"/>
  <c r="BG161" i="20"/>
  <c r="BE161" i="20"/>
  <c r="T161" i="20"/>
  <c r="R161" i="20"/>
  <c r="P161" i="20"/>
  <c r="BI158" i="20"/>
  <c r="BH158" i="20"/>
  <c r="BG158" i="20"/>
  <c r="BE158" i="20"/>
  <c r="T158" i="20"/>
  <c r="T157" i="20" s="1"/>
  <c r="R158" i="20"/>
  <c r="R157" i="20" s="1"/>
  <c r="P158" i="20"/>
  <c r="P157" i="20"/>
  <c r="BI156" i="20"/>
  <c r="BH156" i="20"/>
  <c r="BG156" i="20"/>
  <c r="BE156" i="20"/>
  <c r="T156" i="20"/>
  <c r="R156" i="20"/>
  <c r="P156" i="20"/>
  <c r="BI155" i="20"/>
  <c r="BH155" i="20"/>
  <c r="BG155" i="20"/>
  <c r="BE155" i="20"/>
  <c r="T155" i="20"/>
  <c r="R155" i="20"/>
  <c r="P155" i="20"/>
  <c r="BI154" i="20"/>
  <c r="BH154" i="20"/>
  <c r="BG154" i="20"/>
  <c r="BE154" i="20"/>
  <c r="T154" i="20"/>
  <c r="R154" i="20"/>
  <c r="P154" i="20"/>
  <c r="BI153" i="20"/>
  <c r="BH153" i="20"/>
  <c r="BG153" i="20"/>
  <c r="BE153" i="20"/>
  <c r="T153" i="20"/>
  <c r="R153" i="20"/>
  <c r="P153" i="20"/>
  <c r="BI152" i="20"/>
  <c r="BH152" i="20"/>
  <c r="BG152" i="20"/>
  <c r="BE152" i="20"/>
  <c r="T152" i="20"/>
  <c r="R152" i="20"/>
  <c r="P152" i="20"/>
  <c r="BI151" i="20"/>
  <c r="BH151" i="20"/>
  <c r="BG151" i="20"/>
  <c r="BE151" i="20"/>
  <c r="T151" i="20"/>
  <c r="R151" i="20"/>
  <c r="P151" i="20"/>
  <c r="BI150" i="20"/>
  <c r="BH150" i="20"/>
  <c r="BG150" i="20"/>
  <c r="BE150" i="20"/>
  <c r="T150" i="20"/>
  <c r="R150" i="20"/>
  <c r="P150" i="20"/>
  <c r="BI148" i="20"/>
  <c r="BH148" i="20"/>
  <c r="BG148" i="20"/>
  <c r="BE148" i="20"/>
  <c r="T148" i="20"/>
  <c r="R148" i="20"/>
  <c r="P148" i="20"/>
  <c r="BI147" i="20"/>
  <c r="BH147" i="20"/>
  <c r="BG147" i="20"/>
  <c r="BE147" i="20"/>
  <c r="T147" i="20"/>
  <c r="R147" i="20"/>
  <c r="P147" i="20"/>
  <c r="BI146" i="20"/>
  <c r="BH146" i="20"/>
  <c r="BG146" i="20"/>
  <c r="BE146" i="20"/>
  <c r="T146" i="20"/>
  <c r="R146" i="20"/>
  <c r="P146" i="20"/>
  <c r="BI145" i="20"/>
  <c r="BH145" i="20"/>
  <c r="BG145" i="20"/>
  <c r="BE145" i="20"/>
  <c r="T145" i="20"/>
  <c r="R145" i="20"/>
  <c r="P145" i="20"/>
  <c r="BI144" i="20"/>
  <c r="BH144" i="20"/>
  <c r="BG144" i="20"/>
  <c r="BE144" i="20"/>
  <c r="T144" i="20"/>
  <c r="R144" i="20"/>
  <c r="P144" i="20"/>
  <c r="BI142" i="20"/>
  <c r="BH142" i="20"/>
  <c r="BG142" i="20"/>
  <c r="BE142" i="20"/>
  <c r="T142" i="20"/>
  <c r="T141" i="20" s="1"/>
  <c r="R142" i="20"/>
  <c r="R141" i="20" s="1"/>
  <c r="P142" i="20"/>
  <c r="P141" i="20" s="1"/>
  <c r="BI140" i="20"/>
  <c r="BH140" i="20"/>
  <c r="BG140" i="20"/>
  <c r="BE140" i="20"/>
  <c r="T140" i="20"/>
  <c r="R140" i="20"/>
  <c r="P140" i="20"/>
  <c r="BI139" i="20"/>
  <c r="BH139" i="20"/>
  <c r="BG139" i="20"/>
  <c r="BE139" i="20"/>
  <c r="T139" i="20"/>
  <c r="R139" i="20"/>
  <c r="P139" i="20"/>
  <c r="BI138" i="20"/>
  <c r="BH138" i="20"/>
  <c r="BG138" i="20"/>
  <c r="BE138" i="20"/>
  <c r="T138" i="20"/>
  <c r="R138" i="20"/>
  <c r="P138" i="20"/>
  <c r="BI137" i="20"/>
  <c r="BH137" i="20"/>
  <c r="BG137" i="20"/>
  <c r="BE137" i="20"/>
  <c r="T137" i="20"/>
  <c r="R137" i="20"/>
  <c r="P137" i="20"/>
  <c r="BI136" i="20"/>
  <c r="BH136" i="20"/>
  <c r="BG136" i="20"/>
  <c r="BE136" i="20"/>
  <c r="T136" i="20"/>
  <c r="R136" i="20"/>
  <c r="P136" i="20"/>
  <c r="BI135" i="20"/>
  <c r="BH135" i="20"/>
  <c r="BG135" i="20"/>
  <c r="BE135" i="20"/>
  <c r="T135" i="20"/>
  <c r="R135" i="20"/>
  <c r="P135" i="20"/>
  <c r="BI134" i="20"/>
  <c r="BH134" i="20"/>
  <c r="BG134" i="20"/>
  <c r="BE134" i="20"/>
  <c r="T134" i="20"/>
  <c r="R134" i="20"/>
  <c r="P134" i="20"/>
  <c r="BI133" i="20"/>
  <c r="BH133" i="20"/>
  <c r="BG133" i="20"/>
  <c r="BE133" i="20"/>
  <c r="T133" i="20"/>
  <c r="R133" i="20"/>
  <c r="P133" i="20"/>
  <c r="BI132" i="20"/>
  <c r="BH132" i="20"/>
  <c r="BG132" i="20"/>
  <c r="BE132" i="20"/>
  <c r="T132" i="20"/>
  <c r="R132" i="20"/>
  <c r="P132" i="20"/>
  <c r="BI131" i="20"/>
  <c r="BH131" i="20"/>
  <c r="BG131" i="20"/>
  <c r="BE131" i="20"/>
  <c r="T131" i="20"/>
  <c r="R131" i="20"/>
  <c r="P131" i="20"/>
  <c r="F125" i="20"/>
  <c r="F124" i="20"/>
  <c r="F122" i="20"/>
  <c r="E120" i="20"/>
  <c r="F94" i="20"/>
  <c r="F93" i="20"/>
  <c r="F91" i="20"/>
  <c r="E89" i="20"/>
  <c r="J26" i="20"/>
  <c r="E26" i="20"/>
  <c r="J125" i="20" s="1"/>
  <c r="J25" i="20"/>
  <c r="J23" i="20"/>
  <c r="E23" i="20"/>
  <c r="J93" i="20" s="1"/>
  <c r="J22" i="20"/>
  <c r="J14" i="20"/>
  <c r="J122" i="20" s="1"/>
  <c r="E7" i="20"/>
  <c r="E85" i="20" s="1"/>
  <c r="J39" i="19"/>
  <c r="J38" i="19"/>
  <c r="AY120" i="1"/>
  <c r="J37" i="19"/>
  <c r="AX120" i="1"/>
  <c r="BI167" i="19"/>
  <c r="BH167" i="19"/>
  <c r="BG167" i="19"/>
  <c r="BE167" i="19"/>
  <c r="T167" i="19"/>
  <c r="T166" i="19"/>
  <c r="R167" i="19"/>
  <c r="R166" i="19" s="1"/>
  <c r="P167" i="19"/>
  <c r="P166" i="19"/>
  <c r="BI165" i="19"/>
  <c r="BH165" i="19"/>
  <c r="BG165" i="19"/>
  <c r="BE165" i="19"/>
  <c r="T165" i="19"/>
  <c r="R165" i="19"/>
  <c r="P165" i="19"/>
  <c r="BI164" i="19"/>
  <c r="BH164" i="19"/>
  <c r="BG164" i="19"/>
  <c r="BE164" i="19"/>
  <c r="T164" i="19"/>
  <c r="R164" i="19"/>
  <c r="P164" i="19"/>
  <c r="BI163" i="19"/>
  <c r="BH163" i="19"/>
  <c r="BG163" i="19"/>
  <c r="BE163" i="19"/>
  <c r="T163" i="19"/>
  <c r="R163" i="19"/>
  <c r="P163" i="19"/>
  <c r="BI162" i="19"/>
  <c r="BH162" i="19"/>
  <c r="BG162" i="19"/>
  <c r="BE162" i="19"/>
  <c r="T162" i="19"/>
  <c r="R162" i="19"/>
  <c r="P162" i="19"/>
  <c r="BI161" i="19"/>
  <c r="BH161" i="19"/>
  <c r="BG161" i="19"/>
  <c r="BE161" i="19"/>
  <c r="T161" i="19"/>
  <c r="R161" i="19"/>
  <c r="P161" i="19"/>
  <c r="BI160" i="19"/>
  <c r="BH160" i="19"/>
  <c r="BG160" i="19"/>
  <c r="BE160" i="19"/>
  <c r="T160" i="19"/>
  <c r="R160" i="19"/>
  <c r="P160" i="19"/>
  <c r="BI159" i="19"/>
  <c r="BH159" i="19"/>
  <c r="BG159" i="19"/>
  <c r="BE159" i="19"/>
  <c r="T159" i="19"/>
  <c r="R159" i="19"/>
  <c r="P159" i="19"/>
  <c r="BI158" i="19"/>
  <c r="BH158" i="19"/>
  <c r="BG158" i="19"/>
  <c r="BE158" i="19"/>
  <c r="T158" i="19"/>
  <c r="R158" i="19"/>
  <c r="P158" i="19"/>
  <c r="BI157" i="19"/>
  <c r="BH157" i="19"/>
  <c r="BG157" i="19"/>
  <c r="BE157" i="19"/>
  <c r="T157" i="19"/>
  <c r="R157" i="19"/>
  <c r="P157" i="19"/>
  <c r="BI156" i="19"/>
  <c r="BH156" i="19"/>
  <c r="BG156" i="19"/>
  <c r="BE156" i="19"/>
  <c r="T156" i="19"/>
  <c r="R156" i="19"/>
  <c r="P156" i="19"/>
  <c r="BI155" i="19"/>
  <c r="BH155" i="19"/>
  <c r="BG155" i="19"/>
  <c r="BE155" i="19"/>
  <c r="T155" i="19"/>
  <c r="R155" i="19"/>
  <c r="P155" i="19"/>
  <c r="BI154" i="19"/>
  <c r="BH154" i="19"/>
  <c r="BG154" i="19"/>
  <c r="BE154" i="19"/>
  <c r="T154" i="19"/>
  <c r="R154" i="19"/>
  <c r="P154" i="19"/>
  <c r="BI153" i="19"/>
  <c r="BH153" i="19"/>
  <c r="BG153" i="19"/>
  <c r="BE153" i="19"/>
  <c r="T153" i="19"/>
  <c r="R153" i="19"/>
  <c r="P153" i="19"/>
  <c r="BI152" i="19"/>
  <c r="BH152" i="19"/>
  <c r="BG152" i="19"/>
  <c r="BE152" i="19"/>
  <c r="T152" i="19"/>
  <c r="R152" i="19"/>
  <c r="P152" i="19"/>
  <c r="BI151" i="19"/>
  <c r="BH151" i="19"/>
  <c r="BG151" i="19"/>
  <c r="BE151" i="19"/>
  <c r="T151" i="19"/>
  <c r="R151" i="19"/>
  <c r="P151" i="19"/>
  <c r="BI150" i="19"/>
  <c r="BH150" i="19"/>
  <c r="BG150" i="19"/>
  <c r="BE150" i="19"/>
  <c r="T150" i="19"/>
  <c r="R150" i="19"/>
  <c r="P150" i="19"/>
  <c r="BI149" i="19"/>
  <c r="BH149" i="19"/>
  <c r="BG149" i="19"/>
  <c r="BE149" i="19"/>
  <c r="T149" i="19"/>
  <c r="R149" i="19"/>
  <c r="P149" i="19"/>
  <c r="BI148" i="19"/>
  <c r="BH148" i="19"/>
  <c r="BG148" i="19"/>
  <c r="BE148" i="19"/>
  <c r="T148" i="19"/>
  <c r="R148" i="19"/>
  <c r="P148" i="19"/>
  <c r="BI147" i="19"/>
  <c r="BH147" i="19"/>
  <c r="BG147" i="19"/>
  <c r="BE147" i="19"/>
  <c r="T147" i="19"/>
  <c r="R147" i="19"/>
  <c r="P147" i="19"/>
  <c r="BI146" i="19"/>
  <c r="BH146" i="19"/>
  <c r="BG146" i="19"/>
  <c r="BE146" i="19"/>
  <c r="T146" i="19"/>
  <c r="R146" i="19"/>
  <c r="P146" i="19"/>
  <c r="BI145" i="19"/>
  <c r="BH145" i="19"/>
  <c r="BG145" i="19"/>
  <c r="BE145" i="19"/>
  <c r="T145" i="19"/>
  <c r="R145" i="19"/>
  <c r="P145" i="19"/>
  <c r="BI144" i="19"/>
  <c r="BH144" i="19"/>
  <c r="BG144" i="19"/>
  <c r="BE144" i="19"/>
  <c r="T144" i="19"/>
  <c r="R144" i="19"/>
  <c r="P144" i="19"/>
  <c r="BI143" i="19"/>
  <c r="BH143" i="19"/>
  <c r="BG143" i="19"/>
  <c r="BE143" i="19"/>
  <c r="T143" i="19"/>
  <c r="R143" i="19"/>
  <c r="P143" i="19"/>
  <c r="BI142" i="19"/>
  <c r="BH142" i="19"/>
  <c r="BG142" i="19"/>
  <c r="BE142" i="19"/>
  <c r="T142" i="19"/>
  <c r="R142" i="19"/>
  <c r="P142" i="19"/>
  <c r="BI141" i="19"/>
  <c r="BH141" i="19"/>
  <c r="BG141" i="19"/>
  <c r="BE141" i="19"/>
  <c r="T141" i="19"/>
  <c r="R141" i="19"/>
  <c r="P141" i="19"/>
  <c r="BI139" i="19"/>
  <c r="BH139" i="19"/>
  <c r="BG139" i="19"/>
  <c r="BE139" i="19"/>
  <c r="T139" i="19"/>
  <c r="T138" i="19" s="1"/>
  <c r="R139" i="19"/>
  <c r="R138" i="19" s="1"/>
  <c r="P139" i="19"/>
  <c r="P138" i="19" s="1"/>
  <c r="BI137" i="19"/>
  <c r="BH137" i="19"/>
  <c r="BG137" i="19"/>
  <c r="BE137" i="19"/>
  <c r="T137" i="19"/>
  <c r="R137" i="19"/>
  <c r="P137" i="19"/>
  <c r="BI136" i="19"/>
  <c r="BH136" i="19"/>
  <c r="BG136" i="19"/>
  <c r="BE136" i="19"/>
  <c r="T136" i="19"/>
  <c r="R136" i="19"/>
  <c r="P136" i="19"/>
  <c r="BI135" i="19"/>
  <c r="BH135" i="19"/>
  <c r="BG135" i="19"/>
  <c r="BE135" i="19"/>
  <c r="T135" i="19"/>
  <c r="R135" i="19"/>
  <c r="P135" i="19"/>
  <c r="BI134" i="19"/>
  <c r="BH134" i="19"/>
  <c r="BG134" i="19"/>
  <c r="BE134" i="19"/>
  <c r="T134" i="19"/>
  <c r="R134" i="19"/>
  <c r="P134" i="19"/>
  <c r="BI133" i="19"/>
  <c r="BH133" i="19"/>
  <c r="BG133" i="19"/>
  <c r="BE133" i="19"/>
  <c r="T133" i="19"/>
  <c r="R133" i="19"/>
  <c r="P133" i="19"/>
  <c r="BI132" i="19"/>
  <c r="BH132" i="19"/>
  <c r="BG132" i="19"/>
  <c r="BE132" i="19"/>
  <c r="T132" i="19"/>
  <c r="R132" i="19"/>
  <c r="P132" i="19"/>
  <c r="BI131" i="19"/>
  <c r="BH131" i="19"/>
  <c r="BG131" i="19"/>
  <c r="BE131" i="19"/>
  <c r="T131" i="19"/>
  <c r="R131" i="19"/>
  <c r="P131" i="19"/>
  <c r="BI130" i="19"/>
  <c r="BH130" i="19"/>
  <c r="BG130" i="19"/>
  <c r="BE130" i="19"/>
  <c r="T130" i="19"/>
  <c r="R130" i="19"/>
  <c r="P130" i="19"/>
  <c r="BI129" i="19"/>
  <c r="BH129" i="19"/>
  <c r="BG129" i="19"/>
  <c r="BE129" i="19"/>
  <c r="T129" i="19"/>
  <c r="R129" i="19"/>
  <c r="P129" i="19"/>
  <c r="BI128" i="19"/>
  <c r="BH128" i="19"/>
  <c r="BG128" i="19"/>
  <c r="BE128" i="19"/>
  <c r="T128" i="19"/>
  <c r="R128" i="19"/>
  <c r="P128" i="19"/>
  <c r="F122" i="19"/>
  <c r="F121" i="19"/>
  <c r="F119" i="19"/>
  <c r="E117" i="19"/>
  <c r="F94" i="19"/>
  <c r="F93" i="19"/>
  <c r="F91" i="19"/>
  <c r="E89" i="19"/>
  <c r="J26" i="19"/>
  <c r="E26" i="19"/>
  <c r="J122" i="19" s="1"/>
  <c r="J25" i="19"/>
  <c r="J23" i="19"/>
  <c r="E23" i="19"/>
  <c r="J121" i="19" s="1"/>
  <c r="J22" i="19"/>
  <c r="J14" i="19"/>
  <c r="J119" i="19" s="1"/>
  <c r="E7" i="19"/>
  <c r="E113" i="19" s="1"/>
  <c r="J39" i="18"/>
  <c r="J38" i="18"/>
  <c r="AY119" i="1"/>
  <c r="J37" i="18"/>
  <c r="AX119" i="1"/>
  <c r="BI175" i="18"/>
  <c r="BH175" i="18"/>
  <c r="BG175" i="18"/>
  <c r="BE175" i="18"/>
  <c r="T175" i="18"/>
  <c r="R175" i="18"/>
  <c r="P175" i="18"/>
  <c r="BI174" i="18"/>
  <c r="BH174" i="18"/>
  <c r="BG174" i="18"/>
  <c r="BE174" i="18"/>
  <c r="T174" i="18"/>
  <c r="R174" i="18"/>
  <c r="P174" i="18"/>
  <c r="BI173" i="18"/>
  <c r="BH173" i="18"/>
  <c r="BG173" i="18"/>
  <c r="BE173" i="18"/>
  <c r="T173" i="18"/>
  <c r="R173" i="18"/>
  <c r="P173" i="18"/>
  <c r="BI172" i="18"/>
  <c r="BH172" i="18"/>
  <c r="BG172" i="18"/>
  <c r="BE172" i="18"/>
  <c r="T172" i="18"/>
  <c r="R172" i="18"/>
  <c r="P172" i="18"/>
  <c r="BI171" i="18"/>
  <c r="BH171" i="18"/>
  <c r="BG171" i="18"/>
  <c r="BE171" i="18"/>
  <c r="T171" i="18"/>
  <c r="R171" i="18"/>
  <c r="P171" i="18"/>
  <c r="BI170" i="18"/>
  <c r="BH170" i="18"/>
  <c r="BG170" i="18"/>
  <c r="BE170" i="18"/>
  <c r="T170" i="18"/>
  <c r="R170" i="18"/>
  <c r="P170" i="18"/>
  <c r="BI169" i="18"/>
  <c r="BH169" i="18"/>
  <c r="BG169" i="18"/>
  <c r="BE169" i="18"/>
  <c r="T169" i="18"/>
  <c r="R169" i="18"/>
  <c r="P169" i="18"/>
  <c r="BI168" i="18"/>
  <c r="BH168" i="18"/>
  <c r="BG168" i="18"/>
  <c r="BE168" i="18"/>
  <c r="T168" i="18"/>
  <c r="R168" i="18"/>
  <c r="P168" i="18"/>
  <c r="BI167" i="18"/>
  <c r="BH167" i="18"/>
  <c r="BG167" i="18"/>
  <c r="BE167" i="18"/>
  <c r="T167" i="18"/>
  <c r="R167" i="18"/>
  <c r="P167" i="18"/>
  <c r="BI166" i="18"/>
  <c r="BH166" i="18"/>
  <c r="BG166" i="18"/>
  <c r="BE166" i="18"/>
  <c r="T166" i="18"/>
  <c r="R166" i="18"/>
  <c r="P166" i="18"/>
  <c r="BI165" i="18"/>
  <c r="BH165" i="18"/>
  <c r="BG165" i="18"/>
  <c r="BE165" i="18"/>
  <c r="T165" i="18"/>
  <c r="R165" i="18"/>
  <c r="P165" i="18"/>
  <c r="BI164" i="18"/>
  <c r="BH164" i="18"/>
  <c r="BG164" i="18"/>
  <c r="BE164" i="18"/>
  <c r="T164" i="18"/>
  <c r="R164" i="18"/>
  <c r="P164" i="18"/>
  <c r="BI163" i="18"/>
  <c r="BH163" i="18"/>
  <c r="BG163" i="18"/>
  <c r="BE163" i="18"/>
  <c r="T163" i="18"/>
  <c r="R163" i="18"/>
  <c r="P163" i="18"/>
  <c r="BI162" i="18"/>
  <c r="BH162" i="18"/>
  <c r="BG162" i="18"/>
  <c r="BE162" i="18"/>
  <c r="T162" i="18"/>
  <c r="R162" i="18"/>
  <c r="P162" i="18"/>
  <c r="BI161" i="18"/>
  <c r="BH161" i="18"/>
  <c r="BG161" i="18"/>
  <c r="BE161" i="18"/>
  <c r="T161" i="18"/>
  <c r="R161" i="18"/>
  <c r="P161" i="18"/>
  <c r="BI160" i="18"/>
  <c r="BH160" i="18"/>
  <c r="BG160" i="18"/>
  <c r="BE160" i="18"/>
  <c r="T160" i="18"/>
  <c r="R160" i="18"/>
  <c r="P160" i="18"/>
  <c r="BI157" i="18"/>
  <c r="BH157" i="18"/>
  <c r="BG157" i="18"/>
  <c r="BE157" i="18"/>
  <c r="T157" i="18"/>
  <c r="T156" i="18" s="1"/>
  <c r="R157" i="18"/>
  <c r="R156" i="18" s="1"/>
  <c r="P157" i="18"/>
  <c r="P156" i="18" s="1"/>
  <c r="BI155" i="18"/>
  <c r="BH155" i="18"/>
  <c r="BG155" i="18"/>
  <c r="BE155" i="18"/>
  <c r="T155" i="18"/>
  <c r="R155" i="18"/>
  <c r="P155" i="18"/>
  <c r="BI154" i="18"/>
  <c r="BH154" i="18"/>
  <c r="BG154" i="18"/>
  <c r="BE154" i="18"/>
  <c r="T154" i="18"/>
  <c r="R154" i="18"/>
  <c r="P154" i="18"/>
  <c r="BI153" i="18"/>
  <c r="BH153" i="18"/>
  <c r="BG153" i="18"/>
  <c r="BE153" i="18"/>
  <c r="T153" i="18"/>
  <c r="R153" i="18"/>
  <c r="P153" i="18"/>
  <c r="BI152" i="18"/>
  <c r="BH152" i="18"/>
  <c r="BG152" i="18"/>
  <c r="BE152" i="18"/>
  <c r="T152" i="18"/>
  <c r="R152" i="18"/>
  <c r="P152" i="18"/>
  <c r="BI151" i="18"/>
  <c r="BH151" i="18"/>
  <c r="BG151" i="18"/>
  <c r="BE151" i="18"/>
  <c r="T151" i="18"/>
  <c r="R151" i="18"/>
  <c r="P151" i="18"/>
  <c r="BI150" i="18"/>
  <c r="BH150" i="18"/>
  <c r="BG150" i="18"/>
  <c r="BE150" i="18"/>
  <c r="T150" i="18"/>
  <c r="R150" i="18"/>
  <c r="P150" i="18"/>
  <c r="BI149" i="18"/>
  <c r="BH149" i="18"/>
  <c r="BG149" i="18"/>
  <c r="BE149" i="18"/>
  <c r="T149" i="18"/>
  <c r="R149" i="18"/>
  <c r="P149" i="18"/>
  <c r="BI148" i="18"/>
  <c r="BH148" i="18"/>
  <c r="BG148" i="18"/>
  <c r="BE148" i="18"/>
  <c r="T148" i="18"/>
  <c r="R148" i="18"/>
  <c r="P148" i="18"/>
  <c r="BI147" i="18"/>
  <c r="BH147" i="18"/>
  <c r="BG147" i="18"/>
  <c r="BE147" i="18"/>
  <c r="T147" i="18"/>
  <c r="R147" i="18"/>
  <c r="P147" i="18"/>
  <c r="BI146" i="18"/>
  <c r="BH146" i="18"/>
  <c r="BG146" i="18"/>
  <c r="BE146" i="18"/>
  <c r="T146" i="18"/>
  <c r="R146" i="18"/>
  <c r="P146" i="18"/>
  <c r="BI145" i="18"/>
  <c r="BH145" i="18"/>
  <c r="BG145" i="18"/>
  <c r="BE145" i="18"/>
  <c r="T145" i="18"/>
  <c r="R145" i="18"/>
  <c r="P145" i="18"/>
  <c r="BI144" i="18"/>
  <c r="BH144" i="18"/>
  <c r="BG144" i="18"/>
  <c r="BE144" i="18"/>
  <c r="T144" i="18"/>
  <c r="R144" i="18"/>
  <c r="P144" i="18"/>
  <c r="BI143" i="18"/>
  <c r="BH143" i="18"/>
  <c r="BG143" i="18"/>
  <c r="BE143" i="18"/>
  <c r="T143" i="18"/>
  <c r="R143" i="18"/>
  <c r="P143" i="18"/>
  <c r="BI142" i="18"/>
  <c r="BH142" i="18"/>
  <c r="BG142" i="18"/>
  <c r="BE142" i="18"/>
  <c r="T142" i="18"/>
  <c r="R142" i="18"/>
  <c r="P142" i="18"/>
  <c r="BI141" i="18"/>
  <c r="BH141" i="18"/>
  <c r="BG141" i="18"/>
  <c r="BE141" i="18"/>
  <c r="T141" i="18"/>
  <c r="R141" i="18"/>
  <c r="P141" i="18"/>
  <c r="BI140" i="18"/>
  <c r="BH140" i="18"/>
  <c r="BG140" i="18"/>
  <c r="BE140" i="18"/>
  <c r="T140" i="18"/>
  <c r="R140" i="18"/>
  <c r="P140" i="18"/>
  <c r="BI139" i="18"/>
  <c r="BH139" i="18"/>
  <c r="BG139" i="18"/>
  <c r="BE139" i="18"/>
  <c r="T139" i="18"/>
  <c r="R139" i="18"/>
  <c r="P139" i="18"/>
  <c r="BI138" i="18"/>
  <c r="BH138" i="18"/>
  <c r="BG138" i="18"/>
  <c r="BE138" i="18"/>
  <c r="T138" i="18"/>
  <c r="R138" i="18"/>
  <c r="P138" i="18"/>
  <c r="BI137" i="18"/>
  <c r="BH137" i="18"/>
  <c r="BG137" i="18"/>
  <c r="BE137" i="18"/>
  <c r="T137" i="18"/>
  <c r="R137" i="18"/>
  <c r="P137" i="18"/>
  <c r="BI136" i="18"/>
  <c r="BH136" i="18"/>
  <c r="BG136" i="18"/>
  <c r="BE136" i="18"/>
  <c r="T136" i="18"/>
  <c r="R136" i="18"/>
  <c r="P136" i="18"/>
  <c r="BI135" i="18"/>
  <c r="BH135" i="18"/>
  <c r="BG135" i="18"/>
  <c r="BE135" i="18"/>
  <c r="T135" i="18"/>
  <c r="R135" i="18"/>
  <c r="P135" i="18"/>
  <c r="BI134" i="18"/>
  <c r="BH134" i="18"/>
  <c r="BG134" i="18"/>
  <c r="BE134" i="18"/>
  <c r="T134" i="18"/>
  <c r="R134" i="18"/>
  <c r="P134" i="18"/>
  <c r="BI132" i="18"/>
  <c r="BH132" i="18"/>
  <c r="BG132" i="18"/>
  <c r="BE132" i="18"/>
  <c r="T132" i="18"/>
  <c r="R132" i="18"/>
  <c r="P132" i="18"/>
  <c r="BI131" i="18"/>
  <c r="BH131" i="18"/>
  <c r="BG131" i="18"/>
  <c r="BE131" i="18"/>
  <c r="T131" i="18"/>
  <c r="R131" i="18"/>
  <c r="P131" i="18"/>
  <c r="BI130" i="18"/>
  <c r="BH130" i="18"/>
  <c r="BG130" i="18"/>
  <c r="BE130" i="18"/>
  <c r="T130" i="18"/>
  <c r="R130" i="18"/>
  <c r="P130" i="18"/>
  <c r="BI129" i="18"/>
  <c r="BH129" i="18"/>
  <c r="BG129" i="18"/>
  <c r="BE129" i="18"/>
  <c r="T129" i="18"/>
  <c r="R129" i="18"/>
  <c r="P129" i="18"/>
  <c r="F123" i="18"/>
  <c r="F122" i="18"/>
  <c r="F120" i="18"/>
  <c r="E118" i="18"/>
  <c r="F94" i="18"/>
  <c r="F93" i="18"/>
  <c r="F91" i="18"/>
  <c r="E89" i="18"/>
  <c r="J26" i="18"/>
  <c r="E26" i="18"/>
  <c r="J123" i="18" s="1"/>
  <c r="J25" i="18"/>
  <c r="J23" i="18"/>
  <c r="E23" i="18"/>
  <c r="J122" i="18" s="1"/>
  <c r="J22" i="18"/>
  <c r="J14" i="18"/>
  <c r="J120" i="18" s="1"/>
  <c r="E7" i="18"/>
  <c r="E85" i="18"/>
  <c r="J39" i="17"/>
  <c r="J38" i="17"/>
  <c r="AY117" i="1" s="1"/>
  <c r="J37" i="17"/>
  <c r="AX117" i="1"/>
  <c r="BI166" i="17"/>
  <c r="BH166" i="17"/>
  <c r="BG166" i="17"/>
  <c r="BE166" i="17"/>
  <c r="T166" i="17"/>
  <c r="T165" i="17" s="1"/>
  <c r="R166" i="17"/>
  <c r="R165" i="17" s="1"/>
  <c r="P166" i="17"/>
  <c r="P165" i="17" s="1"/>
  <c r="BI164" i="17"/>
  <c r="BH164" i="17"/>
  <c r="BG164" i="17"/>
  <c r="BE164" i="17"/>
  <c r="T164" i="17"/>
  <c r="R164" i="17"/>
  <c r="P164" i="17"/>
  <c r="BI163" i="17"/>
  <c r="BH163" i="17"/>
  <c r="BG163" i="17"/>
  <c r="BE163" i="17"/>
  <c r="T163" i="17"/>
  <c r="R163" i="17"/>
  <c r="P163" i="17"/>
  <c r="BI162" i="17"/>
  <c r="BH162" i="17"/>
  <c r="BG162" i="17"/>
  <c r="BE162" i="17"/>
  <c r="T162" i="17"/>
  <c r="R162" i="17"/>
  <c r="P162" i="17"/>
  <c r="BI161" i="17"/>
  <c r="BH161" i="17"/>
  <c r="BG161" i="17"/>
  <c r="BE161" i="17"/>
  <c r="T161" i="17"/>
  <c r="R161" i="17"/>
  <c r="P161" i="17"/>
  <c r="BI160" i="17"/>
  <c r="BH160" i="17"/>
  <c r="BG160" i="17"/>
  <c r="BE160" i="17"/>
  <c r="T160" i="17"/>
  <c r="R160" i="17"/>
  <c r="P160" i="17"/>
  <c r="BI159" i="17"/>
  <c r="BH159" i="17"/>
  <c r="BG159" i="17"/>
  <c r="BE159" i="17"/>
  <c r="T159" i="17"/>
  <c r="R159" i="17"/>
  <c r="P159" i="17"/>
  <c r="BI158" i="17"/>
  <c r="BH158" i="17"/>
  <c r="BG158" i="17"/>
  <c r="BE158" i="17"/>
  <c r="T158" i="17"/>
  <c r="R158" i="17"/>
  <c r="P158" i="17"/>
  <c r="BI157" i="17"/>
  <c r="BH157" i="17"/>
  <c r="BG157" i="17"/>
  <c r="BE157" i="17"/>
  <c r="T157" i="17"/>
  <c r="R157" i="17"/>
  <c r="P157" i="17"/>
  <c r="BI156" i="17"/>
  <c r="BH156" i="17"/>
  <c r="BG156" i="17"/>
  <c r="BE156" i="17"/>
  <c r="T156" i="17"/>
  <c r="R156" i="17"/>
  <c r="P156" i="17"/>
  <c r="BI155" i="17"/>
  <c r="BH155" i="17"/>
  <c r="BG155" i="17"/>
  <c r="BE155" i="17"/>
  <c r="T155" i="17"/>
  <c r="R155" i="17"/>
  <c r="P155" i="17"/>
  <c r="BI154" i="17"/>
  <c r="BH154" i="17"/>
  <c r="BG154" i="17"/>
  <c r="BE154" i="17"/>
  <c r="T154" i="17"/>
  <c r="R154" i="17"/>
  <c r="P154" i="17"/>
  <c r="BI153" i="17"/>
  <c r="BH153" i="17"/>
  <c r="BG153" i="17"/>
  <c r="BE153" i="17"/>
  <c r="T153" i="17"/>
  <c r="R153" i="17"/>
  <c r="P153" i="17"/>
  <c r="BI152" i="17"/>
  <c r="BH152" i="17"/>
  <c r="BG152" i="17"/>
  <c r="BE152" i="17"/>
  <c r="T152" i="17"/>
  <c r="R152" i="17"/>
  <c r="P152" i="17"/>
  <c r="BI151" i="17"/>
  <c r="BH151" i="17"/>
  <c r="BG151" i="17"/>
  <c r="BE151" i="17"/>
  <c r="T151" i="17"/>
  <c r="R151" i="17"/>
  <c r="P151" i="17"/>
  <c r="BI150" i="17"/>
  <c r="BH150" i="17"/>
  <c r="BG150" i="17"/>
  <c r="BE150" i="17"/>
  <c r="T150" i="17"/>
  <c r="R150" i="17"/>
  <c r="P150" i="17"/>
  <c r="BI149" i="17"/>
  <c r="BH149" i="17"/>
  <c r="BG149" i="17"/>
  <c r="BE149" i="17"/>
  <c r="T149" i="17"/>
  <c r="R149" i="17"/>
  <c r="P149" i="17"/>
  <c r="BI148" i="17"/>
  <c r="BH148" i="17"/>
  <c r="BG148" i="17"/>
  <c r="BE148" i="17"/>
  <c r="T148" i="17"/>
  <c r="R148" i="17"/>
  <c r="P148" i="17"/>
  <c r="BI147" i="17"/>
  <c r="BH147" i="17"/>
  <c r="BG147" i="17"/>
  <c r="BE147" i="17"/>
  <c r="T147" i="17"/>
  <c r="R147" i="17"/>
  <c r="P147" i="17"/>
  <c r="BI146" i="17"/>
  <c r="BH146" i="17"/>
  <c r="BG146" i="17"/>
  <c r="BE146" i="17"/>
  <c r="T146" i="17"/>
  <c r="R146" i="17"/>
  <c r="P146" i="17"/>
  <c r="BI145" i="17"/>
  <c r="BH145" i="17"/>
  <c r="BG145" i="17"/>
  <c r="BE145" i="17"/>
  <c r="T145" i="17"/>
  <c r="R145" i="17"/>
  <c r="P145" i="17"/>
  <c r="BI144" i="17"/>
  <c r="BH144" i="17"/>
  <c r="BG144" i="17"/>
  <c r="BE144" i="17"/>
  <c r="T144" i="17"/>
  <c r="R144" i="17"/>
  <c r="P144" i="17"/>
  <c r="BI143" i="17"/>
  <c r="BH143" i="17"/>
  <c r="BG143" i="17"/>
  <c r="BE143" i="17"/>
  <c r="T143" i="17"/>
  <c r="R143" i="17"/>
  <c r="P143" i="17"/>
  <c r="BI142" i="17"/>
  <c r="BH142" i="17"/>
  <c r="BG142" i="17"/>
  <c r="BE142" i="17"/>
  <c r="T142" i="17"/>
  <c r="R142" i="17"/>
  <c r="P142" i="17"/>
  <c r="BI141" i="17"/>
  <c r="BH141" i="17"/>
  <c r="BG141" i="17"/>
  <c r="BE141" i="17"/>
  <c r="T141" i="17"/>
  <c r="R141" i="17"/>
  <c r="P141" i="17"/>
  <c r="BI140" i="17"/>
  <c r="BH140" i="17"/>
  <c r="BG140" i="17"/>
  <c r="BE140" i="17"/>
  <c r="T140" i="17"/>
  <c r="R140" i="17"/>
  <c r="P140" i="17"/>
  <c r="BI139" i="17"/>
  <c r="BH139" i="17"/>
  <c r="BG139" i="17"/>
  <c r="BE139" i="17"/>
  <c r="T139" i="17"/>
  <c r="R139" i="17"/>
  <c r="P139" i="17"/>
  <c r="BI138" i="17"/>
  <c r="BH138" i="17"/>
  <c r="BG138" i="17"/>
  <c r="BE138" i="17"/>
  <c r="T138" i="17"/>
  <c r="R138" i="17"/>
  <c r="P138" i="17"/>
  <c r="BI137" i="17"/>
  <c r="BH137" i="17"/>
  <c r="BG137" i="17"/>
  <c r="BE137" i="17"/>
  <c r="T137" i="17"/>
  <c r="R137" i="17"/>
  <c r="P137" i="17"/>
  <c r="BI136" i="17"/>
  <c r="BH136" i="17"/>
  <c r="BG136" i="17"/>
  <c r="BE136" i="17"/>
  <c r="T136" i="17"/>
  <c r="R136" i="17"/>
  <c r="P136" i="17"/>
  <c r="BI135" i="17"/>
  <c r="BH135" i="17"/>
  <c r="BG135" i="17"/>
  <c r="BE135" i="17"/>
  <c r="T135" i="17"/>
  <c r="R135" i="17"/>
  <c r="P135" i="17"/>
  <c r="BI134" i="17"/>
  <c r="BH134" i="17"/>
  <c r="BG134" i="17"/>
  <c r="BE134" i="17"/>
  <c r="T134" i="17"/>
  <c r="R134" i="17"/>
  <c r="P134" i="17"/>
  <c r="BI133" i="17"/>
  <c r="BH133" i="17"/>
  <c r="BG133" i="17"/>
  <c r="BE133" i="17"/>
  <c r="T133" i="17"/>
  <c r="R133" i="17"/>
  <c r="P133" i="17"/>
  <c r="BI131" i="17"/>
  <c r="BH131" i="17"/>
  <c r="BG131" i="17"/>
  <c r="BE131" i="17"/>
  <c r="T131" i="17"/>
  <c r="T130" i="17" s="1"/>
  <c r="R131" i="17"/>
  <c r="R130" i="17" s="1"/>
  <c r="P131" i="17"/>
  <c r="P130" i="17" s="1"/>
  <c r="BI129" i="17"/>
  <c r="BH129" i="17"/>
  <c r="BG129" i="17"/>
  <c r="BE129" i="17"/>
  <c r="T129" i="17"/>
  <c r="R129" i="17"/>
  <c r="P129" i="17"/>
  <c r="BI128" i="17"/>
  <c r="BH128" i="17"/>
  <c r="BG128" i="17"/>
  <c r="BE128" i="17"/>
  <c r="T128" i="17"/>
  <c r="R128" i="17"/>
  <c r="P128" i="17"/>
  <c r="F122" i="17"/>
  <c r="F121" i="17"/>
  <c r="F119" i="17"/>
  <c r="E117" i="17"/>
  <c r="F94" i="17"/>
  <c r="F93" i="17"/>
  <c r="F91" i="17"/>
  <c r="E89" i="17"/>
  <c r="J26" i="17"/>
  <c r="E26" i="17"/>
  <c r="J122" i="17" s="1"/>
  <c r="J25" i="17"/>
  <c r="J23" i="17"/>
  <c r="E23" i="17"/>
  <c r="J93" i="17" s="1"/>
  <c r="J22" i="17"/>
  <c r="J14" i="17"/>
  <c r="J91" i="17" s="1"/>
  <c r="E7" i="17"/>
  <c r="E85" i="17" s="1"/>
  <c r="J39" i="16"/>
  <c r="J38" i="16"/>
  <c r="AY116" i="1" s="1"/>
  <c r="J37" i="16"/>
  <c r="AX116" i="1"/>
  <c r="BI182" i="16"/>
  <c r="BH182" i="16"/>
  <c r="BG182" i="16"/>
  <c r="BE182" i="16"/>
  <c r="T182" i="16"/>
  <c r="R182" i="16"/>
  <c r="P182" i="16"/>
  <c r="BI181" i="16"/>
  <c r="BH181" i="16"/>
  <c r="BG181" i="16"/>
  <c r="BE181" i="16"/>
  <c r="T181" i="16"/>
  <c r="R181" i="16"/>
  <c r="P181" i="16"/>
  <c r="BI178" i="16"/>
  <c r="BH178" i="16"/>
  <c r="BG178" i="16"/>
  <c r="BE178" i="16"/>
  <c r="T178" i="16"/>
  <c r="T177" i="16" s="1"/>
  <c r="R178" i="16"/>
  <c r="R177" i="16" s="1"/>
  <c r="P178" i="16"/>
  <c r="P177" i="16" s="1"/>
  <c r="BI176" i="16"/>
  <c r="BH176" i="16"/>
  <c r="BG176" i="16"/>
  <c r="BE176" i="16"/>
  <c r="T176" i="16"/>
  <c r="R176" i="16"/>
  <c r="P176" i="16"/>
  <c r="BI175" i="16"/>
  <c r="BH175" i="16"/>
  <c r="BG175" i="16"/>
  <c r="BE175" i="16"/>
  <c r="T175" i="16"/>
  <c r="R175" i="16"/>
  <c r="P175" i="16"/>
  <c r="BI174" i="16"/>
  <c r="BH174" i="16"/>
  <c r="BG174" i="16"/>
  <c r="BE174" i="16"/>
  <c r="T174" i="16"/>
  <c r="R174" i="16"/>
  <c r="P174" i="16"/>
  <c r="BI173" i="16"/>
  <c r="BH173" i="16"/>
  <c r="BG173" i="16"/>
  <c r="BE173" i="16"/>
  <c r="T173" i="16"/>
  <c r="R173" i="16"/>
  <c r="P173" i="16"/>
  <c r="BI172" i="16"/>
  <c r="BH172" i="16"/>
  <c r="BG172" i="16"/>
  <c r="BE172" i="16"/>
  <c r="T172" i="16"/>
  <c r="R172" i="16"/>
  <c r="P172" i="16"/>
  <c r="BI171" i="16"/>
  <c r="BH171" i="16"/>
  <c r="BG171" i="16"/>
  <c r="BE171" i="16"/>
  <c r="T171" i="16"/>
  <c r="R171" i="16"/>
  <c r="P171" i="16"/>
  <c r="BI170" i="16"/>
  <c r="BH170" i="16"/>
  <c r="BG170" i="16"/>
  <c r="BE170" i="16"/>
  <c r="T170" i="16"/>
  <c r="R170" i="16"/>
  <c r="P170" i="16"/>
  <c r="BI169" i="16"/>
  <c r="BH169" i="16"/>
  <c r="BG169" i="16"/>
  <c r="BE169" i="16"/>
  <c r="T169" i="16"/>
  <c r="R169" i="16"/>
  <c r="P169" i="16"/>
  <c r="BI168" i="16"/>
  <c r="BH168" i="16"/>
  <c r="BG168" i="16"/>
  <c r="BE168" i="16"/>
  <c r="T168" i="16"/>
  <c r="R168" i="16"/>
  <c r="P168" i="16"/>
  <c r="BI167" i="16"/>
  <c r="BH167" i="16"/>
  <c r="BG167" i="16"/>
  <c r="BE167" i="16"/>
  <c r="T167" i="16"/>
  <c r="R167" i="16"/>
  <c r="P167" i="16"/>
  <c r="BI166" i="16"/>
  <c r="BH166" i="16"/>
  <c r="BG166" i="16"/>
  <c r="BE166" i="16"/>
  <c r="T166" i="16"/>
  <c r="R166" i="16"/>
  <c r="P166" i="16"/>
  <c r="BI165" i="16"/>
  <c r="BH165" i="16"/>
  <c r="BG165" i="16"/>
  <c r="BE165" i="16"/>
  <c r="T165" i="16"/>
  <c r="R165" i="16"/>
  <c r="P165" i="16"/>
  <c r="BI164" i="16"/>
  <c r="BH164" i="16"/>
  <c r="BG164" i="16"/>
  <c r="BE164" i="16"/>
  <c r="T164" i="16"/>
  <c r="R164" i="16"/>
  <c r="P164" i="16"/>
  <c r="BI163" i="16"/>
  <c r="BH163" i="16"/>
  <c r="BG163" i="16"/>
  <c r="BE163" i="16"/>
  <c r="T163" i="16"/>
  <c r="R163" i="16"/>
  <c r="P163" i="16"/>
  <c r="BI162" i="16"/>
  <c r="BH162" i="16"/>
  <c r="BG162" i="16"/>
  <c r="BE162" i="16"/>
  <c r="T162" i="16"/>
  <c r="R162" i="16"/>
  <c r="P162" i="16"/>
  <c r="BI161" i="16"/>
  <c r="BH161" i="16"/>
  <c r="BG161" i="16"/>
  <c r="BE161" i="16"/>
  <c r="T161" i="16"/>
  <c r="R161" i="16"/>
  <c r="P161" i="16"/>
  <c r="BI160" i="16"/>
  <c r="BH160" i="16"/>
  <c r="BG160" i="16"/>
  <c r="BE160" i="16"/>
  <c r="T160" i="16"/>
  <c r="R160" i="16"/>
  <c r="P160" i="16"/>
  <c r="BI159" i="16"/>
  <c r="BH159" i="16"/>
  <c r="BG159" i="16"/>
  <c r="BE159" i="16"/>
  <c r="T159" i="16"/>
  <c r="R159" i="16"/>
  <c r="P159" i="16"/>
  <c r="BI157" i="16"/>
  <c r="BH157" i="16"/>
  <c r="BG157" i="16"/>
  <c r="BE157" i="16"/>
  <c r="T157" i="16"/>
  <c r="R157" i="16"/>
  <c r="P157" i="16"/>
  <c r="BI156" i="16"/>
  <c r="BH156" i="16"/>
  <c r="BG156" i="16"/>
  <c r="BE156" i="16"/>
  <c r="T156" i="16"/>
  <c r="R156" i="16"/>
  <c r="P156" i="16"/>
  <c r="BI155" i="16"/>
  <c r="BH155" i="16"/>
  <c r="BG155" i="16"/>
  <c r="BE155" i="16"/>
  <c r="T155" i="16"/>
  <c r="R155" i="16"/>
  <c r="P155" i="16"/>
  <c r="BI154" i="16"/>
  <c r="BH154" i="16"/>
  <c r="BG154" i="16"/>
  <c r="BE154" i="16"/>
  <c r="T154" i="16"/>
  <c r="R154" i="16"/>
  <c r="P154" i="16"/>
  <c r="BI153" i="16"/>
  <c r="BH153" i="16"/>
  <c r="BG153" i="16"/>
  <c r="BE153" i="16"/>
  <c r="T153" i="16"/>
  <c r="R153" i="16"/>
  <c r="P153" i="16"/>
  <c r="BI152" i="16"/>
  <c r="BH152" i="16"/>
  <c r="BG152" i="16"/>
  <c r="BE152" i="16"/>
  <c r="T152" i="16"/>
  <c r="R152" i="16"/>
  <c r="P152" i="16"/>
  <c r="BI151" i="16"/>
  <c r="BH151" i="16"/>
  <c r="BG151" i="16"/>
  <c r="BE151" i="16"/>
  <c r="T151" i="16"/>
  <c r="R151" i="16"/>
  <c r="P151" i="16"/>
  <c r="BI150" i="16"/>
  <c r="BH150" i="16"/>
  <c r="BG150" i="16"/>
  <c r="BE150" i="16"/>
  <c r="T150" i="16"/>
  <c r="R150" i="16"/>
  <c r="P150" i="16"/>
  <c r="BI149" i="16"/>
  <c r="BH149" i="16"/>
  <c r="BG149" i="16"/>
  <c r="BE149" i="16"/>
  <c r="T149" i="16"/>
  <c r="R149" i="16"/>
  <c r="P149" i="16"/>
  <c r="BI148" i="16"/>
  <c r="BH148" i="16"/>
  <c r="BG148" i="16"/>
  <c r="BE148" i="16"/>
  <c r="T148" i="16"/>
  <c r="R148" i="16"/>
  <c r="P148" i="16"/>
  <c r="BI147" i="16"/>
  <c r="BH147" i="16"/>
  <c r="BG147" i="16"/>
  <c r="BE147" i="16"/>
  <c r="T147" i="16"/>
  <c r="R147" i="16"/>
  <c r="P147" i="16"/>
  <c r="BI146" i="16"/>
  <c r="BH146" i="16"/>
  <c r="BG146" i="16"/>
  <c r="BE146" i="16"/>
  <c r="T146" i="16"/>
  <c r="R146" i="16"/>
  <c r="P146" i="16"/>
  <c r="BI145" i="16"/>
  <c r="BH145" i="16"/>
  <c r="BG145" i="16"/>
  <c r="BE145" i="16"/>
  <c r="T145" i="16"/>
  <c r="R145" i="16"/>
  <c r="P145" i="16"/>
  <c r="BI144" i="16"/>
  <c r="BH144" i="16"/>
  <c r="BG144" i="16"/>
  <c r="BE144" i="16"/>
  <c r="T144" i="16"/>
  <c r="R144" i="16"/>
  <c r="P144" i="16"/>
  <c r="BI143" i="16"/>
  <c r="BH143" i="16"/>
  <c r="BG143" i="16"/>
  <c r="BE143" i="16"/>
  <c r="T143" i="16"/>
  <c r="R143" i="16"/>
  <c r="P143" i="16"/>
  <c r="BI142" i="16"/>
  <c r="BH142" i="16"/>
  <c r="BG142" i="16"/>
  <c r="BE142" i="16"/>
  <c r="T142" i="16"/>
  <c r="R142" i="16"/>
  <c r="P142" i="16"/>
  <c r="BI140" i="16"/>
  <c r="BH140" i="16"/>
  <c r="BG140" i="16"/>
  <c r="BE140" i="16"/>
  <c r="T140" i="16"/>
  <c r="R140" i="16"/>
  <c r="P140" i="16"/>
  <c r="BI139" i="16"/>
  <c r="BH139" i="16"/>
  <c r="BG139" i="16"/>
  <c r="BE139" i="16"/>
  <c r="T139" i="16"/>
  <c r="R139" i="16"/>
  <c r="P139" i="16"/>
  <c r="BI137" i="16"/>
  <c r="BH137" i="16"/>
  <c r="BG137" i="16"/>
  <c r="BE137" i="16"/>
  <c r="T137" i="16"/>
  <c r="R137" i="16"/>
  <c r="P137" i="16"/>
  <c r="BI136" i="16"/>
  <c r="BH136" i="16"/>
  <c r="BG136" i="16"/>
  <c r="BE136" i="16"/>
  <c r="T136" i="16"/>
  <c r="R136" i="16"/>
  <c r="P136" i="16"/>
  <c r="BI135" i="16"/>
  <c r="BH135" i="16"/>
  <c r="BG135" i="16"/>
  <c r="BE135" i="16"/>
  <c r="T135" i="16"/>
  <c r="R135" i="16"/>
  <c r="P135" i="16"/>
  <c r="BI134" i="16"/>
  <c r="BH134" i="16"/>
  <c r="BG134" i="16"/>
  <c r="BE134" i="16"/>
  <c r="T134" i="16"/>
  <c r="R134" i="16"/>
  <c r="P134" i="16"/>
  <c r="BI133" i="16"/>
  <c r="BH133" i="16"/>
  <c r="BG133" i="16"/>
  <c r="BE133" i="16"/>
  <c r="T133" i="16"/>
  <c r="R133" i="16"/>
  <c r="P133" i="16"/>
  <c r="BI132" i="16"/>
  <c r="BH132" i="16"/>
  <c r="BG132" i="16"/>
  <c r="BE132" i="16"/>
  <c r="T132" i="16"/>
  <c r="R132" i="16"/>
  <c r="P132" i="16"/>
  <c r="BI131" i="16"/>
  <c r="BH131" i="16"/>
  <c r="BG131" i="16"/>
  <c r="BE131" i="16"/>
  <c r="T131" i="16"/>
  <c r="R131" i="16"/>
  <c r="P131" i="16"/>
  <c r="F125" i="16"/>
  <c r="F124" i="16"/>
  <c r="F122" i="16"/>
  <c r="E120" i="16"/>
  <c r="F94" i="16"/>
  <c r="F93" i="16"/>
  <c r="F91" i="16"/>
  <c r="E89" i="16"/>
  <c r="J26" i="16"/>
  <c r="E26" i="16"/>
  <c r="J125" i="16" s="1"/>
  <c r="J25" i="16"/>
  <c r="J23" i="16"/>
  <c r="E23" i="16"/>
  <c r="J93" i="16" s="1"/>
  <c r="J22" i="16"/>
  <c r="J14" i="16"/>
  <c r="J91" i="16" s="1"/>
  <c r="E7" i="16"/>
  <c r="E116" i="16" s="1"/>
  <c r="J41" i="15"/>
  <c r="J40" i="15"/>
  <c r="AY114" i="1"/>
  <c r="J39" i="15"/>
  <c r="AX114" i="1" s="1"/>
  <c r="BI251" i="15"/>
  <c r="BH251" i="15"/>
  <c r="BG251" i="15"/>
  <c r="BE251" i="15"/>
  <c r="T251" i="15"/>
  <c r="T250" i="15"/>
  <c r="R251" i="15"/>
  <c r="R250" i="15" s="1"/>
  <c r="P251" i="15"/>
  <c r="P250" i="15" s="1"/>
  <c r="BI249" i="15"/>
  <c r="BH249" i="15"/>
  <c r="BG249" i="15"/>
  <c r="BE249" i="15"/>
  <c r="T249" i="15"/>
  <c r="R249" i="15"/>
  <c r="P249" i="15"/>
  <c r="BI248" i="15"/>
  <c r="BH248" i="15"/>
  <c r="BG248" i="15"/>
  <c r="BE248" i="15"/>
  <c r="T248" i="15"/>
  <c r="R248" i="15"/>
  <c r="P248" i="15"/>
  <c r="BI247" i="15"/>
  <c r="BH247" i="15"/>
  <c r="BG247" i="15"/>
  <c r="BE247" i="15"/>
  <c r="T247" i="15"/>
  <c r="R247" i="15"/>
  <c r="P247" i="15"/>
  <c r="BI246" i="15"/>
  <c r="BH246" i="15"/>
  <c r="BG246" i="15"/>
  <c r="BE246" i="15"/>
  <c r="T246" i="15"/>
  <c r="R246" i="15"/>
  <c r="P246" i="15"/>
  <c r="BI245" i="15"/>
  <c r="BH245" i="15"/>
  <c r="BG245" i="15"/>
  <c r="BE245" i="15"/>
  <c r="T245" i="15"/>
  <c r="R245" i="15"/>
  <c r="P245" i="15"/>
  <c r="BI244" i="15"/>
  <c r="BH244" i="15"/>
  <c r="BG244" i="15"/>
  <c r="BE244" i="15"/>
  <c r="T244" i="15"/>
  <c r="R244" i="15"/>
  <c r="P244" i="15"/>
  <c r="BI243" i="15"/>
  <c r="BH243" i="15"/>
  <c r="BG243" i="15"/>
  <c r="BE243" i="15"/>
  <c r="T243" i="15"/>
  <c r="R243" i="15"/>
  <c r="P243" i="15"/>
  <c r="BI241" i="15"/>
  <c r="BH241" i="15"/>
  <c r="BG241" i="15"/>
  <c r="BE241" i="15"/>
  <c r="T241" i="15"/>
  <c r="R241" i="15"/>
  <c r="P241" i="15"/>
  <c r="BI240" i="15"/>
  <c r="BH240" i="15"/>
  <c r="BG240" i="15"/>
  <c r="BE240" i="15"/>
  <c r="T240" i="15"/>
  <c r="R240" i="15"/>
  <c r="P240" i="15"/>
  <c r="BI239" i="15"/>
  <c r="BH239" i="15"/>
  <c r="BG239" i="15"/>
  <c r="BE239" i="15"/>
  <c r="T239" i="15"/>
  <c r="R239" i="15"/>
  <c r="P239" i="15"/>
  <c r="BI238" i="15"/>
  <c r="BH238" i="15"/>
  <c r="BG238" i="15"/>
  <c r="BE238" i="15"/>
  <c r="T238" i="15"/>
  <c r="R238" i="15"/>
  <c r="P238" i="15"/>
  <c r="BI237" i="15"/>
  <c r="BH237" i="15"/>
  <c r="BG237" i="15"/>
  <c r="BE237" i="15"/>
  <c r="T237" i="15"/>
  <c r="R237" i="15"/>
  <c r="P237" i="15"/>
  <c r="BI236" i="15"/>
  <c r="BH236" i="15"/>
  <c r="BG236" i="15"/>
  <c r="BE236" i="15"/>
  <c r="T236" i="15"/>
  <c r="R236" i="15"/>
  <c r="P236" i="15"/>
  <c r="BI235" i="15"/>
  <c r="BH235" i="15"/>
  <c r="BG235" i="15"/>
  <c r="BE235" i="15"/>
  <c r="T235" i="15"/>
  <c r="R235" i="15"/>
  <c r="P235" i="15"/>
  <c r="BI234" i="15"/>
  <c r="BH234" i="15"/>
  <c r="BG234" i="15"/>
  <c r="BE234" i="15"/>
  <c r="T234" i="15"/>
  <c r="R234" i="15"/>
  <c r="P234" i="15"/>
  <c r="BI232" i="15"/>
  <c r="BH232" i="15"/>
  <c r="BG232" i="15"/>
  <c r="BE232" i="15"/>
  <c r="T232" i="15"/>
  <c r="R232" i="15"/>
  <c r="P232" i="15"/>
  <c r="BI231" i="15"/>
  <c r="BH231" i="15"/>
  <c r="BG231" i="15"/>
  <c r="BE231" i="15"/>
  <c r="T231" i="15"/>
  <c r="R231" i="15"/>
  <c r="P231" i="15"/>
  <c r="BI230" i="15"/>
  <c r="BH230" i="15"/>
  <c r="BG230" i="15"/>
  <c r="BE230" i="15"/>
  <c r="T230" i="15"/>
  <c r="R230" i="15"/>
  <c r="P230" i="15"/>
  <c r="BI229" i="15"/>
  <c r="BH229" i="15"/>
  <c r="BG229" i="15"/>
  <c r="BE229" i="15"/>
  <c r="T229" i="15"/>
  <c r="R229" i="15"/>
  <c r="P229" i="15"/>
  <c r="BI227" i="15"/>
  <c r="BH227" i="15"/>
  <c r="BG227" i="15"/>
  <c r="BE227" i="15"/>
  <c r="T227" i="15"/>
  <c r="T226" i="15" s="1"/>
  <c r="R227" i="15"/>
  <c r="R226" i="15" s="1"/>
  <c r="P227" i="15"/>
  <c r="P226" i="15" s="1"/>
  <c r="BI225" i="15"/>
  <c r="BH225" i="15"/>
  <c r="BG225" i="15"/>
  <c r="BE225" i="15"/>
  <c r="T225" i="15"/>
  <c r="R225" i="15"/>
  <c r="P225" i="15"/>
  <c r="BI224" i="15"/>
  <c r="BH224" i="15"/>
  <c r="BG224" i="15"/>
  <c r="BE224" i="15"/>
  <c r="T224" i="15"/>
  <c r="R224" i="15"/>
  <c r="P224" i="15"/>
  <c r="BI223" i="15"/>
  <c r="BH223" i="15"/>
  <c r="BG223" i="15"/>
  <c r="BE223" i="15"/>
  <c r="T223" i="15"/>
  <c r="R223" i="15"/>
  <c r="P223" i="15"/>
  <c r="BI222" i="15"/>
  <c r="BH222" i="15"/>
  <c r="BG222" i="15"/>
  <c r="BE222" i="15"/>
  <c r="T222" i="15"/>
  <c r="R222" i="15"/>
  <c r="P222" i="15"/>
  <c r="BI221" i="15"/>
  <c r="BH221" i="15"/>
  <c r="BG221" i="15"/>
  <c r="BE221" i="15"/>
  <c r="T221" i="15"/>
  <c r="R221" i="15"/>
  <c r="P221" i="15"/>
  <c r="BI220" i="15"/>
  <c r="BH220" i="15"/>
  <c r="BG220" i="15"/>
  <c r="BE220" i="15"/>
  <c r="T220" i="15"/>
  <c r="R220" i="15"/>
  <c r="P220" i="15"/>
  <c r="BI219" i="15"/>
  <c r="BH219" i="15"/>
  <c r="BG219" i="15"/>
  <c r="BE219" i="15"/>
  <c r="T219" i="15"/>
  <c r="R219" i="15"/>
  <c r="P219" i="15"/>
  <c r="BI218" i="15"/>
  <c r="BH218" i="15"/>
  <c r="BG218" i="15"/>
  <c r="BE218" i="15"/>
  <c r="T218" i="15"/>
  <c r="R218" i="15"/>
  <c r="P218" i="15"/>
  <c r="BI217" i="15"/>
  <c r="BH217" i="15"/>
  <c r="BG217" i="15"/>
  <c r="BE217" i="15"/>
  <c r="T217" i="15"/>
  <c r="R217" i="15"/>
  <c r="P217" i="15"/>
  <c r="BI216" i="15"/>
  <c r="BH216" i="15"/>
  <c r="BG216" i="15"/>
  <c r="BE216" i="15"/>
  <c r="T216" i="15"/>
  <c r="R216" i="15"/>
  <c r="P216" i="15"/>
  <c r="BI215" i="15"/>
  <c r="BH215" i="15"/>
  <c r="BG215" i="15"/>
  <c r="BE215" i="15"/>
  <c r="T215" i="15"/>
  <c r="R215" i="15"/>
  <c r="P215" i="15"/>
  <c r="BI214" i="15"/>
  <c r="BH214" i="15"/>
  <c r="BG214" i="15"/>
  <c r="BE214" i="15"/>
  <c r="T214" i="15"/>
  <c r="R214" i="15"/>
  <c r="P214" i="15"/>
  <c r="BI213" i="15"/>
  <c r="BH213" i="15"/>
  <c r="BG213" i="15"/>
  <c r="BE213" i="15"/>
  <c r="T213" i="15"/>
  <c r="R213" i="15"/>
  <c r="P213" i="15"/>
  <c r="BI212" i="15"/>
  <c r="BH212" i="15"/>
  <c r="BG212" i="15"/>
  <c r="BE212" i="15"/>
  <c r="T212" i="15"/>
  <c r="R212" i="15"/>
  <c r="P212" i="15"/>
  <c r="BI211" i="15"/>
  <c r="BH211" i="15"/>
  <c r="BG211" i="15"/>
  <c r="BE211" i="15"/>
  <c r="T211" i="15"/>
  <c r="R211" i="15"/>
  <c r="P211" i="15"/>
  <c r="BI209" i="15"/>
  <c r="BH209" i="15"/>
  <c r="BG209" i="15"/>
  <c r="BE209" i="15"/>
  <c r="T209" i="15"/>
  <c r="R209" i="15"/>
  <c r="P209" i="15"/>
  <c r="BI208" i="15"/>
  <c r="BH208" i="15"/>
  <c r="BG208" i="15"/>
  <c r="BE208" i="15"/>
  <c r="T208" i="15"/>
  <c r="R208" i="15"/>
  <c r="P208" i="15"/>
  <c r="BI206" i="15"/>
  <c r="BH206" i="15"/>
  <c r="BG206" i="15"/>
  <c r="BE206" i="15"/>
  <c r="T206" i="15"/>
  <c r="R206" i="15"/>
  <c r="P206" i="15"/>
  <c r="BI205" i="15"/>
  <c r="BH205" i="15"/>
  <c r="BG205" i="15"/>
  <c r="BE205" i="15"/>
  <c r="T205" i="15"/>
  <c r="R205" i="15"/>
  <c r="P205" i="15"/>
  <c r="BI204" i="15"/>
  <c r="BH204" i="15"/>
  <c r="BG204" i="15"/>
  <c r="BE204" i="15"/>
  <c r="T204" i="15"/>
  <c r="R204" i="15"/>
  <c r="P204" i="15"/>
  <c r="BI203" i="15"/>
  <c r="BH203" i="15"/>
  <c r="BG203" i="15"/>
  <c r="BE203" i="15"/>
  <c r="T203" i="15"/>
  <c r="R203" i="15"/>
  <c r="P203" i="15"/>
  <c r="BI201" i="15"/>
  <c r="BH201" i="15"/>
  <c r="BG201" i="15"/>
  <c r="BE201" i="15"/>
  <c r="T201" i="15"/>
  <c r="R201" i="15"/>
  <c r="P201" i="15"/>
  <c r="BI200" i="15"/>
  <c r="BH200" i="15"/>
  <c r="BG200" i="15"/>
  <c r="BE200" i="15"/>
  <c r="T200" i="15"/>
  <c r="R200" i="15"/>
  <c r="P200" i="15"/>
  <c r="BI199" i="15"/>
  <c r="BH199" i="15"/>
  <c r="BG199" i="15"/>
  <c r="BE199" i="15"/>
  <c r="T199" i="15"/>
  <c r="R199" i="15"/>
  <c r="P199" i="15"/>
  <c r="BI197" i="15"/>
  <c r="BH197" i="15"/>
  <c r="BG197" i="15"/>
  <c r="BE197" i="15"/>
  <c r="T197" i="15"/>
  <c r="R197" i="15"/>
  <c r="P197" i="15"/>
  <c r="BI196" i="15"/>
  <c r="BH196" i="15"/>
  <c r="BG196" i="15"/>
  <c r="BE196" i="15"/>
  <c r="T196" i="15"/>
  <c r="R196" i="15"/>
  <c r="P196" i="15"/>
  <c r="BI195" i="15"/>
  <c r="BH195" i="15"/>
  <c r="BG195" i="15"/>
  <c r="BE195" i="15"/>
  <c r="T195" i="15"/>
  <c r="R195" i="15"/>
  <c r="P195" i="15"/>
  <c r="BI194" i="15"/>
  <c r="BH194" i="15"/>
  <c r="BG194" i="15"/>
  <c r="BE194" i="15"/>
  <c r="T194" i="15"/>
  <c r="R194" i="15"/>
  <c r="P194" i="15"/>
  <c r="BI191" i="15"/>
  <c r="BH191" i="15"/>
  <c r="BG191" i="15"/>
  <c r="BE191" i="15"/>
  <c r="T191" i="15"/>
  <c r="T190" i="15" s="1"/>
  <c r="R191" i="15"/>
  <c r="R190" i="15" s="1"/>
  <c r="P191" i="15"/>
  <c r="P190" i="15" s="1"/>
  <c r="BI189" i="15"/>
  <c r="BH189" i="15"/>
  <c r="BG189" i="15"/>
  <c r="BE189" i="15"/>
  <c r="T189" i="15"/>
  <c r="R189" i="15"/>
  <c r="P189" i="15"/>
  <c r="BI188" i="15"/>
  <c r="BH188" i="15"/>
  <c r="BG188" i="15"/>
  <c r="BE188" i="15"/>
  <c r="T188" i="15"/>
  <c r="R188" i="15"/>
  <c r="P188" i="15"/>
  <c r="BI187" i="15"/>
  <c r="BH187" i="15"/>
  <c r="BG187" i="15"/>
  <c r="BE187" i="15"/>
  <c r="T187" i="15"/>
  <c r="R187" i="15"/>
  <c r="P187" i="15"/>
  <c r="BI186" i="15"/>
  <c r="BH186" i="15"/>
  <c r="BG186" i="15"/>
  <c r="BE186" i="15"/>
  <c r="T186" i="15"/>
  <c r="R186" i="15"/>
  <c r="P186" i="15"/>
  <c r="BI185" i="15"/>
  <c r="BH185" i="15"/>
  <c r="BG185" i="15"/>
  <c r="BE185" i="15"/>
  <c r="T185" i="15"/>
  <c r="R185" i="15"/>
  <c r="P185" i="15"/>
  <c r="BI184" i="15"/>
  <c r="BH184" i="15"/>
  <c r="BG184" i="15"/>
  <c r="BE184" i="15"/>
  <c r="T184" i="15"/>
  <c r="R184" i="15"/>
  <c r="P184" i="15"/>
  <c r="BI183" i="15"/>
  <c r="BH183" i="15"/>
  <c r="BG183" i="15"/>
  <c r="BE183" i="15"/>
  <c r="T183" i="15"/>
  <c r="R183" i="15"/>
  <c r="P183" i="15"/>
  <c r="BI182" i="15"/>
  <c r="BH182" i="15"/>
  <c r="BG182" i="15"/>
  <c r="BE182" i="15"/>
  <c r="T182" i="15"/>
  <c r="R182" i="15"/>
  <c r="P182" i="15"/>
  <c r="BI181" i="15"/>
  <c r="BH181" i="15"/>
  <c r="BG181" i="15"/>
  <c r="BE181" i="15"/>
  <c r="T181" i="15"/>
  <c r="R181" i="15"/>
  <c r="P181" i="15"/>
  <c r="BI179" i="15"/>
  <c r="BH179" i="15"/>
  <c r="BG179" i="15"/>
  <c r="BE179" i="15"/>
  <c r="T179" i="15"/>
  <c r="R179" i="15"/>
  <c r="P179" i="15"/>
  <c r="BI178" i="15"/>
  <c r="BH178" i="15"/>
  <c r="BG178" i="15"/>
  <c r="BE178" i="15"/>
  <c r="T178" i="15"/>
  <c r="R178" i="15"/>
  <c r="P178" i="15"/>
  <c r="BI177" i="15"/>
  <c r="BH177" i="15"/>
  <c r="BG177" i="15"/>
  <c r="BE177" i="15"/>
  <c r="T177" i="15"/>
  <c r="R177" i="15"/>
  <c r="P177" i="15"/>
  <c r="BI176" i="15"/>
  <c r="BH176" i="15"/>
  <c r="BG176" i="15"/>
  <c r="BE176" i="15"/>
  <c r="T176" i="15"/>
  <c r="R176" i="15"/>
  <c r="P176" i="15"/>
  <c r="BI175" i="15"/>
  <c r="BH175" i="15"/>
  <c r="BG175" i="15"/>
  <c r="BE175" i="15"/>
  <c r="T175" i="15"/>
  <c r="R175" i="15"/>
  <c r="P175" i="15"/>
  <c r="BI174" i="15"/>
  <c r="BH174" i="15"/>
  <c r="BG174" i="15"/>
  <c r="BE174" i="15"/>
  <c r="T174" i="15"/>
  <c r="R174" i="15"/>
  <c r="P174" i="15"/>
  <c r="BI172" i="15"/>
  <c r="BH172" i="15"/>
  <c r="BG172" i="15"/>
  <c r="BE172" i="15"/>
  <c r="T172" i="15"/>
  <c r="R172" i="15"/>
  <c r="P172" i="15"/>
  <c r="BI171" i="15"/>
  <c r="BH171" i="15"/>
  <c r="BG171" i="15"/>
  <c r="BE171" i="15"/>
  <c r="T171" i="15"/>
  <c r="R171" i="15"/>
  <c r="P171" i="15"/>
  <c r="BI170" i="15"/>
  <c r="BH170" i="15"/>
  <c r="BG170" i="15"/>
  <c r="BE170" i="15"/>
  <c r="T170" i="15"/>
  <c r="R170" i="15"/>
  <c r="P170" i="15"/>
  <c r="BI169" i="15"/>
  <c r="BH169" i="15"/>
  <c r="BG169" i="15"/>
  <c r="BE169" i="15"/>
  <c r="T169" i="15"/>
  <c r="R169" i="15"/>
  <c r="P169" i="15"/>
  <c r="BI168" i="15"/>
  <c r="BH168" i="15"/>
  <c r="BG168" i="15"/>
  <c r="BE168" i="15"/>
  <c r="T168" i="15"/>
  <c r="R168" i="15"/>
  <c r="P168" i="15"/>
  <c r="BI167" i="15"/>
  <c r="BH167" i="15"/>
  <c r="BG167" i="15"/>
  <c r="BE167" i="15"/>
  <c r="T167" i="15"/>
  <c r="R167" i="15"/>
  <c r="P167" i="15"/>
  <c r="BI165" i="15"/>
  <c r="BH165" i="15"/>
  <c r="BG165" i="15"/>
  <c r="BE165" i="15"/>
  <c r="T165" i="15"/>
  <c r="R165" i="15"/>
  <c r="P165" i="15"/>
  <c r="BI164" i="15"/>
  <c r="BH164" i="15"/>
  <c r="BG164" i="15"/>
  <c r="BE164" i="15"/>
  <c r="T164" i="15"/>
  <c r="R164" i="15"/>
  <c r="P164" i="15"/>
  <c r="BI163" i="15"/>
  <c r="BH163" i="15"/>
  <c r="BG163" i="15"/>
  <c r="BE163" i="15"/>
  <c r="T163" i="15"/>
  <c r="R163" i="15"/>
  <c r="P163" i="15"/>
  <c r="BI162" i="15"/>
  <c r="BH162" i="15"/>
  <c r="BG162" i="15"/>
  <c r="BE162" i="15"/>
  <c r="T162" i="15"/>
  <c r="R162" i="15"/>
  <c r="P162" i="15"/>
  <c r="BI161" i="15"/>
  <c r="BH161" i="15"/>
  <c r="BG161" i="15"/>
  <c r="BE161" i="15"/>
  <c r="T161" i="15"/>
  <c r="R161" i="15"/>
  <c r="P161" i="15"/>
  <c r="BI160" i="15"/>
  <c r="BH160" i="15"/>
  <c r="BG160" i="15"/>
  <c r="BE160" i="15"/>
  <c r="T160" i="15"/>
  <c r="R160" i="15"/>
  <c r="P160" i="15"/>
  <c r="BI159" i="15"/>
  <c r="BH159" i="15"/>
  <c r="BG159" i="15"/>
  <c r="BE159" i="15"/>
  <c r="T159" i="15"/>
  <c r="R159" i="15"/>
  <c r="P159" i="15"/>
  <c r="BI158" i="15"/>
  <c r="BH158" i="15"/>
  <c r="BG158" i="15"/>
  <c r="BE158" i="15"/>
  <c r="T158" i="15"/>
  <c r="R158" i="15"/>
  <c r="P158" i="15"/>
  <c r="BI157" i="15"/>
  <c r="BH157" i="15"/>
  <c r="BG157" i="15"/>
  <c r="BE157" i="15"/>
  <c r="T157" i="15"/>
  <c r="R157" i="15"/>
  <c r="P157" i="15"/>
  <c r="BI156" i="15"/>
  <c r="BH156" i="15"/>
  <c r="BG156" i="15"/>
  <c r="BE156" i="15"/>
  <c r="T156" i="15"/>
  <c r="R156" i="15"/>
  <c r="P156" i="15"/>
  <c r="BI154" i="15"/>
  <c r="BH154" i="15"/>
  <c r="BG154" i="15"/>
  <c r="BE154" i="15"/>
  <c r="T154" i="15"/>
  <c r="R154" i="15"/>
  <c r="P154" i="15"/>
  <c r="BI153" i="15"/>
  <c r="BH153" i="15"/>
  <c r="BG153" i="15"/>
  <c r="BE153" i="15"/>
  <c r="T153" i="15"/>
  <c r="R153" i="15"/>
  <c r="P153" i="15"/>
  <c r="BI152" i="15"/>
  <c r="BH152" i="15"/>
  <c r="BG152" i="15"/>
  <c r="BE152" i="15"/>
  <c r="T152" i="15"/>
  <c r="R152" i="15"/>
  <c r="P152" i="15"/>
  <c r="BI151" i="15"/>
  <c r="BH151" i="15"/>
  <c r="BG151" i="15"/>
  <c r="BE151" i="15"/>
  <c r="T151" i="15"/>
  <c r="R151" i="15"/>
  <c r="P151" i="15"/>
  <c r="BI150" i="15"/>
  <c r="BH150" i="15"/>
  <c r="BG150" i="15"/>
  <c r="BE150" i="15"/>
  <c r="T150" i="15"/>
  <c r="R150" i="15"/>
  <c r="P150" i="15"/>
  <c r="BI149" i="15"/>
  <c r="BH149" i="15"/>
  <c r="BG149" i="15"/>
  <c r="BE149" i="15"/>
  <c r="T149" i="15"/>
  <c r="R149" i="15"/>
  <c r="P149" i="15"/>
  <c r="BI148" i="15"/>
  <c r="BH148" i="15"/>
  <c r="BG148" i="15"/>
  <c r="BE148" i="15"/>
  <c r="T148" i="15"/>
  <c r="R148" i="15"/>
  <c r="P148" i="15"/>
  <c r="BI147" i="15"/>
  <c r="BH147" i="15"/>
  <c r="BG147" i="15"/>
  <c r="BE147" i="15"/>
  <c r="T147" i="15"/>
  <c r="R147" i="15"/>
  <c r="P147" i="15"/>
  <c r="BI146" i="15"/>
  <c r="BH146" i="15"/>
  <c r="BG146" i="15"/>
  <c r="BE146" i="15"/>
  <c r="T146" i="15"/>
  <c r="R146" i="15"/>
  <c r="P146" i="15"/>
  <c r="BI145" i="15"/>
  <c r="BH145" i="15"/>
  <c r="BG145" i="15"/>
  <c r="BE145" i="15"/>
  <c r="T145" i="15"/>
  <c r="R145" i="15"/>
  <c r="P145" i="15"/>
  <c r="F139" i="15"/>
  <c r="F138" i="15"/>
  <c r="F136" i="15"/>
  <c r="E134" i="15"/>
  <c r="F96" i="15"/>
  <c r="F95" i="15"/>
  <c r="F93" i="15"/>
  <c r="E91" i="15"/>
  <c r="J28" i="15"/>
  <c r="E28" i="15"/>
  <c r="J139" i="15" s="1"/>
  <c r="J27" i="15"/>
  <c r="J25" i="15"/>
  <c r="E25" i="15"/>
  <c r="J138" i="15" s="1"/>
  <c r="J24" i="15"/>
  <c r="J16" i="15"/>
  <c r="J136" i="15" s="1"/>
  <c r="E7" i="15"/>
  <c r="E128" i="15"/>
  <c r="J41" i="14"/>
  <c r="J40" i="14"/>
  <c r="AY113" i="1" s="1"/>
  <c r="J39" i="14"/>
  <c r="AX113" i="1"/>
  <c r="BI166" i="14"/>
  <c r="BH166" i="14"/>
  <c r="BG166" i="14"/>
  <c r="BE166" i="14"/>
  <c r="T166" i="14"/>
  <c r="R166" i="14"/>
  <c r="P166" i="14"/>
  <c r="BI165" i="14"/>
  <c r="BH165" i="14"/>
  <c r="BG165" i="14"/>
  <c r="BE165" i="14"/>
  <c r="T165" i="14"/>
  <c r="R165" i="14"/>
  <c r="P165" i="14"/>
  <c r="BI164" i="14"/>
  <c r="BH164" i="14"/>
  <c r="BG164" i="14"/>
  <c r="BE164" i="14"/>
  <c r="T164" i="14"/>
  <c r="R164" i="14"/>
  <c r="P164" i="14"/>
  <c r="BI162" i="14"/>
  <c r="BH162" i="14"/>
  <c r="BG162" i="14"/>
  <c r="BE162" i="14"/>
  <c r="T162" i="14"/>
  <c r="T161" i="14" s="1"/>
  <c r="R162" i="14"/>
  <c r="R161" i="14" s="1"/>
  <c r="P162" i="14"/>
  <c r="P161" i="14" s="1"/>
  <c r="BI159" i="14"/>
  <c r="BH159" i="14"/>
  <c r="BG159" i="14"/>
  <c r="BE159" i="14"/>
  <c r="T159" i="14"/>
  <c r="T158" i="14" s="1"/>
  <c r="R159" i="14"/>
  <c r="R158" i="14"/>
  <c r="P159" i="14"/>
  <c r="P158" i="14" s="1"/>
  <c r="BI157" i="14"/>
  <c r="BH157" i="14"/>
  <c r="BG157" i="14"/>
  <c r="BE157" i="14"/>
  <c r="T157" i="14"/>
  <c r="R157" i="14"/>
  <c r="P157" i="14"/>
  <c r="BI156" i="14"/>
  <c r="BH156" i="14"/>
  <c r="BG156" i="14"/>
  <c r="BE156" i="14"/>
  <c r="T156" i="14"/>
  <c r="R156" i="14"/>
  <c r="P156" i="14"/>
  <c r="BI155" i="14"/>
  <c r="BH155" i="14"/>
  <c r="BG155" i="14"/>
  <c r="BE155" i="14"/>
  <c r="T155" i="14"/>
  <c r="R155" i="14"/>
  <c r="P155" i="14"/>
  <c r="BI153" i="14"/>
  <c r="BH153" i="14"/>
  <c r="BG153" i="14"/>
  <c r="BE153" i="14"/>
  <c r="T153" i="14"/>
  <c r="R153" i="14"/>
  <c r="P153" i="14"/>
  <c r="BI152" i="14"/>
  <c r="BH152" i="14"/>
  <c r="BG152" i="14"/>
  <c r="BE152" i="14"/>
  <c r="T152" i="14"/>
  <c r="R152" i="14"/>
  <c r="P152" i="14"/>
  <c r="BI151" i="14"/>
  <c r="BH151" i="14"/>
  <c r="BG151" i="14"/>
  <c r="BE151" i="14"/>
  <c r="T151" i="14"/>
  <c r="R151" i="14"/>
  <c r="P151" i="14"/>
  <c r="BI150" i="14"/>
  <c r="BH150" i="14"/>
  <c r="BG150" i="14"/>
  <c r="BE150" i="14"/>
  <c r="T150" i="14"/>
  <c r="R150" i="14"/>
  <c r="P150" i="14"/>
  <c r="BI149" i="14"/>
  <c r="BH149" i="14"/>
  <c r="BG149" i="14"/>
  <c r="BE149" i="14"/>
  <c r="T149" i="14"/>
  <c r="R149" i="14"/>
  <c r="P149" i="14"/>
  <c r="BI148" i="14"/>
  <c r="BH148" i="14"/>
  <c r="BG148" i="14"/>
  <c r="BE148" i="14"/>
  <c r="T148" i="14"/>
  <c r="R148" i="14"/>
  <c r="P148" i="14"/>
  <c r="BI147" i="14"/>
  <c r="BH147" i="14"/>
  <c r="BG147" i="14"/>
  <c r="BE147" i="14"/>
  <c r="T147" i="14"/>
  <c r="R147" i="14"/>
  <c r="P147" i="14"/>
  <c r="BI146" i="14"/>
  <c r="BH146" i="14"/>
  <c r="BG146" i="14"/>
  <c r="BE146" i="14"/>
  <c r="T146" i="14"/>
  <c r="R146" i="14"/>
  <c r="P146" i="14"/>
  <c r="BI145" i="14"/>
  <c r="BH145" i="14"/>
  <c r="BG145" i="14"/>
  <c r="BE145" i="14"/>
  <c r="T145" i="14"/>
  <c r="R145" i="14"/>
  <c r="P145" i="14"/>
  <c r="BI144" i="14"/>
  <c r="BH144" i="14"/>
  <c r="BG144" i="14"/>
  <c r="BE144" i="14"/>
  <c r="T144" i="14"/>
  <c r="R144" i="14"/>
  <c r="P144" i="14"/>
  <c r="BI143" i="14"/>
  <c r="BH143" i="14"/>
  <c r="BG143" i="14"/>
  <c r="BE143" i="14"/>
  <c r="T143" i="14"/>
  <c r="R143" i="14"/>
  <c r="P143" i="14"/>
  <c r="BI142" i="14"/>
  <c r="BH142" i="14"/>
  <c r="BG142" i="14"/>
  <c r="BE142" i="14"/>
  <c r="T142" i="14"/>
  <c r="R142" i="14"/>
  <c r="P142" i="14"/>
  <c r="BI141" i="14"/>
  <c r="BH141" i="14"/>
  <c r="BG141" i="14"/>
  <c r="BE141" i="14"/>
  <c r="T141" i="14"/>
  <c r="R141" i="14"/>
  <c r="P141" i="14"/>
  <c r="BI140" i="14"/>
  <c r="BH140" i="14"/>
  <c r="BG140" i="14"/>
  <c r="BE140" i="14"/>
  <c r="T140" i="14"/>
  <c r="R140" i="14"/>
  <c r="P140" i="14"/>
  <c r="BI139" i="14"/>
  <c r="BH139" i="14"/>
  <c r="BG139" i="14"/>
  <c r="BE139" i="14"/>
  <c r="T139" i="14"/>
  <c r="R139" i="14"/>
  <c r="P139" i="14"/>
  <c r="BI138" i="14"/>
  <c r="BH138" i="14"/>
  <c r="BG138" i="14"/>
  <c r="BE138" i="14"/>
  <c r="T138" i="14"/>
  <c r="R138" i="14"/>
  <c r="P138" i="14"/>
  <c r="BI137" i="14"/>
  <c r="BH137" i="14"/>
  <c r="BG137" i="14"/>
  <c r="BE137" i="14"/>
  <c r="T137" i="14"/>
  <c r="R137" i="14"/>
  <c r="P137" i="14"/>
  <c r="BI136" i="14"/>
  <c r="BH136" i="14"/>
  <c r="BG136" i="14"/>
  <c r="BE136" i="14"/>
  <c r="T136" i="14"/>
  <c r="R136" i="14"/>
  <c r="P136" i="14"/>
  <c r="BI135" i="14"/>
  <c r="BH135" i="14"/>
  <c r="BG135" i="14"/>
  <c r="BE135" i="14"/>
  <c r="T135" i="14"/>
  <c r="R135" i="14"/>
  <c r="P135" i="14"/>
  <c r="BI134" i="14"/>
  <c r="BH134" i="14"/>
  <c r="BG134" i="14"/>
  <c r="BE134" i="14"/>
  <c r="T134" i="14"/>
  <c r="R134" i="14"/>
  <c r="P134" i="14"/>
  <c r="F128" i="14"/>
  <c r="F127" i="14"/>
  <c r="F125" i="14"/>
  <c r="E123" i="14"/>
  <c r="F96" i="14"/>
  <c r="F95" i="14"/>
  <c r="F93" i="14"/>
  <c r="E91" i="14"/>
  <c r="J28" i="14"/>
  <c r="E28" i="14"/>
  <c r="J128" i="14" s="1"/>
  <c r="J27" i="14"/>
  <c r="J25" i="14"/>
  <c r="E25" i="14"/>
  <c r="J127" i="14" s="1"/>
  <c r="J24" i="14"/>
  <c r="J16" i="14"/>
  <c r="J125" i="14"/>
  <c r="E7" i="14"/>
  <c r="E85" i="14" s="1"/>
  <c r="J41" i="13"/>
  <c r="J40" i="13"/>
  <c r="AY111" i="1" s="1"/>
  <c r="J39" i="13"/>
  <c r="AX111" i="1" s="1"/>
  <c r="BI190" i="13"/>
  <c r="BH190" i="13"/>
  <c r="BG190" i="13"/>
  <c r="BE190" i="13"/>
  <c r="T190" i="13"/>
  <c r="R190" i="13"/>
  <c r="P190" i="13"/>
  <c r="BI189" i="13"/>
  <c r="BH189" i="13"/>
  <c r="BG189" i="13"/>
  <c r="BE189" i="13"/>
  <c r="T189" i="13"/>
  <c r="R189" i="13"/>
  <c r="P189" i="13"/>
  <c r="BI188" i="13"/>
  <c r="BH188" i="13"/>
  <c r="BG188" i="13"/>
  <c r="BE188" i="13"/>
  <c r="T188" i="13"/>
  <c r="R188" i="13"/>
  <c r="P188" i="13"/>
  <c r="BI187" i="13"/>
  <c r="BH187" i="13"/>
  <c r="BG187" i="13"/>
  <c r="BE187" i="13"/>
  <c r="T187" i="13"/>
  <c r="R187" i="13"/>
  <c r="P187" i="13"/>
  <c r="BI185" i="13"/>
  <c r="BH185" i="13"/>
  <c r="BG185" i="13"/>
  <c r="BE185" i="13"/>
  <c r="T185" i="13"/>
  <c r="R185" i="13"/>
  <c r="P185" i="13"/>
  <c r="BI184" i="13"/>
  <c r="BH184" i="13"/>
  <c r="BG184" i="13"/>
  <c r="BE184" i="13"/>
  <c r="T184" i="13"/>
  <c r="R184" i="13"/>
  <c r="P184" i="13"/>
  <c r="BI183" i="13"/>
  <c r="BH183" i="13"/>
  <c r="BG183" i="13"/>
  <c r="BE183" i="13"/>
  <c r="T183" i="13"/>
  <c r="R183" i="13"/>
  <c r="P183" i="13"/>
  <c r="BI181" i="13"/>
  <c r="BH181" i="13"/>
  <c r="BG181" i="13"/>
  <c r="BE181" i="13"/>
  <c r="T181" i="13"/>
  <c r="R181" i="13"/>
  <c r="P181" i="13"/>
  <c r="BI180" i="13"/>
  <c r="BH180" i="13"/>
  <c r="BG180" i="13"/>
  <c r="BE180" i="13"/>
  <c r="T180" i="13"/>
  <c r="R180" i="13"/>
  <c r="P180" i="13"/>
  <c r="BI179" i="13"/>
  <c r="BH179" i="13"/>
  <c r="BG179" i="13"/>
  <c r="BE179" i="13"/>
  <c r="T179" i="13"/>
  <c r="R179" i="13"/>
  <c r="P179" i="13"/>
  <c r="BI178" i="13"/>
  <c r="BH178" i="13"/>
  <c r="BG178" i="13"/>
  <c r="BE178" i="13"/>
  <c r="T178" i="13"/>
  <c r="R178" i="13"/>
  <c r="P178" i="13"/>
  <c r="BI177" i="13"/>
  <c r="BH177" i="13"/>
  <c r="BG177" i="13"/>
  <c r="BE177" i="13"/>
  <c r="T177" i="13"/>
  <c r="R177" i="13"/>
  <c r="P177" i="13"/>
  <c r="BI176" i="13"/>
  <c r="BH176" i="13"/>
  <c r="BG176" i="13"/>
  <c r="BE176" i="13"/>
  <c r="T176" i="13"/>
  <c r="R176" i="13"/>
  <c r="P176" i="13"/>
  <c r="BI175" i="13"/>
  <c r="BH175" i="13"/>
  <c r="BG175" i="13"/>
  <c r="BE175" i="13"/>
  <c r="T175" i="13"/>
  <c r="R175" i="13"/>
  <c r="P175" i="13"/>
  <c r="BI174" i="13"/>
  <c r="BH174" i="13"/>
  <c r="BG174" i="13"/>
  <c r="BE174" i="13"/>
  <c r="T174" i="13"/>
  <c r="R174" i="13"/>
  <c r="P174" i="13"/>
  <c r="BI173" i="13"/>
  <c r="BH173" i="13"/>
  <c r="BG173" i="13"/>
  <c r="BE173" i="13"/>
  <c r="T173" i="13"/>
  <c r="R173" i="13"/>
  <c r="P173" i="13"/>
  <c r="BI172" i="13"/>
  <c r="BH172" i="13"/>
  <c r="BG172" i="13"/>
  <c r="BE172" i="13"/>
  <c r="T172" i="13"/>
  <c r="R172" i="13"/>
  <c r="P172" i="13"/>
  <c r="BI171" i="13"/>
  <c r="BH171" i="13"/>
  <c r="BG171" i="13"/>
  <c r="BE171" i="13"/>
  <c r="T171" i="13"/>
  <c r="R171" i="13"/>
  <c r="P171" i="13"/>
  <c r="BI170" i="13"/>
  <c r="BH170" i="13"/>
  <c r="BG170" i="13"/>
  <c r="BE170" i="13"/>
  <c r="T170" i="13"/>
  <c r="R170" i="13"/>
  <c r="P170" i="13"/>
  <c r="BI169" i="13"/>
  <c r="BH169" i="13"/>
  <c r="BG169" i="13"/>
  <c r="BE169" i="13"/>
  <c r="T169" i="13"/>
  <c r="R169" i="13"/>
  <c r="P169" i="13"/>
  <c r="BI168" i="13"/>
  <c r="BH168" i="13"/>
  <c r="BG168" i="13"/>
  <c r="BE168" i="13"/>
  <c r="T168" i="13"/>
  <c r="R168" i="13"/>
  <c r="P168" i="13"/>
  <c r="BI167" i="13"/>
  <c r="BH167" i="13"/>
  <c r="BG167" i="13"/>
  <c r="BE167" i="13"/>
  <c r="T167" i="13"/>
  <c r="R167" i="13"/>
  <c r="P167" i="13"/>
  <c r="BI166" i="13"/>
  <c r="BH166" i="13"/>
  <c r="BG166" i="13"/>
  <c r="BE166" i="13"/>
  <c r="T166" i="13"/>
  <c r="R166" i="13"/>
  <c r="P166" i="13"/>
  <c r="BI165" i="13"/>
  <c r="BH165" i="13"/>
  <c r="BG165" i="13"/>
  <c r="BE165" i="13"/>
  <c r="T165" i="13"/>
  <c r="R165" i="13"/>
  <c r="P165" i="13"/>
  <c r="BI164" i="13"/>
  <c r="BH164" i="13"/>
  <c r="BG164" i="13"/>
  <c r="BE164" i="13"/>
  <c r="T164" i="13"/>
  <c r="R164" i="13"/>
  <c r="P164" i="13"/>
  <c r="BI163" i="13"/>
  <c r="BH163" i="13"/>
  <c r="BG163" i="13"/>
  <c r="BE163" i="13"/>
  <c r="T163" i="13"/>
  <c r="R163" i="13"/>
  <c r="P163" i="13"/>
  <c r="BI162" i="13"/>
  <c r="BH162" i="13"/>
  <c r="BG162" i="13"/>
  <c r="BE162" i="13"/>
  <c r="T162" i="13"/>
  <c r="R162" i="13"/>
  <c r="P162" i="13"/>
  <c r="BI161" i="13"/>
  <c r="BH161" i="13"/>
  <c r="BG161" i="13"/>
  <c r="BE161" i="13"/>
  <c r="T161" i="13"/>
  <c r="R161" i="13"/>
  <c r="P161" i="13"/>
  <c r="BI160" i="13"/>
  <c r="BH160" i="13"/>
  <c r="BG160" i="13"/>
  <c r="BE160" i="13"/>
  <c r="T160" i="13"/>
  <c r="R160" i="13"/>
  <c r="P160" i="13"/>
  <c r="BI159" i="13"/>
  <c r="BH159" i="13"/>
  <c r="BG159" i="13"/>
  <c r="BE159" i="13"/>
  <c r="T159" i="13"/>
  <c r="R159" i="13"/>
  <c r="P159" i="13"/>
  <c r="BI158" i="13"/>
  <c r="BH158" i="13"/>
  <c r="BG158" i="13"/>
  <c r="BE158" i="13"/>
  <c r="T158" i="13"/>
  <c r="R158" i="13"/>
  <c r="P158" i="13"/>
  <c r="BI157" i="13"/>
  <c r="BH157" i="13"/>
  <c r="BG157" i="13"/>
  <c r="BE157" i="13"/>
  <c r="T157" i="13"/>
  <c r="R157" i="13"/>
  <c r="P157" i="13"/>
  <c r="BI156" i="13"/>
  <c r="BH156" i="13"/>
  <c r="BG156" i="13"/>
  <c r="BE156" i="13"/>
  <c r="T156" i="13"/>
  <c r="R156" i="13"/>
  <c r="P156" i="13"/>
  <c r="BI155" i="13"/>
  <c r="BH155" i="13"/>
  <c r="BG155" i="13"/>
  <c r="BE155" i="13"/>
  <c r="T155" i="13"/>
  <c r="R155" i="13"/>
  <c r="P155" i="13"/>
  <c r="BI154" i="13"/>
  <c r="BH154" i="13"/>
  <c r="BG154" i="13"/>
  <c r="BE154" i="13"/>
  <c r="T154" i="13"/>
  <c r="R154" i="13"/>
  <c r="P154" i="13"/>
  <c r="BI153" i="13"/>
  <c r="BH153" i="13"/>
  <c r="BG153" i="13"/>
  <c r="BE153" i="13"/>
  <c r="T153" i="13"/>
  <c r="R153" i="13"/>
  <c r="P153" i="13"/>
  <c r="BI152" i="13"/>
  <c r="BH152" i="13"/>
  <c r="BG152" i="13"/>
  <c r="BE152" i="13"/>
  <c r="T152" i="13"/>
  <c r="R152" i="13"/>
  <c r="P152" i="13"/>
  <c r="BI151" i="13"/>
  <c r="BH151" i="13"/>
  <c r="BG151" i="13"/>
  <c r="BE151" i="13"/>
  <c r="T151" i="13"/>
  <c r="R151" i="13"/>
  <c r="P151" i="13"/>
  <c r="BI150" i="13"/>
  <c r="BH150" i="13"/>
  <c r="BG150" i="13"/>
  <c r="BE150" i="13"/>
  <c r="T150" i="13"/>
  <c r="R150" i="13"/>
  <c r="P150" i="13"/>
  <c r="BI149" i="13"/>
  <c r="BH149" i="13"/>
  <c r="BG149" i="13"/>
  <c r="BE149" i="13"/>
  <c r="T149" i="13"/>
  <c r="R149" i="13"/>
  <c r="P149" i="13"/>
  <c r="BI148" i="13"/>
  <c r="BH148" i="13"/>
  <c r="BG148" i="13"/>
  <c r="BE148" i="13"/>
  <c r="T148" i="13"/>
  <c r="R148" i="13"/>
  <c r="P148" i="13"/>
  <c r="BI147" i="13"/>
  <c r="BH147" i="13"/>
  <c r="BG147" i="13"/>
  <c r="BE147" i="13"/>
  <c r="T147" i="13"/>
  <c r="R147" i="13"/>
  <c r="P147" i="13"/>
  <c r="BI146" i="13"/>
  <c r="BH146" i="13"/>
  <c r="BG146" i="13"/>
  <c r="BE146" i="13"/>
  <c r="T146" i="13"/>
  <c r="R146" i="13"/>
  <c r="P146" i="13"/>
  <c r="BI145" i="13"/>
  <c r="BH145" i="13"/>
  <c r="BG145" i="13"/>
  <c r="BE145" i="13"/>
  <c r="T145" i="13"/>
  <c r="R145" i="13"/>
  <c r="P145" i="13"/>
  <c r="BI144" i="13"/>
  <c r="BH144" i="13"/>
  <c r="BG144" i="13"/>
  <c r="BE144" i="13"/>
  <c r="T144" i="13"/>
  <c r="R144" i="13"/>
  <c r="P144" i="13"/>
  <c r="BI143" i="13"/>
  <c r="BH143" i="13"/>
  <c r="BG143" i="13"/>
  <c r="BE143" i="13"/>
  <c r="T143" i="13"/>
  <c r="R143" i="13"/>
  <c r="P143" i="13"/>
  <c r="BI142" i="13"/>
  <c r="BH142" i="13"/>
  <c r="BG142" i="13"/>
  <c r="BE142" i="13"/>
  <c r="T142" i="13"/>
  <c r="R142" i="13"/>
  <c r="P142" i="13"/>
  <c r="BI141" i="13"/>
  <c r="BH141" i="13"/>
  <c r="BG141" i="13"/>
  <c r="BE141" i="13"/>
  <c r="T141" i="13"/>
  <c r="R141" i="13"/>
  <c r="P141" i="13"/>
  <c r="BI140" i="13"/>
  <c r="BH140" i="13"/>
  <c r="BG140" i="13"/>
  <c r="BE140" i="13"/>
  <c r="T140" i="13"/>
  <c r="R140" i="13"/>
  <c r="P140" i="13"/>
  <c r="BI139" i="13"/>
  <c r="BH139" i="13"/>
  <c r="BG139" i="13"/>
  <c r="BE139" i="13"/>
  <c r="T139" i="13"/>
  <c r="R139" i="13"/>
  <c r="P139" i="13"/>
  <c r="BI138" i="13"/>
  <c r="BH138" i="13"/>
  <c r="BG138" i="13"/>
  <c r="BE138" i="13"/>
  <c r="T138" i="13"/>
  <c r="R138" i="13"/>
  <c r="P138" i="13"/>
  <c r="BI137" i="13"/>
  <c r="BH137" i="13"/>
  <c r="BG137" i="13"/>
  <c r="BE137" i="13"/>
  <c r="T137" i="13"/>
  <c r="R137" i="13"/>
  <c r="P137" i="13"/>
  <c r="BI136" i="13"/>
  <c r="BH136" i="13"/>
  <c r="BG136" i="13"/>
  <c r="BE136" i="13"/>
  <c r="T136" i="13"/>
  <c r="R136" i="13"/>
  <c r="P136" i="13"/>
  <c r="BI135" i="13"/>
  <c r="BH135" i="13"/>
  <c r="BG135" i="13"/>
  <c r="BE135" i="13"/>
  <c r="T135" i="13"/>
  <c r="R135" i="13"/>
  <c r="P135" i="13"/>
  <c r="BI134" i="13"/>
  <c r="BH134" i="13"/>
  <c r="BG134" i="13"/>
  <c r="BE134" i="13"/>
  <c r="T134" i="13"/>
  <c r="R134" i="13"/>
  <c r="P134" i="13"/>
  <c r="BI133" i="13"/>
  <c r="BH133" i="13"/>
  <c r="BG133" i="13"/>
  <c r="BE133" i="13"/>
  <c r="T133" i="13"/>
  <c r="R133" i="13"/>
  <c r="P133" i="13"/>
  <c r="BI132" i="13"/>
  <c r="BH132" i="13"/>
  <c r="BG132" i="13"/>
  <c r="BE132" i="13"/>
  <c r="T132" i="13"/>
  <c r="R132" i="13"/>
  <c r="P132" i="13"/>
  <c r="BI131" i="13"/>
  <c r="BH131" i="13"/>
  <c r="BG131" i="13"/>
  <c r="BE131" i="13"/>
  <c r="T131" i="13"/>
  <c r="R131" i="13"/>
  <c r="P131" i="13"/>
  <c r="F125" i="13"/>
  <c r="F124" i="13"/>
  <c r="F122" i="13"/>
  <c r="E120" i="13"/>
  <c r="F96" i="13"/>
  <c r="F95" i="13"/>
  <c r="F93" i="13"/>
  <c r="E91" i="13"/>
  <c r="J28" i="13"/>
  <c r="E28" i="13"/>
  <c r="J125" i="13" s="1"/>
  <c r="J27" i="13"/>
  <c r="J25" i="13"/>
  <c r="E25" i="13"/>
  <c r="J95" i="13" s="1"/>
  <c r="J24" i="13"/>
  <c r="J16" i="13"/>
  <c r="J122" i="13" s="1"/>
  <c r="E7" i="13"/>
  <c r="E114" i="13" s="1"/>
  <c r="J41" i="12"/>
  <c r="J40" i="12"/>
  <c r="AY110" i="1"/>
  <c r="J39" i="12"/>
  <c r="AX110" i="1"/>
  <c r="BI244" i="12"/>
  <c r="BH244" i="12"/>
  <c r="BG244" i="12"/>
  <c r="BE244" i="12"/>
  <c r="T244" i="12"/>
  <c r="R244" i="12"/>
  <c r="P244" i="12"/>
  <c r="BI243" i="12"/>
  <c r="BH243" i="12"/>
  <c r="BG243" i="12"/>
  <c r="BE243" i="12"/>
  <c r="T243" i="12"/>
  <c r="R243" i="12"/>
  <c r="P243" i="12"/>
  <c r="BI242" i="12"/>
  <c r="BH242" i="12"/>
  <c r="BG242" i="12"/>
  <c r="BE242" i="12"/>
  <c r="T242" i="12"/>
  <c r="R242" i="12"/>
  <c r="P242" i="12"/>
  <c r="BI240" i="12"/>
  <c r="BH240" i="12"/>
  <c r="BG240" i="12"/>
  <c r="BE240" i="12"/>
  <c r="T240" i="12"/>
  <c r="R240" i="12"/>
  <c r="P240" i="12"/>
  <c r="BI239" i="12"/>
  <c r="BH239" i="12"/>
  <c r="BG239" i="12"/>
  <c r="BE239" i="12"/>
  <c r="T239" i="12"/>
  <c r="R239" i="12"/>
  <c r="P239" i="12"/>
  <c r="BI238" i="12"/>
  <c r="BH238" i="12"/>
  <c r="BG238" i="12"/>
  <c r="BE238" i="12"/>
  <c r="T238" i="12"/>
  <c r="R238" i="12"/>
  <c r="P238" i="12"/>
  <c r="BI237" i="12"/>
  <c r="BH237" i="12"/>
  <c r="BG237" i="12"/>
  <c r="BE237" i="12"/>
  <c r="T237" i="12"/>
  <c r="R237" i="12"/>
  <c r="P237" i="12"/>
  <c r="BI236" i="12"/>
  <c r="BH236" i="12"/>
  <c r="BG236" i="12"/>
  <c r="BE236" i="12"/>
  <c r="T236" i="12"/>
  <c r="R236" i="12"/>
  <c r="P236" i="12"/>
  <c r="BI235" i="12"/>
  <c r="BH235" i="12"/>
  <c r="BG235" i="12"/>
  <c r="BE235" i="12"/>
  <c r="T235" i="12"/>
  <c r="R235" i="12"/>
  <c r="P235" i="12"/>
  <c r="BI233" i="12"/>
  <c r="BH233" i="12"/>
  <c r="BG233" i="12"/>
  <c r="BE233" i="12"/>
  <c r="T233" i="12"/>
  <c r="R233" i="12"/>
  <c r="P233" i="12"/>
  <c r="BI232" i="12"/>
  <c r="BH232" i="12"/>
  <c r="BG232" i="12"/>
  <c r="BE232" i="12"/>
  <c r="T232" i="12"/>
  <c r="R232" i="12"/>
  <c r="P232" i="12"/>
  <c r="BI231" i="12"/>
  <c r="BH231" i="12"/>
  <c r="BG231" i="12"/>
  <c r="BE231" i="12"/>
  <c r="T231" i="12"/>
  <c r="R231" i="12"/>
  <c r="P231" i="12"/>
  <c r="BI230" i="12"/>
  <c r="BH230" i="12"/>
  <c r="BG230" i="12"/>
  <c r="BE230" i="12"/>
  <c r="T230" i="12"/>
  <c r="R230" i="12"/>
  <c r="P230" i="12"/>
  <c r="BI229" i="12"/>
  <c r="BH229" i="12"/>
  <c r="BG229" i="12"/>
  <c r="BE229" i="12"/>
  <c r="T229" i="12"/>
  <c r="R229" i="12"/>
  <c r="P229" i="12"/>
  <c r="BI228" i="12"/>
  <c r="BH228" i="12"/>
  <c r="BG228" i="12"/>
  <c r="BE228" i="12"/>
  <c r="T228" i="12"/>
  <c r="R228" i="12"/>
  <c r="P228" i="12"/>
  <c r="BI227" i="12"/>
  <c r="BH227" i="12"/>
  <c r="BG227" i="12"/>
  <c r="BE227" i="12"/>
  <c r="T227" i="12"/>
  <c r="R227" i="12"/>
  <c r="P227" i="12"/>
  <c r="BI226" i="12"/>
  <c r="BH226" i="12"/>
  <c r="BG226" i="12"/>
  <c r="BE226" i="12"/>
  <c r="T226" i="12"/>
  <c r="R226" i="12"/>
  <c r="P226" i="12"/>
  <c r="BI225" i="12"/>
  <c r="BH225" i="12"/>
  <c r="BG225" i="12"/>
  <c r="BE225" i="12"/>
  <c r="T225" i="12"/>
  <c r="R225" i="12"/>
  <c r="P225" i="12"/>
  <c r="BI224" i="12"/>
  <c r="BH224" i="12"/>
  <c r="BG224" i="12"/>
  <c r="BE224" i="12"/>
  <c r="T224" i="12"/>
  <c r="R224" i="12"/>
  <c r="P224" i="12"/>
  <c r="BI223" i="12"/>
  <c r="BH223" i="12"/>
  <c r="BG223" i="12"/>
  <c r="BE223" i="12"/>
  <c r="T223" i="12"/>
  <c r="R223" i="12"/>
  <c r="P223" i="12"/>
  <c r="BI222" i="12"/>
  <c r="BH222" i="12"/>
  <c r="BG222" i="12"/>
  <c r="BE222" i="12"/>
  <c r="T222" i="12"/>
  <c r="R222" i="12"/>
  <c r="P222" i="12"/>
  <c r="BI221" i="12"/>
  <c r="BH221" i="12"/>
  <c r="BG221" i="12"/>
  <c r="BE221" i="12"/>
  <c r="T221" i="12"/>
  <c r="R221" i="12"/>
  <c r="P221" i="12"/>
  <c r="BI220" i="12"/>
  <c r="BH220" i="12"/>
  <c r="BG220" i="12"/>
  <c r="BE220" i="12"/>
  <c r="T220" i="12"/>
  <c r="R220" i="12"/>
  <c r="P220" i="12"/>
  <c r="BI218" i="12"/>
  <c r="BH218" i="12"/>
  <c r="BG218" i="12"/>
  <c r="BE218" i="12"/>
  <c r="T218" i="12"/>
  <c r="R218" i="12"/>
  <c r="P218" i="12"/>
  <c r="BI217" i="12"/>
  <c r="BH217" i="12"/>
  <c r="BG217" i="12"/>
  <c r="BE217" i="12"/>
  <c r="T217" i="12"/>
  <c r="R217" i="12"/>
  <c r="P217" i="12"/>
  <c r="BI216" i="12"/>
  <c r="BH216" i="12"/>
  <c r="BG216" i="12"/>
  <c r="BE216" i="12"/>
  <c r="T216" i="12"/>
  <c r="R216" i="12"/>
  <c r="P216" i="12"/>
  <c r="BI215" i="12"/>
  <c r="BH215" i="12"/>
  <c r="BG215" i="12"/>
  <c r="BE215" i="12"/>
  <c r="T215" i="12"/>
  <c r="R215" i="12"/>
  <c r="P215" i="12"/>
  <c r="BI214" i="12"/>
  <c r="BH214" i="12"/>
  <c r="BG214" i="12"/>
  <c r="BE214" i="12"/>
  <c r="T214" i="12"/>
  <c r="R214" i="12"/>
  <c r="P214" i="12"/>
  <c r="BI213" i="12"/>
  <c r="BH213" i="12"/>
  <c r="BG213" i="12"/>
  <c r="BE213" i="12"/>
  <c r="T213" i="12"/>
  <c r="R213" i="12"/>
  <c r="P213" i="12"/>
  <c r="BI212" i="12"/>
  <c r="BH212" i="12"/>
  <c r="BG212" i="12"/>
  <c r="BE212" i="12"/>
  <c r="T212" i="12"/>
  <c r="R212" i="12"/>
  <c r="P212" i="12"/>
  <c r="BI211" i="12"/>
  <c r="BH211" i="12"/>
  <c r="BG211" i="12"/>
  <c r="BE211" i="12"/>
  <c r="T211" i="12"/>
  <c r="R211" i="12"/>
  <c r="P211" i="12"/>
  <c r="BI210" i="12"/>
  <c r="BH210" i="12"/>
  <c r="BG210" i="12"/>
  <c r="BE210" i="12"/>
  <c r="T210" i="12"/>
  <c r="R210" i="12"/>
  <c r="P210" i="12"/>
  <c r="BI209" i="12"/>
  <c r="BH209" i="12"/>
  <c r="BG209" i="12"/>
  <c r="BE209" i="12"/>
  <c r="T209" i="12"/>
  <c r="R209" i="12"/>
  <c r="P209" i="12"/>
  <c r="BI208" i="12"/>
  <c r="BH208" i="12"/>
  <c r="BG208" i="12"/>
  <c r="BE208" i="12"/>
  <c r="T208" i="12"/>
  <c r="R208" i="12"/>
  <c r="P208" i="12"/>
  <c r="BI207" i="12"/>
  <c r="BH207" i="12"/>
  <c r="BG207" i="12"/>
  <c r="BE207" i="12"/>
  <c r="T207" i="12"/>
  <c r="R207" i="12"/>
  <c r="P207" i="12"/>
  <c r="BI206" i="12"/>
  <c r="BH206" i="12"/>
  <c r="BG206" i="12"/>
  <c r="BE206" i="12"/>
  <c r="T206" i="12"/>
  <c r="R206" i="12"/>
  <c r="P206" i="12"/>
  <c r="BI205" i="12"/>
  <c r="BH205" i="12"/>
  <c r="BG205" i="12"/>
  <c r="BE205" i="12"/>
  <c r="T205" i="12"/>
  <c r="R205" i="12"/>
  <c r="P205" i="12"/>
  <c r="BI204" i="12"/>
  <c r="BH204" i="12"/>
  <c r="BG204" i="12"/>
  <c r="BE204" i="12"/>
  <c r="T204" i="12"/>
  <c r="R204" i="12"/>
  <c r="P204" i="12"/>
  <c r="BI203" i="12"/>
  <c r="BH203" i="12"/>
  <c r="BG203" i="12"/>
  <c r="BE203" i="12"/>
  <c r="T203" i="12"/>
  <c r="R203" i="12"/>
  <c r="P203" i="12"/>
  <c r="BI202" i="12"/>
  <c r="BH202" i="12"/>
  <c r="BG202" i="12"/>
  <c r="BE202" i="12"/>
  <c r="T202" i="12"/>
  <c r="R202" i="12"/>
  <c r="P202" i="12"/>
  <c r="BI201" i="12"/>
  <c r="BH201" i="12"/>
  <c r="BG201" i="12"/>
  <c r="BE201" i="12"/>
  <c r="T201" i="12"/>
  <c r="R201" i="12"/>
  <c r="P201" i="12"/>
  <c r="BI200" i="12"/>
  <c r="BH200" i="12"/>
  <c r="BG200" i="12"/>
  <c r="BE200" i="12"/>
  <c r="T200" i="12"/>
  <c r="R200" i="12"/>
  <c r="P200" i="12"/>
  <c r="BI199" i="12"/>
  <c r="BH199" i="12"/>
  <c r="BG199" i="12"/>
  <c r="BE199" i="12"/>
  <c r="T199" i="12"/>
  <c r="R199" i="12"/>
  <c r="P199" i="12"/>
  <c r="BI198" i="12"/>
  <c r="BH198" i="12"/>
  <c r="BG198" i="12"/>
  <c r="BE198" i="12"/>
  <c r="T198" i="12"/>
  <c r="R198" i="12"/>
  <c r="P198" i="12"/>
  <c r="BI197" i="12"/>
  <c r="BH197" i="12"/>
  <c r="BG197" i="12"/>
  <c r="BE197" i="12"/>
  <c r="T197" i="12"/>
  <c r="R197" i="12"/>
  <c r="P197" i="12"/>
  <c r="BI196" i="12"/>
  <c r="BH196" i="12"/>
  <c r="BG196" i="12"/>
  <c r="BE196" i="12"/>
  <c r="T196" i="12"/>
  <c r="R196" i="12"/>
  <c r="P196" i="12"/>
  <c r="BI195" i="12"/>
  <c r="BH195" i="12"/>
  <c r="BG195" i="12"/>
  <c r="BE195" i="12"/>
  <c r="T195" i="12"/>
  <c r="R195" i="12"/>
  <c r="P195" i="12"/>
  <c r="BI194" i="12"/>
  <c r="BH194" i="12"/>
  <c r="BG194" i="12"/>
  <c r="BE194" i="12"/>
  <c r="T194" i="12"/>
  <c r="R194" i="12"/>
  <c r="P194" i="12"/>
  <c r="BI193" i="12"/>
  <c r="BH193" i="12"/>
  <c r="BG193" i="12"/>
  <c r="BE193" i="12"/>
  <c r="T193" i="12"/>
  <c r="R193" i="12"/>
  <c r="P193" i="12"/>
  <c r="BI192" i="12"/>
  <c r="BH192" i="12"/>
  <c r="BG192" i="12"/>
  <c r="BE192" i="12"/>
  <c r="T192" i="12"/>
  <c r="R192" i="12"/>
  <c r="P192" i="12"/>
  <c r="BI191" i="12"/>
  <c r="BH191" i="12"/>
  <c r="BG191" i="12"/>
  <c r="BE191" i="12"/>
  <c r="T191" i="12"/>
  <c r="R191" i="12"/>
  <c r="P191" i="12"/>
  <c r="BI190" i="12"/>
  <c r="BH190" i="12"/>
  <c r="BG190" i="12"/>
  <c r="BE190" i="12"/>
  <c r="T190" i="12"/>
  <c r="R190" i="12"/>
  <c r="P190" i="12"/>
  <c r="BI189" i="12"/>
  <c r="BH189" i="12"/>
  <c r="BG189" i="12"/>
  <c r="BE189" i="12"/>
  <c r="T189" i="12"/>
  <c r="R189" i="12"/>
  <c r="P189" i="12"/>
  <c r="BI188" i="12"/>
  <c r="BH188" i="12"/>
  <c r="BG188" i="12"/>
  <c r="BE188" i="12"/>
  <c r="T188" i="12"/>
  <c r="R188" i="12"/>
  <c r="P188" i="12"/>
  <c r="BI187" i="12"/>
  <c r="BH187" i="12"/>
  <c r="BG187" i="12"/>
  <c r="BE187" i="12"/>
  <c r="T187" i="12"/>
  <c r="R187" i="12"/>
  <c r="P187" i="12"/>
  <c r="BI186" i="12"/>
  <c r="BH186" i="12"/>
  <c r="BG186" i="12"/>
  <c r="BE186" i="12"/>
  <c r="T186" i="12"/>
  <c r="R186" i="12"/>
  <c r="P186" i="12"/>
  <c r="BI185" i="12"/>
  <c r="BH185" i="12"/>
  <c r="BG185" i="12"/>
  <c r="BE185" i="12"/>
  <c r="T185" i="12"/>
  <c r="R185" i="12"/>
  <c r="P185" i="12"/>
  <c r="BI184" i="12"/>
  <c r="BH184" i="12"/>
  <c r="BG184" i="12"/>
  <c r="BE184" i="12"/>
  <c r="T184" i="12"/>
  <c r="R184" i="12"/>
  <c r="P184" i="12"/>
  <c r="BI183" i="12"/>
  <c r="BH183" i="12"/>
  <c r="BG183" i="12"/>
  <c r="BE183" i="12"/>
  <c r="T183" i="12"/>
  <c r="R183" i="12"/>
  <c r="P183" i="12"/>
  <c r="BI182" i="12"/>
  <c r="BH182" i="12"/>
  <c r="BG182" i="12"/>
  <c r="BE182" i="12"/>
  <c r="T182" i="12"/>
  <c r="R182" i="12"/>
  <c r="P182" i="12"/>
  <c r="BI181" i="12"/>
  <c r="BH181" i="12"/>
  <c r="BG181" i="12"/>
  <c r="BE181" i="12"/>
  <c r="T181" i="12"/>
  <c r="R181" i="12"/>
  <c r="P181" i="12"/>
  <c r="BI180" i="12"/>
  <c r="BH180" i="12"/>
  <c r="BG180" i="12"/>
  <c r="BE180" i="12"/>
  <c r="T180" i="12"/>
  <c r="R180" i="12"/>
  <c r="P180" i="12"/>
  <c r="BI179" i="12"/>
  <c r="BH179" i="12"/>
  <c r="BG179" i="12"/>
  <c r="BE179" i="12"/>
  <c r="T179" i="12"/>
  <c r="R179" i="12"/>
  <c r="P179" i="12"/>
  <c r="BI178" i="12"/>
  <c r="BH178" i="12"/>
  <c r="BG178" i="12"/>
  <c r="BE178" i="12"/>
  <c r="T178" i="12"/>
  <c r="R178" i="12"/>
  <c r="P178" i="12"/>
  <c r="BI177" i="12"/>
  <c r="BH177" i="12"/>
  <c r="BG177" i="12"/>
  <c r="BE177" i="12"/>
  <c r="T177" i="12"/>
  <c r="R177" i="12"/>
  <c r="P177" i="12"/>
  <c r="BI176" i="12"/>
  <c r="BH176" i="12"/>
  <c r="BG176" i="12"/>
  <c r="BE176" i="12"/>
  <c r="T176" i="12"/>
  <c r="R176" i="12"/>
  <c r="P176" i="12"/>
  <c r="BI175" i="12"/>
  <c r="BH175" i="12"/>
  <c r="BG175" i="12"/>
  <c r="BE175" i="12"/>
  <c r="T175" i="12"/>
  <c r="R175" i="12"/>
  <c r="P175" i="12"/>
  <c r="BI174" i="12"/>
  <c r="BH174" i="12"/>
  <c r="BG174" i="12"/>
  <c r="BE174" i="12"/>
  <c r="T174" i="12"/>
  <c r="R174" i="12"/>
  <c r="P174" i="12"/>
  <c r="BI173" i="12"/>
  <c r="BH173" i="12"/>
  <c r="BG173" i="12"/>
  <c r="BE173" i="12"/>
  <c r="T173" i="12"/>
  <c r="R173" i="12"/>
  <c r="P173" i="12"/>
  <c r="BI172" i="12"/>
  <c r="BH172" i="12"/>
  <c r="BG172" i="12"/>
  <c r="BE172" i="12"/>
  <c r="T172" i="12"/>
  <c r="R172" i="12"/>
  <c r="P172" i="12"/>
  <c r="BI171" i="12"/>
  <c r="BH171" i="12"/>
  <c r="BG171" i="12"/>
  <c r="BE171" i="12"/>
  <c r="T171" i="12"/>
  <c r="R171" i="12"/>
  <c r="P171" i="12"/>
  <c r="BI170" i="12"/>
  <c r="BH170" i="12"/>
  <c r="BG170" i="12"/>
  <c r="BE170" i="12"/>
  <c r="T170" i="12"/>
  <c r="R170" i="12"/>
  <c r="P170" i="12"/>
  <c r="BI169" i="12"/>
  <c r="BH169" i="12"/>
  <c r="BG169" i="12"/>
  <c r="BE169" i="12"/>
  <c r="T169" i="12"/>
  <c r="R169" i="12"/>
  <c r="P169" i="12"/>
  <c r="BI168" i="12"/>
  <c r="BH168" i="12"/>
  <c r="BG168" i="12"/>
  <c r="BE168" i="12"/>
  <c r="T168" i="12"/>
  <c r="R168" i="12"/>
  <c r="P168" i="12"/>
  <c r="BI167" i="12"/>
  <c r="BH167" i="12"/>
  <c r="BG167" i="12"/>
  <c r="BE167" i="12"/>
  <c r="T167" i="12"/>
  <c r="R167" i="12"/>
  <c r="P167" i="12"/>
  <c r="BI166" i="12"/>
  <c r="BH166" i="12"/>
  <c r="BG166" i="12"/>
  <c r="BE166" i="12"/>
  <c r="T166" i="12"/>
  <c r="R166" i="12"/>
  <c r="P166" i="12"/>
  <c r="BI165" i="12"/>
  <c r="BH165" i="12"/>
  <c r="BG165" i="12"/>
  <c r="BE165" i="12"/>
  <c r="T165" i="12"/>
  <c r="R165" i="12"/>
  <c r="P165" i="12"/>
  <c r="BI164" i="12"/>
  <c r="BH164" i="12"/>
  <c r="BG164" i="12"/>
  <c r="BE164" i="12"/>
  <c r="T164" i="12"/>
  <c r="R164" i="12"/>
  <c r="P164" i="12"/>
  <c r="BI163" i="12"/>
  <c r="BH163" i="12"/>
  <c r="BG163" i="12"/>
  <c r="BE163" i="12"/>
  <c r="T163" i="12"/>
  <c r="R163" i="12"/>
  <c r="P163" i="12"/>
  <c r="BI162" i="12"/>
  <c r="BH162" i="12"/>
  <c r="BG162" i="12"/>
  <c r="BE162" i="12"/>
  <c r="T162" i="12"/>
  <c r="R162" i="12"/>
  <c r="P162" i="12"/>
  <c r="BI161" i="12"/>
  <c r="BH161" i="12"/>
  <c r="BG161" i="12"/>
  <c r="BE161" i="12"/>
  <c r="T161" i="12"/>
  <c r="R161" i="12"/>
  <c r="P161" i="12"/>
  <c r="BI160" i="12"/>
  <c r="BH160" i="12"/>
  <c r="BG160" i="12"/>
  <c r="BE160" i="12"/>
  <c r="T160" i="12"/>
  <c r="R160" i="12"/>
  <c r="P160" i="12"/>
  <c r="BI159" i="12"/>
  <c r="BH159" i="12"/>
  <c r="BG159" i="12"/>
  <c r="BE159" i="12"/>
  <c r="T159" i="12"/>
  <c r="R159" i="12"/>
  <c r="P159" i="12"/>
  <c r="BI158" i="12"/>
  <c r="BH158" i="12"/>
  <c r="BG158" i="12"/>
  <c r="BE158" i="12"/>
  <c r="T158" i="12"/>
  <c r="R158" i="12"/>
  <c r="P158" i="12"/>
  <c r="BI157" i="12"/>
  <c r="BH157" i="12"/>
  <c r="BG157" i="12"/>
  <c r="BE157" i="12"/>
  <c r="T157" i="12"/>
  <c r="R157" i="12"/>
  <c r="P157" i="12"/>
  <c r="BI156" i="12"/>
  <c r="BH156" i="12"/>
  <c r="BG156" i="12"/>
  <c r="BE156" i="12"/>
  <c r="T156" i="12"/>
  <c r="R156" i="12"/>
  <c r="P156" i="12"/>
  <c r="BI155" i="12"/>
  <c r="BH155" i="12"/>
  <c r="BG155" i="12"/>
  <c r="BE155" i="12"/>
  <c r="T155" i="12"/>
  <c r="R155" i="12"/>
  <c r="P155" i="12"/>
  <c r="BI154" i="12"/>
  <c r="BH154" i="12"/>
  <c r="BG154" i="12"/>
  <c r="BE154" i="12"/>
  <c r="T154" i="12"/>
  <c r="R154" i="12"/>
  <c r="P154" i="12"/>
  <c r="BI153" i="12"/>
  <c r="BH153" i="12"/>
  <c r="BG153" i="12"/>
  <c r="BE153" i="12"/>
  <c r="T153" i="12"/>
  <c r="R153" i="12"/>
  <c r="P153" i="12"/>
  <c r="BI152" i="12"/>
  <c r="BH152" i="12"/>
  <c r="BG152" i="12"/>
  <c r="BE152" i="12"/>
  <c r="T152" i="12"/>
  <c r="R152" i="12"/>
  <c r="P152" i="12"/>
  <c r="BI151" i="12"/>
  <c r="BH151" i="12"/>
  <c r="BG151" i="12"/>
  <c r="BE151" i="12"/>
  <c r="T151" i="12"/>
  <c r="R151" i="12"/>
  <c r="P151" i="12"/>
  <c r="BI150" i="12"/>
  <c r="BH150" i="12"/>
  <c r="BG150" i="12"/>
  <c r="BE150" i="12"/>
  <c r="T150" i="12"/>
  <c r="R150" i="12"/>
  <c r="P150" i="12"/>
  <c r="BI149" i="12"/>
  <c r="BH149" i="12"/>
  <c r="BG149" i="12"/>
  <c r="BE149" i="12"/>
  <c r="T149" i="12"/>
  <c r="R149" i="12"/>
  <c r="P149" i="12"/>
  <c r="BI148" i="12"/>
  <c r="BH148" i="12"/>
  <c r="BG148" i="12"/>
  <c r="BE148" i="12"/>
  <c r="T148" i="12"/>
  <c r="R148" i="12"/>
  <c r="P148" i="12"/>
  <c r="BI147" i="12"/>
  <c r="BH147" i="12"/>
  <c r="BG147" i="12"/>
  <c r="BE147" i="12"/>
  <c r="T147" i="12"/>
  <c r="R147" i="12"/>
  <c r="P147" i="12"/>
  <c r="BI146" i="12"/>
  <c r="BH146" i="12"/>
  <c r="BG146" i="12"/>
  <c r="BE146" i="12"/>
  <c r="T146" i="12"/>
  <c r="R146" i="12"/>
  <c r="P146" i="12"/>
  <c r="BI145" i="12"/>
  <c r="BH145" i="12"/>
  <c r="BG145" i="12"/>
  <c r="BE145" i="12"/>
  <c r="T145" i="12"/>
  <c r="R145" i="12"/>
  <c r="P145" i="12"/>
  <c r="BI144" i="12"/>
  <c r="BH144" i="12"/>
  <c r="BG144" i="12"/>
  <c r="BE144" i="12"/>
  <c r="T144" i="12"/>
  <c r="R144" i="12"/>
  <c r="P144" i="12"/>
  <c r="BI143" i="12"/>
  <c r="BH143" i="12"/>
  <c r="BG143" i="12"/>
  <c r="BE143" i="12"/>
  <c r="T143" i="12"/>
  <c r="R143" i="12"/>
  <c r="P143" i="12"/>
  <c r="BI142" i="12"/>
  <c r="BH142" i="12"/>
  <c r="BG142" i="12"/>
  <c r="BE142" i="12"/>
  <c r="T142" i="12"/>
  <c r="R142" i="12"/>
  <c r="P142" i="12"/>
  <c r="BI139" i="12"/>
  <c r="BH139" i="12"/>
  <c r="BG139" i="12"/>
  <c r="BE139" i="12"/>
  <c r="T139" i="12"/>
  <c r="R139" i="12"/>
  <c r="P139" i="12"/>
  <c r="BI138" i="12"/>
  <c r="BH138" i="12"/>
  <c r="BG138" i="12"/>
  <c r="BE138" i="12"/>
  <c r="T138" i="12"/>
  <c r="R138" i="12"/>
  <c r="P138" i="12"/>
  <c r="BI137" i="12"/>
  <c r="BH137" i="12"/>
  <c r="BG137" i="12"/>
  <c r="BE137" i="12"/>
  <c r="T137" i="12"/>
  <c r="R137" i="12"/>
  <c r="P137" i="12"/>
  <c r="BI136" i="12"/>
  <c r="BH136" i="12"/>
  <c r="BG136" i="12"/>
  <c r="BE136" i="12"/>
  <c r="T136" i="12"/>
  <c r="R136" i="12"/>
  <c r="P136" i="12"/>
  <c r="BI135" i="12"/>
  <c r="BH135" i="12"/>
  <c r="BG135" i="12"/>
  <c r="BE135" i="12"/>
  <c r="T135" i="12"/>
  <c r="R135" i="12"/>
  <c r="P135" i="12"/>
  <c r="BI134" i="12"/>
  <c r="BH134" i="12"/>
  <c r="BG134" i="12"/>
  <c r="BE134" i="12"/>
  <c r="T134" i="12"/>
  <c r="R134" i="12"/>
  <c r="P134" i="12"/>
  <c r="F128" i="12"/>
  <c r="F127" i="12"/>
  <c r="F125" i="12"/>
  <c r="E123" i="12"/>
  <c r="F96" i="12"/>
  <c r="F95" i="12"/>
  <c r="F93" i="12"/>
  <c r="E91" i="12"/>
  <c r="J28" i="12"/>
  <c r="E28" i="12"/>
  <c r="J128" i="12" s="1"/>
  <c r="J27" i="12"/>
  <c r="J25" i="12"/>
  <c r="E25" i="12"/>
  <c r="J127" i="12" s="1"/>
  <c r="J24" i="12"/>
  <c r="J16" i="12"/>
  <c r="J125" i="12" s="1"/>
  <c r="E7" i="12"/>
  <c r="E117" i="12" s="1"/>
  <c r="J41" i="11"/>
  <c r="J40" i="11"/>
  <c r="AY109" i="1"/>
  <c r="J39" i="11"/>
  <c r="AX109" i="1" s="1"/>
  <c r="BI249" i="11"/>
  <c r="BH249" i="11"/>
  <c r="BG249" i="11"/>
  <c r="BE249" i="11"/>
  <c r="T249" i="11"/>
  <c r="R249" i="11"/>
  <c r="P249" i="11"/>
  <c r="BI248" i="11"/>
  <c r="BH248" i="11"/>
  <c r="BG248" i="11"/>
  <c r="BE248" i="11"/>
  <c r="T248" i="11"/>
  <c r="R248" i="11"/>
  <c r="P248" i="11"/>
  <c r="BI247" i="11"/>
  <c r="BH247" i="11"/>
  <c r="BG247" i="11"/>
  <c r="BE247" i="11"/>
  <c r="T247" i="11"/>
  <c r="R247" i="11"/>
  <c r="P247" i="11"/>
  <c r="BI246" i="11"/>
  <c r="BH246" i="11"/>
  <c r="BG246" i="11"/>
  <c r="BE246" i="11"/>
  <c r="T246" i="11"/>
  <c r="R246" i="11"/>
  <c r="P246" i="11"/>
  <c r="BI245" i="11"/>
  <c r="BH245" i="11"/>
  <c r="BG245" i="11"/>
  <c r="BE245" i="11"/>
  <c r="T245" i="11"/>
  <c r="R245" i="11"/>
  <c r="P245" i="11"/>
  <c r="BI244" i="11"/>
  <c r="BH244" i="11"/>
  <c r="BG244" i="11"/>
  <c r="BE244" i="11"/>
  <c r="T244" i="11"/>
  <c r="R244" i="11"/>
  <c r="P244" i="11"/>
  <c r="BI243" i="11"/>
  <c r="BH243" i="11"/>
  <c r="BG243" i="11"/>
  <c r="BE243" i="11"/>
  <c r="T243" i="11"/>
  <c r="R243" i="11"/>
  <c r="P243" i="11"/>
  <c r="BI242" i="11"/>
  <c r="BH242" i="11"/>
  <c r="BG242" i="11"/>
  <c r="BE242" i="11"/>
  <c r="T242" i="11"/>
  <c r="R242" i="11"/>
  <c r="P242" i="11"/>
  <c r="BI241" i="11"/>
  <c r="BH241" i="11"/>
  <c r="BG241" i="11"/>
  <c r="BE241" i="11"/>
  <c r="T241" i="11"/>
  <c r="R241" i="11"/>
  <c r="P241" i="11"/>
  <c r="BI239" i="11"/>
  <c r="BH239" i="11"/>
  <c r="BG239" i="11"/>
  <c r="BE239" i="11"/>
  <c r="T239" i="11"/>
  <c r="R239" i="11"/>
  <c r="P239" i="11"/>
  <c r="BI238" i="11"/>
  <c r="BH238" i="11"/>
  <c r="BG238" i="11"/>
  <c r="BE238" i="11"/>
  <c r="T238" i="11"/>
  <c r="R238" i="11"/>
  <c r="P238" i="11"/>
  <c r="BI237" i="11"/>
  <c r="BH237" i="11"/>
  <c r="BG237" i="11"/>
  <c r="BE237" i="11"/>
  <c r="T237" i="11"/>
  <c r="R237" i="11"/>
  <c r="P237" i="11"/>
  <c r="BI236" i="11"/>
  <c r="BH236" i="11"/>
  <c r="BG236" i="11"/>
  <c r="BE236" i="11"/>
  <c r="T236" i="11"/>
  <c r="R236" i="11"/>
  <c r="P236" i="11"/>
  <c r="BI235" i="11"/>
  <c r="BH235" i="11"/>
  <c r="BG235" i="11"/>
  <c r="BE235" i="11"/>
  <c r="T235" i="11"/>
  <c r="R235" i="11"/>
  <c r="P235" i="11"/>
  <c r="BI234" i="11"/>
  <c r="BH234" i="11"/>
  <c r="BG234" i="11"/>
  <c r="BE234" i="11"/>
  <c r="T234" i="11"/>
  <c r="R234" i="11"/>
  <c r="P234" i="11"/>
  <c r="BI231" i="11"/>
  <c r="BH231" i="11"/>
  <c r="BG231" i="11"/>
  <c r="BE231" i="11"/>
  <c r="T231" i="11"/>
  <c r="R231" i="11"/>
  <c r="P231" i="11"/>
  <c r="BI230" i="11"/>
  <c r="BH230" i="11"/>
  <c r="BG230" i="11"/>
  <c r="BE230" i="11"/>
  <c r="T230" i="11"/>
  <c r="R230" i="11"/>
  <c r="P230" i="11"/>
  <c r="BI229" i="11"/>
  <c r="BH229" i="11"/>
  <c r="BG229" i="11"/>
  <c r="BE229" i="11"/>
  <c r="T229" i="11"/>
  <c r="R229" i="11"/>
  <c r="P229" i="11"/>
  <c r="BI228" i="11"/>
  <c r="BH228" i="11"/>
  <c r="BG228" i="11"/>
  <c r="BE228" i="11"/>
  <c r="T228" i="11"/>
  <c r="R228" i="11"/>
  <c r="P228" i="11"/>
  <c r="BI227" i="11"/>
  <c r="BH227" i="11"/>
  <c r="BG227" i="11"/>
  <c r="BE227" i="11"/>
  <c r="T227" i="11"/>
  <c r="R227" i="11"/>
  <c r="P227" i="11"/>
  <c r="BI226" i="11"/>
  <c r="BH226" i="11"/>
  <c r="BG226" i="11"/>
  <c r="BE226" i="11"/>
  <c r="T226" i="11"/>
  <c r="R226" i="11"/>
  <c r="P226" i="11"/>
  <c r="BI225" i="11"/>
  <c r="BH225" i="11"/>
  <c r="BG225" i="11"/>
  <c r="BE225" i="11"/>
  <c r="T225" i="11"/>
  <c r="R225" i="11"/>
  <c r="P225" i="11"/>
  <c r="BI224" i="11"/>
  <c r="BH224" i="11"/>
  <c r="BG224" i="11"/>
  <c r="BE224" i="11"/>
  <c r="T224" i="11"/>
  <c r="R224" i="11"/>
  <c r="P224" i="11"/>
  <c r="BI222" i="11"/>
  <c r="BH222" i="11"/>
  <c r="BG222" i="11"/>
  <c r="BE222" i="11"/>
  <c r="T222" i="11"/>
  <c r="R222" i="11"/>
  <c r="P222" i="11"/>
  <c r="BI221" i="11"/>
  <c r="BH221" i="11"/>
  <c r="BG221" i="11"/>
  <c r="BE221" i="11"/>
  <c r="T221" i="11"/>
  <c r="R221" i="11"/>
  <c r="P221" i="11"/>
  <c r="BI220" i="11"/>
  <c r="BH220" i="11"/>
  <c r="BG220" i="11"/>
  <c r="BE220" i="11"/>
  <c r="T220" i="11"/>
  <c r="R220" i="11"/>
  <c r="P220" i="11"/>
  <c r="BI219" i="11"/>
  <c r="BH219" i="11"/>
  <c r="BG219" i="11"/>
  <c r="BE219" i="11"/>
  <c r="T219" i="11"/>
  <c r="R219" i="11"/>
  <c r="P219" i="11"/>
  <c r="BI218" i="11"/>
  <c r="BH218" i="11"/>
  <c r="BG218" i="11"/>
  <c r="BE218" i="11"/>
  <c r="T218" i="11"/>
  <c r="R218" i="11"/>
  <c r="P218" i="11"/>
  <c r="BI217" i="11"/>
  <c r="BH217" i="11"/>
  <c r="BG217" i="11"/>
  <c r="BE217" i="11"/>
  <c r="T217" i="11"/>
  <c r="R217" i="11"/>
  <c r="P217" i="11"/>
  <c r="BI216" i="11"/>
  <c r="BH216" i="11"/>
  <c r="BG216" i="11"/>
  <c r="BE216" i="11"/>
  <c r="T216" i="11"/>
  <c r="R216" i="11"/>
  <c r="P216" i="11"/>
  <c r="BI215" i="11"/>
  <c r="BH215" i="11"/>
  <c r="BG215" i="11"/>
  <c r="BE215" i="11"/>
  <c r="T215" i="11"/>
  <c r="R215" i="11"/>
  <c r="P215" i="11"/>
  <c r="BI214" i="11"/>
  <c r="BH214" i="11"/>
  <c r="BG214" i="11"/>
  <c r="BE214" i="11"/>
  <c r="T214" i="11"/>
  <c r="R214" i="11"/>
  <c r="P214" i="11"/>
  <c r="BI213" i="11"/>
  <c r="BH213" i="11"/>
  <c r="BG213" i="11"/>
  <c r="BE213" i="11"/>
  <c r="T213" i="11"/>
  <c r="R213" i="11"/>
  <c r="P213" i="11"/>
  <c r="BI212" i="11"/>
  <c r="BH212" i="11"/>
  <c r="BG212" i="11"/>
  <c r="BE212" i="11"/>
  <c r="T212" i="11"/>
  <c r="R212" i="11"/>
  <c r="P212" i="11"/>
  <c r="BI211" i="11"/>
  <c r="BH211" i="11"/>
  <c r="BG211" i="11"/>
  <c r="BE211" i="11"/>
  <c r="T211" i="11"/>
  <c r="R211" i="11"/>
  <c r="P211" i="11"/>
  <c r="BI210" i="11"/>
  <c r="BH210" i="11"/>
  <c r="BG210" i="11"/>
  <c r="BE210" i="11"/>
  <c r="T210" i="11"/>
  <c r="R210" i="11"/>
  <c r="P210" i="11"/>
  <c r="BI208" i="11"/>
  <c r="BH208" i="11"/>
  <c r="BG208" i="11"/>
  <c r="BE208" i="11"/>
  <c r="T208" i="11"/>
  <c r="R208" i="11"/>
  <c r="P208" i="11"/>
  <c r="BI207" i="11"/>
  <c r="BH207" i="11"/>
  <c r="BG207" i="11"/>
  <c r="BE207" i="11"/>
  <c r="T207" i="11"/>
  <c r="R207" i="11"/>
  <c r="P207" i="11"/>
  <c r="BI206" i="11"/>
  <c r="BH206" i="11"/>
  <c r="BG206" i="11"/>
  <c r="BE206" i="11"/>
  <c r="T206" i="11"/>
  <c r="R206" i="11"/>
  <c r="P206" i="11"/>
  <c r="BI205" i="11"/>
  <c r="BH205" i="11"/>
  <c r="BG205" i="11"/>
  <c r="BE205" i="11"/>
  <c r="T205" i="11"/>
  <c r="R205" i="11"/>
  <c r="P205" i="11"/>
  <c r="BI204" i="11"/>
  <c r="BH204" i="11"/>
  <c r="BG204" i="11"/>
  <c r="BE204" i="11"/>
  <c r="T204" i="11"/>
  <c r="R204" i="11"/>
  <c r="P204" i="11"/>
  <c r="BI203" i="11"/>
  <c r="BH203" i="11"/>
  <c r="BG203" i="11"/>
  <c r="BE203" i="11"/>
  <c r="T203" i="11"/>
  <c r="R203" i="11"/>
  <c r="P203" i="11"/>
  <c r="BI202" i="11"/>
  <c r="BH202" i="11"/>
  <c r="BG202" i="11"/>
  <c r="BE202" i="11"/>
  <c r="T202" i="11"/>
  <c r="R202" i="11"/>
  <c r="P202" i="11"/>
  <c r="BI201" i="11"/>
  <c r="BH201" i="11"/>
  <c r="BG201" i="11"/>
  <c r="BE201" i="11"/>
  <c r="T201" i="11"/>
  <c r="R201" i="11"/>
  <c r="P201" i="11"/>
  <c r="BI200" i="11"/>
  <c r="BH200" i="11"/>
  <c r="BG200" i="11"/>
  <c r="BE200" i="11"/>
  <c r="T200" i="11"/>
  <c r="R200" i="11"/>
  <c r="P200" i="11"/>
  <c r="BI199" i="11"/>
  <c r="BH199" i="11"/>
  <c r="BG199" i="11"/>
  <c r="BE199" i="11"/>
  <c r="T199" i="11"/>
  <c r="R199" i="11"/>
  <c r="P199" i="11"/>
  <c r="BI198" i="11"/>
  <c r="BH198" i="11"/>
  <c r="BG198" i="11"/>
  <c r="BE198" i="11"/>
  <c r="T198" i="11"/>
  <c r="R198" i="11"/>
  <c r="P198" i="11"/>
  <c r="BI197" i="11"/>
  <c r="BH197" i="11"/>
  <c r="BG197" i="11"/>
  <c r="BE197" i="11"/>
  <c r="T197" i="11"/>
  <c r="R197" i="11"/>
  <c r="P197" i="11"/>
  <c r="BI196" i="11"/>
  <c r="BH196" i="11"/>
  <c r="BG196" i="11"/>
  <c r="BE196" i="11"/>
  <c r="T196" i="11"/>
  <c r="R196" i="11"/>
  <c r="P196" i="11"/>
  <c r="BI195" i="11"/>
  <c r="BH195" i="11"/>
  <c r="BG195" i="11"/>
  <c r="BE195" i="11"/>
  <c r="T195" i="11"/>
  <c r="R195" i="11"/>
  <c r="P195" i="11"/>
  <c r="BI194" i="11"/>
  <c r="BH194" i="11"/>
  <c r="BG194" i="11"/>
  <c r="BE194" i="11"/>
  <c r="T194" i="11"/>
  <c r="R194" i="11"/>
  <c r="P194" i="11"/>
  <c r="BI193" i="11"/>
  <c r="BH193" i="11"/>
  <c r="BG193" i="11"/>
  <c r="BE193" i="11"/>
  <c r="T193" i="11"/>
  <c r="R193" i="11"/>
  <c r="P193" i="11"/>
  <c r="BI192" i="11"/>
  <c r="BH192" i="11"/>
  <c r="BG192" i="11"/>
  <c r="BE192" i="11"/>
  <c r="T192" i="11"/>
  <c r="R192" i="11"/>
  <c r="P192" i="11"/>
  <c r="BI191" i="11"/>
  <c r="BH191" i="11"/>
  <c r="BG191" i="11"/>
  <c r="BE191" i="11"/>
  <c r="T191" i="11"/>
  <c r="R191" i="11"/>
  <c r="P191" i="11"/>
  <c r="BI190" i="11"/>
  <c r="BH190" i="11"/>
  <c r="BG190" i="11"/>
  <c r="BE190" i="11"/>
  <c r="T190" i="11"/>
  <c r="R190" i="11"/>
  <c r="P190" i="11"/>
  <c r="BI189" i="11"/>
  <c r="BH189" i="11"/>
  <c r="BG189" i="11"/>
  <c r="BE189" i="11"/>
  <c r="T189" i="11"/>
  <c r="R189" i="11"/>
  <c r="P189" i="11"/>
  <c r="BI187" i="11"/>
  <c r="BH187" i="11"/>
  <c r="BG187" i="11"/>
  <c r="BE187" i="11"/>
  <c r="T187" i="11"/>
  <c r="R187" i="11"/>
  <c r="P187" i="11"/>
  <c r="BI186" i="11"/>
  <c r="BH186" i="11"/>
  <c r="BG186" i="11"/>
  <c r="BE186" i="11"/>
  <c r="T186" i="11"/>
  <c r="R186" i="11"/>
  <c r="P186" i="11"/>
  <c r="BI185" i="11"/>
  <c r="BH185" i="11"/>
  <c r="BG185" i="11"/>
  <c r="BE185" i="11"/>
  <c r="T185" i="11"/>
  <c r="R185" i="11"/>
  <c r="P185" i="11"/>
  <c r="BI184" i="11"/>
  <c r="BH184" i="11"/>
  <c r="BG184" i="11"/>
  <c r="BE184" i="11"/>
  <c r="T184" i="11"/>
  <c r="R184" i="11"/>
  <c r="P184" i="11"/>
  <c r="BI183" i="11"/>
  <c r="BH183" i="11"/>
  <c r="BG183" i="11"/>
  <c r="BE183" i="11"/>
  <c r="T183" i="11"/>
  <c r="R183" i="11"/>
  <c r="P183" i="11"/>
  <c r="BI182" i="11"/>
  <c r="BH182" i="11"/>
  <c r="BG182" i="11"/>
  <c r="BE182" i="11"/>
  <c r="T182" i="11"/>
  <c r="R182" i="11"/>
  <c r="P182" i="11"/>
  <c r="BI180" i="11"/>
  <c r="BH180" i="11"/>
  <c r="BG180" i="11"/>
  <c r="BE180" i="11"/>
  <c r="T180" i="11"/>
  <c r="R180" i="11"/>
  <c r="P180" i="11"/>
  <c r="BI179" i="11"/>
  <c r="BH179" i="11"/>
  <c r="BG179" i="11"/>
  <c r="BE179" i="11"/>
  <c r="T179" i="11"/>
  <c r="R179" i="11"/>
  <c r="P179" i="11"/>
  <c r="BI178" i="11"/>
  <c r="BH178" i="11"/>
  <c r="BG178" i="11"/>
  <c r="BE178" i="11"/>
  <c r="T178" i="11"/>
  <c r="R178" i="11"/>
  <c r="P178" i="11"/>
  <c r="BI177" i="11"/>
  <c r="BH177" i="11"/>
  <c r="BG177" i="11"/>
  <c r="BE177" i="11"/>
  <c r="T177" i="11"/>
  <c r="R177" i="11"/>
  <c r="P177" i="11"/>
  <c r="BI176" i="11"/>
  <c r="BH176" i="11"/>
  <c r="BG176" i="11"/>
  <c r="BE176" i="11"/>
  <c r="T176" i="11"/>
  <c r="R176" i="11"/>
  <c r="P176" i="11"/>
  <c r="BI175" i="11"/>
  <c r="BH175" i="11"/>
  <c r="BG175" i="11"/>
  <c r="BE175" i="11"/>
  <c r="T175" i="11"/>
  <c r="R175" i="11"/>
  <c r="P175" i="11"/>
  <c r="BI174" i="11"/>
  <c r="BH174" i="11"/>
  <c r="BG174" i="11"/>
  <c r="BE174" i="11"/>
  <c r="T174" i="11"/>
  <c r="R174" i="11"/>
  <c r="P174" i="11"/>
  <c r="BI173" i="11"/>
  <c r="BH173" i="11"/>
  <c r="BG173" i="11"/>
  <c r="BE173" i="11"/>
  <c r="T173" i="11"/>
  <c r="R173" i="11"/>
  <c r="P173" i="11"/>
  <c r="BI172" i="11"/>
  <c r="BH172" i="11"/>
  <c r="BG172" i="11"/>
  <c r="BE172" i="11"/>
  <c r="T172" i="11"/>
  <c r="R172" i="11"/>
  <c r="P172" i="11"/>
  <c r="BI171" i="11"/>
  <c r="BH171" i="11"/>
  <c r="BG171" i="11"/>
  <c r="BE171" i="11"/>
  <c r="T171" i="11"/>
  <c r="R171" i="11"/>
  <c r="P171" i="11"/>
  <c r="BI170" i="11"/>
  <c r="BH170" i="11"/>
  <c r="BG170" i="11"/>
  <c r="BE170" i="11"/>
  <c r="T170" i="11"/>
  <c r="R170" i="11"/>
  <c r="P170" i="11"/>
  <c r="BI169" i="11"/>
  <c r="BH169" i="11"/>
  <c r="BG169" i="11"/>
  <c r="BE169" i="11"/>
  <c r="T169" i="11"/>
  <c r="R169" i="11"/>
  <c r="P169" i="11"/>
  <c r="BI168" i="11"/>
  <c r="BH168" i="11"/>
  <c r="BG168" i="11"/>
  <c r="BE168" i="11"/>
  <c r="T168" i="11"/>
  <c r="R168" i="11"/>
  <c r="P168" i="11"/>
  <c r="BI167" i="11"/>
  <c r="BH167" i="11"/>
  <c r="BG167" i="11"/>
  <c r="BE167" i="11"/>
  <c r="T167" i="11"/>
  <c r="R167" i="11"/>
  <c r="P167" i="11"/>
  <c r="BI166" i="11"/>
  <c r="BH166" i="11"/>
  <c r="BG166" i="11"/>
  <c r="BE166" i="11"/>
  <c r="T166" i="11"/>
  <c r="R166" i="11"/>
  <c r="P166" i="11"/>
  <c r="BI165" i="11"/>
  <c r="BH165" i="11"/>
  <c r="BG165" i="11"/>
  <c r="BE165" i="11"/>
  <c r="T165" i="11"/>
  <c r="R165" i="11"/>
  <c r="P165" i="11"/>
  <c r="BI164" i="11"/>
  <c r="BH164" i="11"/>
  <c r="BG164" i="11"/>
  <c r="BE164" i="11"/>
  <c r="T164" i="11"/>
  <c r="R164" i="11"/>
  <c r="P164" i="11"/>
  <c r="BI163" i="11"/>
  <c r="BH163" i="11"/>
  <c r="BG163" i="11"/>
  <c r="BE163" i="11"/>
  <c r="T163" i="11"/>
  <c r="R163" i="11"/>
  <c r="P163" i="11"/>
  <c r="BI162" i="11"/>
  <c r="BH162" i="11"/>
  <c r="BG162" i="11"/>
  <c r="BE162" i="11"/>
  <c r="T162" i="11"/>
  <c r="R162" i="11"/>
  <c r="P162" i="11"/>
  <c r="BI160" i="11"/>
  <c r="BH160" i="11"/>
  <c r="BG160" i="11"/>
  <c r="BE160" i="11"/>
  <c r="T160" i="11"/>
  <c r="R160" i="11"/>
  <c r="P160" i="11"/>
  <c r="BI159" i="11"/>
  <c r="BH159" i="11"/>
  <c r="BG159" i="11"/>
  <c r="BE159" i="11"/>
  <c r="T159" i="11"/>
  <c r="R159" i="11"/>
  <c r="P159" i="11"/>
  <c r="BI158" i="11"/>
  <c r="BH158" i="11"/>
  <c r="BG158" i="11"/>
  <c r="BE158" i="11"/>
  <c r="T158" i="11"/>
  <c r="R158" i="11"/>
  <c r="P158" i="11"/>
  <c r="BI157" i="11"/>
  <c r="BH157" i="11"/>
  <c r="BG157" i="11"/>
  <c r="BE157" i="11"/>
  <c r="T157" i="11"/>
  <c r="R157" i="11"/>
  <c r="P157" i="11"/>
  <c r="BI156" i="11"/>
  <c r="BH156" i="11"/>
  <c r="BG156" i="11"/>
  <c r="BE156" i="11"/>
  <c r="T156" i="11"/>
  <c r="R156" i="11"/>
  <c r="P156" i="11"/>
  <c r="BI155" i="11"/>
  <c r="BH155" i="11"/>
  <c r="BG155" i="11"/>
  <c r="BE155" i="11"/>
  <c r="T155" i="11"/>
  <c r="R155" i="11"/>
  <c r="P155" i="11"/>
  <c r="BI154" i="11"/>
  <c r="BH154" i="11"/>
  <c r="BG154" i="11"/>
  <c r="BE154" i="11"/>
  <c r="T154" i="11"/>
  <c r="R154" i="11"/>
  <c r="P154" i="11"/>
  <c r="BI153" i="11"/>
  <c r="BH153" i="11"/>
  <c r="BG153" i="11"/>
  <c r="BE153" i="11"/>
  <c r="T153" i="11"/>
  <c r="R153" i="11"/>
  <c r="P153" i="11"/>
  <c r="BI151" i="11"/>
  <c r="BH151" i="11"/>
  <c r="BG151" i="11"/>
  <c r="BE151" i="11"/>
  <c r="T151" i="11"/>
  <c r="R151" i="11"/>
  <c r="P151" i="11"/>
  <c r="BI150" i="11"/>
  <c r="BH150" i="11"/>
  <c r="BG150" i="11"/>
  <c r="BE150" i="11"/>
  <c r="T150" i="11"/>
  <c r="R150" i="11"/>
  <c r="P150" i="11"/>
  <c r="BI149" i="11"/>
  <c r="BH149" i="11"/>
  <c r="BG149" i="11"/>
  <c r="BE149" i="11"/>
  <c r="T149" i="11"/>
  <c r="R149" i="11"/>
  <c r="P149" i="11"/>
  <c r="BI148" i="11"/>
  <c r="BH148" i="11"/>
  <c r="BG148" i="11"/>
  <c r="BE148" i="11"/>
  <c r="T148" i="11"/>
  <c r="R148" i="11"/>
  <c r="P148" i="11"/>
  <c r="BI147" i="11"/>
  <c r="BH147" i="11"/>
  <c r="BG147" i="11"/>
  <c r="BE147" i="11"/>
  <c r="T147" i="11"/>
  <c r="R147" i="11"/>
  <c r="P147" i="11"/>
  <c r="BI146" i="11"/>
  <c r="BH146" i="11"/>
  <c r="BG146" i="11"/>
  <c r="BE146" i="11"/>
  <c r="T146" i="11"/>
  <c r="R146" i="11"/>
  <c r="P146" i="11"/>
  <c r="BI143" i="11"/>
  <c r="BH143" i="11"/>
  <c r="BG143" i="11"/>
  <c r="BE143" i="11"/>
  <c r="T143" i="11"/>
  <c r="R143" i="11"/>
  <c r="P143" i="11"/>
  <c r="BI142" i="11"/>
  <c r="BH142" i="11"/>
  <c r="BG142" i="11"/>
  <c r="BE142" i="11"/>
  <c r="T142" i="11"/>
  <c r="R142" i="11"/>
  <c r="P142" i="11"/>
  <c r="BI141" i="11"/>
  <c r="BH141" i="11"/>
  <c r="BG141" i="11"/>
  <c r="BE141" i="11"/>
  <c r="T141" i="11"/>
  <c r="R141" i="11"/>
  <c r="P141" i="11"/>
  <c r="BI140" i="11"/>
  <c r="BH140" i="11"/>
  <c r="BG140" i="11"/>
  <c r="BE140" i="11"/>
  <c r="T140" i="11"/>
  <c r="R140" i="11"/>
  <c r="P140" i="11"/>
  <c r="F134" i="11"/>
  <c r="F133" i="11"/>
  <c r="F131" i="11"/>
  <c r="E129" i="11"/>
  <c r="F96" i="11"/>
  <c r="F95" i="11"/>
  <c r="F93" i="11"/>
  <c r="E91" i="11"/>
  <c r="J28" i="11"/>
  <c r="E28" i="11"/>
  <c r="J96" i="11" s="1"/>
  <c r="J27" i="11"/>
  <c r="J25" i="11"/>
  <c r="E25" i="11"/>
  <c r="J133" i="11"/>
  <c r="J24" i="11"/>
  <c r="J16" i="11"/>
  <c r="J93" i="11"/>
  <c r="E7" i="11"/>
  <c r="E123" i="11" s="1"/>
  <c r="J41" i="10"/>
  <c r="J40" i="10"/>
  <c r="AY108" i="1" s="1"/>
  <c r="J39" i="10"/>
  <c r="AX108" i="1"/>
  <c r="BI272" i="10"/>
  <c r="BH272" i="10"/>
  <c r="BG272" i="10"/>
  <c r="BE272" i="10"/>
  <c r="T272" i="10"/>
  <c r="R272" i="10"/>
  <c r="P272" i="10"/>
  <c r="BI271" i="10"/>
  <c r="BH271" i="10"/>
  <c r="BG271" i="10"/>
  <c r="BE271" i="10"/>
  <c r="T271" i="10"/>
  <c r="R271" i="10"/>
  <c r="P271" i="10"/>
  <c r="BI269" i="10"/>
  <c r="BH269" i="10"/>
  <c r="BG269" i="10"/>
  <c r="BE269" i="10"/>
  <c r="T269" i="10"/>
  <c r="R269" i="10"/>
  <c r="P269" i="10"/>
  <c r="BI268" i="10"/>
  <c r="BH268" i="10"/>
  <c r="BG268" i="10"/>
  <c r="BE268" i="10"/>
  <c r="T268" i="10"/>
  <c r="R268" i="10"/>
  <c r="P268" i="10"/>
  <c r="BI267" i="10"/>
  <c r="BH267" i="10"/>
  <c r="BG267" i="10"/>
  <c r="BE267" i="10"/>
  <c r="T267" i="10"/>
  <c r="R267" i="10"/>
  <c r="P267" i="10"/>
  <c r="BI266" i="10"/>
  <c r="BH266" i="10"/>
  <c r="BG266" i="10"/>
  <c r="BE266" i="10"/>
  <c r="T266" i="10"/>
  <c r="R266" i="10"/>
  <c r="P266" i="10"/>
  <c r="BI265" i="10"/>
  <c r="BH265" i="10"/>
  <c r="BG265" i="10"/>
  <c r="BE265" i="10"/>
  <c r="T265" i="10"/>
  <c r="R265" i="10"/>
  <c r="P265" i="10"/>
  <c r="BI264" i="10"/>
  <c r="BH264" i="10"/>
  <c r="BG264" i="10"/>
  <c r="BE264" i="10"/>
  <c r="T264" i="10"/>
  <c r="R264" i="10"/>
  <c r="P264" i="10"/>
  <c r="BI263" i="10"/>
  <c r="BH263" i="10"/>
  <c r="BG263" i="10"/>
  <c r="BE263" i="10"/>
  <c r="T263" i="10"/>
  <c r="R263" i="10"/>
  <c r="P263" i="10"/>
  <c r="BI262" i="10"/>
  <c r="BH262" i="10"/>
  <c r="BG262" i="10"/>
  <c r="BE262" i="10"/>
  <c r="T262" i="10"/>
  <c r="R262" i="10"/>
  <c r="P262" i="10"/>
  <c r="BI261" i="10"/>
  <c r="BH261" i="10"/>
  <c r="BG261" i="10"/>
  <c r="BE261" i="10"/>
  <c r="T261" i="10"/>
  <c r="R261" i="10"/>
  <c r="P261" i="10"/>
  <c r="BI260" i="10"/>
  <c r="BH260" i="10"/>
  <c r="BG260" i="10"/>
  <c r="BE260" i="10"/>
  <c r="T260" i="10"/>
  <c r="R260" i="10"/>
  <c r="P260" i="10"/>
  <c r="BI259" i="10"/>
  <c r="BH259" i="10"/>
  <c r="BG259" i="10"/>
  <c r="BE259" i="10"/>
  <c r="T259" i="10"/>
  <c r="R259" i="10"/>
  <c r="P259" i="10"/>
  <c r="BI258" i="10"/>
  <c r="BH258" i="10"/>
  <c r="BG258" i="10"/>
  <c r="BE258" i="10"/>
  <c r="T258" i="10"/>
  <c r="R258" i="10"/>
  <c r="P258" i="10"/>
  <c r="BI257" i="10"/>
  <c r="BH257" i="10"/>
  <c r="BG257" i="10"/>
  <c r="BE257" i="10"/>
  <c r="T257" i="10"/>
  <c r="R257" i="10"/>
  <c r="P257" i="10"/>
  <c r="BI256" i="10"/>
  <c r="BH256" i="10"/>
  <c r="BG256" i="10"/>
  <c r="BE256" i="10"/>
  <c r="T256" i="10"/>
  <c r="R256" i="10"/>
  <c r="P256" i="10"/>
  <c r="BI255" i="10"/>
  <c r="BH255" i="10"/>
  <c r="BG255" i="10"/>
  <c r="BE255" i="10"/>
  <c r="T255" i="10"/>
  <c r="R255" i="10"/>
  <c r="P255" i="10"/>
  <c r="BI254" i="10"/>
  <c r="BH254" i="10"/>
  <c r="BG254" i="10"/>
  <c r="BE254" i="10"/>
  <c r="T254" i="10"/>
  <c r="R254" i="10"/>
  <c r="P254" i="10"/>
  <c r="BI253" i="10"/>
  <c r="BH253" i="10"/>
  <c r="BG253" i="10"/>
  <c r="BE253" i="10"/>
  <c r="T253" i="10"/>
  <c r="R253" i="10"/>
  <c r="P253" i="10"/>
  <c r="BI252" i="10"/>
  <c r="BH252" i="10"/>
  <c r="BG252" i="10"/>
  <c r="BE252" i="10"/>
  <c r="T252" i="10"/>
  <c r="R252" i="10"/>
  <c r="P252" i="10"/>
  <c r="BI251" i="10"/>
  <c r="BH251" i="10"/>
  <c r="BG251" i="10"/>
  <c r="BE251" i="10"/>
  <c r="T251" i="10"/>
  <c r="R251" i="10"/>
  <c r="P251" i="10"/>
  <c r="BI250" i="10"/>
  <c r="BH250" i="10"/>
  <c r="BG250" i="10"/>
  <c r="BE250" i="10"/>
  <c r="T250" i="10"/>
  <c r="R250" i="10"/>
  <c r="P250" i="10"/>
  <c r="BI249" i="10"/>
  <c r="BH249" i="10"/>
  <c r="BG249" i="10"/>
  <c r="BE249" i="10"/>
  <c r="T249" i="10"/>
  <c r="R249" i="10"/>
  <c r="P249" i="10"/>
  <c r="BI248" i="10"/>
  <c r="BH248" i="10"/>
  <c r="BG248" i="10"/>
  <c r="BE248" i="10"/>
  <c r="T248" i="10"/>
  <c r="R248" i="10"/>
  <c r="P248" i="10"/>
  <c r="BI247" i="10"/>
  <c r="BH247" i="10"/>
  <c r="BG247" i="10"/>
  <c r="BE247" i="10"/>
  <c r="T247" i="10"/>
  <c r="R247" i="10"/>
  <c r="P247" i="10"/>
  <c r="BI246" i="10"/>
  <c r="BH246" i="10"/>
  <c r="BG246" i="10"/>
  <c r="BE246" i="10"/>
  <c r="T246" i="10"/>
  <c r="R246" i="10"/>
  <c r="P246" i="10"/>
  <c r="BI245" i="10"/>
  <c r="BH245" i="10"/>
  <c r="BG245" i="10"/>
  <c r="BE245" i="10"/>
  <c r="T245" i="10"/>
  <c r="R245" i="10"/>
  <c r="P245" i="10"/>
  <c r="BI244" i="10"/>
  <c r="BH244" i="10"/>
  <c r="BG244" i="10"/>
  <c r="BE244" i="10"/>
  <c r="T244" i="10"/>
  <c r="R244" i="10"/>
  <c r="P244" i="10"/>
  <c r="BI243" i="10"/>
  <c r="BH243" i="10"/>
  <c r="BG243" i="10"/>
  <c r="BE243" i="10"/>
  <c r="T243" i="10"/>
  <c r="R243" i="10"/>
  <c r="P243" i="10"/>
  <c r="BI242" i="10"/>
  <c r="BH242" i="10"/>
  <c r="BG242" i="10"/>
  <c r="BE242" i="10"/>
  <c r="T242" i="10"/>
  <c r="R242" i="10"/>
  <c r="P242" i="10"/>
  <c r="BI241" i="10"/>
  <c r="BH241" i="10"/>
  <c r="BG241" i="10"/>
  <c r="BE241" i="10"/>
  <c r="T241" i="10"/>
  <c r="R241" i="10"/>
  <c r="P241" i="10"/>
  <c r="BI240" i="10"/>
  <c r="BH240" i="10"/>
  <c r="BG240" i="10"/>
  <c r="BE240" i="10"/>
  <c r="T240" i="10"/>
  <c r="R240" i="10"/>
  <c r="P240" i="10"/>
  <c r="BI239" i="10"/>
  <c r="BH239" i="10"/>
  <c r="BG239" i="10"/>
  <c r="BE239" i="10"/>
  <c r="T239" i="10"/>
  <c r="R239" i="10"/>
  <c r="P239" i="10"/>
  <c r="BI238" i="10"/>
  <c r="BH238" i="10"/>
  <c r="BG238" i="10"/>
  <c r="BE238" i="10"/>
  <c r="T238" i="10"/>
  <c r="R238" i="10"/>
  <c r="P238" i="10"/>
  <c r="BI237" i="10"/>
  <c r="BH237" i="10"/>
  <c r="BG237" i="10"/>
  <c r="BE237" i="10"/>
  <c r="T237" i="10"/>
  <c r="R237" i="10"/>
  <c r="P237" i="10"/>
  <c r="BI236" i="10"/>
  <c r="BH236" i="10"/>
  <c r="BG236" i="10"/>
  <c r="BE236" i="10"/>
  <c r="T236" i="10"/>
  <c r="R236" i="10"/>
  <c r="P236" i="10"/>
  <c r="BI235" i="10"/>
  <c r="BH235" i="10"/>
  <c r="BG235" i="10"/>
  <c r="BE235" i="10"/>
  <c r="T235" i="10"/>
  <c r="R235" i="10"/>
  <c r="P235" i="10"/>
  <c r="BI234" i="10"/>
  <c r="BH234" i="10"/>
  <c r="BG234" i="10"/>
  <c r="BE234" i="10"/>
  <c r="T234" i="10"/>
  <c r="R234" i="10"/>
  <c r="P234" i="10"/>
  <c r="BI233" i="10"/>
  <c r="BH233" i="10"/>
  <c r="BG233" i="10"/>
  <c r="BE233" i="10"/>
  <c r="T233" i="10"/>
  <c r="R233" i="10"/>
  <c r="P233" i="10"/>
  <c r="BI232" i="10"/>
  <c r="BH232" i="10"/>
  <c r="BG232" i="10"/>
  <c r="BE232" i="10"/>
  <c r="T232" i="10"/>
  <c r="R232" i="10"/>
  <c r="P232" i="10"/>
  <c r="BI231" i="10"/>
  <c r="BH231" i="10"/>
  <c r="BG231" i="10"/>
  <c r="BE231" i="10"/>
  <c r="T231" i="10"/>
  <c r="R231" i="10"/>
  <c r="P231" i="10"/>
  <c r="BI230" i="10"/>
  <c r="BH230" i="10"/>
  <c r="BG230" i="10"/>
  <c r="BE230" i="10"/>
  <c r="T230" i="10"/>
  <c r="R230" i="10"/>
  <c r="P230" i="10"/>
  <c r="BI229" i="10"/>
  <c r="BH229" i="10"/>
  <c r="BG229" i="10"/>
  <c r="BE229" i="10"/>
  <c r="T229" i="10"/>
  <c r="R229" i="10"/>
  <c r="P229" i="10"/>
  <c r="BI228" i="10"/>
  <c r="BH228" i="10"/>
  <c r="BG228" i="10"/>
  <c r="BE228" i="10"/>
  <c r="T228" i="10"/>
  <c r="R228" i="10"/>
  <c r="P228" i="10"/>
  <c r="BI227" i="10"/>
  <c r="BH227" i="10"/>
  <c r="BG227" i="10"/>
  <c r="BE227" i="10"/>
  <c r="T227" i="10"/>
  <c r="R227" i="10"/>
  <c r="P227" i="10"/>
  <c r="BI226" i="10"/>
  <c r="BH226" i="10"/>
  <c r="BG226" i="10"/>
  <c r="BE226" i="10"/>
  <c r="T226" i="10"/>
  <c r="R226" i="10"/>
  <c r="P226" i="10"/>
  <c r="BI224" i="10"/>
  <c r="BH224" i="10"/>
  <c r="BG224" i="10"/>
  <c r="BE224" i="10"/>
  <c r="T224" i="10"/>
  <c r="R224" i="10"/>
  <c r="P224" i="10"/>
  <c r="BI223" i="10"/>
  <c r="BH223" i="10"/>
  <c r="BG223" i="10"/>
  <c r="BE223" i="10"/>
  <c r="T223" i="10"/>
  <c r="R223" i="10"/>
  <c r="P223" i="10"/>
  <c r="BI222" i="10"/>
  <c r="BH222" i="10"/>
  <c r="BG222" i="10"/>
  <c r="BE222" i="10"/>
  <c r="T222" i="10"/>
  <c r="R222" i="10"/>
  <c r="P222" i="10"/>
  <c r="BI221" i="10"/>
  <c r="BH221" i="10"/>
  <c r="BG221" i="10"/>
  <c r="BE221" i="10"/>
  <c r="T221" i="10"/>
  <c r="R221" i="10"/>
  <c r="P221" i="10"/>
  <c r="BI220" i="10"/>
  <c r="BH220" i="10"/>
  <c r="BG220" i="10"/>
  <c r="BE220" i="10"/>
  <c r="T220" i="10"/>
  <c r="R220" i="10"/>
  <c r="P220" i="10"/>
  <c r="BI219" i="10"/>
  <c r="BH219" i="10"/>
  <c r="BG219" i="10"/>
  <c r="BE219" i="10"/>
  <c r="T219" i="10"/>
  <c r="R219" i="10"/>
  <c r="P219" i="10"/>
  <c r="BI218" i="10"/>
  <c r="BH218" i="10"/>
  <c r="BG218" i="10"/>
  <c r="BE218" i="10"/>
  <c r="T218" i="10"/>
  <c r="R218" i="10"/>
  <c r="P218" i="10"/>
  <c r="BI217" i="10"/>
  <c r="BH217" i="10"/>
  <c r="BG217" i="10"/>
  <c r="BE217" i="10"/>
  <c r="T217" i="10"/>
  <c r="R217" i="10"/>
  <c r="P217" i="10"/>
  <c r="BI216" i="10"/>
  <c r="BH216" i="10"/>
  <c r="BG216" i="10"/>
  <c r="BE216" i="10"/>
  <c r="T216" i="10"/>
  <c r="R216" i="10"/>
  <c r="P216" i="10"/>
  <c r="BI215" i="10"/>
  <c r="BH215" i="10"/>
  <c r="BG215" i="10"/>
  <c r="BE215" i="10"/>
  <c r="T215" i="10"/>
  <c r="R215" i="10"/>
  <c r="P215" i="10"/>
  <c r="BI214" i="10"/>
  <c r="BH214" i="10"/>
  <c r="BG214" i="10"/>
  <c r="BE214" i="10"/>
  <c r="T214" i="10"/>
  <c r="R214" i="10"/>
  <c r="P214" i="10"/>
  <c r="BI213" i="10"/>
  <c r="BH213" i="10"/>
  <c r="BG213" i="10"/>
  <c r="BE213" i="10"/>
  <c r="T213" i="10"/>
  <c r="R213" i="10"/>
  <c r="P213" i="10"/>
  <c r="BI212" i="10"/>
  <c r="BH212" i="10"/>
  <c r="BG212" i="10"/>
  <c r="BE212" i="10"/>
  <c r="T212" i="10"/>
  <c r="R212" i="10"/>
  <c r="P212" i="10"/>
  <c r="BI211" i="10"/>
  <c r="BH211" i="10"/>
  <c r="BG211" i="10"/>
  <c r="BE211" i="10"/>
  <c r="T211" i="10"/>
  <c r="R211" i="10"/>
  <c r="P211" i="10"/>
  <c r="BI210" i="10"/>
  <c r="BH210" i="10"/>
  <c r="BG210" i="10"/>
  <c r="BE210" i="10"/>
  <c r="T210" i="10"/>
  <c r="R210" i="10"/>
  <c r="P210" i="10"/>
  <c r="BI209" i="10"/>
  <c r="BH209" i="10"/>
  <c r="BG209" i="10"/>
  <c r="BE209" i="10"/>
  <c r="T209" i="10"/>
  <c r="R209" i="10"/>
  <c r="P209" i="10"/>
  <c r="BI208" i="10"/>
  <c r="BH208" i="10"/>
  <c r="BG208" i="10"/>
  <c r="BE208" i="10"/>
  <c r="T208" i="10"/>
  <c r="R208" i="10"/>
  <c r="P208" i="10"/>
  <c r="BI207" i="10"/>
  <c r="BH207" i="10"/>
  <c r="BG207" i="10"/>
  <c r="BE207" i="10"/>
  <c r="T207" i="10"/>
  <c r="R207" i="10"/>
  <c r="P207" i="10"/>
  <c r="BI206" i="10"/>
  <c r="BH206" i="10"/>
  <c r="BG206" i="10"/>
  <c r="BE206" i="10"/>
  <c r="T206" i="10"/>
  <c r="R206" i="10"/>
  <c r="P206" i="10"/>
  <c r="BI205" i="10"/>
  <c r="BH205" i="10"/>
  <c r="BG205" i="10"/>
  <c r="BE205" i="10"/>
  <c r="T205" i="10"/>
  <c r="R205" i="10"/>
  <c r="P205" i="10"/>
  <c r="BI204" i="10"/>
  <c r="BH204" i="10"/>
  <c r="BG204" i="10"/>
  <c r="BE204" i="10"/>
  <c r="T204" i="10"/>
  <c r="R204" i="10"/>
  <c r="P204" i="10"/>
  <c r="BI203" i="10"/>
  <c r="BH203" i="10"/>
  <c r="BG203" i="10"/>
  <c r="BE203" i="10"/>
  <c r="T203" i="10"/>
  <c r="R203" i="10"/>
  <c r="P203" i="10"/>
  <c r="BI202" i="10"/>
  <c r="BH202" i="10"/>
  <c r="BG202" i="10"/>
  <c r="BE202" i="10"/>
  <c r="T202" i="10"/>
  <c r="R202" i="10"/>
  <c r="P202" i="10"/>
  <c r="BI200" i="10"/>
  <c r="BH200" i="10"/>
  <c r="BG200" i="10"/>
  <c r="BE200" i="10"/>
  <c r="T200" i="10"/>
  <c r="R200" i="10"/>
  <c r="P200" i="10"/>
  <c r="BI199" i="10"/>
  <c r="BH199" i="10"/>
  <c r="BG199" i="10"/>
  <c r="BE199" i="10"/>
  <c r="T199" i="10"/>
  <c r="R199" i="10"/>
  <c r="P199" i="10"/>
  <c r="BI198" i="10"/>
  <c r="BH198" i="10"/>
  <c r="BG198" i="10"/>
  <c r="BE198" i="10"/>
  <c r="T198" i="10"/>
  <c r="R198" i="10"/>
  <c r="P198" i="10"/>
  <c r="BI197" i="10"/>
  <c r="BH197" i="10"/>
  <c r="BG197" i="10"/>
  <c r="BE197" i="10"/>
  <c r="T197" i="10"/>
  <c r="R197" i="10"/>
  <c r="P197" i="10"/>
  <c r="BI196" i="10"/>
  <c r="BH196" i="10"/>
  <c r="BG196" i="10"/>
  <c r="BE196" i="10"/>
  <c r="T196" i="10"/>
  <c r="R196" i="10"/>
  <c r="P196" i="10"/>
  <c r="BI195" i="10"/>
  <c r="BH195" i="10"/>
  <c r="BG195" i="10"/>
  <c r="BE195" i="10"/>
  <c r="T195" i="10"/>
  <c r="R195" i="10"/>
  <c r="P195" i="10"/>
  <c r="BI194" i="10"/>
  <c r="BH194" i="10"/>
  <c r="BG194" i="10"/>
  <c r="BE194" i="10"/>
  <c r="T194" i="10"/>
  <c r="R194" i="10"/>
  <c r="P194" i="10"/>
  <c r="BI193" i="10"/>
  <c r="BH193" i="10"/>
  <c r="BG193" i="10"/>
  <c r="BE193" i="10"/>
  <c r="T193" i="10"/>
  <c r="R193" i="10"/>
  <c r="P193" i="10"/>
  <c r="BI192" i="10"/>
  <c r="BH192" i="10"/>
  <c r="BG192" i="10"/>
  <c r="BE192" i="10"/>
  <c r="T192" i="10"/>
  <c r="R192" i="10"/>
  <c r="P192" i="10"/>
  <c r="BI191" i="10"/>
  <c r="BH191" i="10"/>
  <c r="BG191" i="10"/>
  <c r="BE191" i="10"/>
  <c r="T191" i="10"/>
  <c r="R191" i="10"/>
  <c r="P191" i="10"/>
  <c r="BI190" i="10"/>
  <c r="BH190" i="10"/>
  <c r="BG190" i="10"/>
  <c r="BE190" i="10"/>
  <c r="T190" i="10"/>
  <c r="R190" i="10"/>
  <c r="P190" i="10"/>
  <c r="BI189" i="10"/>
  <c r="BH189" i="10"/>
  <c r="BG189" i="10"/>
  <c r="BE189" i="10"/>
  <c r="T189" i="10"/>
  <c r="R189" i="10"/>
  <c r="P189" i="10"/>
  <c r="BI188" i="10"/>
  <c r="BH188" i="10"/>
  <c r="BG188" i="10"/>
  <c r="BE188" i="10"/>
  <c r="T188" i="10"/>
  <c r="R188" i="10"/>
  <c r="P188" i="10"/>
  <c r="BI187" i="10"/>
  <c r="BH187" i="10"/>
  <c r="BG187" i="10"/>
  <c r="BE187" i="10"/>
  <c r="T187" i="10"/>
  <c r="R187" i="10"/>
  <c r="P187" i="10"/>
  <c r="BI186" i="10"/>
  <c r="BH186" i="10"/>
  <c r="BG186" i="10"/>
  <c r="BE186" i="10"/>
  <c r="T186" i="10"/>
  <c r="R186" i="10"/>
  <c r="P186" i="10"/>
  <c r="BI185" i="10"/>
  <c r="BH185" i="10"/>
  <c r="BG185" i="10"/>
  <c r="BE185" i="10"/>
  <c r="T185" i="10"/>
  <c r="R185" i="10"/>
  <c r="P185" i="10"/>
  <c r="BI184" i="10"/>
  <c r="BH184" i="10"/>
  <c r="BG184" i="10"/>
  <c r="BE184" i="10"/>
  <c r="T184" i="10"/>
  <c r="R184" i="10"/>
  <c r="P184" i="10"/>
  <c r="BI183" i="10"/>
  <c r="BH183" i="10"/>
  <c r="BG183" i="10"/>
  <c r="BE183" i="10"/>
  <c r="T183" i="10"/>
  <c r="R183" i="10"/>
  <c r="P183" i="10"/>
  <c r="BI182" i="10"/>
  <c r="BH182" i="10"/>
  <c r="BG182" i="10"/>
  <c r="BE182" i="10"/>
  <c r="T182" i="10"/>
  <c r="R182" i="10"/>
  <c r="P182" i="10"/>
  <c r="BI181" i="10"/>
  <c r="BH181" i="10"/>
  <c r="BG181" i="10"/>
  <c r="BE181" i="10"/>
  <c r="T181" i="10"/>
  <c r="R181" i="10"/>
  <c r="P181" i="10"/>
  <c r="BI180" i="10"/>
  <c r="BH180" i="10"/>
  <c r="BG180" i="10"/>
  <c r="BE180" i="10"/>
  <c r="T180" i="10"/>
  <c r="R180" i="10"/>
  <c r="P180" i="10"/>
  <c r="BI179" i="10"/>
  <c r="BH179" i="10"/>
  <c r="BG179" i="10"/>
  <c r="BE179" i="10"/>
  <c r="T179" i="10"/>
  <c r="R179" i="10"/>
  <c r="P179" i="10"/>
  <c r="BI178" i="10"/>
  <c r="BH178" i="10"/>
  <c r="BG178" i="10"/>
  <c r="BE178" i="10"/>
  <c r="T178" i="10"/>
  <c r="R178" i="10"/>
  <c r="P178" i="10"/>
  <c r="BI177" i="10"/>
  <c r="BH177" i="10"/>
  <c r="BG177" i="10"/>
  <c r="BE177" i="10"/>
  <c r="T177" i="10"/>
  <c r="R177" i="10"/>
  <c r="P177" i="10"/>
  <c r="BI175" i="10"/>
  <c r="BH175" i="10"/>
  <c r="BG175" i="10"/>
  <c r="BE175" i="10"/>
  <c r="T175" i="10"/>
  <c r="R175" i="10"/>
  <c r="P175" i="10"/>
  <c r="BI174" i="10"/>
  <c r="BH174" i="10"/>
  <c r="BG174" i="10"/>
  <c r="BE174" i="10"/>
  <c r="T174" i="10"/>
  <c r="R174" i="10"/>
  <c r="R171" i="10" s="1"/>
  <c r="P174" i="10"/>
  <c r="BI173" i="10"/>
  <c r="BH173" i="10"/>
  <c r="BG173" i="10"/>
  <c r="BE173" i="10"/>
  <c r="T173" i="10"/>
  <c r="R173" i="10"/>
  <c r="P173" i="10"/>
  <c r="BI172" i="10"/>
  <c r="BH172" i="10"/>
  <c r="BG172" i="10"/>
  <c r="BE172" i="10"/>
  <c r="T172" i="10"/>
  <c r="R172" i="10"/>
  <c r="P172" i="10"/>
  <c r="BI169" i="10"/>
  <c r="BH169" i="10"/>
  <c r="BG169" i="10"/>
  <c r="BE169" i="10"/>
  <c r="T169" i="10"/>
  <c r="T168" i="10" s="1"/>
  <c r="R169" i="10"/>
  <c r="R168" i="10" s="1"/>
  <c r="P169" i="10"/>
  <c r="P168" i="10" s="1"/>
  <c r="BI167" i="10"/>
  <c r="BH167" i="10"/>
  <c r="BG167" i="10"/>
  <c r="BE167" i="10"/>
  <c r="T167" i="10"/>
  <c r="R167" i="10"/>
  <c r="P167" i="10"/>
  <c r="BI166" i="10"/>
  <c r="BH166" i="10"/>
  <c r="BG166" i="10"/>
  <c r="BE166" i="10"/>
  <c r="T166" i="10"/>
  <c r="R166" i="10"/>
  <c r="P166" i="10"/>
  <c r="BI165" i="10"/>
  <c r="BH165" i="10"/>
  <c r="BG165" i="10"/>
  <c r="BE165" i="10"/>
  <c r="T165" i="10"/>
  <c r="R165" i="10"/>
  <c r="P165" i="10"/>
  <c r="BI164" i="10"/>
  <c r="BH164" i="10"/>
  <c r="BG164" i="10"/>
  <c r="BE164" i="10"/>
  <c r="T164" i="10"/>
  <c r="R164" i="10"/>
  <c r="P164" i="10"/>
  <c r="BI163" i="10"/>
  <c r="BH163" i="10"/>
  <c r="BG163" i="10"/>
  <c r="BE163" i="10"/>
  <c r="T163" i="10"/>
  <c r="R163" i="10"/>
  <c r="P163" i="10"/>
  <c r="BI162" i="10"/>
  <c r="BH162" i="10"/>
  <c r="BG162" i="10"/>
  <c r="BE162" i="10"/>
  <c r="T162" i="10"/>
  <c r="R162" i="10"/>
  <c r="P162" i="10"/>
  <c r="BI161" i="10"/>
  <c r="BH161" i="10"/>
  <c r="BG161" i="10"/>
  <c r="BE161" i="10"/>
  <c r="T161" i="10"/>
  <c r="R161" i="10"/>
  <c r="P161" i="10"/>
  <c r="BI160" i="10"/>
  <c r="BH160" i="10"/>
  <c r="BG160" i="10"/>
  <c r="BE160" i="10"/>
  <c r="T160" i="10"/>
  <c r="R160" i="10"/>
  <c r="P160" i="10"/>
  <c r="BI159" i="10"/>
  <c r="BH159" i="10"/>
  <c r="BG159" i="10"/>
  <c r="BE159" i="10"/>
  <c r="T159" i="10"/>
  <c r="R159" i="10"/>
  <c r="P159" i="10"/>
  <c r="BI158" i="10"/>
  <c r="BH158" i="10"/>
  <c r="BG158" i="10"/>
  <c r="BE158" i="10"/>
  <c r="T158" i="10"/>
  <c r="R158" i="10"/>
  <c r="P158" i="10"/>
  <c r="BI157" i="10"/>
  <c r="BH157" i="10"/>
  <c r="BG157" i="10"/>
  <c r="BE157" i="10"/>
  <c r="T157" i="10"/>
  <c r="R157" i="10"/>
  <c r="P157" i="10"/>
  <c r="BI156" i="10"/>
  <c r="BH156" i="10"/>
  <c r="BG156" i="10"/>
  <c r="BE156" i="10"/>
  <c r="T156" i="10"/>
  <c r="R156" i="10"/>
  <c r="P156" i="10"/>
  <c r="BI155" i="10"/>
  <c r="BH155" i="10"/>
  <c r="BG155" i="10"/>
  <c r="BE155" i="10"/>
  <c r="T155" i="10"/>
  <c r="R155" i="10"/>
  <c r="P155" i="10"/>
  <c r="BI154" i="10"/>
  <c r="BH154" i="10"/>
  <c r="BG154" i="10"/>
  <c r="BE154" i="10"/>
  <c r="T154" i="10"/>
  <c r="R154" i="10"/>
  <c r="P154" i="10"/>
  <c r="BI152" i="10"/>
  <c r="BH152" i="10"/>
  <c r="BG152" i="10"/>
  <c r="BE152" i="10"/>
  <c r="T152" i="10"/>
  <c r="R152" i="10"/>
  <c r="P152" i="10"/>
  <c r="BI151" i="10"/>
  <c r="BH151" i="10"/>
  <c r="BG151" i="10"/>
  <c r="BE151" i="10"/>
  <c r="T151" i="10"/>
  <c r="R151" i="10"/>
  <c r="P151" i="10"/>
  <c r="BI150" i="10"/>
  <c r="BH150" i="10"/>
  <c r="BG150" i="10"/>
  <c r="BE150" i="10"/>
  <c r="T150" i="10"/>
  <c r="R150" i="10"/>
  <c r="P150" i="10"/>
  <c r="BI149" i="10"/>
  <c r="BH149" i="10"/>
  <c r="BG149" i="10"/>
  <c r="BE149" i="10"/>
  <c r="T149" i="10"/>
  <c r="R149" i="10"/>
  <c r="P149" i="10"/>
  <c r="BI147" i="10"/>
  <c r="BH147" i="10"/>
  <c r="BG147" i="10"/>
  <c r="BE147" i="10"/>
  <c r="T147" i="10"/>
  <c r="T146" i="10"/>
  <c r="R147" i="10"/>
  <c r="R146" i="10" s="1"/>
  <c r="P147" i="10"/>
  <c r="P146" i="10" s="1"/>
  <c r="BI145" i="10"/>
  <c r="BH145" i="10"/>
  <c r="BG145" i="10"/>
  <c r="BE145" i="10"/>
  <c r="T145" i="10"/>
  <c r="R145" i="10"/>
  <c r="P145" i="10"/>
  <c r="BI144" i="10"/>
  <c r="BH144" i="10"/>
  <c r="BG144" i="10"/>
  <c r="BE144" i="10"/>
  <c r="T144" i="10"/>
  <c r="R144" i="10"/>
  <c r="P144" i="10"/>
  <c r="BI143" i="10"/>
  <c r="BH143" i="10"/>
  <c r="BG143" i="10"/>
  <c r="BE143" i="10"/>
  <c r="T143" i="10"/>
  <c r="R143" i="10"/>
  <c r="P143" i="10"/>
  <c r="BI142" i="10"/>
  <c r="BH142" i="10"/>
  <c r="BG142" i="10"/>
  <c r="BE142" i="10"/>
  <c r="T142" i="10"/>
  <c r="R142" i="10"/>
  <c r="P142" i="10"/>
  <c r="BI141" i="10"/>
  <c r="BH141" i="10"/>
  <c r="BG141" i="10"/>
  <c r="BE141" i="10"/>
  <c r="T141" i="10"/>
  <c r="R141" i="10"/>
  <c r="P141" i="10"/>
  <c r="BI140" i="10"/>
  <c r="BH140" i="10"/>
  <c r="BG140" i="10"/>
  <c r="BE140" i="10"/>
  <c r="T140" i="10"/>
  <c r="R140" i="10"/>
  <c r="P140" i="10"/>
  <c r="BI139" i="10"/>
  <c r="BH139" i="10"/>
  <c r="BG139" i="10"/>
  <c r="BE139" i="10"/>
  <c r="T139" i="10"/>
  <c r="R139" i="10"/>
  <c r="P139" i="10"/>
  <c r="F133" i="10"/>
  <c r="F132" i="10"/>
  <c r="F130" i="10"/>
  <c r="E128" i="10"/>
  <c r="F96" i="10"/>
  <c r="F95" i="10"/>
  <c r="F93" i="10"/>
  <c r="E91" i="10"/>
  <c r="J28" i="10"/>
  <c r="E28" i="10"/>
  <c r="J96" i="10" s="1"/>
  <c r="J27" i="10"/>
  <c r="J25" i="10"/>
  <c r="E25" i="10"/>
  <c r="J132" i="10" s="1"/>
  <c r="J24" i="10"/>
  <c r="J16" i="10"/>
  <c r="J130" i="10" s="1"/>
  <c r="E7" i="10"/>
  <c r="E122" i="10" s="1"/>
  <c r="J41" i="9"/>
  <c r="J40" i="9"/>
  <c r="AY107" i="1" s="1"/>
  <c r="J39" i="9"/>
  <c r="AX107" i="1"/>
  <c r="BI326" i="9"/>
  <c r="BH326" i="9"/>
  <c r="BG326" i="9"/>
  <c r="BE326" i="9"/>
  <c r="T326" i="9"/>
  <c r="T325" i="9" s="1"/>
  <c r="R326" i="9"/>
  <c r="R325" i="9" s="1"/>
  <c r="P326" i="9"/>
  <c r="P325" i="9" s="1"/>
  <c r="BI324" i="9"/>
  <c r="BH324" i="9"/>
  <c r="BG324" i="9"/>
  <c r="BE324" i="9"/>
  <c r="T324" i="9"/>
  <c r="R324" i="9"/>
  <c r="P324" i="9"/>
  <c r="BI323" i="9"/>
  <c r="BH323" i="9"/>
  <c r="BG323" i="9"/>
  <c r="BE323" i="9"/>
  <c r="T323" i="9"/>
  <c r="R323" i="9"/>
  <c r="P323" i="9"/>
  <c r="BI322" i="9"/>
  <c r="BH322" i="9"/>
  <c r="BG322" i="9"/>
  <c r="BE322" i="9"/>
  <c r="T322" i="9"/>
  <c r="R322" i="9"/>
  <c r="P322" i="9"/>
  <c r="BI321" i="9"/>
  <c r="BH321" i="9"/>
  <c r="BG321" i="9"/>
  <c r="BE321" i="9"/>
  <c r="T321" i="9"/>
  <c r="R321" i="9"/>
  <c r="P321" i="9"/>
  <c r="BI320" i="9"/>
  <c r="BH320" i="9"/>
  <c r="BG320" i="9"/>
  <c r="BE320" i="9"/>
  <c r="T320" i="9"/>
  <c r="R320" i="9"/>
  <c r="P320" i="9"/>
  <c r="BI319" i="9"/>
  <c r="BH319" i="9"/>
  <c r="BG319" i="9"/>
  <c r="BE319" i="9"/>
  <c r="T319" i="9"/>
  <c r="R319" i="9"/>
  <c r="P319" i="9"/>
  <c r="BI318" i="9"/>
  <c r="BH318" i="9"/>
  <c r="BG318" i="9"/>
  <c r="BE318" i="9"/>
  <c r="T318" i="9"/>
  <c r="R318" i="9"/>
  <c r="P318" i="9"/>
  <c r="BI316" i="9"/>
  <c r="BH316" i="9"/>
  <c r="BG316" i="9"/>
  <c r="BE316" i="9"/>
  <c r="T316" i="9"/>
  <c r="R316" i="9"/>
  <c r="P316" i="9"/>
  <c r="BI315" i="9"/>
  <c r="BH315" i="9"/>
  <c r="BG315" i="9"/>
  <c r="BE315" i="9"/>
  <c r="T315" i="9"/>
  <c r="R315" i="9"/>
  <c r="P315" i="9"/>
  <c r="BI314" i="9"/>
  <c r="BH314" i="9"/>
  <c r="BG314" i="9"/>
  <c r="BE314" i="9"/>
  <c r="T314" i="9"/>
  <c r="R314" i="9"/>
  <c r="P314" i="9"/>
  <c r="BI313" i="9"/>
  <c r="BH313" i="9"/>
  <c r="BG313" i="9"/>
  <c r="BE313" i="9"/>
  <c r="T313" i="9"/>
  <c r="R313" i="9"/>
  <c r="P313" i="9"/>
  <c r="BI312" i="9"/>
  <c r="BH312" i="9"/>
  <c r="BG312" i="9"/>
  <c r="BE312" i="9"/>
  <c r="T312" i="9"/>
  <c r="R312" i="9"/>
  <c r="P312" i="9"/>
  <c r="BI311" i="9"/>
  <c r="BH311" i="9"/>
  <c r="BG311" i="9"/>
  <c r="BE311" i="9"/>
  <c r="T311" i="9"/>
  <c r="R311" i="9"/>
  <c r="P311" i="9"/>
  <c r="BI310" i="9"/>
  <c r="BH310" i="9"/>
  <c r="BG310" i="9"/>
  <c r="BE310" i="9"/>
  <c r="T310" i="9"/>
  <c r="R310" i="9"/>
  <c r="P310" i="9"/>
  <c r="BI309" i="9"/>
  <c r="BH309" i="9"/>
  <c r="BG309" i="9"/>
  <c r="BE309" i="9"/>
  <c r="T309" i="9"/>
  <c r="R309" i="9"/>
  <c r="P309" i="9"/>
  <c r="BI308" i="9"/>
  <c r="BH308" i="9"/>
  <c r="BG308" i="9"/>
  <c r="BE308" i="9"/>
  <c r="T308" i="9"/>
  <c r="R308" i="9"/>
  <c r="P308" i="9"/>
  <c r="BI307" i="9"/>
  <c r="BH307" i="9"/>
  <c r="BG307" i="9"/>
  <c r="BE307" i="9"/>
  <c r="T307" i="9"/>
  <c r="R307" i="9"/>
  <c r="P307" i="9"/>
  <c r="BI305" i="9"/>
  <c r="BH305" i="9"/>
  <c r="BG305" i="9"/>
  <c r="BE305" i="9"/>
  <c r="T305" i="9"/>
  <c r="R305" i="9"/>
  <c r="P305" i="9"/>
  <c r="BI304" i="9"/>
  <c r="BH304" i="9"/>
  <c r="BG304" i="9"/>
  <c r="BE304" i="9"/>
  <c r="T304" i="9"/>
  <c r="R304" i="9"/>
  <c r="P304" i="9"/>
  <c r="BI303" i="9"/>
  <c r="BH303" i="9"/>
  <c r="BG303" i="9"/>
  <c r="BE303" i="9"/>
  <c r="T303" i="9"/>
  <c r="R303" i="9"/>
  <c r="P303" i="9"/>
  <c r="BI302" i="9"/>
  <c r="BH302" i="9"/>
  <c r="BG302" i="9"/>
  <c r="BE302" i="9"/>
  <c r="T302" i="9"/>
  <c r="R302" i="9"/>
  <c r="P302" i="9"/>
  <c r="BI301" i="9"/>
  <c r="BH301" i="9"/>
  <c r="BG301" i="9"/>
  <c r="BE301" i="9"/>
  <c r="T301" i="9"/>
  <c r="R301" i="9"/>
  <c r="P301" i="9"/>
  <c r="BI300" i="9"/>
  <c r="BH300" i="9"/>
  <c r="BG300" i="9"/>
  <c r="BE300" i="9"/>
  <c r="T300" i="9"/>
  <c r="R300" i="9"/>
  <c r="P300" i="9"/>
  <c r="BI298" i="9"/>
  <c r="BH298" i="9"/>
  <c r="BG298" i="9"/>
  <c r="BE298" i="9"/>
  <c r="T298" i="9"/>
  <c r="R298" i="9"/>
  <c r="P298" i="9"/>
  <c r="BI297" i="9"/>
  <c r="BH297" i="9"/>
  <c r="BG297" i="9"/>
  <c r="BE297" i="9"/>
  <c r="T297" i="9"/>
  <c r="R297" i="9"/>
  <c r="P297" i="9"/>
  <c r="BI296" i="9"/>
  <c r="BH296" i="9"/>
  <c r="BG296" i="9"/>
  <c r="BE296" i="9"/>
  <c r="T296" i="9"/>
  <c r="R296" i="9"/>
  <c r="P296" i="9"/>
  <c r="BI295" i="9"/>
  <c r="BH295" i="9"/>
  <c r="BG295" i="9"/>
  <c r="BE295" i="9"/>
  <c r="T295" i="9"/>
  <c r="R295" i="9"/>
  <c r="P295" i="9"/>
  <c r="BI294" i="9"/>
  <c r="BH294" i="9"/>
  <c r="BG294" i="9"/>
  <c r="BE294" i="9"/>
  <c r="T294" i="9"/>
  <c r="R294" i="9"/>
  <c r="P294" i="9"/>
  <c r="BI293" i="9"/>
  <c r="BH293" i="9"/>
  <c r="BG293" i="9"/>
  <c r="BE293" i="9"/>
  <c r="T293" i="9"/>
  <c r="R293" i="9"/>
  <c r="P293" i="9"/>
  <c r="BI292" i="9"/>
  <c r="BH292" i="9"/>
  <c r="BG292" i="9"/>
  <c r="BE292" i="9"/>
  <c r="T292" i="9"/>
  <c r="R292" i="9"/>
  <c r="P292" i="9"/>
  <c r="BI291" i="9"/>
  <c r="BH291" i="9"/>
  <c r="BG291" i="9"/>
  <c r="BE291" i="9"/>
  <c r="T291" i="9"/>
  <c r="R291" i="9"/>
  <c r="P291" i="9"/>
  <c r="BI290" i="9"/>
  <c r="BH290" i="9"/>
  <c r="BG290" i="9"/>
  <c r="BE290" i="9"/>
  <c r="T290" i="9"/>
  <c r="R290" i="9"/>
  <c r="P290" i="9"/>
  <c r="BI289" i="9"/>
  <c r="BH289" i="9"/>
  <c r="BG289" i="9"/>
  <c r="BE289" i="9"/>
  <c r="T289" i="9"/>
  <c r="R289" i="9"/>
  <c r="P289" i="9"/>
  <c r="BI287" i="9"/>
  <c r="BH287" i="9"/>
  <c r="BG287" i="9"/>
  <c r="BE287" i="9"/>
  <c r="T287" i="9"/>
  <c r="R287" i="9"/>
  <c r="P287" i="9"/>
  <c r="BI286" i="9"/>
  <c r="BH286" i="9"/>
  <c r="BG286" i="9"/>
  <c r="BE286" i="9"/>
  <c r="T286" i="9"/>
  <c r="R286" i="9"/>
  <c r="P286" i="9"/>
  <c r="BI285" i="9"/>
  <c r="BH285" i="9"/>
  <c r="BG285" i="9"/>
  <c r="BE285" i="9"/>
  <c r="T285" i="9"/>
  <c r="R285" i="9"/>
  <c r="P285" i="9"/>
  <c r="BI284" i="9"/>
  <c r="BH284" i="9"/>
  <c r="BG284" i="9"/>
  <c r="BE284" i="9"/>
  <c r="T284" i="9"/>
  <c r="R284" i="9"/>
  <c r="P284" i="9"/>
  <c r="BI283" i="9"/>
  <c r="BH283" i="9"/>
  <c r="BG283" i="9"/>
  <c r="BE283" i="9"/>
  <c r="T283" i="9"/>
  <c r="R283" i="9"/>
  <c r="P283" i="9"/>
  <c r="BI282" i="9"/>
  <c r="BH282" i="9"/>
  <c r="BG282" i="9"/>
  <c r="BE282" i="9"/>
  <c r="T282" i="9"/>
  <c r="R282" i="9"/>
  <c r="P282" i="9"/>
  <c r="BI281" i="9"/>
  <c r="BH281" i="9"/>
  <c r="BG281" i="9"/>
  <c r="BE281" i="9"/>
  <c r="T281" i="9"/>
  <c r="R281" i="9"/>
  <c r="P281" i="9"/>
  <c r="BI280" i="9"/>
  <c r="BH280" i="9"/>
  <c r="BG280" i="9"/>
  <c r="BE280" i="9"/>
  <c r="T280" i="9"/>
  <c r="R280" i="9"/>
  <c r="P280" i="9"/>
  <c r="BI279" i="9"/>
  <c r="BH279" i="9"/>
  <c r="BG279" i="9"/>
  <c r="BE279" i="9"/>
  <c r="T279" i="9"/>
  <c r="R279" i="9"/>
  <c r="P279" i="9"/>
  <c r="BI278" i="9"/>
  <c r="BH278" i="9"/>
  <c r="BG278" i="9"/>
  <c r="BE278" i="9"/>
  <c r="T278" i="9"/>
  <c r="R278" i="9"/>
  <c r="P278" i="9"/>
  <c r="BI277" i="9"/>
  <c r="BH277" i="9"/>
  <c r="BG277" i="9"/>
  <c r="BE277" i="9"/>
  <c r="T277" i="9"/>
  <c r="R277" i="9"/>
  <c r="P277" i="9"/>
  <c r="BI276" i="9"/>
  <c r="BH276" i="9"/>
  <c r="BG276" i="9"/>
  <c r="BE276" i="9"/>
  <c r="T276" i="9"/>
  <c r="R276" i="9"/>
  <c r="P276" i="9"/>
  <c r="BI275" i="9"/>
  <c r="BH275" i="9"/>
  <c r="BG275" i="9"/>
  <c r="BE275" i="9"/>
  <c r="T275" i="9"/>
  <c r="R275" i="9"/>
  <c r="P275" i="9"/>
  <c r="BI274" i="9"/>
  <c r="BH274" i="9"/>
  <c r="BG274" i="9"/>
  <c r="BE274" i="9"/>
  <c r="T274" i="9"/>
  <c r="R274" i="9"/>
  <c r="P274" i="9"/>
  <c r="BI273" i="9"/>
  <c r="BH273" i="9"/>
  <c r="BG273" i="9"/>
  <c r="BE273" i="9"/>
  <c r="T273" i="9"/>
  <c r="R273" i="9"/>
  <c r="P273" i="9"/>
  <c r="BI272" i="9"/>
  <c r="BH272" i="9"/>
  <c r="BG272" i="9"/>
  <c r="BE272" i="9"/>
  <c r="T272" i="9"/>
  <c r="R272" i="9"/>
  <c r="P272" i="9"/>
  <c r="BI270" i="9"/>
  <c r="BH270" i="9"/>
  <c r="BG270" i="9"/>
  <c r="BE270" i="9"/>
  <c r="T270" i="9"/>
  <c r="R270" i="9"/>
  <c r="P270" i="9"/>
  <c r="BI269" i="9"/>
  <c r="BH269" i="9"/>
  <c r="BG269" i="9"/>
  <c r="BE269" i="9"/>
  <c r="T269" i="9"/>
  <c r="R269" i="9"/>
  <c r="P269" i="9"/>
  <c r="BI268" i="9"/>
  <c r="BH268" i="9"/>
  <c r="BG268" i="9"/>
  <c r="BE268" i="9"/>
  <c r="T268" i="9"/>
  <c r="R268" i="9"/>
  <c r="P268" i="9"/>
  <c r="BI267" i="9"/>
  <c r="BH267" i="9"/>
  <c r="BG267" i="9"/>
  <c r="BE267" i="9"/>
  <c r="T267" i="9"/>
  <c r="R267" i="9"/>
  <c r="P267" i="9"/>
  <c r="BI265" i="9"/>
  <c r="BH265" i="9"/>
  <c r="BG265" i="9"/>
  <c r="BE265" i="9"/>
  <c r="T265" i="9"/>
  <c r="R265" i="9"/>
  <c r="P265" i="9"/>
  <c r="BI264" i="9"/>
  <c r="BH264" i="9"/>
  <c r="BG264" i="9"/>
  <c r="BE264" i="9"/>
  <c r="T264" i="9"/>
  <c r="R264" i="9"/>
  <c r="P264" i="9"/>
  <c r="BI263" i="9"/>
  <c r="BH263" i="9"/>
  <c r="BG263" i="9"/>
  <c r="BE263" i="9"/>
  <c r="T263" i="9"/>
  <c r="R263" i="9"/>
  <c r="P263" i="9"/>
  <c r="BI262" i="9"/>
  <c r="BH262" i="9"/>
  <c r="BG262" i="9"/>
  <c r="BE262" i="9"/>
  <c r="T262" i="9"/>
  <c r="R262" i="9"/>
  <c r="P262" i="9"/>
  <c r="BI261" i="9"/>
  <c r="BH261" i="9"/>
  <c r="BG261" i="9"/>
  <c r="BE261" i="9"/>
  <c r="T261" i="9"/>
  <c r="R261" i="9"/>
  <c r="P261" i="9"/>
  <c r="BI259" i="9"/>
  <c r="BH259" i="9"/>
  <c r="BG259" i="9"/>
  <c r="BE259" i="9"/>
  <c r="T259" i="9"/>
  <c r="R259" i="9"/>
  <c r="P259" i="9"/>
  <c r="BI258" i="9"/>
  <c r="BH258" i="9"/>
  <c r="BG258" i="9"/>
  <c r="BE258" i="9"/>
  <c r="T258" i="9"/>
  <c r="R258" i="9"/>
  <c r="P258" i="9"/>
  <c r="BI257" i="9"/>
  <c r="BH257" i="9"/>
  <c r="BG257" i="9"/>
  <c r="BE257" i="9"/>
  <c r="T257" i="9"/>
  <c r="R257" i="9"/>
  <c r="P257" i="9"/>
  <c r="BI256" i="9"/>
  <c r="BH256" i="9"/>
  <c r="BG256" i="9"/>
  <c r="BE256" i="9"/>
  <c r="T256" i="9"/>
  <c r="R256" i="9"/>
  <c r="P256" i="9"/>
  <c r="BI255" i="9"/>
  <c r="BH255" i="9"/>
  <c r="BG255" i="9"/>
  <c r="BE255" i="9"/>
  <c r="T255" i="9"/>
  <c r="R255" i="9"/>
  <c r="P255" i="9"/>
  <c r="BI254" i="9"/>
  <c r="BH254" i="9"/>
  <c r="BG254" i="9"/>
  <c r="BE254" i="9"/>
  <c r="T254" i="9"/>
  <c r="R254" i="9"/>
  <c r="P254" i="9"/>
  <c r="BI253" i="9"/>
  <c r="BH253" i="9"/>
  <c r="BG253" i="9"/>
  <c r="BE253" i="9"/>
  <c r="T253" i="9"/>
  <c r="R253" i="9"/>
  <c r="P253" i="9"/>
  <c r="BI252" i="9"/>
  <c r="BH252" i="9"/>
  <c r="BG252" i="9"/>
  <c r="BE252" i="9"/>
  <c r="T252" i="9"/>
  <c r="R252" i="9"/>
  <c r="P252" i="9"/>
  <c r="BI251" i="9"/>
  <c r="BH251" i="9"/>
  <c r="BG251" i="9"/>
  <c r="BE251" i="9"/>
  <c r="T251" i="9"/>
  <c r="R251" i="9"/>
  <c r="P251" i="9"/>
  <c r="BI249" i="9"/>
  <c r="BH249" i="9"/>
  <c r="BG249" i="9"/>
  <c r="BE249" i="9"/>
  <c r="T249" i="9"/>
  <c r="R249" i="9"/>
  <c r="P249" i="9"/>
  <c r="BI248" i="9"/>
  <c r="BH248" i="9"/>
  <c r="BG248" i="9"/>
  <c r="BE248" i="9"/>
  <c r="T248" i="9"/>
  <c r="R248" i="9"/>
  <c r="P248" i="9"/>
  <c r="BI247" i="9"/>
  <c r="BH247" i="9"/>
  <c r="BG247" i="9"/>
  <c r="BE247" i="9"/>
  <c r="T247" i="9"/>
  <c r="R247" i="9"/>
  <c r="P247" i="9"/>
  <c r="BI246" i="9"/>
  <c r="BH246" i="9"/>
  <c r="BG246" i="9"/>
  <c r="BE246" i="9"/>
  <c r="T246" i="9"/>
  <c r="R246" i="9"/>
  <c r="P246" i="9"/>
  <c r="BI245" i="9"/>
  <c r="BH245" i="9"/>
  <c r="BG245" i="9"/>
  <c r="BE245" i="9"/>
  <c r="T245" i="9"/>
  <c r="R245" i="9"/>
  <c r="P245" i="9"/>
  <c r="BI244" i="9"/>
  <c r="BH244" i="9"/>
  <c r="BG244" i="9"/>
  <c r="BE244" i="9"/>
  <c r="T244" i="9"/>
  <c r="R244" i="9"/>
  <c r="P244" i="9"/>
  <c r="BI243" i="9"/>
  <c r="BH243" i="9"/>
  <c r="BG243" i="9"/>
  <c r="BE243" i="9"/>
  <c r="T243" i="9"/>
  <c r="R243" i="9"/>
  <c r="P243" i="9"/>
  <c r="BI242" i="9"/>
  <c r="BH242" i="9"/>
  <c r="BG242" i="9"/>
  <c r="BE242" i="9"/>
  <c r="T242" i="9"/>
  <c r="R242" i="9"/>
  <c r="P242" i="9"/>
  <c r="BI241" i="9"/>
  <c r="BH241" i="9"/>
  <c r="BG241" i="9"/>
  <c r="BE241" i="9"/>
  <c r="T241" i="9"/>
  <c r="R241" i="9"/>
  <c r="P241" i="9"/>
  <c r="BI239" i="9"/>
  <c r="BH239" i="9"/>
  <c r="BG239" i="9"/>
  <c r="BE239" i="9"/>
  <c r="T239" i="9"/>
  <c r="R239" i="9"/>
  <c r="P239" i="9"/>
  <c r="BI238" i="9"/>
  <c r="BH238" i="9"/>
  <c r="BG238" i="9"/>
  <c r="BE238" i="9"/>
  <c r="T238" i="9"/>
  <c r="R238" i="9"/>
  <c r="P238" i="9"/>
  <c r="BI237" i="9"/>
  <c r="BH237" i="9"/>
  <c r="BG237" i="9"/>
  <c r="BE237" i="9"/>
  <c r="T237" i="9"/>
  <c r="R237" i="9"/>
  <c r="P237" i="9"/>
  <c r="BI236" i="9"/>
  <c r="BH236" i="9"/>
  <c r="BG236" i="9"/>
  <c r="BE236" i="9"/>
  <c r="T236" i="9"/>
  <c r="R236" i="9"/>
  <c r="P236" i="9"/>
  <c r="BI235" i="9"/>
  <c r="BH235" i="9"/>
  <c r="BG235" i="9"/>
  <c r="BE235" i="9"/>
  <c r="T235" i="9"/>
  <c r="R235" i="9"/>
  <c r="P235" i="9"/>
  <c r="BI234" i="9"/>
  <c r="BH234" i="9"/>
  <c r="BG234" i="9"/>
  <c r="BE234" i="9"/>
  <c r="T234" i="9"/>
  <c r="R234" i="9"/>
  <c r="P234" i="9"/>
  <c r="BI233" i="9"/>
  <c r="BH233" i="9"/>
  <c r="BG233" i="9"/>
  <c r="BE233" i="9"/>
  <c r="T233" i="9"/>
  <c r="R233" i="9"/>
  <c r="P233" i="9"/>
  <c r="BI232" i="9"/>
  <c r="BH232" i="9"/>
  <c r="BG232" i="9"/>
  <c r="BE232" i="9"/>
  <c r="T232" i="9"/>
  <c r="R232" i="9"/>
  <c r="P232" i="9"/>
  <c r="BI231" i="9"/>
  <c r="BH231" i="9"/>
  <c r="BG231" i="9"/>
  <c r="BE231" i="9"/>
  <c r="T231" i="9"/>
  <c r="R231" i="9"/>
  <c r="P231" i="9"/>
  <c r="BI230" i="9"/>
  <c r="BH230" i="9"/>
  <c r="BG230" i="9"/>
  <c r="BE230" i="9"/>
  <c r="T230" i="9"/>
  <c r="R230" i="9"/>
  <c r="P230" i="9"/>
  <c r="BI229" i="9"/>
  <c r="BH229" i="9"/>
  <c r="BG229" i="9"/>
  <c r="BE229" i="9"/>
  <c r="T229" i="9"/>
  <c r="R229" i="9"/>
  <c r="P229" i="9"/>
  <c r="BI228" i="9"/>
  <c r="BH228" i="9"/>
  <c r="BG228" i="9"/>
  <c r="BE228" i="9"/>
  <c r="T228" i="9"/>
  <c r="R228" i="9"/>
  <c r="P228" i="9"/>
  <c r="BI227" i="9"/>
  <c r="BH227" i="9"/>
  <c r="BG227" i="9"/>
  <c r="BE227" i="9"/>
  <c r="T227" i="9"/>
  <c r="R227" i="9"/>
  <c r="P227" i="9"/>
  <c r="BI226" i="9"/>
  <c r="BH226" i="9"/>
  <c r="BG226" i="9"/>
  <c r="BE226" i="9"/>
  <c r="T226" i="9"/>
  <c r="R226" i="9"/>
  <c r="P226" i="9"/>
  <c r="BI225" i="9"/>
  <c r="BH225" i="9"/>
  <c r="BG225" i="9"/>
  <c r="BE225" i="9"/>
  <c r="T225" i="9"/>
  <c r="R225" i="9"/>
  <c r="P225" i="9"/>
  <c r="BI224" i="9"/>
  <c r="BH224" i="9"/>
  <c r="BG224" i="9"/>
  <c r="BE224" i="9"/>
  <c r="T224" i="9"/>
  <c r="R224" i="9"/>
  <c r="P224" i="9"/>
  <c r="BI223" i="9"/>
  <c r="BH223" i="9"/>
  <c r="BG223" i="9"/>
  <c r="BE223" i="9"/>
  <c r="T223" i="9"/>
  <c r="R223" i="9"/>
  <c r="P223" i="9"/>
  <c r="BI222" i="9"/>
  <c r="BH222" i="9"/>
  <c r="BG222" i="9"/>
  <c r="BE222" i="9"/>
  <c r="T222" i="9"/>
  <c r="R222" i="9"/>
  <c r="P222" i="9"/>
  <c r="BI221" i="9"/>
  <c r="BH221" i="9"/>
  <c r="BG221" i="9"/>
  <c r="BE221" i="9"/>
  <c r="T221" i="9"/>
  <c r="R221" i="9"/>
  <c r="P221" i="9"/>
  <c r="BI219" i="9"/>
  <c r="BH219" i="9"/>
  <c r="BG219" i="9"/>
  <c r="BE219" i="9"/>
  <c r="T219" i="9"/>
  <c r="R219" i="9"/>
  <c r="P219" i="9"/>
  <c r="BI218" i="9"/>
  <c r="BH218" i="9"/>
  <c r="BG218" i="9"/>
  <c r="BE218" i="9"/>
  <c r="T218" i="9"/>
  <c r="R218" i="9"/>
  <c r="P218" i="9"/>
  <c r="BI217" i="9"/>
  <c r="BH217" i="9"/>
  <c r="BG217" i="9"/>
  <c r="BE217" i="9"/>
  <c r="T217" i="9"/>
  <c r="R217" i="9"/>
  <c r="P217" i="9"/>
  <c r="BI216" i="9"/>
  <c r="BH216" i="9"/>
  <c r="BG216" i="9"/>
  <c r="BE216" i="9"/>
  <c r="T216" i="9"/>
  <c r="R216" i="9"/>
  <c r="P216" i="9"/>
  <c r="BI215" i="9"/>
  <c r="BH215" i="9"/>
  <c r="BG215" i="9"/>
  <c r="BE215" i="9"/>
  <c r="T215" i="9"/>
  <c r="R215" i="9"/>
  <c r="P215" i="9"/>
  <c r="BI214" i="9"/>
  <c r="BH214" i="9"/>
  <c r="BG214" i="9"/>
  <c r="BE214" i="9"/>
  <c r="T214" i="9"/>
  <c r="R214" i="9"/>
  <c r="P214" i="9"/>
  <c r="BI211" i="9"/>
  <c r="BH211" i="9"/>
  <c r="BG211" i="9"/>
  <c r="BE211" i="9"/>
  <c r="T211" i="9"/>
  <c r="T210" i="9" s="1"/>
  <c r="R211" i="9"/>
  <c r="R210" i="9" s="1"/>
  <c r="P211" i="9"/>
  <c r="P210" i="9" s="1"/>
  <c r="BI209" i="9"/>
  <c r="BH209" i="9"/>
  <c r="BG209" i="9"/>
  <c r="BE209" i="9"/>
  <c r="T209" i="9"/>
  <c r="R209" i="9"/>
  <c r="P209" i="9"/>
  <c r="BI208" i="9"/>
  <c r="BH208" i="9"/>
  <c r="BG208" i="9"/>
  <c r="BE208" i="9"/>
  <c r="T208" i="9"/>
  <c r="R208" i="9"/>
  <c r="P208" i="9"/>
  <c r="BI207" i="9"/>
  <c r="BH207" i="9"/>
  <c r="BG207" i="9"/>
  <c r="BE207" i="9"/>
  <c r="T207" i="9"/>
  <c r="R207" i="9"/>
  <c r="P207" i="9"/>
  <c r="BI206" i="9"/>
  <c r="BH206" i="9"/>
  <c r="BG206" i="9"/>
  <c r="BE206" i="9"/>
  <c r="T206" i="9"/>
  <c r="R206" i="9"/>
  <c r="P206" i="9"/>
  <c r="BI204" i="9"/>
  <c r="BH204" i="9"/>
  <c r="BG204" i="9"/>
  <c r="BE204" i="9"/>
  <c r="T204" i="9"/>
  <c r="R204" i="9"/>
  <c r="P204" i="9"/>
  <c r="BI203" i="9"/>
  <c r="BH203" i="9"/>
  <c r="BG203" i="9"/>
  <c r="BE203" i="9"/>
  <c r="T203" i="9"/>
  <c r="R203" i="9"/>
  <c r="P203" i="9"/>
  <c r="BI202" i="9"/>
  <c r="BH202" i="9"/>
  <c r="BG202" i="9"/>
  <c r="BE202" i="9"/>
  <c r="T202" i="9"/>
  <c r="R202" i="9"/>
  <c r="P202" i="9"/>
  <c r="BI201" i="9"/>
  <c r="BH201" i="9"/>
  <c r="BG201" i="9"/>
  <c r="BE201" i="9"/>
  <c r="T201" i="9"/>
  <c r="R201" i="9"/>
  <c r="P201" i="9"/>
  <c r="BI200" i="9"/>
  <c r="BH200" i="9"/>
  <c r="BG200" i="9"/>
  <c r="BE200" i="9"/>
  <c r="T200" i="9"/>
  <c r="R200" i="9"/>
  <c r="P200" i="9"/>
  <c r="BI198" i="9"/>
  <c r="BH198" i="9"/>
  <c r="BG198" i="9"/>
  <c r="BE198" i="9"/>
  <c r="T198" i="9"/>
  <c r="R198" i="9"/>
  <c r="P198" i="9"/>
  <c r="BI197" i="9"/>
  <c r="BH197" i="9"/>
  <c r="BG197" i="9"/>
  <c r="BE197" i="9"/>
  <c r="T197" i="9"/>
  <c r="R197" i="9"/>
  <c r="P197" i="9"/>
  <c r="BI196" i="9"/>
  <c r="BH196" i="9"/>
  <c r="BG196" i="9"/>
  <c r="BE196" i="9"/>
  <c r="T196" i="9"/>
  <c r="R196" i="9"/>
  <c r="P196" i="9"/>
  <c r="BI195" i="9"/>
  <c r="BH195" i="9"/>
  <c r="BG195" i="9"/>
  <c r="BE195" i="9"/>
  <c r="T195" i="9"/>
  <c r="R195" i="9"/>
  <c r="P195" i="9"/>
  <c r="BI194" i="9"/>
  <c r="BH194" i="9"/>
  <c r="BG194" i="9"/>
  <c r="BE194" i="9"/>
  <c r="T194" i="9"/>
  <c r="R194" i="9"/>
  <c r="P194" i="9"/>
  <c r="BI193" i="9"/>
  <c r="BH193" i="9"/>
  <c r="BG193" i="9"/>
  <c r="BE193" i="9"/>
  <c r="T193" i="9"/>
  <c r="R193" i="9"/>
  <c r="P193" i="9"/>
  <c r="BI191" i="9"/>
  <c r="BH191" i="9"/>
  <c r="BG191" i="9"/>
  <c r="BE191" i="9"/>
  <c r="T191" i="9"/>
  <c r="R191" i="9"/>
  <c r="P191" i="9"/>
  <c r="BI190" i="9"/>
  <c r="BH190" i="9"/>
  <c r="BG190" i="9"/>
  <c r="BE190" i="9"/>
  <c r="T190" i="9"/>
  <c r="R190" i="9"/>
  <c r="P190" i="9"/>
  <c r="BI189" i="9"/>
  <c r="BH189" i="9"/>
  <c r="BG189" i="9"/>
  <c r="BE189" i="9"/>
  <c r="T189" i="9"/>
  <c r="R189" i="9"/>
  <c r="P189" i="9"/>
  <c r="BI187" i="9"/>
  <c r="BH187" i="9"/>
  <c r="BG187" i="9"/>
  <c r="BE187" i="9"/>
  <c r="T187" i="9"/>
  <c r="R187" i="9"/>
  <c r="P187" i="9"/>
  <c r="BI186" i="9"/>
  <c r="BH186" i="9"/>
  <c r="BG186" i="9"/>
  <c r="BE186" i="9"/>
  <c r="T186" i="9"/>
  <c r="R186" i="9"/>
  <c r="P186" i="9"/>
  <c r="BI185" i="9"/>
  <c r="BH185" i="9"/>
  <c r="BG185" i="9"/>
  <c r="BE185" i="9"/>
  <c r="T185" i="9"/>
  <c r="R185" i="9"/>
  <c r="P185" i="9"/>
  <c r="BI184" i="9"/>
  <c r="BH184" i="9"/>
  <c r="BG184" i="9"/>
  <c r="BE184" i="9"/>
  <c r="T184" i="9"/>
  <c r="R184" i="9"/>
  <c r="P184" i="9"/>
  <c r="BI183" i="9"/>
  <c r="BH183" i="9"/>
  <c r="BG183" i="9"/>
  <c r="BE183" i="9"/>
  <c r="T183" i="9"/>
  <c r="R183" i="9"/>
  <c r="P183" i="9"/>
  <c r="BI182" i="9"/>
  <c r="BH182" i="9"/>
  <c r="BG182" i="9"/>
  <c r="BE182" i="9"/>
  <c r="T182" i="9"/>
  <c r="R182" i="9"/>
  <c r="P182" i="9"/>
  <c r="BI181" i="9"/>
  <c r="BH181" i="9"/>
  <c r="BG181" i="9"/>
  <c r="BE181" i="9"/>
  <c r="T181" i="9"/>
  <c r="R181" i="9"/>
  <c r="P181" i="9"/>
  <c r="BI180" i="9"/>
  <c r="BH180" i="9"/>
  <c r="BG180" i="9"/>
  <c r="BE180" i="9"/>
  <c r="T180" i="9"/>
  <c r="R180" i="9"/>
  <c r="P180" i="9"/>
  <c r="BI179" i="9"/>
  <c r="BH179" i="9"/>
  <c r="BG179" i="9"/>
  <c r="BE179" i="9"/>
  <c r="T179" i="9"/>
  <c r="R179" i="9"/>
  <c r="P179" i="9"/>
  <c r="BI177" i="9"/>
  <c r="BH177" i="9"/>
  <c r="BG177" i="9"/>
  <c r="BE177" i="9"/>
  <c r="T177" i="9"/>
  <c r="R177" i="9"/>
  <c r="P177" i="9"/>
  <c r="BI176" i="9"/>
  <c r="BH176" i="9"/>
  <c r="BG176" i="9"/>
  <c r="BE176" i="9"/>
  <c r="T176" i="9"/>
  <c r="R176" i="9"/>
  <c r="P176" i="9"/>
  <c r="BI175" i="9"/>
  <c r="BH175" i="9"/>
  <c r="BG175" i="9"/>
  <c r="BE175" i="9"/>
  <c r="T175" i="9"/>
  <c r="R175" i="9"/>
  <c r="P175" i="9"/>
  <c r="BI174" i="9"/>
  <c r="BH174" i="9"/>
  <c r="BG174" i="9"/>
  <c r="BE174" i="9"/>
  <c r="T174" i="9"/>
  <c r="R174" i="9"/>
  <c r="P174" i="9"/>
  <c r="BI173" i="9"/>
  <c r="BH173" i="9"/>
  <c r="BG173" i="9"/>
  <c r="BE173" i="9"/>
  <c r="T173" i="9"/>
  <c r="R173" i="9"/>
  <c r="P173" i="9"/>
  <c r="BI172" i="9"/>
  <c r="BH172" i="9"/>
  <c r="BG172" i="9"/>
  <c r="BE172" i="9"/>
  <c r="T172" i="9"/>
  <c r="R172" i="9"/>
  <c r="P172" i="9"/>
  <c r="BI170" i="9"/>
  <c r="BH170" i="9"/>
  <c r="BG170" i="9"/>
  <c r="BE170" i="9"/>
  <c r="T170" i="9"/>
  <c r="R170" i="9"/>
  <c r="P170" i="9"/>
  <c r="BI169" i="9"/>
  <c r="BH169" i="9"/>
  <c r="BG169" i="9"/>
  <c r="BE169" i="9"/>
  <c r="T169" i="9"/>
  <c r="R169" i="9"/>
  <c r="P169" i="9"/>
  <c r="BI168" i="9"/>
  <c r="BH168" i="9"/>
  <c r="BG168" i="9"/>
  <c r="BE168" i="9"/>
  <c r="T168" i="9"/>
  <c r="R168" i="9"/>
  <c r="P168" i="9"/>
  <c r="BI167" i="9"/>
  <c r="BH167" i="9"/>
  <c r="BG167" i="9"/>
  <c r="BE167" i="9"/>
  <c r="T167" i="9"/>
  <c r="R167" i="9"/>
  <c r="P167" i="9"/>
  <c r="BI166" i="9"/>
  <c r="BH166" i="9"/>
  <c r="BG166" i="9"/>
  <c r="BE166" i="9"/>
  <c r="T166" i="9"/>
  <c r="R166" i="9"/>
  <c r="P166" i="9"/>
  <c r="BI165" i="9"/>
  <c r="BH165" i="9"/>
  <c r="BG165" i="9"/>
  <c r="BE165" i="9"/>
  <c r="T165" i="9"/>
  <c r="R165" i="9"/>
  <c r="P165" i="9"/>
  <c r="BI164" i="9"/>
  <c r="BH164" i="9"/>
  <c r="BG164" i="9"/>
  <c r="BE164" i="9"/>
  <c r="T164" i="9"/>
  <c r="R164" i="9"/>
  <c r="P164" i="9"/>
  <c r="BI163" i="9"/>
  <c r="BH163" i="9"/>
  <c r="BG163" i="9"/>
  <c r="BE163" i="9"/>
  <c r="T163" i="9"/>
  <c r="R163" i="9"/>
  <c r="P163" i="9"/>
  <c r="BI162" i="9"/>
  <c r="BH162" i="9"/>
  <c r="BG162" i="9"/>
  <c r="BE162" i="9"/>
  <c r="T162" i="9"/>
  <c r="R162" i="9"/>
  <c r="P162" i="9"/>
  <c r="BI161" i="9"/>
  <c r="BH161" i="9"/>
  <c r="BG161" i="9"/>
  <c r="BE161" i="9"/>
  <c r="T161" i="9"/>
  <c r="R161" i="9"/>
  <c r="P161" i="9"/>
  <c r="BI159" i="9"/>
  <c r="BH159" i="9"/>
  <c r="BG159" i="9"/>
  <c r="BE159" i="9"/>
  <c r="T159" i="9"/>
  <c r="R159" i="9"/>
  <c r="P159" i="9"/>
  <c r="BI158" i="9"/>
  <c r="BH158" i="9"/>
  <c r="BG158" i="9"/>
  <c r="BE158" i="9"/>
  <c r="T158" i="9"/>
  <c r="R158" i="9"/>
  <c r="P158" i="9"/>
  <c r="BI157" i="9"/>
  <c r="BH157" i="9"/>
  <c r="BG157" i="9"/>
  <c r="BE157" i="9"/>
  <c r="T157" i="9"/>
  <c r="R157" i="9"/>
  <c r="P157" i="9"/>
  <c r="BI156" i="9"/>
  <c r="BH156" i="9"/>
  <c r="BG156" i="9"/>
  <c r="BE156" i="9"/>
  <c r="T156" i="9"/>
  <c r="R156" i="9"/>
  <c r="P156" i="9"/>
  <c r="BI155" i="9"/>
  <c r="BH155" i="9"/>
  <c r="BG155" i="9"/>
  <c r="BE155" i="9"/>
  <c r="T155" i="9"/>
  <c r="R155" i="9"/>
  <c r="P155" i="9"/>
  <c r="BI153" i="9"/>
  <c r="BH153" i="9"/>
  <c r="BG153" i="9"/>
  <c r="BE153" i="9"/>
  <c r="T153" i="9"/>
  <c r="R153" i="9"/>
  <c r="P153" i="9"/>
  <c r="BI152" i="9"/>
  <c r="BH152" i="9"/>
  <c r="BG152" i="9"/>
  <c r="BE152" i="9"/>
  <c r="T152" i="9"/>
  <c r="R152" i="9"/>
  <c r="P152" i="9"/>
  <c r="BI151" i="9"/>
  <c r="BH151" i="9"/>
  <c r="BG151" i="9"/>
  <c r="BE151" i="9"/>
  <c r="T151" i="9"/>
  <c r="R151" i="9"/>
  <c r="P151" i="9"/>
  <c r="F145" i="9"/>
  <c r="F144" i="9"/>
  <c r="F142" i="9"/>
  <c r="E140" i="9"/>
  <c r="F96" i="9"/>
  <c r="F95" i="9"/>
  <c r="F93" i="9"/>
  <c r="E91" i="9"/>
  <c r="J28" i="9"/>
  <c r="E28" i="9"/>
  <c r="J145" i="9" s="1"/>
  <c r="J27" i="9"/>
  <c r="J25" i="9"/>
  <c r="E25" i="9"/>
  <c r="J95" i="9" s="1"/>
  <c r="J24" i="9"/>
  <c r="J16" i="9"/>
  <c r="J142" i="9" s="1"/>
  <c r="E7" i="9"/>
  <c r="E134" i="9" s="1"/>
  <c r="J158" i="8"/>
  <c r="J106" i="8" s="1"/>
  <c r="J138" i="8"/>
  <c r="J103" i="8" s="1"/>
  <c r="J41" i="8"/>
  <c r="J40" i="8"/>
  <c r="AY104" i="1"/>
  <c r="J39" i="8"/>
  <c r="AX104" i="1"/>
  <c r="BI167" i="8"/>
  <c r="BH167" i="8"/>
  <c r="BG167" i="8"/>
  <c r="BE167" i="8"/>
  <c r="T167" i="8"/>
  <c r="R167" i="8"/>
  <c r="P167" i="8"/>
  <c r="BI166" i="8"/>
  <c r="BH166" i="8"/>
  <c r="BG166" i="8"/>
  <c r="BE166" i="8"/>
  <c r="T166" i="8"/>
  <c r="R166" i="8"/>
  <c r="P166" i="8"/>
  <c r="BI164" i="8"/>
  <c r="BH164" i="8"/>
  <c r="BG164" i="8"/>
  <c r="BE164" i="8"/>
  <c r="T164" i="8"/>
  <c r="R164" i="8"/>
  <c r="P164" i="8"/>
  <c r="BI163" i="8"/>
  <c r="BH163" i="8"/>
  <c r="BG163" i="8"/>
  <c r="BE163" i="8"/>
  <c r="T163" i="8"/>
  <c r="R163" i="8"/>
  <c r="P163" i="8"/>
  <c r="BI160" i="8"/>
  <c r="BH160" i="8"/>
  <c r="BG160" i="8"/>
  <c r="BE160" i="8"/>
  <c r="T160" i="8"/>
  <c r="T159" i="8"/>
  <c r="R160" i="8"/>
  <c r="R159" i="8" s="1"/>
  <c r="P160" i="8"/>
  <c r="P159" i="8"/>
  <c r="BI157" i="8"/>
  <c r="BH157" i="8"/>
  <c r="BG157" i="8"/>
  <c r="BE157" i="8"/>
  <c r="T157" i="8"/>
  <c r="R157" i="8"/>
  <c r="P157" i="8"/>
  <c r="BI156" i="8"/>
  <c r="BH156" i="8"/>
  <c r="BG156" i="8"/>
  <c r="BE156" i="8"/>
  <c r="T156" i="8"/>
  <c r="R156" i="8"/>
  <c r="P156" i="8"/>
  <c r="BI155" i="8"/>
  <c r="BH155" i="8"/>
  <c r="BG155" i="8"/>
  <c r="BE155" i="8"/>
  <c r="T155" i="8"/>
  <c r="R155" i="8"/>
  <c r="P155" i="8"/>
  <c r="BI154" i="8"/>
  <c r="BH154" i="8"/>
  <c r="BG154" i="8"/>
  <c r="BE154" i="8"/>
  <c r="T154" i="8"/>
  <c r="R154" i="8"/>
  <c r="P154" i="8"/>
  <c r="BI153" i="8"/>
  <c r="BH153" i="8"/>
  <c r="BG153" i="8"/>
  <c r="BE153" i="8"/>
  <c r="T153" i="8"/>
  <c r="R153" i="8"/>
  <c r="P153" i="8"/>
  <c r="BI152" i="8"/>
  <c r="BH152" i="8"/>
  <c r="BG152" i="8"/>
  <c r="BE152" i="8"/>
  <c r="T152" i="8"/>
  <c r="R152" i="8"/>
  <c r="P152" i="8"/>
  <c r="BI151" i="8"/>
  <c r="BH151" i="8"/>
  <c r="BG151" i="8"/>
  <c r="BE151" i="8"/>
  <c r="T151" i="8"/>
  <c r="R151" i="8"/>
  <c r="P151" i="8"/>
  <c r="BI150" i="8"/>
  <c r="BH150" i="8"/>
  <c r="BG150" i="8"/>
  <c r="BE150" i="8"/>
  <c r="T150" i="8"/>
  <c r="R150" i="8"/>
  <c r="P150" i="8"/>
  <c r="BI148" i="8"/>
  <c r="BH148" i="8"/>
  <c r="BG148" i="8"/>
  <c r="BE148" i="8"/>
  <c r="T148" i="8"/>
  <c r="R148" i="8"/>
  <c r="P148" i="8"/>
  <c r="BI147" i="8"/>
  <c r="BH147" i="8"/>
  <c r="BG147" i="8"/>
  <c r="BE147" i="8"/>
  <c r="T147" i="8"/>
  <c r="R147" i="8"/>
  <c r="P147" i="8"/>
  <c r="BI146" i="8"/>
  <c r="BH146" i="8"/>
  <c r="BG146" i="8"/>
  <c r="BE146" i="8"/>
  <c r="T146" i="8"/>
  <c r="R146" i="8"/>
  <c r="P146" i="8"/>
  <c r="BI145" i="8"/>
  <c r="BH145" i="8"/>
  <c r="BG145" i="8"/>
  <c r="BE145" i="8"/>
  <c r="T145" i="8"/>
  <c r="R145" i="8"/>
  <c r="P145" i="8"/>
  <c r="BI144" i="8"/>
  <c r="BH144" i="8"/>
  <c r="BG144" i="8"/>
  <c r="BE144" i="8"/>
  <c r="T144" i="8"/>
  <c r="R144" i="8"/>
  <c r="P144" i="8"/>
  <c r="BI143" i="8"/>
  <c r="BH143" i="8"/>
  <c r="BG143" i="8"/>
  <c r="BE143" i="8"/>
  <c r="T143" i="8"/>
  <c r="R143" i="8"/>
  <c r="P143" i="8"/>
  <c r="BI142" i="8"/>
  <c r="BH142" i="8"/>
  <c r="BG142" i="8"/>
  <c r="BE142" i="8"/>
  <c r="T142" i="8"/>
  <c r="R142" i="8"/>
  <c r="P142" i="8"/>
  <c r="BI141" i="8"/>
  <c r="BH141" i="8"/>
  <c r="BG141" i="8"/>
  <c r="BE141" i="8"/>
  <c r="T141" i="8"/>
  <c r="R141" i="8"/>
  <c r="P141" i="8"/>
  <c r="BI140" i="8"/>
  <c r="BH140" i="8"/>
  <c r="BG140" i="8"/>
  <c r="BE140" i="8"/>
  <c r="T140" i="8"/>
  <c r="R140" i="8"/>
  <c r="P140" i="8"/>
  <c r="BI137" i="8"/>
  <c r="BH137" i="8"/>
  <c r="BG137" i="8"/>
  <c r="BE137" i="8"/>
  <c r="T137" i="8"/>
  <c r="T136" i="8" s="1"/>
  <c r="R137" i="8"/>
  <c r="R136" i="8" s="1"/>
  <c r="P137" i="8"/>
  <c r="P136" i="8"/>
  <c r="F131" i="8"/>
  <c r="F130" i="8"/>
  <c r="F128" i="8"/>
  <c r="E126" i="8"/>
  <c r="F96" i="8"/>
  <c r="F95" i="8"/>
  <c r="F93" i="8"/>
  <c r="E91" i="8"/>
  <c r="J28" i="8"/>
  <c r="E28" i="8"/>
  <c r="J131" i="8" s="1"/>
  <c r="J27" i="8"/>
  <c r="J25" i="8"/>
  <c r="E25" i="8"/>
  <c r="J130" i="8" s="1"/>
  <c r="J24" i="8"/>
  <c r="J16" i="8"/>
  <c r="J93" i="8" s="1"/>
  <c r="E7" i="8"/>
  <c r="E85" i="8" s="1"/>
  <c r="J41" i="7"/>
  <c r="J40" i="7"/>
  <c r="AY103" i="1"/>
  <c r="J39" i="7"/>
  <c r="AX103" i="1"/>
  <c r="BI150" i="7"/>
  <c r="BH150" i="7"/>
  <c r="BG150" i="7"/>
  <c r="BE150" i="7"/>
  <c r="T150" i="7"/>
  <c r="T149" i="7"/>
  <c r="T148" i="7" s="1"/>
  <c r="R150" i="7"/>
  <c r="R149" i="7" s="1"/>
  <c r="R148" i="7" s="1"/>
  <c r="P150" i="7"/>
  <c r="P149" i="7" s="1"/>
  <c r="P148" i="7" s="1"/>
  <c r="BI147" i="7"/>
  <c r="BH147" i="7"/>
  <c r="BG147" i="7"/>
  <c r="BE147" i="7"/>
  <c r="T147" i="7"/>
  <c r="T146" i="7" s="1"/>
  <c r="R147" i="7"/>
  <c r="R146" i="7" s="1"/>
  <c r="P147" i="7"/>
  <c r="P146" i="7" s="1"/>
  <c r="BI145" i="7"/>
  <c r="BH145" i="7"/>
  <c r="BG145" i="7"/>
  <c r="BE145" i="7"/>
  <c r="T145" i="7"/>
  <c r="R145" i="7"/>
  <c r="P145" i="7"/>
  <c r="BI144" i="7"/>
  <c r="BH144" i="7"/>
  <c r="BG144" i="7"/>
  <c r="BE144" i="7"/>
  <c r="T144" i="7"/>
  <c r="R144" i="7"/>
  <c r="P144" i="7"/>
  <c r="BI143" i="7"/>
  <c r="BH143" i="7"/>
  <c r="BG143" i="7"/>
  <c r="BE143" i="7"/>
  <c r="T143" i="7"/>
  <c r="R143" i="7"/>
  <c r="P143" i="7"/>
  <c r="BI141" i="7"/>
  <c r="BH141" i="7"/>
  <c r="BG141" i="7"/>
  <c r="BE141" i="7"/>
  <c r="T141" i="7"/>
  <c r="R141" i="7"/>
  <c r="P141" i="7"/>
  <c r="BI140" i="7"/>
  <c r="BH140" i="7"/>
  <c r="BG140" i="7"/>
  <c r="BE140" i="7"/>
  <c r="T140" i="7"/>
  <c r="R140" i="7"/>
  <c r="P140" i="7"/>
  <c r="BI139" i="7"/>
  <c r="BH139" i="7"/>
  <c r="BG139" i="7"/>
  <c r="BE139" i="7"/>
  <c r="T139" i="7"/>
  <c r="R139" i="7"/>
  <c r="P139" i="7"/>
  <c r="BI138" i="7"/>
  <c r="BH138" i="7"/>
  <c r="BG138" i="7"/>
  <c r="BE138" i="7"/>
  <c r="T138" i="7"/>
  <c r="R138" i="7"/>
  <c r="P138" i="7"/>
  <c r="BI137" i="7"/>
  <c r="BH137" i="7"/>
  <c r="BG137" i="7"/>
  <c r="BE137" i="7"/>
  <c r="T137" i="7"/>
  <c r="R137" i="7"/>
  <c r="P137" i="7"/>
  <c r="BI136" i="7"/>
  <c r="BH136" i="7"/>
  <c r="BG136" i="7"/>
  <c r="BE136" i="7"/>
  <c r="T136" i="7"/>
  <c r="R136" i="7"/>
  <c r="P136" i="7"/>
  <c r="BI135" i="7"/>
  <c r="BH135" i="7"/>
  <c r="BG135" i="7"/>
  <c r="BE135" i="7"/>
  <c r="T135" i="7"/>
  <c r="R135" i="7"/>
  <c r="P135" i="7"/>
  <c r="BI134" i="7"/>
  <c r="BH134" i="7"/>
  <c r="BG134" i="7"/>
  <c r="BE134" i="7"/>
  <c r="T134" i="7"/>
  <c r="R134" i="7"/>
  <c r="P134" i="7"/>
  <c r="BI133" i="7"/>
  <c r="BH133" i="7"/>
  <c r="BG133" i="7"/>
  <c r="BE133" i="7"/>
  <c r="T133" i="7"/>
  <c r="R133" i="7"/>
  <c r="P133" i="7"/>
  <c r="F127" i="7"/>
  <c r="F126" i="7"/>
  <c r="F124" i="7"/>
  <c r="E122" i="7"/>
  <c r="F96" i="7"/>
  <c r="F95" i="7"/>
  <c r="F93" i="7"/>
  <c r="E91" i="7"/>
  <c r="J28" i="7"/>
  <c r="E28" i="7"/>
  <c r="J127" i="7" s="1"/>
  <c r="J27" i="7"/>
  <c r="J25" i="7"/>
  <c r="E25" i="7"/>
  <c r="J126" i="7" s="1"/>
  <c r="J24" i="7"/>
  <c r="J16" i="7"/>
  <c r="J124" i="7" s="1"/>
  <c r="E7" i="7"/>
  <c r="E116" i="7"/>
  <c r="J41" i="6"/>
  <c r="J40" i="6"/>
  <c r="AY101" i="1" s="1"/>
  <c r="J39" i="6"/>
  <c r="AX101" i="1" s="1"/>
  <c r="BI257" i="6"/>
  <c r="BH257" i="6"/>
  <c r="BG257" i="6"/>
  <c r="BE257" i="6"/>
  <c r="T257" i="6"/>
  <c r="R257" i="6"/>
  <c r="P257" i="6"/>
  <c r="BI256" i="6"/>
  <c r="BH256" i="6"/>
  <c r="BG256" i="6"/>
  <c r="BE256" i="6"/>
  <c r="T256" i="6"/>
  <c r="R256" i="6"/>
  <c r="P256" i="6"/>
  <c r="BI255" i="6"/>
  <c r="BH255" i="6"/>
  <c r="BG255" i="6"/>
  <c r="BE255" i="6"/>
  <c r="T255" i="6"/>
  <c r="R255" i="6"/>
  <c r="P255" i="6"/>
  <c r="BI254" i="6"/>
  <c r="BH254" i="6"/>
  <c r="BG254" i="6"/>
  <c r="BE254" i="6"/>
  <c r="T254" i="6"/>
  <c r="R254" i="6"/>
  <c r="P254" i="6"/>
  <c r="BI252" i="6"/>
  <c r="BH252" i="6"/>
  <c r="BG252" i="6"/>
  <c r="BE252" i="6"/>
  <c r="T252" i="6"/>
  <c r="R252" i="6"/>
  <c r="P252" i="6"/>
  <c r="BI251" i="6"/>
  <c r="BH251" i="6"/>
  <c r="BG251" i="6"/>
  <c r="BE251" i="6"/>
  <c r="T251" i="6"/>
  <c r="R251" i="6"/>
  <c r="P251" i="6"/>
  <c r="BI249" i="6"/>
  <c r="BH249" i="6"/>
  <c r="BG249" i="6"/>
  <c r="BE249" i="6"/>
  <c r="T249" i="6"/>
  <c r="R249" i="6"/>
  <c r="P249" i="6"/>
  <c r="BI248" i="6"/>
  <c r="BH248" i="6"/>
  <c r="BG248" i="6"/>
  <c r="BE248" i="6"/>
  <c r="T248" i="6"/>
  <c r="R248" i="6"/>
  <c r="P248" i="6"/>
  <c r="BI247" i="6"/>
  <c r="BH247" i="6"/>
  <c r="BG247" i="6"/>
  <c r="BE247" i="6"/>
  <c r="T247" i="6"/>
  <c r="R247" i="6"/>
  <c r="P247" i="6"/>
  <c r="BI246" i="6"/>
  <c r="BH246" i="6"/>
  <c r="BG246" i="6"/>
  <c r="BE246" i="6"/>
  <c r="T246" i="6"/>
  <c r="R246" i="6"/>
  <c r="P246" i="6"/>
  <c r="BI245" i="6"/>
  <c r="BH245" i="6"/>
  <c r="BG245" i="6"/>
  <c r="BE245" i="6"/>
  <c r="T245" i="6"/>
  <c r="R245" i="6"/>
  <c r="P245" i="6"/>
  <c r="BI244" i="6"/>
  <c r="BH244" i="6"/>
  <c r="BG244" i="6"/>
  <c r="BE244" i="6"/>
  <c r="T244" i="6"/>
  <c r="R244" i="6"/>
  <c r="P244" i="6"/>
  <c r="BI243" i="6"/>
  <c r="BH243" i="6"/>
  <c r="BG243" i="6"/>
  <c r="BE243" i="6"/>
  <c r="T243" i="6"/>
  <c r="R243" i="6"/>
  <c r="P243" i="6"/>
  <c r="BI242" i="6"/>
  <c r="BH242" i="6"/>
  <c r="BG242" i="6"/>
  <c r="BE242" i="6"/>
  <c r="T242" i="6"/>
  <c r="R242" i="6"/>
  <c r="P242" i="6"/>
  <c r="BI241" i="6"/>
  <c r="BH241" i="6"/>
  <c r="BG241" i="6"/>
  <c r="BE241" i="6"/>
  <c r="T241" i="6"/>
  <c r="R241" i="6"/>
  <c r="P241" i="6"/>
  <c r="BI240" i="6"/>
  <c r="BH240" i="6"/>
  <c r="BG240" i="6"/>
  <c r="BE240" i="6"/>
  <c r="T240" i="6"/>
  <c r="R240" i="6"/>
  <c r="P240" i="6"/>
  <c r="BI239" i="6"/>
  <c r="BH239" i="6"/>
  <c r="BG239" i="6"/>
  <c r="BE239" i="6"/>
  <c r="T239" i="6"/>
  <c r="R239" i="6"/>
  <c r="P239" i="6"/>
  <c r="BI238" i="6"/>
  <c r="BH238" i="6"/>
  <c r="BG238" i="6"/>
  <c r="BE238" i="6"/>
  <c r="T238" i="6"/>
  <c r="R238" i="6"/>
  <c r="P238" i="6"/>
  <c r="BI237" i="6"/>
  <c r="BH237" i="6"/>
  <c r="BG237" i="6"/>
  <c r="BE237" i="6"/>
  <c r="T237" i="6"/>
  <c r="R237" i="6"/>
  <c r="P237" i="6"/>
  <c r="BI236" i="6"/>
  <c r="BH236" i="6"/>
  <c r="BG236" i="6"/>
  <c r="BE236" i="6"/>
  <c r="T236" i="6"/>
  <c r="R236" i="6"/>
  <c r="P236" i="6"/>
  <c r="BI235" i="6"/>
  <c r="BH235" i="6"/>
  <c r="BG235" i="6"/>
  <c r="BE235" i="6"/>
  <c r="T235" i="6"/>
  <c r="R235" i="6"/>
  <c r="P235" i="6"/>
  <c r="BI234" i="6"/>
  <c r="BH234" i="6"/>
  <c r="BG234" i="6"/>
  <c r="BE234" i="6"/>
  <c r="T234" i="6"/>
  <c r="R234" i="6"/>
  <c r="P234" i="6"/>
  <c r="BI233" i="6"/>
  <c r="BH233" i="6"/>
  <c r="BG233" i="6"/>
  <c r="BE233" i="6"/>
  <c r="T233" i="6"/>
  <c r="R233" i="6"/>
  <c r="P233" i="6"/>
  <c r="BI232" i="6"/>
  <c r="BH232" i="6"/>
  <c r="BG232" i="6"/>
  <c r="BE232" i="6"/>
  <c r="T232" i="6"/>
  <c r="R232" i="6"/>
  <c r="P232" i="6"/>
  <c r="BI230" i="6"/>
  <c r="BH230" i="6"/>
  <c r="BG230" i="6"/>
  <c r="BE230" i="6"/>
  <c r="T230" i="6"/>
  <c r="R230" i="6"/>
  <c r="P230" i="6"/>
  <c r="BI229" i="6"/>
  <c r="BH229" i="6"/>
  <c r="BG229" i="6"/>
  <c r="BE229" i="6"/>
  <c r="T229" i="6"/>
  <c r="R229" i="6"/>
  <c r="P229" i="6"/>
  <c r="BI228" i="6"/>
  <c r="BH228" i="6"/>
  <c r="BG228" i="6"/>
  <c r="BE228" i="6"/>
  <c r="T228" i="6"/>
  <c r="R228" i="6"/>
  <c r="P228" i="6"/>
  <c r="BI227" i="6"/>
  <c r="BH227" i="6"/>
  <c r="BG227" i="6"/>
  <c r="BE227" i="6"/>
  <c r="T227" i="6"/>
  <c r="R227" i="6"/>
  <c r="P227" i="6"/>
  <c r="BI226" i="6"/>
  <c r="BH226" i="6"/>
  <c r="BG226" i="6"/>
  <c r="BE226" i="6"/>
  <c r="T226" i="6"/>
  <c r="R226" i="6"/>
  <c r="P226" i="6"/>
  <c r="BI225" i="6"/>
  <c r="BH225" i="6"/>
  <c r="BG225" i="6"/>
  <c r="BE225" i="6"/>
  <c r="T225" i="6"/>
  <c r="R225" i="6"/>
  <c r="P225" i="6"/>
  <c r="BI224" i="6"/>
  <c r="BH224" i="6"/>
  <c r="BG224" i="6"/>
  <c r="BE224" i="6"/>
  <c r="T224" i="6"/>
  <c r="R224" i="6"/>
  <c r="P224" i="6"/>
  <c r="BI223" i="6"/>
  <c r="BH223" i="6"/>
  <c r="BG223" i="6"/>
  <c r="BE223" i="6"/>
  <c r="T223" i="6"/>
  <c r="R223" i="6"/>
  <c r="P223" i="6"/>
  <c r="BI222" i="6"/>
  <c r="BH222" i="6"/>
  <c r="BG222" i="6"/>
  <c r="BE222" i="6"/>
  <c r="T222" i="6"/>
  <c r="R222" i="6"/>
  <c r="P222" i="6"/>
  <c r="BI221" i="6"/>
  <c r="BH221" i="6"/>
  <c r="BG221" i="6"/>
  <c r="BE221" i="6"/>
  <c r="T221" i="6"/>
  <c r="R221" i="6"/>
  <c r="P221" i="6"/>
  <c r="BI220" i="6"/>
  <c r="BH220" i="6"/>
  <c r="BG220" i="6"/>
  <c r="BE220" i="6"/>
  <c r="T220" i="6"/>
  <c r="R220" i="6"/>
  <c r="P220" i="6"/>
  <c r="BI219" i="6"/>
  <c r="BH219" i="6"/>
  <c r="BG219" i="6"/>
  <c r="BE219" i="6"/>
  <c r="T219" i="6"/>
  <c r="R219" i="6"/>
  <c r="P219" i="6"/>
  <c r="BI218" i="6"/>
  <c r="BH218" i="6"/>
  <c r="BG218" i="6"/>
  <c r="BE218" i="6"/>
  <c r="T218" i="6"/>
  <c r="R218" i="6"/>
  <c r="P218" i="6"/>
  <c r="BI217" i="6"/>
  <c r="BH217" i="6"/>
  <c r="BG217" i="6"/>
  <c r="BE217" i="6"/>
  <c r="T217" i="6"/>
  <c r="R217" i="6"/>
  <c r="P217" i="6"/>
  <c r="BI216" i="6"/>
  <c r="BH216" i="6"/>
  <c r="BG216" i="6"/>
  <c r="BE216" i="6"/>
  <c r="T216" i="6"/>
  <c r="R216" i="6"/>
  <c r="P216" i="6"/>
  <c r="BI215" i="6"/>
  <c r="BH215" i="6"/>
  <c r="BG215" i="6"/>
  <c r="BE215" i="6"/>
  <c r="T215" i="6"/>
  <c r="R215" i="6"/>
  <c r="P215" i="6"/>
  <c r="BI214" i="6"/>
  <c r="BH214" i="6"/>
  <c r="BG214" i="6"/>
  <c r="BE214" i="6"/>
  <c r="T214" i="6"/>
  <c r="R214" i="6"/>
  <c r="P214" i="6"/>
  <c r="BI213" i="6"/>
  <c r="BH213" i="6"/>
  <c r="BG213" i="6"/>
  <c r="BE213" i="6"/>
  <c r="T213" i="6"/>
  <c r="R213" i="6"/>
  <c r="P213" i="6"/>
  <c r="BI212" i="6"/>
  <c r="BH212" i="6"/>
  <c r="BG212" i="6"/>
  <c r="BE212" i="6"/>
  <c r="T212" i="6"/>
  <c r="R212" i="6"/>
  <c r="P212" i="6"/>
  <c r="BI211" i="6"/>
  <c r="BH211" i="6"/>
  <c r="BG211" i="6"/>
  <c r="BE211" i="6"/>
  <c r="T211" i="6"/>
  <c r="R211" i="6"/>
  <c r="P211" i="6"/>
  <c r="BI210" i="6"/>
  <c r="BH210" i="6"/>
  <c r="BG210" i="6"/>
  <c r="BE210" i="6"/>
  <c r="T210" i="6"/>
  <c r="R210" i="6"/>
  <c r="P210" i="6"/>
  <c r="BI209" i="6"/>
  <c r="BH209" i="6"/>
  <c r="BG209" i="6"/>
  <c r="BE209" i="6"/>
  <c r="T209" i="6"/>
  <c r="R209" i="6"/>
  <c r="P209" i="6"/>
  <c r="BI208" i="6"/>
  <c r="BH208" i="6"/>
  <c r="BG208" i="6"/>
  <c r="BE208" i="6"/>
  <c r="T208" i="6"/>
  <c r="R208" i="6"/>
  <c r="P208" i="6"/>
  <c r="BI207" i="6"/>
  <c r="BH207" i="6"/>
  <c r="BG207" i="6"/>
  <c r="BE207" i="6"/>
  <c r="T207" i="6"/>
  <c r="R207" i="6"/>
  <c r="P207" i="6"/>
  <c r="BI206" i="6"/>
  <c r="BH206" i="6"/>
  <c r="BG206" i="6"/>
  <c r="BE206" i="6"/>
  <c r="T206" i="6"/>
  <c r="R206" i="6"/>
  <c r="P206" i="6"/>
  <c r="BI205" i="6"/>
  <c r="BH205" i="6"/>
  <c r="BG205" i="6"/>
  <c r="BE205" i="6"/>
  <c r="T205" i="6"/>
  <c r="R205" i="6"/>
  <c r="P205" i="6"/>
  <c r="BI204" i="6"/>
  <c r="BH204" i="6"/>
  <c r="BG204" i="6"/>
  <c r="BE204" i="6"/>
  <c r="T204" i="6"/>
  <c r="R204" i="6"/>
  <c r="P204" i="6"/>
  <c r="BI203" i="6"/>
  <c r="BH203" i="6"/>
  <c r="BG203" i="6"/>
  <c r="BE203" i="6"/>
  <c r="T203" i="6"/>
  <c r="R203" i="6"/>
  <c r="P203" i="6"/>
  <c r="BI202" i="6"/>
  <c r="BH202" i="6"/>
  <c r="BG202" i="6"/>
  <c r="BE202" i="6"/>
  <c r="T202" i="6"/>
  <c r="R202" i="6"/>
  <c r="P202" i="6"/>
  <c r="BI201" i="6"/>
  <c r="BH201" i="6"/>
  <c r="BG201" i="6"/>
  <c r="BE201" i="6"/>
  <c r="T201" i="6"/>
  <c r="R201" i="6"/>
  <c r="P201" i="6"/>
  <c r="BI200" i="6"/>
  <c r="BH200" i="6"/>
  <c r="BG200" i="6"/>
  <c r="BE200" i="6"/>
  <c r="T200" i="6"/>
  <c r="R200" i="6"/>
  <c r="P200" i="6"/>
  <c r="BI199" i="6"/>
  <c r="BH199" i="6"/>
  <c r="BG199" i="6"/>
  <c r="BE199" i="6"/>
  <c r="T199" i="6"/>
  <c r="R199" i="6"/>
  <c r="P199" i="6"/>
  <c r="BI198" i="6"/>
  <c r="BH198" i="6"/>
  <c r="BG198" i="6"/>
  <c r="BE198" i="6"/>
  <c r="T198" i="6"/>
  <c r="R198" i="6"/>
  <c r="P198" i="6"/>
  <c r="BI197" i="6"/>
  <c r="BH197" i="6"/>
  <c r="BG197" i="6"/>
  <c r="BE197" i="6"/>
  <c r="T197" i="6"/>
  <c r="R197" i="6"/>
  <c r="P197" i="6"/>
  <c r="BI196" i="6"/>
  <c r="BH196" i="6"/>
  <c r="BG196" i="6"/>
  <c r="BE196" i="6"/>
  <c r="T196" i="6"/>
  <c r="R196" i="6"/>
  <c r="P196" i="6"/>
  <c r="BI195" i="6"/>
  <c r="BH195" i="6"/>
  <c r="BG195" i="6"/>
  <c r="BE195" i="6"/>
  <c r="T195" i="6"/>
  <c r="R195" i="6"/>
  <c r="P195" i="6"/>
  <c r="BI194" i="6"/>
  <c r="BH194" i="6"/>
  <c r="BG194" i="6"/>
  <c r="BE194" i="6"/>
  <c r="T194" i="6"/>
  <c r="R194" i="6"/>
  <c r="P194" i="6"/>
  <c r="BI193" i="6"/>
  <c r="BH193" i="6"/>
  <c r="BG193" i="6"/>
  <c r="BE193" i="6"/>
  <c r="T193" i="6"/>
  <c r="R193" i="6"/>
  <c r="P193" i="6"/>
  <c r="BI192" i="6"/>
  <c r="BH192" i="6"/>
  <c r="BG192" i="6"/>
  <c r="BE192" i="6"/>
  <c r="T192" i="6"/>
  <c r="R192" i="6"/>
  <c r="P192" i="6"/>
  <c r="BI191" i="6"/>
  <c r="BH191" i="6"/>
  <c r="BG191" i="6"/>
  <c r="BE191" i="6"/>
  <c r="T191" i="6"/>
  <c r="R191" i="6"/>
  <c r="P191" i="6"/>
  <c r="BI190" i="6"/>
  <c r="BH190" i="6"/>
  <c r="BG190" i="6"/>
  <c r="BE190" i="6"/>
  <c r="T190" i="6"/>
  <c r="R190" i="6"/>
  <c r="P190" i="6"/>
  <c r="BI189" i="6"/>
  <c r="BH189" i="6"/>
  <c r="BG189" i="6"/>
  <c r="BE189" i="6"/>
  <c r="T189" i="6"/>
  <c r="R189" i="6"/>
  <c r="P189" i="6"/>
  <c r="BI188" i="6"/>
  <c r="BH188" i="6"/>
  <c r="BG188" i="6"/>
  <c r="BE188" i="6"/>
  <c r="T188" i="6"/>
  <c r="R188" i="6"/>
  <c r="P188" i="6"/>
  <c r="BI187" i="6"/>
  <c r="BH187" i="6"/>
  <c r="BG187" i="6"/>
  <c r="BE187" i="6"/>
  <c r="T187" i="6"/>
  <c r="R187" i="6"/>
  <c r="P187" i="6"/>
  <c r="BI186" i="6"/>
  <c r="BH186" i="6"/>
  <c r="BG186" i="6"/>
  <c r="BE186" i="6"/>
  <c r="T186" i="6"/>
  <c r="R186" i="6"/>
  <c r="P186" i="6"/>
  <c r="BI185" i="6"/>
  <c r="BH185" i="6"/>
  <c r="BG185" i="6"/>
  <c r="BE185" i="6"/>
  <c r="T185" i="6"/>
  <c r="R185" i="6"/>
  <c r="P185" i="6"/>
  <c r="BI184" i="6"/>
  <c r="BH184" i="6"/>
  <c r="BG184" i="6"/>
  <c r="BE184" i="6"/>
  <c r="T184" i="6"/>
  <c r="R184" i="6"/>
  <c r="P184" i="6"/>
  <c r="BI183" i="6"/>
  <c r="BH183" i="6"/>
  <c r="BG183" i="6"/>
  <c r="BE183" i="6"/>
  <c r="T183" i="6"/>
  <c r="R183" i="6"/>
  <c r="P183" i="6"/>
  <c r="BI182" i="6"/>
  <c r="BH182" i="6"/>
  <c r="BG182" i="6"/>
  <c r="BE182" i="6"/>
  <c r="T182" i="6"/>
  <c r="R182" i="6"/>
  <c r="P182" i="6"/>
  <c r="BI181" i="6"/>
  <c r="BH181" i="6"/>
  <c r="BG181" i="6"/>
  <c r="BE181" i="6"/>
  <c r="T181" i="6"/>
  <c r="R181" i="6"/>
  <c r="P181" i="6"/>
  <c r="BI180" i="6"/>
  <c r="BH180" i="6"/>
  <c r="BG180" i="6"/>
  <c r="BE180" i="6"/>
  <c r="T180" i="6"/>
  <c r="R180" i="6"/>
  <c r="P180" i="6"/>
  <c r="BI179" i="6"/>
  <c r="BH179" i="6"/>
  <c r="BG179" i="6"/>
  <c r="BE179" i="6"/>
  <c r="T179" i="6"/>
  <c r="R179" i="6"/>
  <c r="P179" i="6"/>
  <c r="BI178" i="6"/>
  <c r="BH178" i="6"/>
  <c r="BG178" i="6"/>
  <c r="BE178" i="6"/>
  <c r="T178" i="6"/>
  <c r="R178" i="6"/>
  <c r="P178" i="6"/>
  <c r="BI177" i="6"/>
  <c r="BH177" i="6"/>
  <c r="BG177" i="6"/>
  <c r="BE177" i="6"/>
  <c r="T177" i="6"/>
  <c r="R177" i="6"/>
  <c r="P177" i="6"/>
  <c r="BI176" i="6"/>
  <c r="BH176" i="6"/>
  <c r="BG176" i="6"/>
  <c r="BE176" i="6"/>
  <c r="T176" i="6"/>
  <c r="R176" i="6"/>
  <c r="P176" i="6"/>
  <c r="BI175" i="6"/>
  <c r="BH175" i="6"/>
  <c r="BG175" i="6"/>
  <c r="BE175" i="6"/>
  <c r="T175" i="6"/>
  <c r="R175" i="6"/>
  <c r="P175" i="6"/>
  <c r="BI174" i="6"/>
  <c r="BH174" i="6"/>
  <c r="BG174" i="6"/>
  <c r="BE174" i="6"/>
  <c r="T174" i="6"/>
  <c r="R174" i="6"/>
  <c r="P174" i="6"/>
  <c r="BI173" i="6"/>
  <c r="BH173" i="6"/>
  <c r="BG173" i="6"/>
  <c r="BE173" i="6"/>
  <c r="T173" i="6"/>
  <c r="R173" i="6"/>
  <c r="P173" i="6"/>
  <c r="BI172" i="6"/>
  <c r="BH172" i="6"/>
  <c r="BG172" i="6"/>
  <c r="BE172" i="6"/>
  <c r="T172" i="6"/>
  <c r="R172" i="6"/>
  <c r="P172" i="6"/>
  <c r="BI171" i="6"/>
  <c r="BH171" i="6"/>
  <c r="BG171" i="6"/>
  <c r="BE171" i="6"/>
  <c r="T171" i="6"/>
  <c r="R171" i="6"/>
  <c r="P171" i="6"/>
  <c r="BI170" i="6"/>
  <c r="BH170" i="6"/>
  <c r="BG170" i="6"/>
  <c r="BE170" i="6"/>
  <c r="T170" i="6"/>
  <c r="R170" i="6"/>
  <c r="P170" i="6"/>
  <c r="BI169" i="6"/>
  <c r="BH169" i="6"/>
  <c r="BG169" i="6"/>
  <c r="BE169" i="6"/>
  <c r="T169" i="6"/>
  <c r="R169" i="6"/>
  <c r="P169" i="6"/>
  <c r="BI168" i="6"/>
  <c r="BH168" i="6"/>
  <c r="BG168" i="6"/>
  <c r="BE168" i="6"/>
  <c r="T168" i="6"/>
  <c r="R168" i="6"/>
  <c r="P168" i="6"/>
  <c r="BI167" i="6"/>
  <c r="BH167" i="6"/>
  <c r="BG167" i="6"/>
  <c r="BE167" i="6"/>
  <c r="T167" i="6"/>
  <c r="R167" i="6"/>
  <c r="P167" i="6"/>
  <c r="BI166" i="6"/>
  <c r="BH166" i="6"/>
  <c r="BG166" i="6"/>
  <c r="BE166" i="6"/>
  <c r="T166" i="6"/>
  <c r="R166" i="6"/>
  <c r="P166" i="6"/>
  <c r="BI165" i="6"/>
  <c r="BH165" i="6"/>
  <c r="BG165" i="6"/>
  <c r="BE165" i="6"/>
  <c r="T165" i="6"/>
  <c r="R165" i="6"/>
  <c r="P165" i="6"/>
  <c r="BI164" i="6"/>
  <c r="BH164" i="6"/>
  <c r="BG164" i="6"/>
  <c r="BE164" i="6"/>
  <c r="T164" i="6"/>
  <c r="R164" i="6"/>
  <c r="P164" i="6"/>
  <c r="BI163" i="6"/>
  <c r="BH163" i="6"/>
  <c r="BG163" i="6"/>
  <c r="BE163" i="6"/>
  <c r="T163" i="6"/>
  <c r="R163" i="6"/>
  <c r="P163" i="6"/>
  <c r="BI162" i="6"/>
  <c r="BH162" i="6"/>
  <c r="BG162" i="6"/>
  <c r="BE162" i="6"/>
  <c r="T162" i="6"/>
  <c r="R162" i="6"/>
  <c r="P162" i="6"/>
  <c r="BI161" i="6"/>
  <c r="BH161" i="6"/>
  <c r="BG161" i="6"/>
  <c r="BE161" i="6"/>
  <c r="T161" i="6"/>
  <c r="R161" i="6"/>
  <c r="P161" i="6"/>
  <c r="BI160" i="6"/>
  <c r="BH160" i="6"/>
  <c r="BG160" i="6"/>
  <c r="BE160" i="6"/>
  <c r="T160" i="6"/>
  <c r="R160" i="6"/>
  <c r="P160" i="6"/>
  <c r="BI159" i="6"/>
  <c r="BH159" i="6"/>
  <c r="BG159" i="6"/>
  <c r="BE159" i="6"/>
  <c r="T159" i="6"/>
  <c r="R159" i="6"/>
  <c r="P159" i="6"/>
  <c r="BI158" i="6"/>
  <c r="BH158" i="6"/>
  <c r="BG158" i="6"/>
  <c r="BE158" i="6"/>
  <c r="T158" i="6"/>
  <c r="R158" i="6"/>
  <c r="P158" i="6"/>
  <c r="BI157" i="6"/>
  <c r="BH157" i="6"/>
  <c r="BG157" i="6"/>
  <c r="BE157" i="6"/>
  <c r="T157" i="6"/>
  <c r="R157" i="6"/>
  <c r="P157" i="6"/>
  <c r="BI156" i="6"/>
  <c r="BH156" i="6"/>
  <c r="BG156" i="6"/>
  <c r="BE156" i="6"/>
  <c r="T156" i="6"/>
  <c r="R156" i="6"/>
  <c r="P156" i="6"/>
  <c r="BI155" i="6"/>
  <c r="BH155" i="6"/>
  <c r="BG155" i="6"/>
  <c r="BE155" i="6"/>
  <c r="T155" i="6"/>
  <c r="R155" i="6"/>
  <c r="P155" i="6"/>
  <c r="BI154" i="6"/>
  <c r="BH154" i="6"/>
  <c r="BG154" i="6"/>
  <c r="BE154" i="6"/>
  <c r="T154" i="6"/>
  <c r="R154" i="6"/>
  <c r="P154" i="6"/>
  <c r="BI153" i="6"/>
  <c r="BH153" i="6"/>
  <c r="BG153" i="6"/>
  <c r="BE153" i="6"/>
  <c r="T153" i="6"/>
  <c r="R153" i="6"/>
  <c r="P153" i="6"/>
  <c r="BI152" i="6"/>
  <c r="BH152" i="6"/>
  <c r="BG152" i="6"/>
  <c r="BE152" i="6"/>
  <c r="T152" i="6"/>
  <c r="R152" i="6"/>
  <c r="P152" i="6"/>
  <c r="BI151" i="6"/>
  <c r="BH151" i="6"/>
  <c r="BG151" i="6"/>
  <c r="BE151" i="6"/>
  <c r="T151" i="6"/>
  <c r="R151" i="6"/>
  <c r="P151" i="6"/>
  <c r="BI150" i="6"/>
  <c r="BH150" i="6"/>
  <c r="BG150" i="6"/>
  <c r="BE150" i="6"/>
  <c r="T150" i="6"/>
  <c r="R150" i="6"/>
  <c r="P150" i="6"/>
  <c r="BI149" i="6"/>
  <c r="BH149" i="6"/>
  <c r="BG149" i="6"/>
  <c r="BE149" i="6"/>
  <c r="T149" i="6"/>
  <c r="R149" i="6"/>
  <c r="P149" i="6"/>
  <c r="BI148" i="6"/>
  <c r="BH148" i="6"/>
  <c r="BG148" i="6"/>
  <c r="BE148" i="6"/>
  <c r="T148" i="6"/>
  <c r="R148" i="6"/>
  <c r="P148" i="6"/>
  <c r="BI147" i="6"/>
  <c r="BH147" i="6"/>
  <c r="BG147" i="6"/>
  <c r="BE147" i="6"/>
  <c r="T147" i="6"/>
  <c r="R147" i="6"/>
  <c r="P147" i="6"/>
  <c r="BI146" i="6"/>
  <c r="BH146" i="6"/>
  <c r="BG146" i="6"/>
  <c r="BE146" i="6"/>
  <c r="T146" i="6"/>
  <c r="R146" i="6"/>
  <c r="P146" i="6"/>
  <c r="BI145" i="6"/>
  <c r="BH145" i="6"/>
  <c r="BG145" i="6"/>
  <c r="BE145" i="6"/>
  <c r="T145" i="6"/>
  <c r="R145" i="6"/>
  <c r="P145" i="6"/>
  <c r="BI144" i="6"/>
  <c r="BH144" i="6"/>
  <c r="BG144" i="6"/>
  <c r="BE144" i="6"/>
  <c r="T144" i="6"/>
  <c r="R144" i="6"/>
  <c r="P144" i="6"/>
  <c r="BI143" i="6"/>
  <c r="BH143" i="6"/>
  <c r="BG143" i="6"/>
  <c r="BE143" i="6"/>
  <c r="T143" i="6"/>
  <c r="R143" i="6"/>
  <c r="P143" i="6"/>
  <c r="BI140" i="6"/>
  <c r="BH140" i="6"/>
  <c r="BG140" i="6"/>
  <c r="BE140" i="6"/>
  <c r="T140" i="6"/>
  <c r="R140" i="6"/>
  <c r="P140" i="6"/>
  <c r="BI139" i="6"/>
  <c r="BH139" i="6"/>
  <c r="BG139" i="6"/>
  <c r="BE139" i="6"/>
  <c r="T139" i="6"/>
  <c r="R139" i="6"/>
  <c r="P139" i="6"/>
  <c r="BI138" i="6"/>
  <c r="BH138" i="6"/>
  <c r="BG138" i="6"/>
  <c r="BE138" i="6"/>
  <c r="T138" i="6"/>
  <c r="R138" i="6"/>
  <c r="P138" i="6"/>
  <c r="BI137" i="6"/>
  <c r="BH137" i="6"/>
  <c r="BG137" i="6"/>
  <c r="BE137" i="6"/>
  <c r="T137" i="6"/>
  <c r="R137" i="6"/>
  <c r="P137" i="6"/>
  <c r="BI136" i="6"/>
  <c r="BH136" i="6"/>
  <c r="BG136" i="6"/>
  <c r="BE136" i="6"/>
  <c r="T136" i="6"/>
  <c r="R136" i="6"/>
  <c r="P136" i="6"/>
  <c r="BI135" i="6"/>
  <c r="BH135" i="6"/>
  <c r="BG135" i="6"/>
  <c r="BE135" i="6"/>
  <c r="T135" i="6"/>
  <c r="R135" i="6"/>
  <c r="P135" i="6"/>
  <c r="BI134" i="6"/>
  <c r="BH134" i="6"/>
  <c r="BG134" i="6"/>
  <c r="BE134" i="6"/>
  <c r="T134" i="6"/>
  <c r="R134" i="6"/>
  <c r="P134" i="6"/>
  <c r="F128" i="6"/>
  <c r="F127" i="6"/>
  <c r="F125" i="6"/>
  <c r="E123" i="6"/>
  <c r="F96" i="6"/>
  <c r="F95" i="6"/>
  <c r="F93" i="6"/>
  <c r="E91" i="6"/>
  <c r="J28" i="6"/>
  <c r="E28" i="6"/>
  <c r="J96" i="6" s="1"/>
  <c r="J27" i="6"/>
  <c r="J25" i="6"/>
  <c r="E25" i="6"/>
  <c r="J127" i="6" s="1"/>
  <c r="J24" i="6"/>
  <c r="J16" i="6"/>
  <c r="J93" i="6" s="1"/>
  <c r="E7" i="6"/>
  <c r="E117" i="6" s="1"/>
  <c r="J41" i="5"/>
  <c r="J40" i="5"/>
  <c r="AY100" i="1"/>
  <c r="J39" i="5"/>
  <c r="AX100" i="1" s="1"/>
  <c r="BI280" i="5"/>
  <c r="BH280" i="5"/>
  <c r="BG280" i="5"/>
  <c r="BE280" i="5"/>
  <c r="T280" i="5"/>
  <c r="R280" i="5"/>
  <c r="P280" i="5"/>
  <c r="BI279" i="5"/>
  <c r="BH279" i="5"/>
  <c r="BG279" i="5"/>
  <c r="BE279" i="5"/>
  <c r="T279" i="5"/>
  <c r="R279" i="5"/>
  <c r="P279" i="5"/>
  <c r="BI278" i="5"/>
  <c r="BH278" i="5"/>
  <c r="BG278" i="5"/>
  <c r="BE278" i="5"/>
  <c r="T278" i="5"/>
  <c r="R278" i="5"/>
  <c r="P278" i="5"/>
  <c r="BI277" i="5"/>
  <c r="BH277" i="5"/>
  <c r="BG277" i="5"/>
  <c r="BE277" i="5"/>
  <c r="T277" i="5"/>
  <c r="R277" i="5"/>
  <c r="P277" i="5"/>
  <c r="BI276" i="5"/>
  <c r="BH276" i="5"/>
  <c r="BG276" i="5"/>
  <c r="BE276" i="5"/>
  <c r="T276" i="5"/>
  <c r="R276" i="5"/>
  <c r="P276" i="5"/>
  <c r="BI275" i="5"/>
  <c r="BH275" i="5"/>
  <c r="BG275" i="5"/>
  <c r="BE275" i="5"/>
  <c r="T275" i="5"/>
  <c r="R275" i="5"/>
  <c r="P275" i="5"/>
  <c r="BI274" i="5"/>
  <c r="BH274" i="5"/>
  <c r="BG274" i="5"/>
  <c r="BE274" i="5"/>
  <c r="T274" i="5"/>
  <c r="R274" i="5"/>
  <c r="P274" i="5"/>
  <c r="BI273" i="5"/>
  <c r="BH273" i="5"/>
  <c r="BG273" i="5"/>
  <c r="BE273" i="5"/>
  <c r="T273" i="5"/>
  <c r="R273" i="5"/>
  <c r="P273" i="5"/>
  <c r="BI272" i="5"/>
  <c r="BH272" i="5"/>
  <c r="BG272" i="5"/>
  <c r="BE272" i="5"/>
  <c r="T272" i="5"/>
  <c r="R272" i="5"/>
  <c r="P272" i="5"/>
  <c r="BI270" i="5"/>
  <c r="BH270" i="5"/>
  <c r="BG270" i="5"/>
  <c r="BE270" i="5"/>
  <c r="T270" i="5"/>
  <c r="R270" i="5"/>
  <c r="P270" i="5"/>
  <c r="BI269" i="5"/>
  <c r="BH269" i="5"/>
  <c r="BG269" i="5"/>
  <c r="BE269" i="5"/>
  <c r="T269" i="5"/>
  <c r="R269" i="5"/>
  <c r="P269" i="5"/>
  <c r="BI268" i="5"/>
  <c r="BH268" i="5"/>
  <c r="BG268" i="5"/>
  <c r="BE268" i="5"/>
  <c r="T268" i="5"/>
  <c r="R268" i="5"/>
  <c r="P268" i="5"/>
  <c r="BI267" i="5"/>
  <c r="BH267" i="5"/>
  <c r="BG267" i="5"/>
  <c r="BE267" i="5"/>
  <c r="T267" i="5"/>
  <c r="R267" i="5"/>
  <c r="P267" i="5"/>
  <c r="BI266" i="5"/>
  <c r="BH266" i="5"/>
  <c r="BG266" i="5"/>
  <c r="BE266" i="5"/>
  <c r="T266" i="5"/>
  <c r="R266" i="5"/>
  <c r="P266" i="5"/>
  <c r="BI265" i="5"/>
  <c r="BH265" i="5"/>
  <c r="BG265" i="5"/>
  <c r="BE265" i="5"/>
  <c r="T265" i="5"/>
  <c r="R265" i="5"/>
  <c r="P265" i="5"/>
  <c r="BI264" i="5"/>
  <c r="BH264" i="5"/>
  <c r="BG264" i="5"/>
  <c r="BE264" i="5"/>
  <c r="T264" i="5"/>
  <c r="R264" i="5"/>
  <c r="P264" i="5"/>
  <c r="BI263" i="5"/>
  <c r="BH263" i="5"/>
  <c r="BG263" i="5"/>
  <c r="BE263" i="5"/>
  <c r="T263" i="5"/>
  <c r="R263" i="5"/>
  <c r="P263" i="5"/>
  <c r="BI260" i="5"/>
  <c r="BH260" i="5"/>
  <c r="BG260" i="5"/>
  <c r="BE260" i="5"/>
  <c r="T260" i="5"/>
  <c r="R260" i="5"/>
  <c r="P260" i="5"/>
  <c r="BI259" i="5"/>
  <c r="BH259" i="5"/>
  <c r="BG259" i="5"/>
  <c r="BE259" i="5"/>
  <c r="T259" i="5"/>
  <c r="R259" i="5"/>
  <c r="P259" i="5"/>
  <c r="BI258" i="5"/>
  <c r="BH258" i="5"/>
  <c r="BG258" i="5"/>
  <c r="BE258" i="5"/>
  <c r="T258" i="5"/>
  <c r="R258" i="5"/>
  <c r="P258" i="5"/>
  <c r="BI257" i="5"/>
  <c r="BH257" i="5"/>
  <c r="BG257" i="5"/>
  <c r="BE257" i="5"/>
  <c r="T257" i="5"/>
  <c r="R257" i="5"/>
  <c r="P257" i="5"/>
  <c r="BI256" i="5"/>
  <c r="BH256" i="5"/>
  <c r="BG256" i="5"/>
  <c r="BE256" i="5"/>
  <c r="T256" i="5"/>
  <c r="R256" i="5"/>
  <c r="P256" i="5"/>
  <c r="BI255" i="5"/>
  <c r="BH255" i="5"/>
  <c r="BG255" i="5"/>
  <c r="BE255" i="5"/>
  <c r="T255" i="5"/>
  <c r="R255" i="5"/>
  <c r="P255" i="5"/>
  <c r="BI254" i="5"/>
  <c r="BH254" i="5"/>
  <c r="BG254" i="5"/>
  <c r="BE254" i="5"/>
  <c r="T254" i="5"/>
  <c r="R254" i="5"/>
  <c r="P254" i="5"/>
  <c r="BI253" i="5"/>
  <c r="BH253" i="5"/>
  <c r="BG253" i="5"/>
  <c r="BE253" i="5"/>
  <c r="T253" i="5"/>
  <c r="R253" i="5"/>
  <c r="P253" i="5"/>
  <c r="BI252" i="5"/>
  <c r="BH252" i="5"/>
  <c r="BG252" i="5"/>
  <c r="BE252" i="5"/>
  <c r="T252" i="5"/>
  <c r="R252" i="5"/>
  <c r="P252" i="5"/>
  <c r="BI251" i="5"/>
  <c r="BH251" i="5"/>
  <c r="BG251" i="5"/>
  <c r="BE251" i="5"/>
  <c r="T251" i="5"/>
  <c r="R251" i="5"/>
  <c r="P251" i="5"/>
  <c r="BI249" i="5"/>
  <c r="BH249" i="5"/>
  <c r="BG249" i="5"/>
  <c r="BE249" i="5"/>
  <c r="T249" i="5"/>
  <c r="R249" i="5"/>
  <c r="P249" i="5"/>
  <c r="BI248" i="5"/>
  <c r="BH248" i="5"/>
  <c r="BG248" i="5"/>
  <c r="BE248" i="5"/>
  <c r="T248" i="5"/>
  <c r="R248" i="5"/>
  <c r="P248" i="5"/>
  <c r="BI247" i="5"/>
  <c r="BH247" i="5"/>
  <c r="BG247" i="5"/>
  <c r="BE247" i="5"/>
  <c r="T247" i="5"/>
  <c r="R247" i="5"/>
  <c r="P247" i="5"/>
  <c r="BI246" i="5"/>
  <c r="BH246" i="5"/>
  <c r="BG246" i="5"/>
  <c r="BE246" i="5"/>
  <c r="T246" i="5"/>
  <c r="R246" i="5"/>
  <c r="P246" i="5"/>
  <c r="BI245" i="5"/>
  <c r="BH245" i="5"/>
  <c r="BG245" i="5"/>
  <c r="BE245" i="5"/>
  <c r="T245" i="5"/>
  <c r="R245" i="5"/>
  <c r="P245" i="5"/>
  <c r="BI244" i="5"/>
  <c r="BH244" i="5"/>
  <c r="BG244" i="5"/>
  <c r="BE244" i="5"/>
  <c r="T244" i="5"/>
  <c r="R244" i="5"/>
  <c r="P244" i="5"/>
  <c r="BI243" i="5"/>
  <c r="BH243" i="5"/>
  <c r="BG243" i="5"/>
  <c r="BE243" i="5"/>
  <c r="T243" i="5"/>
  <c r="R243" i="5"/>
  <c r="P243" i="5"/>
  <c r="BI242" i="5"/>
  <c r="BH242" i="5"/>
  <c r="BG242" i="5"/>
  <c r="BE242" i="5"/>
  <c r="T242" i="5"/>
  <c r="R242" i="5"/>
  <c r="P242" i="5"/>
  <c r="BI241" i="5"/>
  <c r="BH241" i="5"/>
  <c r="BG241" i="5"/>
  <c r="BE241" i="5"/>
  <c r="T241" i="5"/>
  <c r="R241" i="5"/>
  <c r="P241" i="5"/>
  <c r="BI240" i="5"/>
  <c r="BH240" i="5"/>
  <c r="BG240" i="5"/>
  <c r="BE240" i="5"/>
  <c r="T240" i="5"/>
  <c r="R240" i="5"/>
  <c r="P240" i="5"/>
  <c r="BI239" i="5"/>
  <c r="BH239" i="5"/>
  <c r="BG239" i="5"/>
  <c r="BE239" i="5"/>
  <c r="T239" i="5"/>
  <c r="R239" i="5"/>
  <c r="P239" i="5"/>
  <c r="BI237" i="5"/>
  <c r="BH237" i="5"/>
  <c r="BG237" i="5"/>
  <c r="BE237" i="5"/>
  <c r="T237" i="5"/>
  <c r="R237" i="5"/>
  <c r="P237" i="5"/>
  <c r="BI236" i="5"/>
  <c r="BH236" i="5"/>
  <c r="BG236" i="5"/>
  <c r="BE236" i="5"/>
  <c r="T236" i="5"/>
  <c r="R236" i="5"/>
  <c r="P236" i="5"/>
  <c r="BI235" i="5"/>
  <c r="BH235" i="5"/>
  <c r="BG235" i="5"/>
  <c r="BE235" i="5"/>
  <c r="T235" i="5"/>
  <c r="R235" i="5"/>
  <c r="P235" i="5"/>
  <c r="BI234" i="5"/>
  <c r="BH234" i="5"/>
  <c r="BG234" i="5"/>
  <c r="BE234" i="5"/>
  <c r="T234" i="5"/>
  <c r="R234" i="5"/>
  <c r="P234" i="5"/>
  <c r="BI233" i="5"/>
  <c r="BH233" i="5"/>
  <c r="BG233" i="5"/>
  <c r="BE233" i="5"/>
  <c r="T233" i="5"/>
  <c r="R233" i="5"/>
  <c r="P233" i="5"/>
  <c r="BI232" i="5"/>
  <c r="BH232" i="5"/>
  <c r="BG232" i="5"/>
  <c r="BE232" i="5"/>
  <c r="T232" i="5"/>
  <c r="R232" i="5"/>
  <c r="P232" i="5"/>
  <c r="BI231" i="5"/>
  <c r="BH231" i="5"/>
  <c r="BG231" i="5"/>
  <c r="BE231" i="5"/>
  <c r="T231" i="5"/>
  <c r="R231" i="5"/>
  <c r="P231" i="5"/>
  <c r="BI230" i="5"/>
  <c r="BH230" i="5"/>
  <c r="BG230" i="5"/>
  <c r="BE230" i="5"/>
  <c r="T230" i="5"/>
  <c r="R230" i="5"/>
  <c r="P230" i="5"/>
  <c r="BI229" i="5"/>
  <c r="BH229" i="5"/>
  <c r="BG229" i="5"/>
  <c r="BE229" i="5"/>
  <c r="T229" i="5"/>
  <c r="R229" i="5"/>
  <c r="P229" i="5"/>
  <c r="BI228" i="5"/>
  <c r="BH228" i="5"/>
  <c r="BG228" i="5"/>
  <c r="BE228" i="5"/>
  <c r="T228" i="5"/>
  <c r="R228" i="5"/>
  <c r="P228" i="5"/>
  <c r="BI227" i="5"/>
  <c r="BH227" i="5"/>
  <c r="BG227" i="5"/>
  <c r="BE227" i="5"/>
  <c r="T227" i="5"/>
  <c r="R227" i="5"/>
  <c r="P227" i="5"/>
  <c r="BI226" i="5"/>
  <c r="BH226" i="5"/>
  <c r="BG226" i="5"/>
  <c r="BE226" i="5"/>
  <c r="T226" i="5"/>
  <c r="R226" i="5"/>
  <c r="P226" i="5"/>
  <c r="BI225" i="5"/>
  <c r="BH225" i="5"/>
  <c r="BG225" i="5"/>
  <c r="BE225" i="5"/>
  <c r="T225" i="5"/>
  <c r="R225" i="5"/>
  <c r="P225" i="5"/>
  <c r="BI224" i="5"/>
  <c r="BH224" i="5"/>
  <c r="BG224" i="5"/>
  <c r="BE224" i="5"/>
  <c r="T224" i="5"/>
  <c r="R224" i="5"/>
  <c r="P224" i="5"/>
  <c r="BI223" i="5"/>
  <c r="BH223" i="5"/>
  <c r="BG223" i="5"/>
  <c r="BE223" i="5"/>
  <c r="T223" i="5"/>
  <c r="R223" i="5"/>
  <c r="P223" i="5"/>
  <c r="BI222" i="5"/>
  <c r="BH222" i="5"/>
  <c r="BG222" i="5"/>
  <c r="BE222" i="5"/>
  <c r="T222" i="5"/>
  <c r="R222" i="5"/>
  <c r="P222" i="5"/>
  <c r="BI221" i="5"/>
  <c r="BH221" i="5"/>
  <c r="BG221" i="5"/>
  <c r="BE221" i="5"/>
  <c r="T221" i="5"/>
  <c r="R221" i="5"/>
  <c r="P221" i="5"/>
  <c r="BI220" i="5"/>
  <c r="BH220" i="5"/>
  <c r="BG220" i="5"/>
  <c r="BE220" i="5"/>
  <c r="T220" i="5"/>
  <c r="R220" i="5"/>
  <c r="P220" i="5"/>
  <c r="BI219" i="5"/>
  <c r="BH219" i="5"/>
  <c r="BG219" i="5"/>
  <c r="BE219" i="5"/>
  <c r="T219" i="5"/>
  <c r="R219" i="5"/>
  <c r="P219" i="5"/>
  <c r="BI218" i="5"/>
  <c r="BH218" i="5"/>
  <c r="BG218" i="5"/>
  <c r="BE218" i="5"/>
  <c r="T218" i="5"/>
  <c r="R218" i="5"/>
  <c r="P218" i="5"/>
  <c r="BI217" i="5"/>
  <c r="BH217" i="5"/>
  <c r="BG217" i="5"/>
  <c r="BE217" i="5"/>
  <c r="T217" i="5"/>
  <c r="R217" i="5"/>
  <c r="P217" i="5"/>
  <c r="BI216" i="5"/>
  <c r="BH216" i="5"/>
  <c r="BG216" i="5"/>
  <c r="BE216" i="5"/>
  <c r="T216" i="5"/>
  <c r="R216" i="5"/>
  <c r="P216" i="5"/>
  <c r="BI214" i="5"/>
  <c r="BH214" i="5"/>
  <c r="BG214" i="5"/>
  <c r="BE214" i="5"/>
  <c r="T214" i="5"/>
  <c r="R214" i="5"/>
  <c r="P214" i="5"/>
  <c r="BI213" i="5"/>
  <c r="BH213" i="5"/>
  <c r="BG213" i="5"/>
  <c r="BE213" i="5"/>
  <c r="T213" i="5"/>
  <c r="R213" i="5"/>
  <c r="P213" i="5"/>
  <c r="BI212" i="5"/>
  <c r="BH212" i="5"/>
  <c r="BG212" i="5"/>
  <c r="BE212" i="5"/>
  <c r="T212" i="5"/>
  <c r="R212" i="5"/>
  <c r="P212" i="5"/>
  <c r="BI211" i="5"/>
  <c r="BH211" i="5"/>
  <c r="BG211" i="5"/>
  <c r="BE211" i="5"/>
  <c r="T211" i="5"/>
  <c r="R211" i="5"/>
  <c r="P211" i="5"/>
  <c r="BI210" i="5"/>
  <c r="BH210" i="5"/>
  <c r="BG210" i="5"/>
  <c r="BE210" i="5"/>
  <c r="T210" i="5"/>
  <c r="R210" i="5"/>
  <c r="P210" i="5"/>
  <c r="BI209" i="5"/>
  <c r="BH209" i="5"/>
  <c r="BG209" i="5"/>
  <c r="BE209" i="5"/>
  <c r="T209" i="5"/>
  <c r="R209" i="5"/>
  <c r="P209" i="5"/>
  <c r="BI208" i="5"/>
  <c r="BH208" i="5"/>
  <c r="BG208" i="5"/>
  <c r="BE208" i="5"/>
  <c r="T208" i="5"/>
  <c r="R208" i="5"/>
  <c r="P208" i="5"/>
  <c r="BI207" i="5"/>
  <c r="BH207" i="5"/>
  <c r="BG207" i="5"/>
  <c r="BE207" i="5"/>
  <c r="T207" i="5"/>
  <c r="R207" i="5"/>
  <c r="P207" i="5"/>
  <c r="BI206" i="5"/>
  <c r="BH206" i="5"/>
  <c r="BG206" i="5"/>
  <c r="BE206" i="5"/>
  <c r="T206" i="5"/>
  <c r="R206" i="5"/>
  <c r="P206" i="5"/>
  <c r="BI204" i="5"/>
  <c r="BH204" i="5"/>
  <c r="BG204" i="5"/>
  <c r="BE204" i="5"/>
  <c r="T204" i="5"/>
  <c r="R204" i="5"/>
  <c r="P204" i="5"/>
  <c r="BI203" i="5"/>
  <c r="BH203" i="5"/>
  <c r="BG203" i="5"/>
  <c r="BE203" i="5"/>
  <c r="T203" i="5"/>
  <c r="R203" i="5"/>
  <c r="P203" i="5"/>
  <c r="BI202" i="5"/>
  <c r="BH202" i="5"/>
  <c r="BG202" i="5"/>
  <c r="BE202" i="5"/>
  <c r="T202" i="5"/>
  <c r="R202" i="5"/>
  <c r="P202" i="5"/>
  <c r="BI201" i="5"/>
  <c r="BH201" i="5"/>
  <c r="BG201" i="5"/>
  <c r="BE201" i="5"/>
  <c r="T201" i="5"/>
  <c r="R201" i="5"/>
  <c r="P201" i="5"/>
  <c r="BI200" i="5"/>
  <c r="BH200" i="5"/>
  <c r="BG200" i="5"/>
  <c r="BE200" i="5"/>
  <c r="T200" i="5"/>
  <c r="R200" i="5"/>
  <c r="P200" i="5"/>
  <c r="BI199" i="5"/>
  <c r="BH199" i="5"/>
  <c r="BG199" i="5"/>
  <c r="BE199" i="5"/>
  <c r="T199" i="5"/>
  <c r="R199" i="5"/>
  <c r="P199" i="5"/>
  <c r="BI198" i="5"/>
  <c r="BH198" i="5"/>
  <c r="BG198" i="5"/>
  <c r="BE198" i="5"/>
  <c r="T198" i="5"/>
  <c r="R198" i="5"/>
  <c r="P198" i="5"/>
  <c r="BI197" i="5"/>
  <c r="BH197" i="5"/>
  <c r="BG197" i="5"/>
  <c r="BE197" i="5"/>
  <c r="T197" i="5"/>
  <c r="R197" i="5"/>
  <c r="P197" i="5"/>
  <c r="BI196" i="5"/>
  <c r="BH196" i="5"/>
  <c r="BG196" i="5"/>
  <c r="BE196" i="5"/>
  <c r="T196" i="5"/>
  <c r="R196" i="5"/>
  <c r="P196" i="5"/>
  <c r="BI195" i="5"/>
  <c r="BH195" i="5"/>
  <c r="BG195" i="5"/>
  <c r="BE195" i="5"/>
  <c r="T195" i="5"/>
  <c r="R195" i="5"/>
  <c r="P195" i="5"/>
  <c r="BI194" i="5"/>
  <c r="BH194" i="5"/>
  <c r="BG194" i="5"/>
  <c r="BE194" i="5"/>
  <c r="T194" i="5"/>
  <c r="R194" i="5"/>
  <c r="P194" i="5"/>
  <c r="BI193" i="5"/>
  <c r="BH193" i="5"/>
  <c r="BG193" i="5"/>
  <c r="BE193" i="5"/>
  <c r="T193" i="5"/>
  <c r="R193" i="5"/>
  <c r="P193" i="5"/>
  <c r="BI192" i="5"/>
  <c r="BH192" i="5"/>
  <c r="BG192" i="5"/>
  <c r="BE192" i="5"/>
  <c r="T192" i="5"/>
  <c r="R192" i="5"/>
  <c r="P192" i="5"/>
  <c r="BI191" i="5"/>
  <c r="BH191" i="5"/>
  <c r="BG191" i="5"/>
  <c r="BE191" i="5"/>
  <c r="T191" i="5"/>
  <c r="R191" i="5"/>
  <c r="P191" i="5"/>
  <c r="BI190" i="5"/>
  <c r="BH190" i="5"/>
  <c r="BG190" i="5"/>
  <c r="BE190" i="5"/>
  <c r="T190" i="5"/>
  <c r="R190" i="5"/>
  <c r="P190" i="5"/>
  <c r="BI189" i="5"/>
  <c r="BH189" i="5"/>
  <c r="BG189" i="5"/>
  <c r="BE189" i="5"/>
  <c r="T189" i="5"/>
  <c r="R189" i="5"/>
  <c r="P189" i="5"/>
  <c r="BI188" i="5"/>
  <c r="BH188" i="5"/>
  <c r="BG188" i="5"/>
  <c r="BE188" i="5"/>
  <c r="T188" i="5"/>
  <c r="R188" i="5"/>
  <c r="P188" i="5"/>
  <c r="BI187" i="5"/>
  <c r="BH187" i="5"/>
  <c r="BG187" i="5"/>
  <c r="BE187" i="5"/>
  <c r="T187" i="5"/>
  <c r="R187" i="5"/>
  <c r="P187" i="5"/>
  <c r="BI186" i="5"/>
  <c r="BH186" i="5"/>
  <c r="BG186" i="5"/>
  <c r="BE186" i="5"/>
  <c r="T186" i="5"/>
  <c r="R186" i="5"/>
  <c r="P186" i="5"/>
  <c r="BI185" i="5"/>
  <c r="BH185" i="5"/>
  <c r="BG185" i="5"/>
  <c r="BE185" i="5"/>
  <c r="T185" i="5"/>
  <c r="R185" i="5"/>
  <c r="P185" i="5"/>
  <c r="BI184" i="5"/>
  <c r="BH184" i="5"/>
  <c r="BG184" i="5"/>
  <c r="BE184" i="5"/>
  <c r="T184" i="5"/>
  <c r="R184" i="5"/>
  <c r="P184" i="5"/>
  <c r="BI183" i="5"/>
  <c r="BH183" i="5"/>
  <c r="BG183" i="5"/>
  <c r="BE183" i="5"/>
  <c r="T183" i="5"/>
  <c r="R183" i="5"/>
  <c r="P183" i="5"/>
  <c r="BI182" i="5"/>
  <c r="BH182" i="5"/>
  <c r="BG182" i="5"/>
  <c r="BE182" i="5"/>
  <c r="T182" i="5"/>
  <c r="R182" i="5"/>
  <c r="P182" i="5"/>
  <c r="BI181" i="5"/>
  <c r="BH181" i="5"/>
  <c r="BG181" i="5"/>
  <c r="BE181" i="5"/>
  <c r="T181" i="5"/>
  <c r="R181" i="5"/>
  <c r="P181" i="5"/>
  <c r="BI180" i="5"/>
  <c r="BH180" i="5"/>
  <c r="BG180" i="5"/>
  <c r="BE180" i="5"/>
  <c r="T180" i="5"/>
  <c r="R180" i="5"/>
  <c r="P180" i="5"/>
  <c r="BI179" i="5"/>
  <c r="BH179" i="5"/>
  <c r="BG179" i="5"/>
  <c r="BE179" i="5"/>
  <c r="T179" i="5"/>
  <c r="R179" i="5"/>
  <c r="P179" i="5"/>
  <c r="BI178" i="5"/>
  <c r="BH178" i="5"/>
  <c r="BG178" i="5"/>
  <c r="BE178" i="5"/>
  <c r="T178" i="5"/>
  <c r="R178" i="5"/>
  <c r="P178" i="5"/>
  <c r="BI177" i="5"/>
  <c r="BH177" i="5"/>
  <c r="BG177" i="5"/>
  <c r="BE177" i="5"/>
  <c r="T177" i="5"/>
  <c r="R177" i="5"/>
  <c r="P177" i="5"/>
  <c r="BI176" i="5"/>
  <c r="BH176" i="5"/>
  <c r="BG176" i="5"/>
  <c r="BE176" i="5"/>
  <c r="T176" i="5"/>
  <c r="R176" i="5"/>
  <c r="P176" i="5"/>
  <c r="BI175" i="5"/>
  <c r="BH175" i="5"/>
  <c r="BG175" i="5"/>
  <c r="BE175" i="5"/>
  <c r="T175" i="5"/>
  <c r="R175" i="5"/>
  <c r="P175" i="5"/>
  <c r="BI174" i="5"/>
  <c r="BH174" i="5"/>
  <c r="BG174" i="5"/>
  <c r="BE174" i="5"/>
  <c r="T174" i="5"/>
  <c r="R174" i="5"/>
  <c r="P174" i="5"/>
  <c r="BI173" i="5"/>
  <c r="BH173" i="5"/>
  <c r="BG173" i="5"/>
  <c r="BE173" i="5"/>
  <c r="T173" i="5"/>
  <c r="R173" i="5"/>
  <c r="P173" i="5"/>
  <c r="BI172" i="5"/>
  <c r="BH172" i="5"/>
  <c r="BG172" i="5"/>
  <c r="BE172" i="5"/>
  <c r="T172" i="5"/>
  <c r="R172" i="5"/>
  <c r="P172" i="5"/>
  <c r="BI171" i="5"/>
  <c r="BH171" i="5"/>
  <c r="BG171" i="5"/>
  <c r="BE171" i="5"/>
  <c r="T171" i="5"/>
  <c r="R171" i="5"/>
  <c r="P171" i="5"/>
  <c r="BI170" i="5"/>
  <c r="BH170" i="5"/>
  <c r="BG170" i="5"/>
  <c r="BE170" i="5"/>
  <c r="T170" i="5"/>
  <c r="R170" i="5"/>
  <c r="P170" i="5"/>
  <c r="BI169" i="5"/>
  <c r="BH169" i="5"/>
  <c r="BG169" i="5"/>
  <c r="BE169" i="5"/>
  <c r="T169" i="5"/>
  <c r="R169" i="5"/>
  <c r="P169" i="5"/>
  <c r="BI168" i="5"/>
  <c r="BH168" i="5"/>
  <c r="BG168" i="5"/>
  <c r="BE168" i="5"/>
  <c r="T168" i="5"/>
  <c r="R168" i="5"/>
  <c r="P168" i="5"/>
  <c r="BI167" i="5"/>
  <c r="BH167" i="5"/>
  <c r="BG167" i="5"/>
  <c r="BE167" i="5"/>
  <c r="T167" i="5"/>
  <c r="R167" i="5"/>
  <c r="P167" i="5"/>
  <c r="BI166" i="5"/>
  <c r="BH166" i="5"/>
  <c r="BG166" i="5"/>
  <c r="BE166" i="5"/>
  <c r="T166" i="5"/>
  <c r="R166" i="5"/>
  <c r="P166" i="5"/>
  <c r="BI165" i="5"/>
  <c r="BH165" i="5"/>
  <c r="BG165" i="5"/>
  <c r="BE165" i="5"/>
  <c r="T165" i="5"/>
  <c r="R165" i="5"/>
  <c r="P165" i="5"/>
  <c r="BI163" i="5"/>
  <c r="BH163" i="5"/>
  <c r="BG163" i="5"/>
  <c r="BE163" i="5"/>
  <c r="T163" i="5"/>
  <c r="R163" i="5"/>
  <c r="P163" i="5"/>
  <c r="BI162" i="5"/>
  <c r="BH162" i="5"/>
  <c r="BG162" i="5"/>
  <c r="BE162" i="5"/>
  <c r="T162" i="5"/>
  <c r="R162" i="5"/>
  <c r="P162" i="5"/>
  <c r="BI161" i="5"/>
  <c r="BH161" i="5"/>
  <c r="BG161" i="5"/>
  <c r="BE161" i="5"/>
  <c r="T161" i="5"/>
  <c r="R161" i="5"/>
  <c r="P161" i="5"/>
  <c r="BI160" i="5"/>
  <c r="BH160" i="5"/>
  <c r="BG160" i="5"/>
  <c r="BE160" i="5"/>
  <c r="T160" i="5"/>
  <c r="R160" i="5"/>
  <c r="P160" i="5"/>
  <c r="BI159" i="5"/>
  <c r="BH159" i="5"/>
  <c r="BG159" i="5"/>
  <c r="BE159" i="5"/>
  <c r="T159" i="5"/>
  <c r="R159" i="5"/>
  <c r="P159" i="5"/>
  <c r="BI158" i="5"/>
  <c r="BH158" i="5"/>
  <c r="BG158" i="5"/>
  <c r="BE158" i="5"/>
  <c r="T158" i="5"/>
  <c r="R158" i="5"/>
  <c r="P158" i="5"/>
  <c r="BI157" i="5"/>
  <c r="BH157" i="5"/>
  <c r="BG157" i="5"/>
  <c r="BE157" i="5"/>
  <c r="T157" i="5"/>
  <c r="R157" i="5"/>
  <c r="P157" i="5"/>
  <c r="BI156" i="5"/>
  <c r="BH156" i="5"/>
  <c r="BG156" i="5"/>
  <c r="BE156" i="5"/>
  <c r="T156" i="5"/>
  <c r="R156" i="5"/>
  <c r="P156" i="5"/>
  <c r="BI154" i="5"/>
  <c r="BH154" i="5"/>
  <c r="BG154" i="5"/>
  <c r="BE154" i="5"/>
  <c r="T154" i="5"/>
  <c r="R154" i="5"/>
  <c r="P154" i="5"/>
  <c r="BI153" i="5"/>
  <c r="BH153" i="5"/>
  <c r="BG153" i="5"/>
  <c r="BE153" i="5"/>
  <c r="T153" i="5"/>
  <c r="R153" i="5"/>
  <c r="P153" i="5"/>
  <c r="BI152" i="5"/>
  <c r="BH152" i="5"/>
  <c r="BG152" i="5"/>
  <c r="BE152" i="5"/>
  <c r="T152" i="5"/>
  <c r="R152" i="5"/>
  <c r="P152" i="5"/>
  <c r="BI151" i="5"/>
  <c r="BH151" i="5"/>
  <c r="BG151" i="5"/>
  <c r="BE151" i="5"/>
  <c r="T151" i="5"/>
  <c r="R151" i="5"/>
  <c r="P151" i="5"/>
  <c r="BI150" i="5"/>
  <c r="BH150" i="5"/>
  <c r="BG150" i="5"/>
  <c r="BE150" i="5"/>
  <c r="T150" i="5"/>
  <c r="R150" i="5"/>
  <c r="P150" i="5"/>
  <c r="BI149" i="5"/>
  <c r="BH149" i="5"/>
  <c r="BG149" i="5"/>
  <c r="BE149" i="5"/>
  <c r="T149" i="5"/>
  <c r="R149" i="5"/>
  <c r="P149" i="5"/>
  <c r="BI148" i="5"/>
  <c r="BH148" i="5"/>
  <c r="BG148" i="5"/>
  <c r="BE148" i="5"/>
  <c r="T148" i="5"/>
  <c r="R148" i="5"/>
  <c r="P148" i="5"/>
  <c r="BI147" i="5"/>
  <c r="BH147" i="5"/>
  <c r="BG147" i="5"/>
  <c r="BE147" i="5"/>
  <c r="T147" i="5"/>
  <c r="R147" i="5"/>
  <c r="P147" i="5"/>
  <c r="BI146" i="5"/>
  <c r="BH146" i="5"/>
  <c r="BG146" i="5"/>
  <c r="BE146" i="5"/>
  <c r="T146" i="5"/>
  <c r="R146" i="5"/>
  <c r="P146" i="5"/>
  <c r="BI143" i="5"/>
  <c r="BH143" i="5"/>
  <c r="BG143" i="5"/>
  <c r="BE143" i="5"/>
  <c r="T143" i="5"/>
  <c r="R143" i="5"/>
  <c r="P143" i="5"/>
  <c r="BI142" i="5"/>
  <c r="BH142" i="5"/>
  <c r="BG142" i="5"/>
  <c r="BE142" i="5"/>
  <c r="T142" i="5"/>
  <c r="R142" i="5"/>
  <c r="P142" i="5"/>
  <c r="BI141" i="5"/>
  <c r="BH141" i="5"/>
  <c r="BG141" i="5"/>
  <c r="BE141" i="5"/>
  <c r="T141" i="5"/>
  <c r="R141" i="5"/>
  <c r="P141" i="5"/>
  <c r="BI140" i="5"/>
  <c r="BH140" i="5"/>
  <c r="BG140" i="5"/>
  <c r="BE140" i="5"/>
  <c r="T140" i="5"/>
  <c r="R140" i="5"/>
  <c r="P140" i="5"/>
  <c r="F134" i="5"/>
  <c r="F133" i="5"/>
  <c r="F131" i="5"/>
  <c r="E129" i="5"/>
  <c r="F96" i="5"/>
  <c r="F95" i="5"/>
  <c r="F93" i="5"/>
  <c r="E91" i="5"/>
  <c r="J28" i="5"/>
  <c r="E28" i="5"/>
  <c r="J134" i="5" s="1"/>
  <c r="J27" i="5"/>
  <c r="J25" i="5"/>
  <c r="E25" i="5"/>
  <c r="J95" i="5" s="1"/>
  <c r="J24" i="5"/>
  <c r="J16" i="5"/>
  <c r="J131" i="5" s="1"/>
  <c r="E7" i="5"/>
  <c r="E85" i="5" s="1"/>
  <c r="J41" i="4"/>
  <c r="J40" i="4"/>
  <c r="AY99" i="1"/>
  <c r="J39" i="4"/>
  <c r="AX99" i="1" s="1"/>
  <c r="BI284" i="4"/>
  <c r="BH284" i="4"/>
  <c r="BG284" i="4"/>
  <c r="BE284" i="4"/>
  <c r="T284" i="4"/>
  <c r="R284" i="4"/>
  <c r="P284" i="4"/>
  <c r="BI283" i="4"/>
  <c r="BH283" i="4"/>
  <c r="BG283" i="4"/>
  <c r="BE283" i="4"/>
  <c r="T283" i="4"/>
  <c r="R283" i="4"/>
  <c r="P283" i="4"/>
  <c r="BI282" i="4"/>
  <c r="BH282" i="4"/>
  <c r="BG282" i="4"/>
  <c r="BE282" i="4"/>
  <c r="T282" i="4"/>
  <c r="R282" i="4"/>
  <c r="P282" i="4"/>
  <c r="BI281" i="4"/>
  <c r="BH281" i="4"/>
  <c r="BG281" i="4"/>
  <c r="BE281" i="4"/>
  <c r="T281" i="4"/>
  <c r="R281" i="4"/>
  <c r="P281" i="4"/>
  <c r="BI280" i="4"/>
  <c r="BH280" i="4"/>
  <c r="BG280" i="4"/>
  <c r="BE280" i="4"/>
  <c r="T280" i="4"/>
  <c r="R280" i="4"/>
  <c r="P280" i="4"/>
  <c r="BI279" i="4"/>
  <c r="BH279" i="4"/>
  <c r="BG279" i="4"/>
  <c r="BE279" i="4"/>
  <c r="T279" i="4"/>
  <c r="R279" i="4"/>
  <c r="P279" i="4"/>
  <c r="BI277" i="4"/>
  <c r="BH277" i="4"/>
  <c r="BG277" i="4"/>
  <c r="BE277" i="4"/>
  <c r="T277" i="4"/>
  <c r="R277" i="4"/>
  <c r="P277" i="4"/>
  <c r="BI276" i="4"/>
  <c r="BH276" i="4"/>
  <c r="BG276" i="4"/>
  <c r="BE276" i="4"/>
  <c r="T276" i="4"/>
  <c r="R276" i="4"/>
  <c r="P276" i="4"/>
  <c r="BI275" i="4"/>
  <c r="BH275" i="4"/>
  <c r="BG275" i="4"/>
  <c r="BE275" i="4"/>
  <c r="T275" i="4"/>
  <c r="R275" i="4"/>
  <c r="P275" i="4"/>
  <c r="BI274" i="4"/>
  <c r="BH274" i="4"/>
  <c r="BG274" i="4"/>
  <c r="BE274" i="4"/>
  <c r="T274" i="4"/>
  <c r="R274" i="4"/>
  <c r="P274" i="4"/>
  <c r="BI273" i="4"/>
  <c r="BH273" i="4"/>
  <c r="BG273" i="4"/>
  <c r="BE273" i="4"/>
  <c r="T273" i="4"/>
  <c r="R273" i="4"/>
  <c r="P273" i="4"/>
  <c r="BI272" i="4"/>
  <c r="BH272" i="4"/>
  <c r="BG272" i="4"/>
  <c r="BE272" i="4"/>
  <c r="T272" i="4"/>
  <c r="R272" i="4"/>
  <c r="P272" i="4"/>
  <c r="BI271" i="4"/>
  <c r="BH271" i="4"/>
  <c r="BG271" i="4"/>
  <c r="BE271" i="4"/>
  <c r="T271" i="4"/>
  <c r="R271" i="4"/>
  <c r="P271" i="4"/>
  <c r="BI270" i="4"/>
  <c r="BH270" i="4"/>
  <c r="BG270" i="4"/>
  <c r="BE270" i="4"/>
  <c r="T270" i="4"/>
  <c r="R270" i="4"/>
  <c r="P270" i="4"/>
  <c r="BI269" i="4"/>
  <c r="BH269" i="4"/>
  <c r="BG269" i="4"/>
  <c r="BE269" i="4"/>
  <c r="T269" i="4"/>
  <c r="R269" i="4"/>
  <c r="P269" i="4"/>
  <c r="BI268" i="4"/>
  <c r="BH268" i="4"/>
  <c r="BG268" i="4"/>
  <c r="BE268" i="4"/>
  <c r="T268" i="4"/>
  <c r="R268" i="4"/>
  <c r="P268" i="4"/>
  <c r="BI267" i="4"/>
  <c r="BH267" i="4"/>
  <c r="BG267" i="4"/>
  <c r="BE267" i="4"/>
  <c r="T267" i="4"/>
  <c r="R267" i="4"/>
  <c r="P267" i="4"/>
  <c r="BI266" i="4"/>
  <c r="BH266" i="4"/>
  <c r="BG266" i="4"/>
  <c r="BE266" i="4"/>
  <c r="T266" i="4"/>
  <c r="R266" i="4"/>
  <c r="P266" i="4"/>
  <c r="BI265" i="4"/>
  <c r="BH265" i="4"/>
  <c r="BG265" i="4"/>
  <c r="BE265" i="4"/>
  <c r="T265" i="4"/>
  <c r="R265" i="4"/>
  <c r="P265" i="4"/>
  <c r="BI264" i="4"/>
  <c r="BH264" i="4"/>
  <c r="BG264" i="4"/>
  <c r="BE264" i="4"/>
  <c r="T264" i="4"/>
  <c r="R264" i="4"/>
  <c r="P264" i="4"/>
  <c r="BI263" i="4"/>
  <c r="BH263" i="4"/>
  <c r="BG263" i="4"/>
  <c r="BE263" i="4"/>
  <c r="T263" i="4"/>
  <c r="R263" i="4"/>
  <c r="P263" i="4"/>
  <c r="BI262" i="4"/>
  <c r="BH262" i="4"/>
  <c r="BG262" i="4"/>
  <c r="BE262" i="4"/>
  <c r="T262" i="4"/>
  <c r="R262" i="4"/>
  <c r="P262" i="4"/>
  <c r="BI261" i="4"/>
  <c r="BH261" i="4"/>
  <c r="BG261" i="4"/>
  <c r="BE261" i="4"/>
  <c r="T261" i="4"/>
  <c r="R261" i="4"/>
  <c r="P261" i="4"/>
  <c r="BI260" i="4"/>
  <c r="BH260" i="4"/>
  <c r="BG260" i="4"/>
  <c r="BE260" i="4"/>
  <c r="T260" i="4"/>
  <c r="R260" i="4"/>
  <c r="P260" i="4"/>
  <c r="BI259" i="4"/>
  <c r="BH259" i="4"/>
  <c r="BG259" i="4"/>
  <c r="BE259" i="4"/>
  <c r="T259" i="4"/>
  <c r="R259" i="4"/>
  <c r="P259" i="4"/>
  <c r="BI258" i="4"/>
  <c r="BH258" i="4"/>
  <c r="BG258" i="4"/>
  <c r="BE258" i="4"/>
  <c r="T258" i="4"/>
  <c r="R258" i="4"/>
  <c r="P258" i="4"/>
  <c r="BI257" i="4"/>
  <c r="BH257" i="4"/>
  <c r="BG257" i="4"/>
  <c r="BE257" i="4"/>
  <c r="T257" i="4"/>
  <c r="R257" i="4"/>
  <c r="P257" i="4"/>
  <c r="BI256" i="4"/>
  <c r="BH256" i="4"/>
  <c r="BG256" i="4"/>
  <c r="BE256" i="4"/>
  <c r="T256" i="4"/>
  <c r="R256" i="4"/>
  <c r="P256" i="4"/>
  <c r="BI255" i="4"/>
  <c r="BH255" i="4"/>
  <c r="BG255" i="4"/>
  <c r="BE255" i="4"/>
  <c r="T255" i="4"/>
  <c r="R255" i="4"/>
  <c r="P255" i="4"/>
  <c r="BI254" i="4"/>
  <c r="BH254" i="4"/>
  <c r="BG254" i="4"/>
  <c r="BE254" i="4"/>
  <c r="T254" i="4"/>
  <c r="R254" i="4"/>
  <c r="P254" i="4"/>
  <c r="BI253" i="4"/>
  <c r="BH253" i="4"/>
  <c r="BG253" i="4"/>
  <c r="BE253" i="4"/>
  <c r="T253" i="4"/>
  <c r="R253" i="4"/>
  <c r="P253" i="4"/>
  <c r="BI252" i="4"/>
  <c r="BH252" i="4"/>
  <c r="BG252" i="4"/>
  <c r="BE252" i="4"/>
  <c r="T252" i="4"/>
  <c r="R252" i="4"/>
  <c r="P252" i="4"/>
  <c r="BI251" i="4"/>
  <c r="BH251" i="4"/>
  <c r="BG251" i="4"/>
  <c r="BE251" i="4"/>
  <c r="T251" i="4"/>
  <c r="R251" i="4"/>
  <c r="P251" i="4"/>
  <c r="BI250" i="4"/>
  <c r="BH250" i="4"/>
  <c r="BG250" i="4"/>
  <c r="BE250" i="4"/>
  <c r="T250" i="4"/>
  <c r="R250" i="4"/>
  <c r="P250" i="4"/>
  <c r="BI249" i="4"/>
  <c r="BH249" i="4"/>
  <c r="BG249" i="4"/>
  <c r="BE249" i="4"/>
  <c r="T249" i="4"/>
  <c r="R249" i="4"/>
  <c r="P249" i="4"/>
  <c r="BI248" i="4"/>
  <c r="BH248" i="4"/>
  <c r="BG248" i="4"/>
  <c r="BE248" i="4"/>
  <c r="T248" i="4"/>
  <c r="R248" i="4"/>
  <c r="P248" i="4"/>
  <c r="BI247" i="4"/>
  <c r="BH247" i="4"/>
  <c r="BG247" i="4"/>
  <c r="BE247" i="4"/>
  <c r="T247" i="4"/>
  <c r="R247" i="4"/>
  <c r="P247" i="4"/>
  <c r="BI246" i="4"/>
  <c r="BH246" i="4"/>
  <c r="BG246" i="4"/>
  <c r="BE246" i="4"/>
  <c r="T246" i="4"/>
  <c r="R246" i="4"/>
  <c r="P246" i="4"/>
  <c r="BI245" i="4"/>
  <c r="BH245" i="4"/>
  <c r="BG245" i="4"/>
  <c r="BE245" i="4"/>
  <c r="T245" i="4"/>
  <c r="R245" i="4"/>
  <c r="P245" i="4"/>
  <c r="BI244" i="4"/>
  <c r="BH244" i="4"/>
  <c r="BG244" i="4"/>
  <c r="BE244" i="4"/>
  <c r="T244" i="4"/>
  <c r="R244" i="4"/>
  <c r="P244" i="4"/>
  <c r="BI243" i="4"/>
  <c r="BH243" i="4"/>
  <c r="BG243" i="4"/>
  <c r="BE243" i="4"/>
  <c r="T243" i="4"/>
  <c r="R243" i="4"/>
  <c r="P243" i="4"/>
  <c r="BI242" i="4"/>
  <c r="BH242" i="4"/>
  <c r="BG242" i="4"/>
  <c r="BE242" i="4"/>
  <c r="T242" i="4"/>
  <c r="R242" i="4"/>
  <c r="P242" i="4"/>
  <c r="BI241" i="4"/>
  <c r="BH241" i="4"/>
  <c r="BG241" i="4"/>
  <c r="BE241" i="4"/>
  <c r="T241" i="4"/>
  <c r="R241" i="4"/>
  <c r="P241" i="4"/>
  <c r="BI240" i="4"/>
  <c r="BH240" i="4"/>
  <c r="BG240" i="4"/>
  <c r="BE240" i="4"/>
  <c r="T240" i="4"/>
  <c r="R240" i="4"/>
  <c r="P240" i="4"/>
  <c r="BI238" i="4"/>
  <c r="BH238" i="4"/>
  <c r="BG238" i="4"/>
  <c r="BE238" i="4"/>
  <c r="T238" i="4"/>
  <c r="R238" i="4"/>
  <c r="P238" i="4"/>
  <c r="BI237" i="4"/>
  <c r="BH237" i="4"/>
  <c r="BG237" i="4"/>
  <c r="BE237" i="4"/>
  <c r="T237" i="4"/>
  <c r="R237" i="4"/>
  <c r="P237" i="4"/>
  <c r="BI236" i="4"/>
  <c r="BH236" i="4"/>
  <c r="BG236" i="4"/>
  <c r="BE236" i="4"/>
  <c r="T236" i="4"/>
  <c r="R236" i="4"/>
  <c r="P236" i="4"/>
  <c r="BI235" i="4"/>
  <c r="BH235" i="4"/>
  <c r="BG235" i="4"/>
  <c r="BE235" i="4"/>
  <c r="T235" i="4"/>
  <c r="R235" i="4"/>
  <c r="P235" i="4"/>
  <c r="BI234" i="4"/>
  <c r="BH234" i="4"/>
  <c r="BG234" i="4"/>
  <c r="BE234" i="4"/>
  <c r="T234" i="4"/>
  <c r="R234" i="4"/>
  <c r="P234" i="4"/>
  <c r="BI233" i="4"/>
  <c r="BH233" i="4"/>
  <c r="BG233" i="4"/>
  <c r="BE233" i="4"/>
  <c r="T233" i="4"/>
  <c r="R233" i="4"/>
  <c r="P233" i="4"/>
  <c r="BI232" i="4"/>
  <c r="BH232" i="4"/>
  <c r="BG232" i="4"/>
  <c r="BE232" i="4"/>
  <c r="T232" i="4"/>
  <c r="R232" i="4"/>
  <c r="P232" i="4"/>
  <c r="BI231" i="4"/>
  <c r="BH231" i="4"/>
  <c r="BG231" i="4"/>
  <c r="BE231" i="4"/>
  <c r="T231" i="4"/>
  <c r="R231" i="4"/>
  <c r="P231" i="4"/>
  <c r="BI230" i="4"/>
  <c r="BH230" i="4"/>
  <c r="BG230" i="4"/>
  <c r="BE230" i="4"/>
  <c r="T230" i="4"/>
  <c r="R230" i="4"/>
  <c r="P230" i="4"/>
  <c r="BI229" i="4"/>
  <c r="BH229" i="4"/>
  <c r="BG229" i="4"/>
  <c r="BE229" i="4"/>
  <c r="T229" i="4"/>
  <c r="R229" i="4"/>
  <c r="P229" i="4"/>
  <c r="BI228" i="4"/>
  <c r="BH228" i="4"/>
  <c r="BG228" i="4"/>
  <c r="BE228" i="4"/>
  <c r="T228" i="4"/>
  <c r="R228" i="4"/>
  <c r="P228" i="4"/>
  <c r="BI227" i="4"/>
  <c r="BH227" i="4"/>
  <c r="BG227" i="4"/>
  <c r="BE227" i="4"/>
  <c r="T227" i="4"/>
  <c r="R227" i="4"/>
  <c r="P227" i="4"/>
  <c r="BI226" i="4"/>
  <c r="BH226" i="4"/>
  <c r="BG226" i="4"/>
  <c r="BE226" i="4"/>
  <c r="T226" i="4"/>
  <c r="R226" i="4"/>
  <c r="P226" i="4"/>
  <c r="BI225" i="4"/>
  <c r="BH225" i="4"/>
  <c r="BG225" i="4"/>
  <c r="BE225" i="4"/>
  <c r="T225" i="4"/>
  <c r="R225" i="4"/>
  <c r="P225" i="4"/>
  <c r="BI224" i="4"/>
  <c r="BH224" i="4"/>
  <c r="BG224" i="4"/>
  <c r="BE224" i="4"/>
  <c r="T224" i="4"/>
  <c r="R224" i="4"/>
  <c r="P224" i="4"/>
  <c r="BI223" i="4"/>
  <c r="BH223" i="4"/>
  <c r="BG223" i="4"/>
  <c r="BE223" i="4"/>
  <c r="T223" i="4"/>
  <c r="R223" i="4"/>
  <c r="P223" i="4"/>
  <c r="BI222" i="4"/>
  <c r="BH222" i="4"/>
  <c r="BG222" i="4"/>
  <c r="BE222" i="4"/>
  <c r="T222" i="4"/>
  <c r="R222" i="4"/>
  <c r="P222" i="4"/>
  <c r="BI221" i="4"/>
  <c r="BH221" i="4"/>
  <c r="BG221" i="4"/>
  <c r="BE221" i="4"/>
  <c r="T221" i="4"/>
  <c r="R221" i="4"/>
  <c r="P221" i="4"/>
  <c r="BI220" i="4"/>
  <c r="BH220" i="4"/>
  <c r="BG220" i="4"/>
  <c r="BE220" i="4"/>
  <c r="T220" i="4"/>
  <c r="R220" i="4"/>
  <c r="P220" i="4"/>
  <c r="BI219" i="4"/>
  <c r="BH219" i="4"/>
  <c r="BG219" i="4"/>
  <c r="BE219" i="4"/>
  <c r="T219" i="4"/>
  <c r="R219" i="4"/>
  <c r="P219" i="4"/>
  <c r="BI218" i="4"/>
  <c r="BH218" i="4"/>
  <c r="BG218" i="4"/>
  <c r="BE218" i="4"/>
  <c r="T218" i="4"/>
  <c r="R218" i="4"/>
  <c r="P218" i="4"/>
  <c r="BI217" i="4"/>
  <c r="BH217" i="4"/>
  <c r="BG217" i="4"/>
  <c r="BE217" i="4"/>
  <c r="T217" i="4"/>
  <c r="R217" i="4"/>
  <c r="P217" i="4"/>
  <c r="BI216" i="4"/>
  <c r="BH216" i="4"/>
  <c r="BG216" i="4"/>
  <c r="BE216" i="4"/>
  <c r="T216" i="4"/>
  <c r="R216" i="4"/>
  <c r="P216" i="4"/>
  <c r="BI215" i="4"/>
  <c r="BH215" i="4"/>
  <c r="BG215" i="4"/>
  <c r="BE215" i="4"/>
  <c r="T215" i="4"/>
  <c r="R215" i="4"/>
  <c r="P215" i="4"/>
  <c r="BI214" i="4"/>
  <c r="BH214" i="4"/>
  <c r="BG214" i="4"/>
  <c r="BE214" i="4"/>
  <c r="T214" i="4"/>
  <c r="R214" i="4"/>
  <c r="P214" i="4"/>
  <c r="BI213" i="4"/>
  <c r="BH213" i="4"/>
  <c r="BG213" i="4"/>
  <c r="BE213" i="4"/>
  <c r="T213" i="4"/>
  <c r="R213" i="4"/>
  <c r="P213" i="4"/>
  <c r="BI212" i="4"/>
  <c r="BH212" i="4"/>
  <c r="BG212" i="4"/>
  <c r="BE212" i="4"/>
  <c r="T212" i="4"/>
  <c r="R212" i="4"/>
  <c r="P212" i="4"/>
  <c r="BI211" i="4"/>
  <c r="BH211" i="4"/>
  <c r="BG211" i="4"/>
  <c r="BE211" i="4"/>
  <c r="T211" i="4"/>
  <c r="R211" i="4"/>
  <c r="P211" i="4"/>
  <c r="BI210" i="4"/>
  <c r="BH210" i="4"/>
  <c r="BG210" i="4"/>
  <c r="BE210" i="4"/>
  <c r="T210" i="4"/>
  <c r="R210" i="4"/>
  <c r="P210" i="4"/>
  <c r="BI209" i="4"/>
  <c r="BH209" i="4"/>
  <c r="BG209" i="4"/>
  <c r="BE209" i="4"/>
  <c r="T209" i="4"/>
  <c r="R209" i="4"/>
  <c r="P209" i="4"/>
  <c r="BI208" i="4"/>
  <c r="BH208" i="4"/>
  <c r="BG208" i="4"/>
  <c r="BE208" i="4"/>
  <c r="T208" i="4"/>
  <c r="R208" i="4"/>
  <c r="P208" i="4"/>
  <c r="BI207" i="4"/>
  <c r="BH207" i="4"/>
  <c r="BG207" i="4"/>
  <c r="BE207" i="4"/>
  <c r="T207" i="4"/>
  <c r="R207" i="4"/>
  <c r="P207" i="4"/>
  <c r="BI206" i="4"/>
  <c r="BH206" i="4"/>
  <c r="BG206" i="4"/>
  <c r="BE206" i="4"/>
  <c r="T206" i="4"/>
  <c r="R206" i="4"/>
  <c r="P206" i="4"/>
  <c r="BI205" i="4"/>
  <c r="BH205" i="4"/>
  <c r="BG205" i="4"/>
  <c r="BE205" i="4"/>
  <c r="T205" i="4"/>
  <c r="R205" i="4"/>
  <c r="P205" i="4"/>
  <c r="BI204" i="4"/>
  <c r="BH204" i="4"/>
  <c r="BG204" i="4"/>
  <c r="BE204" i="4"/>
  <c r="T204" i="4"/>
  <c r="R204" i="4"/>
  <c r="P204" i="4"/>
  <c r="BI203" i="4"/>
  <c r="BH203" i="4"/>
  <c r="BG203" i="4"/>
  <c r="BE203" i="4"/>
  <c r="T203" i="4"/>
  <c r="R203" i="4"/>
  <c r="P203" i="4"/>
  <c r="BI202" i="4"/>
  <c r="BH202" i="4"/>
  <c r="BG202" i="4"/>
  <c r="BE202" i="4"/>
  <c r="T202" i="4"/>
  <c r="R202" i="4"/>
  <c r="P202" i="4"/>
  <c r="BI201" i="4"/>
  <c r="BH201" i="4"/>
  <c r="BG201" i="4"/>
  <c r="BE201" i="4"/>
  <c r="T201" i="4"/>
  <c r="R201" i="4"/>
  <c r="P201" i="4"/>
  <c r="BI199" i="4"/>
  <c r="BH199" i="4"/>
  <c r="BG199" i="4"/>
  <c r="BE199" i="4"/>
  <c r="T199" i="4"/>
  <c r="R199" i="4"/>
  <c r="P199" i="4"/>
  <c r="BI198" i="4"/>
  <c r="BH198" i="4"/>
  <c r="BG198" i="4"/>
  <c r="BE198" i="4"/>
  <c r="T198" i="4"/>
  <c r="R198" i="4"/>
  <c r="P198" i="4"/>
  <c r="BI197" i="4"/>
  <c r="BH197" i="4"/>
  <c r="BG197" i="4"/>
  <c r="BE197" i="4"/>
  <c r="T197" i="4"/>
  <c r="R197" i="4"/>
  <c r="P197" i="4"/>
  <c r="BI196" i="4"/>
  <c r="BH196" i="4"/>
  <c r="BG196" i="4"/>
  <c r="BE196" i="4"/>
  <c r="T196" i="4"/>
  <c r="R196" i="4"/>
  <c r="P196" i="4"/>
  <c r="BI195" i="4"/>
  <c r="BH195" i="4"/>
  <c r="BG195" i="4"/>
  <c r="BE195" i="4"/>
  <c r="T195" i="4"/>
  <c r="R195" i="4"/>
  <c r="P195" i="4"/>
  <c r="BI194" i="4"/>
  <c r="BH194" i="4"/>
  <c r="BG194" i="4"/>
  <c r="BE194" i="4"/>
  <c r="T194" i="4"/>
  <c r="R194" i="4"/>
  <c r="P194" i="4"/>
  <c r="BI193" i="4"/>
  <c r="BH193" i="4"/>
  <c r="BG193" i="4"/>
  <c r="BE193" i="4"/>
  <c r="T193" i="4"/>
  <c r="R193" i="4"/>
  <c r="P193" i="4"/>
  <c r="BI192" i="4"/>
  <c r="BH192" i="4"/>
  <c r="BG192" i="4"/>
  <c r="BE192" i="4"/>
  <c r="T192" i="4"/>
  <c r="R192" i="4"/>
  <c r="P192" i="4"/>
  <c r="BI191" i="4"/>
  <c r="BH191" i="4"/>
  <c r="BG191" i="4"/>
  <c r="BE191" i="4"/>
  <c r="T191" i="4"/>
  <c r="R191" i="4"/>
  <c r="P191" i="4"/>
  <c r="BI190" i="4"/>
  <c r="BH190" i="4"/>
  <c r="BG190" i="4"/>
  <c r="BE190" i="4"/>
  <c r="T190" i="4"/>
  <c r="R190" i="4"/>
  <c r="P190" i="4"/>
  <c r="BI189" i="4"/>
  <c r="BH189" i="4"/>
  <c r="BG189" i="4"/>
  <c r="BE189" i="4"/>
  <c r="T189" i="4"/>
  <c r="R189" i="4"/>
  <c r="P189" i="4"/>
  <c r="BI188" i="4"/>
  <c r="BH188" i="4"/>
  <c r="BG188" i="4"/>
  <c r="BE188" i="4"/>
  <c r="T188" i="4"/>
  <c r="R188" i="4"/>
  <c r="P188" i="4"/>
  <c r="BI187" i="4"/>
  <c r="BH187" i="4"/>
  <c r="BG187" i="4"/>
  <c r="BE187" i="4"/>
  <c r="T187" i="4"/>
  <c r="R187" i="4"/>
  <c r="P187" i="4"/>
  <c r="BI186" i="4"/>
  <c r="BH186" i="4"/>
  <c r="BG186" i="4"/>
  <c r="BE186" i="4"/>
  <c r="T186" i="4"/>
  <c r="R186" i="4"/>
  <c r="P186" i="4"/>
  <c r="BI185" i="4"/>
  <c r="BH185" i="4"/>
  <c r="BG185" i="4"/>
  <c r="BE185" i="4"/>
  <c r="T185" i="4"/>
  <c r="R185" i="4"/>
  <c r="P185" i="4"/>
  <c r="BI184" i="4"/>
  <c r="BH184" i="4"/>
  <c r="BG184" i="4"/>
  <c r="BE184" i="4"/>
  <c r="T184" i="4"/>
  <c r="R184" i="4"/>
  <c r="P184" i="4"/>
  <c r="BI183" i="4"/>
  <c r="BH183" i="4"/>
  <c r="BG183" i="4"/>
  <c r="BE183" i="4"/>
  <c r="T183" i="4"/>
  <c r="R183" i="4"/>
  <c r="P183" i="4"/>
  <c r="BI182" i="4"/>
  <c r="BH182" i="4"/>
  <c r="BG182" i="4"/>
  <c r="BE182" i="4"/>
  <c r="T182" i="4"/>
  <c r="R182" i="4"/>
  <c r="P182" i="4"/>
  <c r="BI181" i="4"/>
  <c r="BH181" i="4"/>
  <c r="BG181" i="4"/>
  <c r="BE181" i="4"/>
  <c r="T181" i="4"/>
  <c r="R181" i="4"/>
  <c r="P181" i="4"/>
  <c r="BI180" i="4"/>
  <c r="BH180" i="4"/>
  <c r="BG180" i="4"/>
  <c r="BE180" i="4"/>
  <c r="T180" i="4"/>
  <c r="R180" i="4"/>
  <c r="P180" i="4"/>
  <c r="BI179" i="4"/>
  <c r="BH179" i="4"/>
  <c r="BG179" i="4"/>
  <c r="BE179" i="4"/>
  <c r="T179" i="4"/>
  <c r="R179" i="4"/>
  <c r="P179" i="4"/>
  <c r="BI178" i="4"/>
  <c r="BH178" i="4"/>
  <c r="BG178" i="4"/>
  <c r="BE178" i="4"/>
  <c r="T178" i="4"/>
  <c r="R178" i="4"/>
  <c r="P178" i="4"/>
  <c r="BI177" i="4"/>
  <c r="BH177" i="4"/>
  <c r="BG177" i="4"/>
  <c r="BE177" i="4"/>
  <c r="T177" i="4"/>
  <c r="R177" i="4"/>
  <c r="P177" i="4"/>
  <c r="BI176" i="4"/>
  <c r="BH176" i="4"/>
  <c r="BG176" i="4"/>
  <c r="BE176" i="4"/>
  <c r="T176" i="4"/>
  <c r="R176" i="4"/>
  <c r="P176" i="4"/>
  <c r="BI175" i="4"/>
  <c r="BH175" i="4"/>
  <c r="BG175" i="4"/>
  <c r="BE175" i="4"/>
  <c r="T175" i="4"/>
  <c r="R175" i="4"/>
  <c r="P175" i="4"/>
  <c r="BI174" i="4"/>
  <c r="BH174" i="4"/>
  <c r="BG174" i="4"/>
  <c r="BE174" i="4"/>
  <c r="T174" i="4"/>
  <c r="R174" i="4"/>
  <c r="P174" i="4"/>
  <c r="BI173" i="4"/>
  <c r="BH173" i="4"/>
  <c r="BG173" i="4"/>
  <c r="BE173" i="4"/>
  <c r="T173" i="4"/>
  <c r="R173" i="4"/>
  <c r="P173" i="4"/>
  <c r="BI172" i="4"/>
  <c r="BH172" i="4"/>
  <c r="BG172" i="4"/>
  <c r="BE172" i="4"/>
  <c r="T172" i="4"/>
  <c r="R172" i="4"/>
  <c r="P172" i="4"/>
  <c r="BI170" i="4"/>
  <c r="BH170" i="4"/>
  <c r="BG170" i="4"/>
  <c r="BE170" i="4"/>
  <c r="T170" i="4"/>
  <c r="R170" i="4"/>
  <c r="P170" i="4"/>
  <c r="BI169" i="4"/>
  <c r="BH169" i="4"/>
  <c r="BG169" i="4"/>
  <c r="BE169" i="4"/>
  <c r="T169" i="4"/>
  <c r="R169" i="4"/>
  <c r="P169" i="4"/>
  <c r="BI168" i="4"/>
  <c r="BH168" i="4"/>
  <c r="BG168" i="4"/>
  <c r="BE168" i="4"/>
  <c r="T168" i="4"/>
  <c r="R168" i="4"/>
  <c r="P168" i="4"/>
  <c r="BI167" i="4"/>
  <c r="BH167" i="4"/>
  <c r="BG167" i="4"/>
  <c r="BE167" i="4"/>
  <c r="T167" i="4"/>
  <c r="R167" i="4"/>
  <c r="P167" i="4"/>
  <c r="BI166" i="4"/>
  <c r="BH166" i="4"/>
  <c r="BG166" i="4"/>
  <c r="BE166" i="4"/>
  <c r="T166" i="4"/>
  <c r="R166" i="4"/>
  <c r="P166" i="4"/>
  <c r="BI165" i="4"/>
  <c r="BH165" i="4"/>
  <c r="BG165" i="4"/>
  <c r="BE165" i="4"/>
  <c r="T165" i="4"/>
  <c r="R165" i="4"/>
  <c r="P165" i="4"/>
  <c r="BI164" i="4"/>
  <c r="BH164" i="4"/>
  <c r="BG164" i="4"/>
  <c r="BE164" i="4"/>
  <c r="T164" i="4"/>
  <c r="R164" i="4"/>
  <c r="P164" i="4"/>
  <c r="BI163" i="4"/>
  <c r="BH163" i="4"/>
  <c r="BG163" i="4"/>
  <c r="BE163" i="4"/>
  <c r="T163" i="4"/>
  <c r="R163" i="4"/>
  <c r="P163" i="4"/>
  <c r="BI160" i="4"/>
  <c r="BH160" i="4"/>
  <c r="BG160" i="4"/>
  <c r="BE160" i="4"/>
  <c r="T160" i="4"/>
  <c r="T159" i="4" s="1"/>
  <c r="R160" i="4"/>
  <c r="R159" i="4" s="1"/>
  <c r="P160" i="4"/>
  <c r="P159" i="4" s="1"/>
  <c r="BI158" i="4"/>
  <c r="BH158" i="4"/>
  <c r="BG158" i="4"/>
  <c r="BE158" i="4"/>
  <c r="T158" i="4"/>
  <c r="R158" i="4"/>
  <c r="P158" i="4"/>
  <c r="BI157" i="4"/>
  <c r="BH157" i="4"/>
  <c r="BG157" i="4"/>
  <c r="BE157" i="4"/>
  <c r="T157" i="4"/>
  <c r="R157" i="4"/>
  <c r="P157" i="4"/>
  <c r="BI156" i="4"/>
  <c r="BH156" i="4"/>
  <c r="BG156" i="4"/>
  <c r="BE156" i="4"/>
  <c r="T156" i="4"/>
  <c r="R156" i="4"/>
  <c r="P156" i="4"/>
  <c r="BI155" i="4"/>
  <c r="BH155" i="4"/>
  <c r="BG155" i="4"/>
  <c r="BE155" i="4"/>
  <c r="T155" i="4"/>
  <c r="R155" i="4"/>
  <c r="P155" i="4"/>
  <c r="BI154" i="4"/>
  <c r="BH154" i="4"/>
  <c r="BG154" i="4"/>
  <c r="BE154" i="4"/>
  <c r="T154" i="4"/>
  <c r="R154" i="4"/>
  <c r="P154" i="4"/>
  <c r="BI153" i="4"/>
  <c r="BH153" i="4"/>
  <c r="BG153" i="4"/>
  <c r="BE153" i="4"/>
  <c r="T153" i="4"/>
  <c r="R153" i="4"/>
  <c r="P153" i="4"/>
  <c r="BI152" i="4"/>
  <c r="BH152" i="4"/>
  <c r="BG152" i="4"/>
  <c r="BE152" i="4"/>
  <c r="T152" i="4"/>
  <c r="R152" i="4"/>
  <c r="P152" i="4"/>
  <c r="BI151" i="4"/>
  <c r="BH151" i="4"/>
  <c r="BG151" i="4"/>
  <c r="BE151" i="4"/>
  <c r="T151" i="4"/>
  <c r="R151" i="4"/>
  <c r="P151" i="4"/>
  <c r="BI150" i="4"/>
  <c r="BH150" i="4"/>
  <c r="BG150" i="4"/>
  <c r="BE150" i="4"/>
  <c r="T150" i="4"/>
  <c r="R150" i="4"/>
  <c r="P150" i="4"/>
  <c r="BI149" i="4"/>
  <c r="BH149" i="4"/>
  <c r="BG149" i="4"/>
  <c r="BE149" i="4"/>
  <c r="T149" i="4"/>
  <c r="R149" i="4"/>
  <c r="P149" i="4"/>
  <c r="BI148" i="4"/>
  <c r="BH148" i="4"/>
  <c r="BG148" i="4"/>
  <c r="BE148" i="4"/>
  <c r="T148" i="4"/>
  <c r="R148" i="4"/>
  <c r="P148" i="4"/>
  <c r="BI147" i="4"/>
  <c r="BH147" i="4"/>
  <c r="BG147" i="4"/>
  <c r="BE147" i="4"/>
  <c r="T147" i="4"/>
  <c r="R147" i="4"/>
  <c r="P147" i="4"/>
  <c r="BI145" i="4"/>
  <c r="BH145" i="4"/>
  <c r="BG145" i="4"/>
  <c r="BE145" i="4"/>
  <c r="T145" i="4"/>
  <c r="T144" i="4" s="1"/>
  <c r="R145" i="4"/>
  <c r="R144" i="4" s="1"/>
  <c r="P145" i="4"/>
  <c r="P144" i="4" s="1"/>
  <c r="BI143" i="4"/>
  <c r="BH143" i="4"/>
  <c r="BG143" i="4"/>
  <c r="BE143" i="4"/>
  <c r="T143" i="4"/>
  <c r="R143" i="4"/>
  <c r="P143" i="4"/>
  <c r="BI142" i="4"/>
  <c r="BH142" i="4"/>
  <c r="BG142" i="4"/>
  <c r="BE142" i="4"/>
  <c r="T142" i="4"/>
  <c r="R142" i="4"/>
  <c r="P142" i="4"/>
  <c r="BI141" i="4"/>
  <c r="BH141" i="4"/>
  <c r="BG141" i="4"/>
  <c r="BE141" i="4"/>
  <c r="T141" i="4"/>
  <c r="R141" i="4"/>
  <c r="P141" i="4"/>
  <c r="BI140" i="4"/>
  <c r="BH140" i="4"/>
  <c r="BG140" i="4"/>
  <c r="BE140" i="4"/>
  <c r="T140" i="4"/>
  <c r="R140" i="4"/>
  <c r="P140" i="4"/>
  <c r="BI139" i="4"/>
  <c r="BH139" i="4"/>
  <c r="BG139" i="4"/>
  <c r="BE139" i="4"/>
  <c r="T139" i="4"/>
  <c r="R139" i="4"/>
  <c r="P139" i="4"/>
  <c r="BI138" i="4"/>
  <c r="BH138" i="4"/>
  <c r="BG138" i="4"/>
  <c r="BE138" i="4"/>
  <c r="T138" i="4"/>
  <c r="R138" i="4"/>
  <c r="P138" i="4"/>
  <c r="F132" i="4"/>
  <c r="F131" i="4"/>
  <c r="F129" i="4"/>
  <c r="E127" i="4"/>
  <c r="F96" i="4"/>
  <c r="F95" i="4"/>
  <c r="F93" i="4"/>
  <c r="E91" i="4"/>
  <c r="J28" i="4"/>
  <c r="E28" i="4"/>
  <c r="J96" i="4" s="1"/>
  <c r="J27" i="4"/>
  <c r="J25" i="4"/>
  <c r="E25" i="4"/>
  <c r="J95" i="4" s="1"/>
  <c r="J24" i="4"/>
  <c r="J16" i="4"/>
  <c r="J129" i="4" s="1"/>
  <c r="E7" i="4"/>
  <c r="E85" i="4" s="1"/>
  <c r="J41" i="3"/>
  <c r="J40" i="3"/>
  <c r="AY98" i="1" s="1"/>
  <c r="J39" i="3"/>
  <c r="AX98" i="1" s="1"/>
  <c r="BI326" i="3"/>
  <c r="BH326" i="3"/>
  <c r="BG326" i="3"/>
  <c r="BE326" i="3"/>
  <c r="T326" i="3"/>
  <c r="R326" i="3"/>
  <c r="P326" i="3"/>
  <c r="BI325" i="3"/>
  <c r="BH325" i="3"/>
  <c r="BG325" i="3"/>
  <c r="BE325" i="3"/>
  <c r="T325" i="3"/>
  <c r="R325" i="3"/>
  <c r="P325" i="3"/>
  <c r="BI323" i="3"/>
  <c r="BH323" i="3"/>
  <c r="BG323" i="3"/>
  <c r="BE323" i="3"/>
  <c r="T323" i="3"/>
  <c r="T322" i="3" s="1"/>
  <c r="R323" i="3"/>
  <c r="R322" i="3" s="1"/>
  <c r="P323" i="3"/>
  <c r="P322" i="3" s="1"/>
  <c r="BI321" i="3"/>
  <c r="BH321" i="3"/>
  <c r="BG321" i="3"/>
  <c r="BE321" i="3"/>
  <c r="T321" i="3"/>
  <c r="T320" i="3"/>
  <c r="R321" i="3"/>
  <c r="R320" i="3" s="1"/>
  <c r="P321" i="3"/>
  <c r="P320" i="3" s="1"/>
  <c r="BI319" i="3"/>
  <c r="BH319" i="3"/>
  <c r="BG319" i="3"/>
  <c r="BE319" i="3"/>
  <c r="T319" i="3"/>
  <c r="R319" i="3"/>
  <c r="P319" i="3"/>
  <c r="BI318" i="3"/>
  <c r="BH318" i="3"/>
  <c r="BG318" i="3"/>
  <c r="BE318" i="3"/>
  <c r="T318" i="3"/>
  <c r="R318" i="3"/>
  <c r="P318" i="3"/>
  <c r="BI317" i="3"/>
  <c r="BH317" i="3"/>
  <c r="BG317" i="3"/>
  <c r="BE317" i="3"/>
  <c r="T317" i="3"/>
  <c r="R317" i="3"/>
  <c r="P317" i="3"/>
  <c r="BI316" i="3"/>
  <c r="BH316" i="3"/>
  <c r="BG316" i="3"/>
  <c r="BE316" i="3"/>
  <c r="T316" i="3"/>
  <c r="R316" i="3"/>
  <c r="P316" i="3"/>
  <c r="BI315" i="3"/>
  <c r="BH315" i="3"/>
  <c r="BG315" i="3"/>
  <c r="BE315" i="3"/>
  <c r="T315" i="3"/>
  <c r="R315" i="3"/>
  <c r="P315" i="3"/>
  <c r="BI313" i="3"/>
  <c r="BH313" i="3"/>
  <c r="BG313" i="3"/>
  <c r="BE313" i="3"/>
  <c r="T313" i="3"/>
  <c r="R313" i="3"/>
  <c r="P313" i="3"/>
  <c r="BI312" i="3"/>
  <c r="BH312" i="3"/>
  <c r="BG312" i="3"/>
  <c r="BE312" i="3"/>
  <c r="T312" i="3"/>
  <c r="R312" i="3"/>
  <c r="P312" i="3"/>
  <c r="BI311" i="3"/>
  <c r="BH311" i="3"/>
  <c r="BG311" i="3"/>
  <c r="BE311" i="3"/>
  <c r="T311" i="3"/>
  <c r="R311" i="3"/>
  <c r="P311" i="3"/>
  <c r="BI310" i="3"/>
  <c r="BH310" i="3"/>
  <c r="BG310" i="3"/>
  <c r="BE310" i="3"/>
  <c r="T310" i="3"/>
  <c r="R310" i="3"/>
  <c r="P310" i="3"/>
  <c r="BI309" i="3"/>
  <c r="BH309" i="3"/>
  <c r="BG309" i="3"/>
  <c r="BE309" i="3"/>
  <c r="T309" i="3"/>
  <c r="R309" i="3"/>
  <c r="P309" i="3"/>
  <c r="BI308" i="3"/>
  <c r="BH308" i="3"/>
  <c r="BG308" i="3"/>
  <c r="BE308" i="3"/>
  <c r="T308" i="3"/>
  <c r="R308" i="3"/>
  <c r="P308" i="3"/>
  <c r="BI307" i="3"/>
  <c r="BH307" i="3"/>
  <c r="BG307" i="3"/>
  <c r="BE307" i="3"/>
  <c r="T307" i="3"/>
  <c r="R307" i="3"/>
  <c r="P307" i="3"/>
  <c r="BI306" i="3"/>
  <c r="BH306" i="3"/>
  <c r="BG306" i="3"/>
  <c r="BE306" i="3"/>
  <c r="T306" i="3"/>
  <c r="R306" i="3"/>
  <c r="P306" i="3"/>
  <c r="BI305" i="3"/>
  <c r="BH305" i="3"/>
  <c r="BG305" i="3"/>
  <c r="BE305" i="3"/>
  <c r="T305" i="3"/>
  <c r="R305" i="3"/>
  <c r="P305" i="3"/>
  <c r="BI304" i="3"/>
  <c r="BH304" i="3"/>
  <c r="BG304" i="3"/>
  <c r="BE304" i="3"/>
  <c r="T304" i="3"/>
  <c r="R304" i="3"/>
  <c r="P304" i="3"/>
  <c r="BI302" i="3"/>
  <c r="BH302" i="3"/>
  <c r="BG302" i="3"/>
  <c r="BE302" i="3"/>
  <c r="T302" i="3"/>
  <c r="R302" i="3"/>
  <c r="P302" i="3"/>
  <c r="BI301" i="3"/>
  <c r="BH301" i="3"/>
  <c r="BG301" i="3"/>
  <c r="BE301" i="3"/>
  <c r="T301" i="3"/>
  <c r="R301" i="3"/>
  <c r="P301" i="3"/>
  <c r="BI300" i="3"/>
  <c r="BH300" i="3"/>
  <c r="BG300" i="3"/>
  <c r="BE300" i="3"/>
  <c r="T300" i="3"/>
  <c r="R300" i="3"/>
  <c r="P300" i="3"/>
  <c r="BI299" i="3"/>
  <c r="BH299" i="3"/>
  <c r="BG299" i="3"/>
  <c r="BE299" i="3"/>
  <c r="T299" i="3"/>
  <c r="R299" i="3"/>
  <c r="P299" i="3"/>
  <c r="BI297" i="3"/>
  <c r="BH297" i="3"/>
  <c r="BG297" i="3"/>
  <c r="BE297" i="3"/>
  <c r="T297" i="3"/>
  <c r="R297" i="3"/>
  <c r="P297" i="3"/>
  <c r="BI296" i="3"/>
  <c r="BH296" i="3"/>
  <c r="BG296" i="3"/>
  <c r="BE296" i="3"/>
  <c r="T296" i="3"/>
  <c r="R296" i="3"/>
  <c r="P296" i="3"/>
  <c r="BI295" i="3"/>
  <c r="BH295" i="3"/>
  <c r="BG295" i="3"/>
  <c r="BE295" i="3"/>
  <c r="T295" i="3"/>
  <c r="R295" i="3"/>
  <c r="P295" i="3"/>
  <c r="BI294" i="3"/>
  <c r="BH294" i="3"/>
  <c r="BG294" i="3"/>
  <c r="BE294" i="3"/>
  <c r="T294" i="3"/>
  <c r="R294" i="3"/>
  <c r="P294" i="3"/>
  <c r="BI293" i="3"/>
  <c r="BH293" i="3"/>
  <c r="BG293" i="3"/>
  <c r="BE293" i="3"/>
  <c r="T293" i="3"/>
  <c r="R293" i="3"/>
  <c r="P293" i="3"/>
  <c r="BI292" i="3"/>
  <c r="BH292" i="3"/>
  <c r="BG292" i="3"/>
  <c r="BE292" i="3"/>
  <c r="T292" i="3"/>
  <c r="R292" i="3"/>
  <c r="P292" i="3"/>
  <c r="BI291" i="3"/>
  <c r="BH291" i="3"/>
  <c r="BG291" i="3"/>
  <c r="BE291" i="3"/>
  <c r="T291" i="3"/>
  <c r="R291" i="3"/>
  <c r="P291" i="3"/>
  <c r="BI290" i="3"/>
  <c r="BH290" i="3"/>
  <c r="BG290" i="3"/>
  <c r="BE290" i="3"/>
  <c r="T290" i="3"/>
  <c r="R290" i="3"/>
  <c r="P290" i="3"/>
  <c r="BI288" i="3"/>
  <c r="BH288" i="3"/>
  <c r="BG288" i="3"/>
  <c r="BE288" i="3"/>
  <c r="T288" i="3"/>
  <c r="R288" i="3"/>
  <c r="P288" i="3"/>
  <c r="BI287" i="3"/>
  <c r="BH287" i="3"/>
  <c r="BG287" i="3"/>
  <c r="BE287" i="3"/>
  <c r="T287" i="3"/>
  <c r="R287" i="3"/>
  <c r="P287" i="3"/>
  <c r="BI286" i="3"/>
  <c r="BH286" i="3"/>
  <c r="BG286" i="3"/>
  <c r="BE286" i="3"/>
  <c r="T286" i="3"/>
  <c r="R286" i="3"/>
  <c r="P286" i="3"/>
  <c r="BI285" i="3"/>
  <c r="BH285" i="3"/>
  <c r="BG285" i="3"/>
  <c r="BE285" i="3"/>
  <c r="T285" i="3"/>
  <c r="R285" i="3"/>
  <c r="P285" i="3"/>
  <c r="BI284" i="3"/>
  <c r="BH284" i="3"/>
  <c r="BG284" i="3"/>
  <c r="BE284" i="3"/>
  <c r="T284" i="3"/>
  <c r="R284" i="3"/>
  <c r="P284" i="3"/>
  <c r="BI283" i="3"/>
  <c r="BH283" i="3"/>
  <c r="BG283" i="3"/>
  <c r="BE283" i="3"/>
  <c r="T283" i="3"/>
  <c r="R283" i="3"/>
  <c r="P283" i="3"/>
  <c r="BI282" i="3"/>
  <c r="BH282" i="3"/>
  <c r="BG282" i="3"/>
  <c r="BE282" i="3"/>
  <c r="T282" i="3"/>
  <c r="R282" i="3"/>
  <c r="P282" i="3"/>
  <c r="BI281" i="3"/>
  <c r="BH281" i="3"/>
  <c r="BG281" i="3"/>
  <c r="BE281" i="3"/>
  <c r="T281" i="3"/>
  <c r="R281" i="3"/>
  <c r="P281" i="3"/>
  <c r="BI280" i="3"/>
  <c r="BH280" i="3"/>
  <c r="BG280" i="3"/>
  <c r="BE280" i="3"/>
  <c r="T280" i="3"/>
  <c r="R280" i="3"/>
  <c r="P280" i="3"/>
  <c r="BI279" i="3"/>
  <c r="BH279" i="3"/>
  <c r="BG279" i="3"/>
  <c r="BE279" i="3"/>
  <c r="T279" i="3"/>
  <c r="R279" i="3"/>
  <c r="P279" i="3"/>
  <c r="BI278" i="3"/>
  <c r="BH278" i="3"/>
  <c r="BG278" i="3"/>
  <c r="BE278" i="3"/>
  <c r="T278" i="3"/>
  <c r="R278" i="3"/>
  <c r="P278" i="3"/>
  <c r="BI277" i="3"/>
  <c r="BH277" i="3"/>
  <c r="BG277" i="3"/>
  <c r="BE277" i="3"/>
  <c r="T277" i="3"/>
  <c r="R277" i="3"/>
  <c r="P277" i="3"/>
  <c r="BI276" i="3"/>
  <c r="BH276" i="3"/>
  <c r="BG276" i="3"/>
  <c r="BE276" i="3"/>
  <c r="T276" i="3"/>
  <c r="R276" i="3"/>
  <c r="P276" i="3"/>
  <c r="BI275" i="3"/>
  <c r="BH275" i="3"/>
  <c r="BG275" i="3"/>
  <c r="BE275" i="3"/>
  <c r="T275" i="3"/>
  <c r="R275" i="3"/>
  <c r="P275" i="3"/>
  <c r="BI274" i="3"/>
  <c r="BH274" i="3"/>
  <c r="BG274" i="3"/>
  <c r="BE274" i="3"/>
  <c r="T274" i="3"/>
  <c r="R274" i="3"/>
  <c r="P274" i="3"/>
  <c r="BI273" i="3"/>
  <c r="BH273" i="3"/>
  <c r="BG273" i="3"/>
  <c r="BE273" i="3"/>
  <c r="T273" i="3"/>
  <c r="R273" i="3"/>
  <c r="P273" i="3"/>
  <c r="BI272" i="3"/>
  <c r="BH272" i="3"/>
  <c r="BG272" i="3"/>
  <c r="BE272" i="3"/>
  <c r="T272" i="3"/>
  <c r="R272" i="3"/>
  <c r="P272" i="3"/>
  <c r="BI271" i="3"/>
  <c r="BH271" i="3"/>
  <c r="BG271" i="3"/>
  <c r="BE271" i="3"/>
  <c r="T271" i="3"/>
  <c r="R271" i="3"/>
  <c r="P271" i="3"/>
  <c r="BI270" i="3"/>
  <c r="BH270" i="3"/>
  <c r="BG270" i="3"/>
  <c r="BE270" i="3"/>
  <c r="T270" i="3"/>
  <c r="R270" i="3"/>
  <c r="P270" i="3"/>
  <c r="BI269" i="3"/>
  <c r="BH269" i="3"/>
  <c r="BG269" i="3"/>
  <c r="BE269" i="3"/>
  <c r="T269" i="3"/>
  <c r="R269" i="3"/>
  <c r="P269" i="3"/>
  <c r="BI268" i="3"/>
  <c r="BH268" i="3"/>
  <c r="BG268" i="3"/>
  <c r="BE268" i="3"/>
  <c r="T268" i="3"/>
  <c r="R268" i="3"/>
  <c r="P268" i="3"/>
  <c r="BI267" i="3"/>
  <c r="BH267" i="3"/>
  <c r="BG267" i="3"/>
  <c r="BE267" i="3"/>
  <c r="T267" i="3"/>
  <c r="R267" i="3"/>
  <c r="P267" i="3"/>
  <c r="BI266" i="3"/>
  <c r="BH266" i="3"/>
  <c r="BG266" i="3"/>
  <c r="BE266" i="3"/>
  <c r="T266" i="3"/>
  <c r="R266" i="3"/>
  <c r="P266" i="3"/>
  <c r="BI265" i="3"/>
  <c r="BH265" i="3"/>
  <c r="BG265" i="3"/>
  <c r="BE265" i="3"/>
  <c r="T265" i="3"/>
  <c r="R265" i="3"/>
  <c r="P265" i="3"/>
  <c r="BI264" i="3"/>
  <c r="BH264" i="3"/>
  <c r="BG264" i="3"/>
  <c r="BE264" i="3"/>
  <c r="T264" i="3"/>
  <c r="R264" i="3"/>
  <c r="P264" i="3"/>
  <c r="BI262" i="3"/>
  <c r="BH262" i="3"/>
  <c r="BG262" i="3"/>
  <c r="BE262" i="3"/>
  <c r="T262" i="3"/>
  <c r="R262" i="3"/>
  <c r="P262" i="3"/>
  <c r="BI261" i="3"/>
  <c r="BH261" i="3"/>
  <c r="BG261" i="3"/>
  <c r="BE261" i="3"/>
  <c r="T261" i="3"/>
  <c r="R261" i="3"/>
  <c r="P261" i="3"/>
  <c r="BI260" i="3"/>
  <c r="BH260" i="3"/>
  <c r="BG260" i="3"/>
  <c r="BE260" i="3"/>
  <c r="T260" i="3"/>
  <c r="R260" i="3"/>
  <c r="P260" i="3"/>
  <c r="BI259" i="3"/>
  <c r="BH259" i="3"/>
  <c r="BG259" i="3"/>
  <c r="BE259" i="3"/>
  <c r="T259" i="3"/>
  <c r="R259" i="3"/>
  <c r="P259" i="3"/>
  <c r="BI258" i="3"/>
  <c r="BH258" i="3"/>
  <c r="BG258" i="3"/>
  <c r="BE258" i="3"/>
  <c r="T258" i="3"/>
  <c r="R258" i="3"/>
  <c r="P258" i="3"/>
  <c r="BI256" i="3"/>
  <c r="BH256" i="3"/>
  <c r="BG256" i="3"/>
  <c r="BE256" i="3"/>
  <c r="T256" i="3"/>
  <c r="R256" i="3"/>
  <c r="P256" i="3"/>
  <c r="BI255" i="3"/>
  <c r="BH255" i="3"/>
  <c r="BG255" i="3"/>
  <c r="BE255" i="3"/>
  <c r="T255" i="3"/>
  <c r="R255" i="3"/>
  <c r="P255" i="3"/>
  <c r="BI254" i="3"/>
  <c r="BH254" i="3"/>
  <c r="BG254" i="3"/>
  <c r="BE254" i="3"/>
  <c r="T254" i="3"/>
  <c r="R254" i="3"/>
  <c r="P254" i="3"/>
  <c r="BI253" i="3"/>
  <c r="BH253" i="3"/>
  <c r="BG253" i="3"/>
  <c r="BE253" i="3"/>
  <c r="T253" i="3"/>
  <c r="R253" i="3"/>
  <c r="P253" i="3"/>
  <c r="BI251" i="3"/>
  <c r="BH251" i="3"/>
  <c r="BG251" i="3"/>
  <c r="BE251" i="3"/>
  <c r="T251" i="3"/>
  <c r="R251" i="3"/>
  <c r="P251" i="3"/>
  <c r="BI250" i="3"/>
  <c r="BH250" i="3"/>
  <c r="BG250" i="3"/>
  <c r="BE250" i="3"/>
  <c r="T250" i="3"/>
  <c r="R250" i="3"/>
  <c r="P250" i="3"/>
  <c r="BI249" i="3"/>
  <c r="BH249" i="3"/>
  <c r="BG249" i="3"/>
  <c r="BE249" i="3"/>
  <c r="T249" i="3"/>
  <c r="R249" i="3"/>
  <c r="P249" i="3"/>
  <c r="BI248" i="3"/>
  <c r="BH248" i="3"/>
  <c r="BG248" i="3"/>
  <c r="BE248" i="3"/>
  <c r="T248" i="3"/>
  <c r="R248" i="3"/>
  <c r="P248" i="3"/>
  <c r="BI247" i="3"/>
  <c r="BH247" i="3"/>
  <c r="BG247" i="3"/>
  <c r="BE247" i="3"/>
  <c r="T247" i="3"/>
  <c r="R247" i="3"/>
  <c r="P247" i="3"/>
  <c r="BI246" i="3"/>
  <c r="BH246" i="3"/>
  <c r="BG246" i="3"/>
  <c r="BE246" i="3"/>
  <c r="T246" i="3"/>
  <c r="R246" i="3"/>
  <c r="P246" i="3"/>
  <c r="BI245" i="3"/>
  <c r="BH245" i="3"/>
  <c r="BG245" i="3"/>
  <c r="BE245" i="3"/>
  <c r="T245" i="3"/>
  <c r="R245" i="3"/>
  <c r="P245" i="3"/>
  <c r="BI243" i="3"/>
  <c r="BH243" i="3"/>
  <c r="BG243" i="3"/>
  <c r="BE243" i="3"/>
  <c r="T243" i="3"/>
  <c r="R243" i="3"/>
  <c r="P243" i="3"/>
  <c r="BI242" i="3"/>
  <c r="BH242" i="3"/>
  <c r="BG242" i="3"/>
  <c r="BE242" i="3"/>
  <c r="T242" i="3"/>
  <c r="R242" i="3"/>
  <c r="P242" i="3"/>
  <c r="BI241" i="3"/>
  <c r="BH241" i="3"/>
  <c r="BG241" i="3"/>
  <c r="BE241" i="3"/>
  <c r="T241" i="3"/>
  <c r="R241" i="3"/>
  <c r="P241" i="3"/>
  <c r="BI240" i="3"/>
  <c r="BH240" i="3"/>
  <c r="BG240" i="3"/>
  <c r="BE240" i="3"/>
  <c r="T240" i="3"/>
  <c r="R240" i="3"/>
  <c r="P240" i="3"/>
  <c r="BI239" i="3"/>
  <c r="BH239" i="3"/>
  <c r="BG239" i="3"/>
  <c r="BE239" i="3"/>
  <c r="T239" i="3"/>
  <c r="R239" i="3"/>
  <c r="P239" i="3"/>
  <c r="BI238" i="3"/>
  <c r="BH238" i="3"/>
  <c r="BG238" i="3"/>
  <c r="BE238" i="3"/>
  <c r="T238" i="3"/>
  <c r="R238" i="3"/>
  <c r="P238" i="3"/>
  <c r="BI237" i="3"/>
  <c r="BH237" i="3"/>
  <c r="BG237" i="3"/>
  <c r="BE237" i="3"/>
  <c r="T237" i="3"/>
  <c r="R237" i="3"/>
  <c r="P237" i="3"/>
  <c r="BI236" i="3"/>
  <c r="BH236" i="3"/>
  <c r="BG236" i="3"/>
  <c r="BE236" i="3"/>
  <c r="T236" i="3"/>
  <c r="R236" i="3"/>
  <c r="P236" i="3"/>
  <c r="BI235" i="3"/>
  <c r="BH235" i="3"/>
  <c r="BG235" i="3"/>
  <c r="BE235" i="3"/>
  <c r="T235" i="3"/>
  <c r="R235" i="3"/>
  <c r="P235" i="3"/>
  <c r="BI233" i="3"/>
  <c r="BH233" i="3"/>
  <c r="BG233" i="3"/>
  <c r="BE233" i="3"/>
  <c r="T233" i="3"/>
  <c r="R233" i="3"/>
  <c r="P233" i="3"/>
  <c r="BI232" i="3"/>
  <c r="BH232" i="3"/>
  <c r="BG232" i="3"/>
  <c r="BE232" i="3"/>
  <c r="T232" i="3"/>
  <c r="R232" i="3"/>
  <c r="P232" i="3"/>
  <c r="BI231" i="3"/>
  <c r="BH231" i="3"/>
  <c r="BG231" i="3"/>
  <c r="BE231" i="3"/>
  <c r="T231" i="3"/>
  <c r="R231" i="3"/>
  <c r="P231" i="3"/>
  <c r="BI230" i="3"/>
  <c r="BH230" i="3"/>
  <c r="BG230" i="3"/>
  <c r="BE230" i="3"/>
  <c r="T230" i="3"/>
  <c r="R230" i="3"/>
  <c r="P230" i="3"/>
  <c r="BI229" i="3"/>
  <c r="BH229" i="3"/>
  <c r="BG229" i="3"/>
  <c r="BE229" i="3"/>
  <c r="T229" i="3"/>
  <c r="R229" i="3"/>
  <c r="P229" i="3"/>
  <c r="BI228" i="3"/>
  <c r="BH228" i="3"/>
  <c r="BG228" i="3"/>
  <c r="BE228" i="3"/>
  <c r="T228" i="3"/>
  <c r="R228" i="3"/>
  <c r="P228" i="3"/>
  <c r="BI227" i="3"/>
  <c r="BH227" i="3"/>
  <c r="BG227" i="3"/>
  <c r="BE227" i="3"/>
  <c r="T227" i="3"/>
  <c r="R227" i="3"/>
  <c r="P227" i="3"/>
  <c r="BI226" i="3"/>
  <c r="BH226" i="3"/>
  <c r="BG226" i="3"/>
  <c r="BE226" i="3"/>
  <c r="T226" i="3"/>
  <c r="R226" i="3"/>
  <c r="P226" i="3"/>
  <c r="BI225" i="3"/>
  <c r="BH225" i="3"/>
  <c r="BG225" i="3"/>
  <c r="BE225" i="3"/>
  <c r="T225" i="3"/>
  <c r="R225" i="3"/>
  <c r="P225" i="3"/>
  <c r="BI224" i="3"/>
  <c r="BH224" i="3"/>
  <c r="BG224" i="3"/>
  <c r="BE224" i="3"/>
  <c r="T224" i="3"/>
  <c r="R224" i="3"/>
  <c r="P224" i="3"/>
  <c r="BI223" i="3"/>
  <c r="BH223" i="3"/>
  <c r="BG223" i="3"/>
  <c r="BE223" i="3"/>
  <c r="T223" i="3"/>
  <c r="R223" i="3"/>
  <c r="P223" i="3"/>
  <c r="BI222" i="3"/>
  <c r="BH222" i="3"/>
  <c r="BG222" i="3"/>
  <c r="BE222" i="3"/>
  <c r="T222" i="3"/>
  <c r="R222" i="3"/>
  <c r="P222" i="3"/>
  <c r="BI221" i="3"/>
  <c r="BH221" i="3"/>
  <c r="BG221" i="3"/>
  <c r="BE221" i="3"/>
  <c r="T221" i="3"/>
  <c r="R221" i="3"/>
  <c r="P221" i="3"/>
  <c r="BI220" i="3"/>
  <c r="BH220" i="3"/>
  <c r="BG220" i="3"/>
  <c r="BE220" i="3"/>
  <c r="T220" i="3"/>
  <c r="R220" i="3"/>
  <c r="P220" i="3"/>
  <c r="BI219" i="3"/>
  <c r="BH219" i="3"/>
  <c r="BG219" i="3"/>
  <c r="BE219" i="3"/>
  <c r="T219" i="3"/>
  <c r="R219" i="3"/>
  <c r="P219" i="3"/>
  <c r="BI218" i="3"/>
  <c r="BH218" i="3"/>
  <c r="BG218" i="3"/>
  <c r="BE218" i="3"/>
  <c r="T218" i="3"/>
  <c r="R218" i="3"/>
  <c r="P218" i="3"/>
  <c r="BI217" i="3"/>
  <c r="BH217" i="3"/>
  <c r="BG217" i="3"/>
  <c r="BE217" i="3"/>
  <c r="T217" i="3"/>
  <c r="R217" i="3"/>
  <c r="P217" i="3"/>
  <c r="BI216" i="3"/>
  <c r="BH216" i="3"/>
  <c r="BG216" i="3"/>
  <c r="BE216" i="3"/>
  <c r="T216" i="3"/>
  <c r="R216" i="3"/>
  <c r="P216" i="3"/>
  <c r="BI215" i="3"/>
  <c r="BH215" i="3"/>
  <c r="BG215" i="3"/>
  <c r="BE215" i="3"/>
  <c r="T215" i="3"/>
  <c r="R215" i="3"/>
  <c r="P215" i="3"/>
  <c r="BI213" i="3"/>
  <c r="BH213" i="3"/>
  <c r="BG213" i="3"/>
  <c r="BE213" i="3"/>
  <c r="T213" i="3"/>
  <c r="R213" i="3"/>
  <c r="P213" i="3"/>
  <c r="BI212" i="3"/>
  <c r="BH212" i="3"/>
  <c r="BG212" i="3"/>
  <c r="BE212" i="3"/>
  <c r="T212" i="3"/>
  <c r="R212" i="3"/>
  <c r="P212" i="3"/>
  <c r="BI211" i="3"/>
  <c r="BH211" i="3"/>
  <c r="BG211" i="3"/>
  <c r="BE211" i="3"/>
  <c r="T211" i="3"/>
  <c r="R211" i="3"/>
  <c r="P211" i="3"/>
  <c r="BI208" i="3"/>
  <c r="BH208" i="3"/>
  <c r="BG208" i="3"/>
  <c r="BE208" i="3"/>
  <c r="T208" i="3"/>
  <c r="T207" i="3"/>
  <c r="R208" i="3"/>
  <c r="R207" i="3" s="1"/>
  <c r="P208" i="3"/>
  <c r="P207" i="3"/>
  <c r="BI206" i="3"/>
  <c r="BH206" i="3"/>
  <c r="BG206" i="3"/>
  <c r="BE206" i="3"/>
  <c r="T206" i="3"/>
  <c r="R206" i="3"/>
  <c r="P206" i="3"/>
  <c r="BI205" i="3"/>
  <c r="BH205" i="3"/>
  <c r="BG205" i="3"/>
  <c r="BE205" i="3"/>
  <c r="T205" i="3"/>
  <c r="R205" i="3"/>
  <c r="P205" i="3"/>
  <c r="BI204" i="3"/>
  <c r="BH204" i="3"/>
  <c r="BG204" i="3"/>
  <c r="BE204" i="3"/>
  <c r="T204" i="3"/>
  <c r="R204" i="3"/>
  <c r="P204" i="3"/>
  <c r="BI203" i="3"/>
  <c r="BH203" i="3"/>
  <c r="BG203" i="3"/>
  <c r="BE203" i="3"/>
  <c r="T203" i="3"/>
  <c r="R203" i="3"/>
  <c r="P203" i="3"/>
  <c r="BI201" i="3"/>
  <c r="BH201" i="3"/>
  <c r="BG201" i="3"/>
  <c r="BE201" i="3"/>
  <c r="T201" i="3"/>
  <c r="R201" i="3"/>
  <c r="P201" i="3"/>
  <c r="BI200" i="3"/>
  <c r="BH200" i="3"/>
  <c r="BG200" i="3"/>
  <c r="BE200" i="3"/>
  <c r="T200" i="3"/>
  <c r="R200" i="3"/>
  <c r="P200" i="3"/>
  <c r="BI199" i="3"/>
  <c r="BH199" i="3"/>
  <c r="BG199" i="3"/>
  <c r="BE199" i="3"/>
  <c r="T199" i="3"/>
  <c r="R199" i="3"/>
  <c r="P199" i="3"/>
  <c r="BI198" i="3"/>
  <c r="BH198" i="3"/>
  <c r="BG198" i="3"/>
  <c r="BE198" i="3"/>
  <c r="T198" i="3"/>
  <c r="R198" i="3"/>
  <c r="P198" i="3"/>
  <c r="BI197" i="3"/>
  <c r="BH197" i="3"/>
  <c r="BG197" i="3"/>
  <c r="BE197" i="3"/>
  <c r="T197" i="3"/>
  <c r="R197" i="3"/>
  <c r="P197" i="3"/>
  <c r="BI196" i="3"/>
  <c r="BH196" i="3"/>
  <c r="BG196" i="3"/>
  <c r="BE196" i="3"/>
  <c r="T196" i="3"/>
  <c r="R196" i="3"/>
  <c r="P196" i="3"/>
  <c r="BI194" i="3"/>
  <c r="BH194" i="3"/>
  <c r="BG194" i="3"/>
  <c r="BE194" i="3"/>
  <c r="T194" i="3"/>
  <c r="R194" i="3"/>
  <c r="P194" i="3"/>
  <c r="BI193" i="3"/>
  <c r="BH193" i="3"/>
  <c r="BG193" i="3"/>
  <c r="BE193" i="3"/>
  <c r="T193" i="3"/>
  <c r="R193" i="3"/>
  <c r="P193" i="3"/>
  <c r="BI192" i="3"/>
  <c r="BH192" i="3"/>
  <c r="BG192" i="3"/>
  <c r="BE192" i="3"/>
  <c r="T192" i="3"/>
  <c r="R192" i="3"/>
  <c r="P192" i="3"/>
  <c r="BI191" i="3"/>
  <c r="BH191" i="3"/>
  <c r="BG191" i="3"/>
  <c r="BE191" i="3"/>
  <c r="T191" i="3"/>
  <c r="R191" i="3"/>
  <c r="P191" i="3"/>
  <c r="BI189" i="3"/>
  <c r="BH189" i="3"/>
  <c r="BG189" i="3"/>
  <c r="BE189" i="3"/>
  <c r="T189" i="3"/>
  <c r="R189" i="3"/>
  <c r="P189" i="3"/>
  <c r="BI188" i="3"/>
  <c r="BH188" i="3"/>
  <c r="BG188" i="3"/>
  <c r="BE188" i="3"/>
  <c r="T188" i="3"/>
  <c r="R188" i="3"/>
  <c r="P188" i="3"/>
  <c r="BI187" i="3"/>
  <c r="BH187" i="3"/>
  <c r="BG187" i="3"/>
  <c r="BE187" i="3"/>
  <c r="T187" i="3"/>
  <c r="R187" i="3"/>
  <c r="P187" i="3"/>
  <c r="BI186" i="3"/>
  <c r="BH186" i="3"/>
  <c r="BG186" i="3"/>
  <c r="BE186" i="3"/>
  <c r="T186" i="3"/>
  <c r="R186" i="3"/>
  <c r="P186" i="3"/>
  <c r="BI185" i="3"/>
  <c r="BH185" i="3"/>
  <c r="BG185" i="3"/>
  <c r="BE185" i="3"/>
  <c r="T185" i="3"/>
  <c r="R185" i="3"/>
  <c r="P185" i="3"/>
  <c r="BI183" i="3"/>
  <c r="BH183" i="3"/>
  <c r="BG183" i="3"/>
  <c r="BE183" i="3"/>
  <c r="T183" i="3"/>
  <c r="R183" i="3"/>
  <c r="P183" i="3"/>
  <c r="BI182" i="3"/>
  <c r="BH182" i="3"/>
  <c r="BG182" i="3"/>
  <c r="BE182" i="3"/>
  <c r="T182" i="3"/>
  <c r="R182" i="3"/>
  <c r="P182" i="3"/>
  <c r="BI181" i="3"/>
  <c r="BH181" i="3"/>
  <c r="BG181" i="3"/>
  <c r="BE181" i="3"/>
  <c r="T181" i="3"/>
  <c r="R181" i="3"/>
  <c r="P181" i="3"/>
  <c r="BI180" i="3"/>
  <c r="BH180" i="3"/>
  <c r="BG180" i="3"/>
  <c r="BE180" i="3"/>
  <c r="T180" i="3"/>
  <c r="R180" i="3"/>
  <c r="P180" i="3"/>
  <c r="BI179" i="3"/>
  <c r="BH179" i="3"/>
  <c r="BG179" i="3"/>
  <c r="BE179" i="3"/>
  <c r="T179" i="3"/>
  <c r="R179" i="3"/>
  <c r="P179" i="3"/>
  <c r="BI178" i="3"/>
  <c r="BH178" i="3"/>
  <c r="BG178" i="3"/>
  <c r="BE178" i="3"/>
  <c r="T178" i="3"/>
  <c r="R178" i="3"/>
  <c r="P178" i="3"/>
  <c r="BI177" i="3"/>
  <c r="BH177" i="3"/>
  <c r="BG177" i="3"/>
  <c r="BE177" i="3"/>
  <c r="T177" i="3"/>
  <c r="R177" i="3"/>
  <c r="P177" i="3"/>
  <c r="BI176" i="3"/>
  <c r="BH176" i="3"/>
  <c r="BG176" i="3"/>
  <c r="BE176" i="3"/>
  <c r="T176" i="3"/>
  <c r="R176" i="3"/>
  <c r="P176" i="3"/>
  <c r="BI175" i="3"/>
  <c r="BH175" i="3"/>
  <c r="BG175" i="3"/>
  <c r="BE175" i="3"/>
  <c r="T175" i="3"/>
  <c r="R175" i="3"/>
  <c r="P175" i="3"/>
  <c r="BI174" i="3"/>
  <c r="BH174" i="3"/>
  <c r="BG174" i="3"/>
  <c r="BE174" i="3"/>
  <c r="T174" i="3"/>
  <c r="R174" i="3"/>
  <c r="P174" i="3"/>
  <c r="BI172" i="3"/>
  <c r="BH172" i="3"/>
  <c r="BG172" i="3"/>
  <c r="BE172" i="3"/>
  <c r="T172" i="3"/>
  <c r="R172" i="3"/>
  <c r="P172" i="3"/>
  <c r="BI171" i="3"/>
  <c r="BH171" i="3"/>
  <c r="BG171" i="3"/>
  <c r="BE171" i="3"/>
  <c r="T171" i="3"/>
  <c r="R171" i="3"/>
  <c r="P171" i="3"/>
  <c r="BI170" i="3"/>
  <c r="BH170" i="3"/>
  <c r="BG170" i="3"/>
  <c r="BE170" i="3"/>
  <c r="T170" i="3"/>
  <c r="R170" i="3"/>
  <c r="P170" i="3"/>
  <c r="BI169" i="3"/>
  <c r="BH169" i="3"/>
  <c r="BG169" i="3"/>
  <c r="BE169" i="3"/>
  <c r="T169" i="3"/>
  <c r="R169" i="3"/>
  <c r="P169" i="3"/>
  <c r="BI168" i="3"/>
  <c r="BH168" i="3"/>
  <c r="BG168" i="3"/>
  <c r="BE168" i="3"/>
  <c r="T168" i="3"/>
  <c r="R168" i="3"/>
  <c r="P168" i="3"/>
  <c r="BI167" i="3"/>
  <c r="BH167" i="3"/>
  <c r="BG167" i="3"/>
  <c r="BE167" i="3"/>
  <c r="T167" i="3"/>
  <c r="R167" i="3"/>
  <c r="P167" i="3"/>
  <c r="BI166" i="3"/>
  <c r="BH166" i="3"/>
  <c r="BG166" i="3"/>
  <c r="BE166" i="3"/>
  <c r="T166" i="3"/>
  <c r="R166" i="3"/>
  <c r="P166" i="3"/>
  <c r="BI165" i="3"/>
  <c r="BH165" i="3"/>
  <c r="BG165" i="3"/>
  <c r="BE165" i="3"/>
  <c r="F37" i="3" s="1"/>
  <c r="T165" i="3"/>
  <c r="R165" i="3"/>
  <c r="P165" i="3"/>
  <c r="BI164" i="3"/>
  <c r="BH164" i="3"/>
  <c r="BG164" i="3"/>
  <c r="BE164" i="3"/>
  <c r="T164" i="3"/>
  <c r="R164" i="3"/>
  <c r="P164" i="3"/>
  <c r="BI163" i="3"/>
  <c r="BH163" i="3"/>
  <c r="BG163" i="3"/>
  <c r="BE163" i="3"/>
  <c r="T163" i="3"/>
  <c r="R163" i="3"/>
  <c r="P163" i="3"/>
  <c r="BI162" i="3"/>
  <c r="BH162" i="3"/>
  <c r="BG162" i="3"/>
  <c r="BE162" i="3"/>
  <c r="T162" i="3"/>
  <c r="R162" i="3"/>
  <c r="P162" i="3"/>
  <c r="BI160" i="3"/>
  <c r="BH160" i="3"/>
  <c r="BG160" i="3"/>
  <c r="BE160" i="3"/>
  <c r="T160" i="3"/>
  <c r="R160" i="3"/>
  <c r="P160" i="3"/>
  <c r="BI159" i="3"/>
  <c r="BH159" i="3"/>
  <c r="BG159" i="3"/>
  <c r="BE159" i="3"/>
  <c r="T159" i="3"/>
  <c r="R159" i="3"/>
  <c r="P159" i="3"/>
  <c r="BI158" i="3"/>
  <c r="BH158" i="3"/>
  <c r="BG158" i="3"/>
  <c r="BE158" i="3"/>
  <c r="T158" i="3"/>
  <c r="R158" i="3"/>
  <c r="P158" i="3"/>
  <c r="BI157" i="3"/>
  <c r="BH157" i="3"/>
  <c r="BG157" i="3"/>
  <c r="BE157" i="3"/>
  <c r="T157" i="3"/>
  <c r="R157" i="3"/>
  <c r="P157" i="3"/>
  <c r="BI156" i="3"/>
  <c r="BH156" i="3"/>
  <c r="BG156" i="3"/>
  <c r="BE156" i="3"/>
  <c r="T156" i="3"/>
  <c r="R156" i="3"/>
  <c r="P156" i="3"/>
  <c r="BI154" i="3"/>
  <c r="BH154" i="3"/>
  <c r="BG154" i="3"/>
  <c r="BE154" i="3"/>
  <c r="T154" i="3"/>
  <c r="R154" i="3"/>
  <c r="P154" i="3"/>
  <c r="BI153" i="3"/>
  <c r="BH153" i="3"/>
  <c r="BG153" i="3"/>
  <c r="BE153" i="3"/>
  <c r="T153" i="3"/>
  <c r="R153" i="3"/>
  <c r="P153" i="3"/>
  <c r="BI152" i="3"/>
  <c r="BH152" i="3"/>
  <c r="BG152" i="3"/>
  <c r="BE152" i="3"/>
  <c r="T152" i="3"/>
  <c r="R152" i="3"/>
  <c r="P152" i="3"/>
  <c r="F146" i="3"/>
  <c r="F145" i="3"/>
  <c r="F143" i="3"/>
  <c r="E141" i="3"/>
  <c r="F96" i="3"/>
  <c r="F95" i="3"/>
  <c r="F93" i="3"/>
  <c r="E91" i="3"/>
  <c r="J28" i="3"/>
  <c r="E28" i="3"/>
  <c r="J96" i="3" s="1"/>
  <c r="J27" i="3"/>
  <c r="J25" i="3"/>
  <c r="E25" i="3"/>
  <c r="J95" i="3" s="1"/>
  <c r="J24" i="3"/>
  <c r="J16" i="3"/>
  <c r="J93" i="3" s="1"/>
  <c r="E7" i="3"/>
  <c r="E135" i="3" s="1"/>
  <c r="J41" i="2"/>
  <c r="J40" i="2"/>
  <c r="AY97" i="1" s="1"/>
  <c r="J39" i="2"/>
  <c r="AX97" i="1"/>
  <c r="BI167" i="2"/>
  <c r="BH167" i="2"/>
  <c r="BG167" i="2"/>
  <c r="BE167" i="2"/>
  <c r="T167" i="2"/>
  <c r="T166" i="2" s="1"/>
  <c r="R167" i="2"/>
  <c r="R166" i="2"/>
  <c r="P167" i="2"/>
  <c r="P166" i="2" s="1"/>
  <c r="BI165" i="2"/>
  <c r="BH165" i="2"/>
  <c r="BG165" i="2"/>
  <c r="BE165" i="2"/>
  <c r="T165" i="2"/>
  <c r="T164" i="2"/>
  <c r="R165" i="2"/>
  <c r="R164" i="2" s="1"/>
  <c r="P165" i="2"/>
  <c r="P164" i="2"/>
  <c r="BI163" i="2"/>
  <c r="BH163" i="2"/>
  <c r="BG163" i="2"/>
  <c r="BE163" i="2"/>
  <c r="T163" i="2"/>
  <c r="R163" i="2"/>
  <c r="P163" i="2"/>
  <c r="BI162" i="2"/>
  <c r="BH162" i="2"/>
  <c r="BG162" i="2"/>
  <c r="BE162" i="2"/>
  <c r="T162" i="2"/>
  <c r="R162" i="2"/>
  <c r="P162" i="2"/>
  <c r="BI161" i="2"/>
  <c r="BH161" i="2"/>
  <c r="BG161" i="2"/>
  <c r="BE161" i="2"/>
  <c r="T161" i="2"/>
  <c r="R161" i="2"/>
  <c r="P161" i="2"/>
  <c r="BI159" i="2"/>
  <c r="BH159" i="2"/>
  <c r="BG159" i="2"/>
  <c r="BE159" i="2"/>
  <c r="T159" i="2"/>
  <c r="R159" i="2"/>
  <c r="P159" i="2"/>
  <c r="BI158" i="2"/>
  <c r="BH158" i="2"/>
  <c r="BG158" i="2"/>
  <c r="BE158" i="2"/>
  <c r="T158" i="2"/>
  <c r="R158" i="2"/>
  <c r="P158" i="2"/>
  <c r="BI157" i="2"/>
  <c r="BH157" i="2"/>
  <c r="BG157" i="2"/>
  <c r="BE157" i="2"/>
  <c r="T157" i="2"/>
  <c r="R157" i="2"/>
  <c r="P157" i="2"/>
  <c r="BI156" i="2"/>
  <c r="BH156" i="2"/>
  <c r="BG156" i="2"/>
  <c r="BE156" i="2"/>
  <c r="T156" i="2"/>
  <c r="R156" i="2"/>
  <c r="P156" i="2"/>
  <c r="BI153" i="2"/>
  <c r="BH153" i="2"/>
  <c r="BG153" i="2"/>
  <c r="BE153" i="2"/>
  <c r="T153" i="2"/>
  <c r="T152" i="2" s="1"/>
  <c r="R153" i="2"/>
  <c r="R152" i="2"/>
  <c r="P153" i="2"/>
  <c r="P152" i="2" s="1"/>
  <c r="BI151" i="2"/>
  <c r="BH151" i="2"/>
  <c r="BG151" i="2"/>
  <c r="BE151" i="2"/>
  <c r="T151" i="2"/>
  <c r="R151" i="2"/>
  <c r="P151" i="2"/>
  <c r="BI150" i="2"/>
  <c r="BH150" i="2"/>
  <c r="BG150" i="2"/>
  <c r="BE150" i="2"/>
  <c r="T150" i="2"/>
  <c r="R150" i="2"/>
  <c r="P150" i="2"/>
  <c r="BI149" i="2"/>
  <c r="BH149" i="2"/>
  <c r="BG149" i="2"/>
  <c r="BE149" i="2"/>
  <c r="T149" i="2"/>
  <c r="R149" i="2"/>
  <c r="P149" i="2"/>
  <c r="BI147" i="2"/>
  <c r="BH147" i="2"/>
  <c r="BG147" i="2"/>
  <c r="BE147" i="2"/>
  <c r="T147" i="2"/>
  <c r="R147" i="2"/>
  <c r="P147" i="2"/>
  <c r="BI146" i="2"/>
  <c r="BH146" i="2"/>
  <c r="BG146" i="2"/>
  <c r="BE146" i="2"/>
  <c r="T146" i="2"/>
  <c r="R146" i="2"/>
  <c r="P146" i="2"/>
  <c r="BI145" i="2"/>
  <c r="BH145" i="2"/>
  <c r="BG145" i="2"/>
  <c r="BE145" i="2"/>
  <c r="T145" i="2"/>
  <c r="R145" i="2"/>
  <c r="P145" i="2"/>
  <c r="BI144" i="2"/>
  <c r="BH144" i="2"/>
  <c r="BG144" i="2"/>
  <c r="BE144" i="2"/>
  <c r="T144" i="2"/>
  <c r="R144" i="2"/>
  <c r="P144" i="2"/>
  <c r="BI143" i="2"/>
  <c r="BH143" i="2"/>
  <c r="BG143" i="2"/>
  <c r="BE143" i="2"/>
  <c r="T143" i="2"/>
  <c r="R143" i="2"/>
  <c r="P143" i="2"/>
  <c r="BI142" i="2"/>
  <c r="BH142" i="2"/>
  <c r="BG142" i="2"/>
  <c r="BE142" i="2"/>
  <c r="T142" i="2"/>
  <c r="R142" i="2"/>
  <c r="P142" i="2"/>
  <c r="BI141" i="2"/>
  <c r="BH141" i="2"/>
  <c r="BG141" i="2"/>
  <c r="BE141" i="2"/>
  <c r="T141" i="2"/>
  <c r="R141" i="2"/>
  <c r="P141" i="2"/>
  <c r="BI140" i="2"/>
  <c r="BH140" i="2"/>
  <c r="BG140" i="2"/>
  <c r="BE140" i="2"/>
  <c r="T140" i="2"/>
  <c r="R140" i="2"/>
  <c r="P140" i="2"/>
  <c r="BI139" i="2"/>
  <c r="BH139" i="2"/>
  <c r="BG139" i="2"/>
  <c r="BE139" i="2"/>
  <c r="T139" i="2"/>
  <c r="R139" i="2"/>
  <c r="P139" i="2"/>
  <c r="BI138" i="2"/>
  <c r="BH138" i="2"/>
  <c r="BG138" i="2"/>
  <c r="BE138" i="2"/>
  <c r="T138" i="2"/>
  <c r="R138" i="2"/>
  <c r="P138" i="2"/>
  <c r="BI137" i="2"/>
  <c r="BH137" i="2"/>
  <c r="BG137" i="2"/>
  <c r="BE137" i="2"/>
  <c r="T137" i="2"/>
  <c r="R137" i="2"/>
  <c r="P137" i="2"/>
  <c r="BI136" i="2"/>
  <c r="BH136" i="2"/>
  <c r="BG136" i="2"/>
  <c r="BE136" i="2"/>
  <c r="T136" i="2"/>
  <c r="R136" i="2"/>
  <c r="P136" i="2"/>
  <c r="F130" i="2"/>
  <c r="F129" i="2"/>
  <c r="F127" i="2"/>
  <c r="E125" i="2"/>
  <c r="F96" i="2"/>
  <c r="F95" i="2"/>
  <c r="F93" i="2"/>
  <c r="E91" i="2"/>
  <c r="J28" i="2"/>
  <c r="E28" i="2"/>
  <c r="J130" i="2" s="1"/>
  <c r="J27" i="2"/>
  <c r="J25" i="2"/>
  <c r="E25" i="2"/>
  <c r="J129" i="2" s="1"/>
  <c r="J24" i="2"/>
  <c r="J16" i="2"/>
  <c r="J127" i="2"/>
  <c r="E7" i="2"/>
  <c r="E119" i="2" s="1"/>
  <c r="L90" i="1"/>
  <c r="AM90" i="1"/>
  <c r="AM89" i="1"/>
  <c r="L89" i="1"/>
  <c r="AM87" i="1"/>
  <c r="L87" i="1"/>
  <c r="L85" i="1"/>
  <c r="J310" i="9"/>
  <c r="J298" i="9"/>
  <c r="BK295" i="9"/>
  <c r="BK287" i="9"/>
  <c r="J281" i="9"/>
  <c r="J276" i="9"/>
  <c r="BK267" i="9"/>
  <c r="BK256" i="9"/>
  <c r="BK244" i="9"/>
  <c r="BK235" i="9"/>
  <c r="J231" i="9"/>
  <c r="J227" i="9"/>
  <c r="J216" i="9"/>
  <c r="J203" i="9"/>
  <c r="J195" i="9"/>
  <c r="BK186" i="9"/>
  <c r="J177" i="9"/>
  <c r="BK168" i="9"/>
  <c r="J159" i="9"/>
  <c r="BK151" i="9"/>
  <c r="J323" i="9"/>
  <c r="J319" i="9"/>
  <c r="BK312" i="9"/>
  <c r="J305" i="9"/>
  <c r="J300" i="9"/>
  <c r="J295" i="9"/>
  <c r="BK292" i="9"/>
  <c r="BK285" i="9"/>
  <c r="J282" i="9"/>
  <c r="J277" i="9"/>
  <c r="J272" i="9"/>
  <c r="J267" i="9"/>
  <c r="J258" i="9"/>
  <c r="J251" i="9"/>
  <c r="J241" i="9"/>
  <c r="BK230" i="9"/>
  <c r="BK225" i="9"/>
  <c r="BK217" i="9"/>
  <c r="J209" i="9"/>
  <c r="BK204" i="9"/>
  <c r="BK197" i="9"/>
  <c r="J190" i="9"/>
  <c r="BK182" i="9"/>
  <c r="J175" i="9"/>
  <c r="BK167" i="9"/>
  <c r="BK161" i="9"/>
  <c r="BK152" i="9"/>
  <c r="J315" i="9"/>
  <c r="BK309" i="9"/>
  <c r="J294" i="9"/>
  <c r="J286" i="9"/>
  <c r="J280" i="9"/>
  <c r="BK274" i="9"/>
  <c r="J264" i="9"/>
  <c r="BK258" i="9"/>
  <c r="J248" i="9"/>
  <c r="J242" i="9"/>
  <c r="BK237" i="9"/>
  <c r="BK232" i="9"/>
  <c r="J219" i="9"/>
  <c r="BK209" i="9"/>
  <c r="BK201" i="9"/>
  <c r="J187" i="9"/>
  <c r="J184" i="9"/>
  <c r="BK164" i="9"/>
  <c r="J153" i="9"/>
  <c r="BK265" i="9"/>
  <c r="J254" i="9"/>
  <c r="J247" i="9"/>
  <c r="J239" i="9"/>
  <c r="BK231" i="9"/>
  <c r="BK221" i="9"/>
  <c r="BK206" i="9"/>
  <c r="J191" i="9"/>
  <c r="BK180" i="9"/>
  <c r="BK172" i="9"/>
  <c r="J164" i="9"/>
  <c r="J161" i="9"/>
  <c r="J272" i="10"/>
  <c r="BK266" i="10"/>
  <c r="BK261" i="10"/>
  <c r="J255" i="10"/>
  <c r="BK248" i="10"/>
  <c r="J244" i="10"/>
  <c r="J237" i="10"/>
  <c r="J223" i="10"/>
  <c r="J218" i="10"/>
  <c r="BK206" i="10"/>
  <c r="J197" i="10"/>
  <c r="J192" i="10"/>
  <c r="BK179" i="10"/>
  <c r="J164" i="10"/>
  <c r="BK156" i="10"/>
  <c r="BK149" i="10"/>
  <c r="J139" i="10"/>
  <c r="J269" i="10"/>
  <c r="J263" i="10"/>
  <c r="BK259" i="10"/>
  <c r="BK252" i="10"/>
  <c r="BK247" i="10"/>
  <c r="J239" i="10"/>
  <c r="J228" i="10"/>
  <c r="BK219" i="10"/>
  <c r="J212" i="10"/>
  <c r="J195" i="10"/>
  <c r="J190" i="10"/>
  <c r="BK181" i="10"/>
  <c r="BK172" i="10"/>
  <c r="J166" i="10"/>
  <c r="BK160" i="10"/>
  <c r="J154" i="10"/>
  <c r="BK145" i="10"/>
  <c r="J140" i="10"/>
  <c r="J264" i="10"/>
  <c r="BK258" i="10"/>
  <c r="J254" i="10"/>
  <c r="BK251" i="10"/>
  <c r="J245" i="10"/>
  <c r="BK238" i="10"/>
  <c r="J233" i="10"/>
  <c r="J224" i="10"/>
  <c r="BK213" i="10"/>
  <c r="J205" i="10"/>
  <c r="BK199" i="10"/>
  <c r="J189" i="10"/>
  <c r="BK175" i="10"/>
  <c r="BK166" i="10"/>
  <c r="J159" i="10"/>
  <c r="J149" i="10"/>
  <c r="BK143" i="10"/>
  <c r="J240" i="10"/>
  <c r="BK234" i="10"/>
  <c r="BK222" i="10"/>
  <c r="BK211" i="10"/>
  <c r="J206" i="10"/>
  <c r="BK196" i="10"/>
  <c r="BK190" i="10"/>
  <c r="BK187" i="10"/>
  <c r="BK183" i="10"/>
  <c r="J179" i="10"/>
  <c r="BK173" i="10"/>
  <c r="J158" i="10"/>
  <c r="J230" i="11"/>
  <c r="J218" i="11"/>
  <c r="J212" i="11"/>
  <c r="J204" i="11"/>
  <c r="J198" i="11"/>
  <c r="BK189" i="11"/>
  <c r="J180" i="11"/>
  <c r="J174" i="11"/>
  <c r="J168" i="11"/>
  <c r="J156" i="11"/>
  <c r="BK149" i="11"/>
  <c r="BK140" i="11"/>
  <c r="J246" i="11"/>
  <c r="J239" i="11"/>
  <c r="BK234" i="11"/>
  <c r="J227" i="11"/>
  <c r="BK224" i="11"/>
  <c r="BK212" i="11"/>
  <c r="BK207" i="11"/>
  <c r="J205" i="11"/>
  <c r="BK200" i="11"/>
  <c r="BK194" i="11"/>
  <c r="J183" i="11"/>
  <c r="J171" i="11"/>
  <c r="J164" i="11"/>
  <c r="J159" i="11"/>
  <c r="J154" i="11"/>
  <c r="J147" i="11"/>
  <c r="J249" i="11"/>
  <c r="J243" i="11"/>
  <c r="BK229" i="11"/>
  <c r="BK226" i="11"/>
  <c r="BK219" i="11"/>
  <c r="BK213" i="11"/>
  <c r="J201" i="11"/>
  <c r="BK190" i="11"/>
  <c r="J178" i="11"/>
  <c r="BK169" i="11"/>
  <c r="BK164" i="11"/>
  <c r="BK154" i="11"/>
  <c r="J141" i="11"/>
  <c r="BK239" i="11"/>
  <c r="J229" i="11"/>
  <c r="J207" i="11"/>
  <c r="BK193" i="11"/>
  <c r="BK185" i="11"/>
  <c r="J176" i="11"/>
  <c r="J170" i="11"/>
  <c r="J155" i="11"/>
  <c r="BK150" i="11"/>
  <c r="BK141" i="11"/>
  <c r="J240" i="12"/>
  <c r="BK236" i="12"/>
  <c r="BK227" i="12"/>
  <c r="BK221" i="12"/>
  <c r="BK213" i="12"/>
  <c r="BK205" i="12"/>
  <c r="J201" i="12"/>
  <c r="BK192" i="12"/>
  <c r="BK185" i="12"/>
  <c r="J176" i="12"/>
  <c r="BK173" i="12"/>
  <c r="BK169" i="12"/>
  <c r="BK161" i="12"/>
  <c r="J154" i="12"/>
  <c r="BK143" i="12"/>
  <c r="J235" i="12"/>
  <c r="BK229" i="12"/>
  <c r="BK222" i="12"/>
  <c r="J211" i="12"/>
  <c r="J203" i="12"/>
  <c r="BK199" i="12"/>
  <c r="BK189" i="12"/>
  <c r="BK183" i="12"/>
  <c r="BK175" i="12"/>
  <c r="J162" i="12"/>
  <c r="BK153" i="12"/>
  <c r="BK147" i="12"/>
  <c r="BK142" i="12"/>
  <c r="BK244" i="12"/>
  <c r="BK237" i="12"/>
  <c r="J229" i="12"/>
  <c r="J222" i="12"/>
  <c r="BK214" i="12"/>
  <c r="J207" i="12"/>
  <c r="J200" i="12"/>
  <c r="J192" i="12"/>
  <c r="BK187" i="12"/>
  <c r="J178" i="12"/>
  <c r="J166" i="12"/>
  <c r="BK157" i="12"/>
  <c r="J150" i="12"/>
  <c r="J137" i="12"/>
  <c r="BK212" i="12"/>
  <c r="BK197" i="12"/>
  <c r="J185" i="12"/>
  <c r="BK180" i="12"/>
  <c r="BK172" i="12"/>
  <c r="BK163" i="12"/>
  <c r="J160" i="12"/>
  <c r="J152" i="12"/>
  <c r="BK137" i="12"/>
  <c r="J184" i="13"/>
  <c r="J176" i="13"/>
  <c r="BK170" i="13"/>
  <c r="BK155" i="13"/>
  <c r="BK145" i="13"/>
  <c r="J141" i="13"/>
  <c r="J134" i="13"/>
  <c r="J190" i="13"/>
  <c r="BK184" i="13"/>
  <c r="BK175" i="13"/>
  <c r="J170" i="13"/>
  <c r="J166" i="13"/>
  <c r="J160" i="13"/>
  <c r="J154" i="13"/>
  <c r="BK148" i="13"/>
  <c r="J135" i="13"/>
  <c r="J188" i="13"/>
  <c r="J180" i="13"/>
  <c r="BK167" i="13"/>
  <c r="J155" i="13"/>
  <c r="BK147" i="13"/>
  <c r="BK135" i="13"/>
  <c r="BK180" i="13"/>
  <c r="BK174" i="13"/>
  <c r="J163" i="13"/>
  <c r="J156" i="13"/>
  <c r="J149" i="13"/>
  <c r="J139" i="13"/>
  <c r="J166" i="14"/>
  <c r="J152" i="14"/>
  <c r="BK141" i="14"/>
  <c r="J137" i="14"/>
  <c r="BK165" i="14"/>
  <c r="J156" i="14"/>
  <c r="BK147" i="14"/>
  <c r="BK136" i="14"/>
  <c r="BK151" i="14"/>
  <c r="J147" i="14"/>
  <c r="BK135" i="14"/>
  <c r="BK153" i="14"/>
  <c r="BK143" i="14"/>
  <c r="J140" i="14"/>
  <c r="J135" i="14"/>
  <c r="BK249" i="15"/>
  <c r="BK246" i="15"/>
  <c r="BK241" i="15"/>
  <c r="BK235" i="15"/>
  <c r="BK232" i="15"/>
  <c r="BK223" i="15"/>
  <c r="BK218" i="15"/>
  <c r="J208" i="15"/>
  <c r="J200" i="15"/>
  <c r="J194" i="15"/>
  <c r="J184" i="15"/>
  <c r="BK178" i="15"/>
  <c r="BK170" i="15"/>
  <c r="J163" i="15"/>
  <c r="J157" i="15"/>
  <c r="J150" i="15"/>
  <c r="J251" i="15"/>
  <c r="BK245" i="15"/>
  <c r="J241" i="15"/>
  <c r="J235" i="15"/>
  <c r="J229" i="15"/>
  <c r="J221" i="15"/>
  <c r="J216" i="15"/>
  <c r="J211" i="15"/>
  <c r="J203" i="15"/>
  <c r="J191" i="15"/>
  <c r="BK186" i="15"/>
  <c r="J176" i="15"/>
  <c r="BK171" i="15"/>
  <c r="BK161" i="15"/>
  <c r="BK156" i="15"/>
  <c r="BK247" i="15"/>
  <c r="J240" i="15"/>
  <c r="BK236" i="15"/>
  <c r="BK227" i="15"/>
  <c r="BK217" i="15"/>
  <c r="BK212" i="15"/>
  <c r="BK203" i="15"/>
  <c r="J195" i="15"/>
  <c r="J185" i="15"/>
  <c r="BK181" i="15"/>
  <c r="BK177" i="15"/>
  <c r="J170" i="15"/>
  <c r="BK165" i="15"/>
  <c r="J160" i="15"/>
  <c r="BK152" i="15"/>
  <c r="J148" i="15"/>
  <c r="J166" i="16"/>
  <c r="J153" i="16"/>
  <c r="BK149" i="16"/>
  <c r="J140" i="16"/>
  <c r="BK131" i="16"/>
  <c r="BK173" i="16"/>
  <c r="J170" i="16"/>
  <c r="BK162" i="16"/>
  <c r="J154" i="16"/>
  <c r="BK144" i="16"/>
  <c r="BK135" i="16"/>
  <c r="BK182" i="16"/>
  <c r="J176" i="16"/>
  <c r="J172" i="16"/>
  <c r="J163" i="16"/>
  <c r="J157" i="16"/>
  <c r="BK152" i="16"/>
  <c r="J144" i="16"/>
  <c r="J182" i="16"/>
  <c r="BK166" i="16"/>
  <c r="J159" i="16"/>
  <c r="BK146" i="16"/>
  <c r="BK139" i="16"/>
  <c r="BK132" i="16"/>
  <c r="J156" i="17"/>
  <c r="BK149" i="17"/>
  <c r="J143" i="17"/>
  <c r="BK137" i="17"/>
  <c r="BK166" i="17"/>
  <c r="BK159" i="17"/>
  <c r="BK152" i="17"/>
  <c r="BK148" i="17"/>
  <c r="BK144" i="17"/>
  <c r="BK136" i="17"/>
  <c r="J128" i="17"/>
  <c r="BK160" i="17"/>
  <c r="J155" i="17"/>
  <c r="J144" i="17"/>
  <c r="J139" i="17"/>
  <c r="J134" i="17"/>
  <c r="BK175" i="18"/>
  <c r="J168" i="18"/>
  <c r="BK164" i="18"/>
  <c r="J155" i="18"/>
  <c r="BK151" i="18"/>
  <c r="J145" i="18"/>
  <c r="BK140" i="18"/>
  <c r="J135" i="18"/>
  <c r="BK174" i="18"/>
  <c r="BK163" i="18"/>
  <c r="BK150" i="18"/>
  <c r="BK142" i="18"/>
  <c r="BK137" i="18"/>
  <c r="J129" i="18"/>
  <c r="BK170" i="18"/>
  <c r="J165" i="18"/>
  <c r="J160" i="18"/>
  <c r="J152" i="18"/>
  <c r="J149" i="18"/>
  <c r="BK144" i="18"/>
  <c r="BK141" i="18"/>
  <c r="BK136" i="18"/>
  <c r="J131" i="18"/>
  <c r="BK163" i="19"/>
  <c r="BK159" i="19"/>
  <c r="BK155" i="19"/>
  <c r="J148" i="19"/>
  <c r="J139" i="19"/>
  <c r="BK134" i="19"/>
  <c r="BK164" i="19"/>
  <c r="J155" i="19"/>
  <c r="BK150" i="19"/>
  <c r="J145" i="19"/>
  <c r="J141" i="19"/>
  <c r="J135" i="19"/>
  <c r="BK129" i="19"/>
  <c r="J162" i="19"/>
  <c r="BK156" i="19"/>
  <c r="J146" i="19"/>
  <c r="J142" i="19"/>
  <c r="J131" i="19"/>
  <c r="J162" i="20"/>
  <c r="J153" i="20"/>
  <c r="BK144" i="20"/>
  <c r="J133" i="20"/>
  <c r="J155" i="20"/>
  <c r="J144" i="20"/>
  <c r="J132" i="20"/>
  <c r="BK153" i="20"/>
  <c r="J148" i="20"/>
  <c r="BK139" i="20"/>
  <c r="BK134" i="20"/>
  <c r="BK163" i="20"/>
  <c r="J150" i="20"/>
  <c r="J137" i="20"/>
  <c r="BK162" i="21"/>
  <c r="BK155" i="21"/>
  <c r="J151" i="21"/>
  <c r="BK133" i="21"/>
  <c r="J161" i="21"/>
  <c r="J148" i="21"/>
  <c r="BK140" i="21"/>
  <c r="BK135" i="21"/>
  <c r="BK131" i="21"/>
  <c r="J163" i="21"/>
  <c r="J132" i="22"/>
  <c r="BK176" i="22"/>
  <c r="BK168" i="22"/>
  <c r="J165" i="22"/>
  <c r="BK162" i="22"/>
  <c r="J161" i="22"/>
  <c r="BK158" i="22"/>
  <c r="J151" i="22"/>
  <c r="BK137" i="22"/>
  <c r="J173" i="22"/>
  <c r="BK169" i="22"/>
  <c r="BK160" i="22"/>
  <c r="BK155" i="22"/>
  <c r="BK150" i="22"/>
  <c r="J143" i="22"/>
  <c r="J129" i="22"/>
  <c r="J164" i="23"/>
  <c r="J159" i="23"/>
  <c r="BK150" i="23"/>
  <c r="BK137" i="23"/>
  <c r="BK132" i="23"/>
  <c r="BK164" i="23"/>
  <c r="J160" i="23"/>
  <c r="J155" i="23"/>
  <c r="BK148" i="23"/>
  <c r="BK143" i="23"/>
  <c r="J135" i="23"/>
  <c r="J167" i="23"/>
  <c r="BK158" i="23"/>
  <c r="J154" i="23"/>
  <c r="J148" i="23"/>
  <c r="J143" i="23"/>
  <c r="BK134" i="23"/>
  <c r="J130" i="23"/>
  <c r="J151" i="24"/>
  <c r="J146" i="24"/>
  <c r="BK138" i="24"/>
  <c r="J127" i="24"/>
  <c r="BK149" i="24"/>
  <c r="BK134" i="24"/>
  <c r="J128" i="24"/>
  <c r="J152" i="24"/>
  <c r="J144" i="24"/>
  <c r="BK132" i="24"/>
  <c r="BK154" i="24"/>
  <c r="J147" i="24"/>
  <c r="J137" i="24"/>
  <c r="BK130" i="24"/>
  <c r="BK175" i="25"/>
  <c r="J169" i="25"/>
  <c r="J163" i="25"/>
  <c r="J153" i="25"/>
  <c r="J149" i="25"/>
  <c r="J143" i="25"/>
  <c r="J136" i="25"/>
  <c r="J180" i="25"/>
  <c r="J168" i="25"/>
  <c r="BK166" i="25"/>
  <c r="BK154" i="25"/>
  <c r="J150" i="25"/>
  <c r="J146" i="25"/>
  <c r="BK138" i="25"/>
  <c r="BK134" i="25"/>
  <c r="BK184" i="25"/>
  <c r="J178" i="25"/>
  <c r="J174" i="25"/>
  <c r="BK167" i="25"/>
  <c r="J162" i="25"/>
  <c r="BK157" i="25"/>
  <c r="J147" i="25"/>
  <c r="J184" i="25"/>
  <c r="BK180" i="25"/>
  <c r="J137" i="25"/>
  <c r="J161" i="26"/>
  <c r="J152" i="26"/>
  <c r="BK142" i="26"/>
  <c r="BK136" i="26"/>
  <c r="BK159" i="26"/>
  <c r="J153" i="26"/>
  <c r="J138" i="26"/>
  <c r="J160" i="26"/>
  <c r="BK155" i="26"/>
  <c r="BK148" i="26"/>
  <c r="BK139" i="26"/>
  <c r="BK132" i="26"/>
  <c r="BK164" i="26"/>
  <c r="BK154" i="26"/>
  <c r="J146" i="26"/>
  <c r="J134" i="26"/>
  <c r="BK155" i="27"/>
  <c r="BK147" i="27"/>
  <c r="J142" i="27"/>
  <c r="BK136" i="27"/>
  <c r="J132" i="27"/>
  <c r="BK160" i="27"/>
  <c r="BK152" i="27"/>
  <c r="BK145" i="27"/>
  <c r="BK137" i="27"/>
  <c r="J160" i="27"/>
  <c r="J152" i="27"/>
  <c r="BK146" i="27"/>
  <c r="J136" i="27"/>
  <c r="J168" i="28"/>
  <c r="J163" i="28"/>
  <c r="BK160" i="28"/>
  <c r="J156" i="28"/>
  <c r="BK150" i="28"/>
  <c r="BK145" i="28"/>
  <c r="BK140" i="28"/>
  <c r="J136" i="28"/>
  <c r="J130" i="28"/>
  <c r="BK152" i="28"/>
  <c r="BK148" i="28"/>
  <c r="BK143" i="28"/>
  <c r="J132" i="28"/>
  <c r="J125" i="28"/>
  <c r="BK169" i="28"/>
  <c r="J165" i="28"/>
  <c r="BK158" i="28"/>
  <c r="J153" i="28"/>
  <c r="J145" i="28"/>
  <c r="J140" i="28"/>
  <c r="BK132" i="28"/>
  <c r="BK125" i="28"/>
  <c r="J165" i="2"/>
  <c r="J157" i="2"/>
  <c r="J153" i="2"/>
  <c r="J150" i="2"/>
  <c r="BK147" i="2"/>
  <c r="J146" i="2"/>
  <c r="J144" i="2"/>
  <c r="J142" i="2"/>
  <c r="J140" i="2"/>
  <c r="BK138" i="2"/>
  <c r="J137" i="2"/>
  <c r="AS127" i="1"/>
  <c r="AS96" i="1"/>
  <c r="J158" i="2"/>
  <c r="AS106" i="1"/>
  <c r="BK309" i="3"/>
  <c r="J300" i="3"/>
  <c r="BK293" i="3"/>
  <c r="BK284" i="3"/>
  <c r="BK279" i="3"/>
  <c r="BK274" i="3"/>
  <c r="BK268" i="3"/>
  <c r="BK253" i="3"/>
  <c r="J245" i="3"/>
  <c r="BK241" i="3"/>
  <c r="BK225" i="3"/>
  <c r="J219" i="3"/>
  <c r="J211" i="3"/>
  <c r="J199" i="3"/>
  <c r="BK191" i="3"/>
  <c r="BK181" i="3"/>
  <c r="J174" i="3"/>
  <c r="BK169" i="3"/>
  <c r="BK157" i="3"/>
  <c r="BK152" i="3"/>
  <c r="J321" i="3"/>
  <c r="J316" i="3"/>
  <c r="BK302" i="3"/>
  <c r="BK292" i="3"/>
  <c r="J280" i="3"/>
  <c r="J279" i="3"/>
  <c r="BK275" i="3"/>
  <c r="J273" i="3"/>
  <c r="BK272" i="3"/>
  <c r="BK269" i="3"/>
  <c r="J268" i="3"/>
  <c r="BK267" i="3"/>
  <c r="J266" i="3"/>
  <c r="J265" i="3"/>
  <c r="J264" i="3"/>
  <c r="J259" i="3"/>
  <c r="BK256" i="3"/>
  <c r="BK254" i="3"/>
  <c r="BK248" i="3"/>
  <c r="J246" i="3"/>
  <c r="J241" i="3"/>
  <c r="BK239" i="3"/>
  <c r="J238" i="3"/>
  <c r="BK233" i="3"/>
  <c r="J229" i="3"/>
  <c r="J218" i="3"/>
  <c r="J217" i="3"/>
  <c r="BK215" i="3"/>
  <c r="BK205" i="3"/>
  <c r="J200" i="3"/>
  <c r="J197" i="3"/>
  <c r="BK194" i="3"/>
  <c r="J193" i="3"/>
  <c r="BK192" i="3"/>
  <c r="J191" i="3"/>
  <c r="J189" i="3"/>
  <c r="BK188" i="3"/>
  <c r="J185" i="3"/>
  <c r="BK183" i="3"/>
  <c r="BK180" i="3"/>
  <c r="BK179" i="3"/>
  <c r="BK178" i="3"/>
  <c r="J177" i="3"/>
  <c r="J172" i="3"/>
  <c r="J171" i="3"/>
  <c r="J169" i="3"/>
  <c r="J167" i="3"/>
  <c r="BK162" i="3"/>
  <c r="BK326" i="3"/>
  <c r="J318" i="3"/>
  <c r="BK311" i="3"/>
  <c r="BK307" i="3"/>
  <c r="BK301" i="3"/>
  <c r="J295" i="3"/>
  <c r="J288" i="3"/>
  <c r="J277" i="3"/>
  <c r="BK265" i="3"/>
  <c r="J260" i="3"/>
  <c r="J250" i="3"/>
  <c r="BK242" i="3"/>
  <c r="J235" i="3"/>
  <c r="BK231" i="3"/>
  <c r="BK226" i="3"/>
  <c r="J216" i="3"/>
  <c r="J206" i="3"/>
  <c r="J201" i="3"/>
  <c r="BK197" i="3"/>
  <c r="J188" i="3"/>
  <c r="BK177" i="3"/>
  <c r="J168" i="3"/>
  <c r="J326" i="3"/>
  <c r="BK321" i="3"/>
  <c r="J312" i="3"/>
  <c r="J309" i="3"/>
  <c r="BK304" i="3"/>
  <c r="BK296" i="3"/>
  <c r="BK286" i="3"/>
  <c r="BK282" i="3"/>
  <c r="BK276" i="3"/>
  <c r="BK270" i="3"/>
  <c r="BK260" i="3"/>
  <c r="BK237" i="3"/>
  <c r="J228" i="3"/>
  <c r="BK218" i="3"/>
  <c r="BK211" i="3"/>
  <c r="BK198" i="3"/>
  <c r="J182" i="3"/>
  <c r="BK175" i="3"/>
  <c r="J166" i="3"/>
  <c r="J160" i="3"/>
  <c r="J156" i="3"/>
  <c r="BK283" i="4"/>
  <c r="BK279" i="4"/>
  <c r="J273" i="4"/>
  <c r="BK268" i="4"/>
  <c r="J261" i="4"/>
  <c r="BK252" i="4"/>
  <c r="BK245" i="4"/>
  <c r="J242" i="4"/>
  <c r="BK235" i="4"/>
  <c r="BK231" i="4"/>
  <c r="BK226" i="4"/>
  <c r="J222" i="4"/>
  <c r="BK218" i="4"/>
  <c r="BK208" i="4"/>
  <c r="J202" i="4"/>
  <c r="J198" i="4"/>
  <c r="BK194" i="4"/>
  <c r="BK187" i="4"/>
  <c r="J183" i="4"/>
  <c r="BK180" i="4"/>
  <c r="J168" i="4"/>
  <c r="BK158" i="4"/>
  <c r="J148" i="4"/>
  <c r="J138" i="4"/>
  <c r="J277" i="4"/>
  <c r="J271" i="4"/>
  <c r="J267" i="4"/>
  <c r="BK263" i="4"/>
  <c r="BK259" i="4"/>
  <c r="J255" i="4"/>
  <c r="BK243" i="4"/>
  <c r="J236" i="4"/>
  <c r="BK230" i="4"/>
  <c r="BK220" i="4"/>
  <c r="BK215" i="4"/>
  <c r="BK209" i="4"/>
  <c r="J205" i="4"/>
  <c r="BK191" i="4"/>
  <c r="BK183" i="4"/>
  <c r="BK178" i="4"/>
  <c r="BK169" i="4"/>
  <c r="BK160" i="4"/>
  <c r="J153" i="4"/>
  <c r="BK276" i="4"/>
  <c r="BK273" i="4"/>
  <c r="J263" i="4"/>
  <c r="BK257" i="4"/>
  <c r="J253" i="4"/>
  <c r="BK249" i="4"/>
  <c r="J244" i="4"/>
  <c r="J237" i="4"/>
  <c r="J229" i="4"/>
  <c r="J224" i="4"/>
  <c r="J219" i="4"/>
  <c r="J213" i="4"/>
  <c r="J208" i="4"/>
  <c r="BK202" i="4"/>
  <c r="J197" i="4"/>
  <c r="J190" i="4"/>
  <c r="J191" i="4"/>
  <c r="BK177" i="4"/>
  <c r="J173" i="4"/>
  <c r="BK156" i="4"/>
  <c r="J149" i="4"/>
  <c r="BK140" i="4"/>
  <c r="J179" i="4"/>
  <c r="BK170" i="4"/>
  <c r="J164" i="4"/>
  <c r="BK152" i="4"/>
  <c r="J143" i="4"/>
  <c r="BK279" i="5"/>
  <c r="BK272" i="5"/>
  <c r="BK260" i="5"/>
  <c r="BK255" i="5"/>
  <c r="J249" i="5"/>
  <c r="J243" i="5"/>
  <c r="BK240" i="5"/>
  <c r="BK231" i="5"/>
  <c r="J221" i="5"/>
  <c r="BK212" i="5"/>
  <c r="J201" i="5"/>
  <c r="J182" i="5"/>
  <c r="BK168" i="5"/>
  <c r="BK152" i="5"/>
  <c r="BK280" i="5"/>
  <c r="BK277" i="5"/>
  <c r="J272" i="5"/>
  <c r="BK265" i="5"/>
  <c r="J253" i="5"/>
  <c r="BK243" i="5"/>
  <c r="BK237" i="5"/>
  <c r="J232" i="5"/>
  <c r="BK225" i="5"/>
  <c r="BK218" i="5"/>
  <c r="BK208" i="5"/>
  <c r="J197" i="5"/>
  <c r="BK188" i="5"/>
  <c r="BK181" i="5"/>
  <c r="J172" i="5"/>
  <c r="J159" i="5"/>
  <c r="J151" i="5"/>
  <c r="J147" i="5"/>
  <c r="BK143" i="5"/>
  <c r="J277" i="5"/>
  <c r="BK268" i="5"/>
  <c r="BK263" i="5"/>
  <c r="J255" i="5"/>
  <c r="BK249" i="5"/>
  <c r="BK245" i="5"/>
  <c r="J236" i="5"/>
  <c r="J230" i="5"/>
  <c r="J225" i="5"/>
  <c r="BK223" i="5"/>
  <c r="BK220" i="5"/>
  <c r="J213" i="5"/>
  <c r="J209" i="5"/>
  <c r="J206" i="5"/>
  <c r="J198" i="5"/>
  <c r="BK191" i="5"/>
  <c r="J188" i="5"/>
  <c r="BK182" i="5"/>
  <c r="J178" i="5"/>
  <c r="J174" i="5"/>
  <c r="BK166" i="5"/>
  <c r="BK160" i="5"/>
  <c r="J143" i="5"/>
  <c r="BK207" i="5"/>
  <c r="BK199" i="5"/>
  <c r="BK195" i="5"/>
  <c r="J191" i="5"/>
  <c r="BK179" i="5"/>
  <c r="BK173" i="5"/>
  <c r="BK163" i="5"/>
  <c r="BK157" i="5"/>
  <c r="J154" i="5"/>
  <c r="BK148" i="5"/>
  <c r="J255" i="6"/>
  <c r="BK257" i="6"/>
  <c r="J254" i="6"/>
  <c r="J249" i="6"/>
  <c r="BK237" i="6"/>
  <c r="J233" i="6"/>
  <c r="J224" i="6"/>
  <c r="J216" i="6"/>
  <c r="BK209" i="6"/>
  <c r="J206" i="6"/>
  <c r="J199" i="6"/>
  <c r="J191" i="6"/>
  <c r="J187" i="6"/>
  <c r="J181" i="6"/>
  <c r="J171" i="6"/>
  <c r="J157" i="6"/>
  <c r="J147" i="6"/>
  <c r="BK143" i="6"/>
  <c r="J136" i="6"/>
  <c r="J239" i="6"/>
  <c r="J230" i="6"/>
  <c r="BK223" i="6"/>
  <c r="J218" i="6"/>
  <c r="BK213" i="6"/>
  <c r="BK195" i="6"/>
  <c r="J189" i="6"/>
  <c r="J177" i="6"/>
  <c r="J168" i="6"/>
  <c r="BK164" i="6"/>
  <c r="J156" i="6"/>
  <c r="BK151" i="6"/>
  <c r="BK145" i="6"/>
  <c r="J134" i="6"/>
  <c r="BK241" i="6"/>
  <c r="BK236" i="6"/>
  <c r="BK228" i="6"/>
  <c r="J223" i="6"/>
  <c r="BK217" i="6"/>
  <c r="J209" i="6"/>
  <c r="J203" i="6"/>
  <c r="BK198" i="6"/>
  <c r="J188" i="6"/>
  <c r="J182" i="6"/>
  <c r="J175" i="6"/>
  <c r="J172" i="6"/>
  <c r="BK167" i="6"/>
  <c r="BK162" i="6"/>
  <c r="J158" i="6"/>
  <c r="BK150" i="6"/>
  <c r="BK137" i="6"/>
  <c r="J244" i="6"/>
  <c r="J238" i="6"/>
  <c r="J221" i="6"/>
  <c r="BK210" i="6"/>
  <c r="BK203" i="6"/>
  <c r="BK193" i="6"/>
  <c r="BK175" i="6"/>
  <c r="J169" i="6"/>
  <c r="J137" i="6"/>
  <c r="J147" i="7"/>
  <c r="J150" i="7"/>
  <c r="BK136" i="7"/>
  <c r="J133" i="7"/>
  <c r="BK138" i="7"/>
  <c r="J152" i="8"/>
  <c r="J148" i="8"/>
  <c r="BK144" i="8"/>
  <c r="J142" i="8"/>
  <c r="BK137" i="8"/>
  <c r="BK140" i="8"/>
  <c r="BK157" i="8"/>
  <c r="J154" i="8"/>
  <c r="BK151" i="8"/>
  <c r="BK146" i="8"/>
  <c r="J143" i="8"/>
  <c r="J316" i="9"/>
  <c r="J304" i="9"/>
  <c r="BK300" i="9"/>
  <c r="J296" i="9"/>
  <c r="BK290" i="9"/>
  <c r="J278" i="9"/>
  <c r="J261" i="9"/>
  <c r="J253" i="9"/>
  <c r="BK243" i="9"/>
  <c r="J232" i="9"/>
  <c r="J226" i="9"/>
  <c r="BK222" i="9"/>
  <c r="BK218" i="9"/>
  <c r="J204" i="9"/>
  <c r="J194" i="9"/>
  <c r="J185" i="9"/>
  <c r="BK176" i="9"/>
  <c r="J167" i="9"/>
  <c r="J158" i="9"/>
  <c r="BK324" i="9"/>
  <c r="J322" i="9"/>
  <c r="J320" i="9"/>
  <c r="BK315" i="9"/>
  <c r="J308" i="9"/>
  <c r="BK301" i="9"/>
  <c r="J297" i="9"/>
  <c r="BK294" i="9"/>
  <c r="J290" i="9"/>
  <c r="J287" i="9"/>
  <c r="BK283" i="9"/>
  <c r="BK278" i="9"/>
  <c r="J274" i="9"/>
  <c r="BK269" i="9"/>
  <c r="BK263" i="9"/>
  <c r="BK254" i="9"/>
  <c r="BK248" i="9"/>
  <c r="J235" i="9"/>
  <c r="BK229" i="9"/>
  <c r="J223" i="9"/>
  <c r="J214" i="9"/>
  <c r="J206" i="9"/>
  <c r="BK195" i="9"/>
  <c r="BK187" i="9"/>
  <c r="J179" i="9"/>
  <c r="BK169" i="9"/>
  <c r="BK158" i="9"/>
  <c r="BK320" i="9"/>
  <c r="BK313" i="9"/>
  <c r="BK308" i="9"/>
  <c r="BK303" i="9"/>
  <c r="J291" i="9"/>
  <c r="J283" i="9"/>
  <c r="J279" i="9"/>
  <c r="BK273" i="9"/>
  <c r="BK262" i="9"/>
  <c r="BK257" i="9"/>
  <c r="J245" i="9"/>
  <c r="BK239" i="9"/>
  <c r="BK234" i="9"/>
  <c r="J224" i="9"/>
  <c r="BK211" i="9"/>
  <c r="BK203" i="9"/>
  <c r="J197" i="9"/>
  <c r="J183" i="9"/>
  <c r="J170" i="9"/>
  <c r="BK156" i="9"/>
  <c r="BK268" i="9"/>
  <c r="BK259" i="9"/>
  <c r="BK253" i="9"/>
  <c r="J246" i="9"/>
  <c r="BK226" i="9"/>
  <c r="BK215" i="9"/>
  <c r="J196" i="9"/>
  <c r="BK184" i="9"/>
  <c r="BK175" i="9"/>
  <c r="BK165" i="9"/>
  <c r="J157" i="9"/>
  <c r="BK271" i="10"/>
  <c r="BK265" i="10"/>
  <c r="J258" i="10"/>
  <c r="J250" i="10"/>
  <c r="BK245" i="10"/>
  <c r="BK241" i="10"/>
  <c r="BK224" i="10"/>
  <c r="J220" i="10"/>
  <c r="BK214" i="10"/>
  <c r="J200" i="10"/>
  <c r="J194" i="10"/>
  <c r="J184" i="10"/>
  <c r="J178" i="10"/>
  <c r="BK158" i="10"/>
  <c r="J150" i="10"/>
  <c r="BK141" i="10"/>
  <c r="J271" i="10"/>
  <c r="BK264" i="10"/>
  <c r="BK250" i="10"/>
  <c r="J231" i="10"/>
  <c r="BK226" i="10"/>
  <c r="BK218" i="10"/>
  <c r="J210" i="10"/>
  <c r="BK202" i="10"/>
  <c r="J186" i="10"/>
  <c r="J175" i="10"/>
  <c r="J169" i="10"/>
  <c r="J163" i="10"/>
  <c r="BK155" i="10"/>
  <c r="J147" i="10"/>
  <c r="J143" i="10"/>
  <c r="BK268" i="10"/>
  <c r="J257" i="10"/>
  <c r="BK253" i="10"/>
  <c r="J247" i="10"/>
  <c r="BK239" i="10"/>
  <c r="J234" i="10"/>
  <c r="BK228" i="10"/>
  <c r="J219" i="10"/>
  <c r="BK210" i="10"/>
  <c r="BK204" i="10"/>
  <c r="J198" i="10"/>
  <c r="BK184" i="10"/>
  <c r="J172" i="10"/>
  <c r="BK162" i="10"/>
  <c r="J152" i="10"/>
  <c r="J145" i="10"/>
  <c r="J242" i="10"/>
  <c r="BK235" i="10"/>
  <c r="J226" i="10"/>
  <c r="BK215" i="10"/>
  <c r="J209" i="10"/>
  <c r="J202" i="10"/>
  <c r="BK194" i="10"/>
  <c r="BK180" i="10"/>
  <c r="J162" i="10"/>
  <c r="BK151" i="10"/>
  <c r="BK243" i="11"/>
  <c r="BK235" i="11"/>
  <c r="J217" i="11"/>
  <c r="BK211" i="11"/>
  <c r="J202" i="11"/>
  <c r="J197" i="11"/>
  <c r="BK178" i="11"/>
  <c r="J173" i="11"/>
  <c r="BK160" i="11"/>
  <c r="J203" i="11"/>
  <c r="BK195" i="11"/>
  <c r="BK191" i="11"/>
  <c r="J184" i="11"/>
  <c r="J177" i="11"/>
  <c r="BK170" i="11"/>
  <c r="J163" i="11"/>
  <c r="BK157" i="11"/>
  <c r="J149" i="11"/>
  <c r="BK249" i="11"/>
  <c r="BK245" i="11"/>
  <c r="BK241" i="11"/>
  <c r="J228" i="11"/>
  <c r="J224" i="11"/>
  <c r="BK216" i="11"/>
  <c r="J211" i="11"/>
  <c r="BK202" i="11"/>
  <c r="J182" i="11"/>
  <c r="BK173" i="11"/>
  <c r="J165" i="11"/>
  <c r="BK155" i="11"/>
  <c r="J140" i="11"/>
  <c r="J241" i="11"/>
  <c r="J222" i="11"/>
  <c r="J219" i="11"/>
  <c r="BK203" i="11"/>
  <c r="BK192" i="11"/>
  <c r="BK184" i="11"/>
  <c r="BK179" i="11"/>
  <c r="J172" i="11"/>
  <c r="J158" i="11"/>
  <c r="BK151" i="11"/>
  <c r="J143" i="11"/>
  <c r="BK242" i="12"/>
  <c r="J237" i="12"/>
  <c r="BK230" i="12"/>
  <c r="BK223" i="12"/>
  <c r="J214" i="12"/>
  <c r="BK210" i="12"/>
  <c r="J204" i="12"/>
  <c r="BK194" i="12"/>
  <c r="BK186" i="12"/>
  <c r="BK178" i="12"/>
  <c r="J175" i="12"/>
  <c r="BK168" i="12"/>
  <c r="BK156" i="12"/>
  <c r="J147" i="12"/>
  <c r="BK239" i="12"/>
  <c r="BK233" i="12"/>
  <c r="J228" i="12"/>
  <c r="J224" i="12"/>
  <c r="BK217" i="12"/>
  <c r="J210" i="12"/>
  <c r="BK202" i="12"/>
  <c r="J198" i="12"/>
  <c r="BK196" i="12"/>
  <c r="BK182" i="12"/>
  <c r="BK170" i="12"/>
  <c r="BK158" i="12"/>
  <c r="BK151" i="12"/>
  <c r="BK146" i="12"/>
  <c r="J143" i="12"/>
  <c r="J135" i="12"/>
  <c r="J242" i="12"/>
  <c r="J230" i="12"/>
  <c r="BK224" i="12"/>
  <c r="BK216" i="12"/>
  <c r="J209" i="12"/>
  <c r="J193" i="12"/>
  <c r="BK188" i="12"/>
  <c r="BK179" i="12"/>
  <c r="BK167" i="12"/>
  <c r="J163" i="12"/>
  <c r="BK154" i="12"/>
  <c r="BK144" i="12"/>
  <c r="J216" i="12"/>
  <c r="J199" i="12"/>
  <c r="J184" i="12"/>
  <c r="J179" i="12"/>
  <c r="BK171" i="12"/>
  <c r="BK162" i="12"/>
  <c r="J158" i="12"/>
  <c r="J151" i="12"/>
  <c r="BK139" i="12"/>
  <c r="BK134" i="12"/>
  <c r="BK177" i="13"/>
  <c r="BK169" i="13"/>
  <c r="J150" i="13"/>
  <c r="BK144" i="13"/>
  <c r="J140" i="13"/>
  <c r="J133" i="13"/>
  <c r="J189" i="13"/>
  <c r="J177" i="13"/>
  <c r="J173" i="13"/>
  <c r="BK168" i="13"/>
  <c r="BK162" i="13"/>
  <c r="J158" i="13"/>
  <c r="BK152" i="13"/>
  <c r="BK141" i="13"/>
  <c r="BK133" i="13"/>
  <c r="BK185" i="13"/>
  <c r="BK173" i="13"/>
  <c r="BK163" i="13"/>
  <c r="J151" i="13"/>
  <c r="J138" i="13"/>
  <c r="BK188" i="13"/>
  <c r="J179" i="13"/>
  <c r="J168" i="13"/>
  <c r="BK164" i="13"/>
  <c r="J157" i="13"/>
  <c r="BK151" i="13"/>
  <c r="BK146" i="13"/>
  <c r="J136" i="13"/>
  <c r="BK156" i="14"/>
  <c r="J146" i="14"/>
  <c r="BK138" i="14"/>
  <c r="J134" i="14"/>
  <c r="BK152" i="14"/>
  <c r="BK144" i="14"/>
  <c r="J164" i="14"/>
  <c r="J153" i="14"/>
  <c r="BK149" i="14"/>
  <c r="BK145" i="14"/>
  <c r="J162" i="14"/>
  <c r="J149" i="14"/>
  <c r="BK142" i="14"/>
  <c r="BK137" i="14"/>
  <c r="J222" i="15"/>
  <c r="BK214" i="15"/>
  <c r="J209" i="15"/>
  <c r="BK201" i="15"/>
  <c r="BK195" i="15"/>
  <c r="BK187" i="15"/>
  <c r="J179" i="15"/>
  <c r="J168" i="15"/>
  <c r="BK160" i="15"/>
  <c r="J154" i="15"/>
  <c r="J149" i="15"/>
  <c r="J249" i="15"/>
  <c r="BK240" i="15"/>
  <c r="J234" i="15"/>
  <c r="J225" i="15"/>
  <c r="J218" i="15"/>
  <c r="BK215" i="15"/>
  <c r="BK206" i="15"/>
  <c r="J199" i="15"/>
  <c r="J189" i="15"/>
  <c r="J183" i="15"/>
  <c r="BK174" i="15"/>
  <c r="BK167" i="15"/>
  <c r="BK158" i="15"/>
  <c r="J152" i="15"/>
  <c r="BK239" i="15"/>
  <c r="BK231" i="15"/>
  <c r="BK225" i="15"/>
  <c r="BK221" i="15"/>
  <c r="J215" i="15"/>
  <c r="BK208" i="15"/>
  <c r="J201" i="15"/>
  <c r="BK194" i="15"/>
  <c r="BK184" i="15"/>
  <c r="BK179" i="15"/>
  <c r="J175" i="15"/>
  <c r="BK169" i="15"/>
  <c r="J164" i="15"/>
  <c r="J161" i="15"/>
  <c r="BK154" i="15"/>
  <c r="BK149" i="15"/>
  <c r="BK146" i="15"/>
  <c r="BK168" i="16"/>
  <c r="J156" i="16"/>
  <c r="BK150" i="16"/>
  <c r="BK142" i="16"/>
  <c r="J133" i="16"/>
  <c r="BK175" i="16"/>
  <c r="BK172" i="16"/>
  <c r="J167" i="16"/>
  <c r="BK159" i="16"/>
  <c r="BK153" i="16"/>
  <c r="BK143" i="16"/>
  <c r="J134" i="16"/>
  <c r="BK165" i="16"/>
  <c r="J155" i="16"/>
  <c r="BK147" i="16"/>
  <c r="J137" i="16"/>
  <c r="BK170" i="16"/>
  <c r="J164" i="16"/>
  <c r="J150" i="16"/>
  <c r="J143" i="16"/>
  <c r="BK133" i="16"/>
  <c r="BK162" i="17"/>
  <c r="BK157" i="17"/>
  <c r="BK147" i="17"/>
  <c r="BK141" i="17"/>
  <c r="J133" i="17"/>
  <c r="BK161" i="17"/>
  <c r="BK155" i="17"/>
  <c r="BK150" i="17"/>
  <c r="J147" i="17"/>
  <c r="J140" i="17"/>
  <c r="J129" i="17"/>
  <c r="J162" i="17"/>
  <c r="J157" i="17"/>
  <c r="J151" i="17"/>
  <c r="J142" i="17"/>
  <c r="BK138" i="17"/>
  <c r="BK133" i="17"/>
  <c r="BK128" i="17"/>
  <c r="J169" i="18"/>
  <c r="BK165" i="18"/>
  <c r="BK160" i="18"/>
  <c r="BK153" i="18"/>
  <c r="J146" i="18"/>
  <c r="J142" i="18"/>
  <c r="J134" i="18"/>
  <c r="J173" i="18"/>
  <c r="J170" i="18"/>
  <c r="BK155" i="18"/>
  <c r="BK147" i="18"/>
  <c r="J138" i="18"/>
  <c r="J130" i="18"/>
  <c r="BK171" i="18"/>
  <c r="BK166" i="18"/>
  <c r="J162" i="18"/>
  <c r="J154" i="18"/>
  <c r="J150" i="18"/>
  <c r="BK146" i="18"/>
  <c r="J139" i="18"/>
  <c r="BK134" i="18"/>
  <c r="J165" i="19"/>
  <c r="BK161" i="19"/>
  <c r="BK157" i="19"/>
  <c r="J151" i="19"/>
  <c r="BK141" i="19"/>
  <c r="BK135" i="19"/>
  <c r="J130" i="19"/>
  <c r="BK167" i="19"/>
  <c r="BK158" i="19"/>
  <c r="BK152" i="19"/>
  <c r="BK148" i="19"/>
  <c r="BK142" i="19"/>
  <c r="J134" i="19"/>
  <c r="BK165" i="19"/>
  <c r="J157" i="19"/>
  <c r="J150" i="19"/>
  <c r="BK145" i="19"/>
  <c r="J133" i="19"/>
  <c r="J164" i="20"/>
  <c r="J158" i="20"/>
  <c r="BK152" i="20"/>
  <c r="J142" i="20"/>
  <c r="BK132" i="20"/>
  <c r="J154" i="20"/>
  <c r="BK142" i="20"/>
  <c r="J131" i="20"/>
  <c r="J152" i="20"/>
  <c r="BK146" i="20"/>
  <c r="J138" i="20"/>
  <c r="BK133" i="20"/>
  <c r="BK162" i="20"/>
  <c r="BK148" i="20"/>
  <c r="J135" i="20"/>
  <c r="BK161" i="21"/>
  <c r="BK154" i="21"/>
  <c r="J147" i="21"/>
  <c r="BK139" i="21"/>
  <c r="J134" i="21"/>
  <c r="BK163" i="21"/>
  <c r="J150" i="21"/>
  <c r="BK142" i="21"/>
  <c r="BK137" i="21"/>
  <c r="J133" i="21"/>
  <c r="BK164" i="21"/>
  <c r="BK134" i="22"/>
  <c r="J130" i="22"/>
  <c r="J166" i="22"/>
  <c r="BK163" i="22"/>
  <c r="J160" i="22"/>
  <c r="J157" i="22"/>
  <c r="J150" i="22"/>
  <c r="BK140" i="22"/>
  <c r="BK130" i="22"/>
  <c r="BK171" i="22"/>
  <c r="BK161" i="22"/>
  <c r="BK157" i="22"/>
  <c r="BK152" i="22"/>
  <c r="J145" i="22"/>
  <c r="BK132" i="22"/>
  <c r="BK170" i="23"/>
  <c r="BK162" i="23"/>
  <c r="BK157" i="23"/>
  <c r="BK142" i="23"/>
  <c r="BK136" i="23"/>
  <c r="BK131" i="23"/>
  <c r="BK163" i="23"/>
  <c r="J158" i="23"/>
  <c r="J153" i="23"/>
  <c r="BK147" i="23"/>
  <c r="J138" i="23"/>
  <c r="BK168" i="23"/>
  <c r="J163" i="23"/>
  <c r="BK155" i="23"/>
  <c r="BK149" i="23"/>
  <c r="BK146" i="23"/>
  <c r="BK140" i="23"/>
  <c r="J132" i="23"/>
  <c r="J154" i="24"/>
  <c r="J149" i="24"/>
  <c r="BK140" i="24"/>
  <c r="BK135" i="24"/>
  <c r="BK151" i="24"/>
  <c r="J138" i="24"/>
  <c r="BK129" i="24"/>
  <c r="J153" i="24"/>
  <c r="BK145" i="24"/>
  <c r="J140" i="24"/>
  <c r="J131" i="24"/>
  <c r="J148" i="24"/>
  <c r="BK143" i="24"/>
  <c r="J134" i="24"/>
  <c r="BK179" i="25"/>
  <c r="BK170" i="25"/>
  <c r="J165" i="25"/>
  <c r="J159" i="25"/>
  <c r="BK151" i="25"/>
  <c r="J148" i="25"/>
  <c r="BK142" i="25"/>
  <c r="BK133" i="25"/>
  <c r="BK178" i="25"/>
  <c r="J176" i="25"/>
  <c r="J167" i="25"/>
  <c r="J156" i="25"/>
  <c r="J151" i="25"/>
  <c r="BK143" i="25"/>
  <c r="BK137" i="25"/>
  <c r="J133" i="25"/>
  <c r="J181" i="25"/>
  <c r="BK177" i="25"/>
  <c r="J175" i="25"/>
  <c r="J170" i="25"/>
  <c r="BK163" i="25"/>
  <c r="BK158" i="25"/>
  <c r="J154" i="25"/>
  <c r="J131" i="25"/>
  <c r="BK181" i="25"/>
  <c r="J138" i="25"/>
  <c r="J166" i="26"/>
  <c r="BK153" i="26"/>
  <c r="J144" i="26"/>
  <c r="J139" i="26"/>
  <c r="J163" i="26"/>
  <c r="J157" i="26"/>
  <c r="BK151" i="26"/>
  <c r="J131" i="26"/>
  <c r="J158" i="26"/>
  <c r="J147" i="26"/>
  <c r="J140" i="26"/>
  <c r="BK134" i="26"/>
  <c r="J130" i="26"/>
  <c r="BK160" i="26"/>
  <c r="J151" i="26"/>
  <c r="J145" i="26"/>
  <c r="J156" i="27"/>
  <c r="J148" i="27"/>
  <c r="J144" i="27"/>
  <c r="J137" i="27"/>
  <c r="J134" i="27"/>
  <c r="J131" i="27"/>
  <c r="J154" i="27"/>
  <c r="J147" i="27"/>
  <c r="J141" i="27"/>
  <c r="BK131" i="27"/>
  <c r="BK156" i="27"/>
  <c r="BK148" i="27"/>
  <c r="BK135" i="27"/>
  <c r="J172" i="28"/>
  <c r="BK166" i="28"/>
  <c r="BK162" i="28"/>
  <c r="J158" i="28"/>
  <c r="BK151" i="28"/>
  <c r="BK147" i="28"/>
  <c r="BK142" i="28"/>
  <c r="J139" i="28"/>
  <c r="J135" i="28"/>
  <c r="BK131" i="28"/>
  <c r="J154" i="28"/>
  <c r="BK149" i="28"/>
  <c r="BK139" i="28"/>
  <c r="BK129" i="28"/>
  <c r="J170" i="28"/>
  <c r="BK168" i="28"/>
  <c r="BK163" i="28"/>
  <c r="BK155" i="28"/>
  <c r="J149" i="28"/>
  <c r="J142" i="28"/>
  <c r="BK137" i="28"/>
  <c r="J131" i="28"/>
  <c r="J312" i="9"/>
  <c r="J303" i="9"/>
  <c r="BK297" i="9"/>
  <c r="J292" i="9"/>
  <c r="BK286" i="9"/>
  <c r="BK280" i="9"/>
  <c r="J265" i="9"/>
  <c r="BK251" i="9"/>
  <c r="BK238" i="9"/>
  <c r="J229" i="9"/>
  <c r="J225" i="9"/>
  <c r="J221" i="9"/>
  <c r="J215" i="9"/>
  <c r="J201" i="9"/>
  <c r="J193" i="9"/>
  <c r="BK179" i="9"/>
  <c r="J172" i="9"/>
  <c r="J162" i="9"/>
  <c r="BK270" i="9"/>
  <c r="BK264" i="9"/>
  <c r="J257" i="9"/>
  <c r="BK247" i="9"/>
  <c r="BK233" i="9"/>
  <c r="BK227" i="9"/>
  <c r="J218" i="9"/>
  <c r="J208" i="9"/>
  <c r="J202" i="9"/>
  <c r="BK193" i="9"/>
  <c r="BK189" i="9"/>
  <c r="J181" i="9"/>
  <c r="BK174" i="9"/>
  <c r="J166" i="9"/>
  <c r="BK159" i="9"/>
  <c r="BK153" i="9"/>
  <c r="BK316" i="9"/>
  <c r="BK311" i="9"/>
  <c r="J307" i="9"/>
  <c r="J301" i="9"/>
  <c r="J289" i="9"/>
  <c r="BK282" i="9"/>
  <c r="BK275" i="9"/>
  <c r="J269" i="9"/>
  <c r="J259" i="9"/>
  <c r="BK255" i="9"/>
  <c r="J244" i="9"/>
  <c r="BK241" i="9"/>
  <c r="J236" i="9"/>
  <c r="J230" i="9"/>
  <c r="BK214" i="9"/>
  <c r="BK208" i="9"/>
  <c r="BK200" i="9"/>
  <c r="BK196" i="9"/>
  <c r="BK177" i="9"/>
  <c r="J163" i="9"/>
  <c r="J217" i="9"/>
  <c r="BK202" i="9"/>
  <c r="BK190" i="9"/>
  <c r="BK183" i="9"/>
  <c r="J174" i="9"/>
  <c r="J169" i="9"/>
  <c r="BK162" i="9"/>
  <c r="J151" i="9"/>
  <c r="BK267" i="10"/>
  <c r="J262" i="10"/>
  <c r="BK256" i="10"/>
  <c r="BK249" i="10"/>
  <c r="BK243" i="10"/>
  <c r="BK231" i="10"/>
  <c r="J222" i="10"/>
  <c r="J216" i="10"/>
  <c r="J204" i="10"/>
  <c r="J196" i="10"/>
  <c r="J187" i="10"/>
  <c r="J182" i="10"/>
  <c r="BK165" i="10"/>
  <c r="J157" i="10"/>
  <c r="BK154" i="10"/>
  <c r="BK142" i="10"/>
  <c r="BK140" i="10"/>
  <c r="J268" i="10"/>
  <c r="J260" i="10"/>
  <c r="J253" i="10"/>
  <c r="J248" i="10"/>
  <c r="J243" i="10"/>
  <c r="J238" i="10"/>
  <c r="BK227" i="10"/>
  <c r="BK221" i="10"/>
  <c r="J215" i="10"/>
  <c r="J203" i="10"/>
  <c r="BK191" i="10"/>
  <c r="J185" i="10"/>
  <c r="J174" i="10"/>
  <c r="BK167" i="10"/>
  <c r="BK159" i="10"/>
  <c r="J151" i="10"/>
  <c r="J144" i="10"/>
  <c r="J142" i="10"/>
  <c r="J267" i="10"/>
  <c r="BK262" i="10"/>
  <c r="J256" i="10"/>
  <c r="J252" i="10"/>
  <c r="J241" i="10"/>
  <c r="BK236" i="10"/>
  <c r="J232" i="10"/>
  <c r="J227" i="10"/>
  <c r="J217" i="10"/>
  <c r="BK209" i="10"/>
  <c r="BK200" i="10"/>
  <c r="J193" i="10"/>
  <c r="J180" i="10"/>
  <c r="J167" i="10"/>
  <c r="BK161" i="10"/>
  <c r="BK139" i="10"/>
  <c r="BK237" i="10"/>
  <c r="BK230" i="10"/>
  <c r="BK217" i="10"/>
  <c r="BK212" i="10"/>
  <c r="J207" i="10"/>
  <c r="BK203" i="10"/>
  <c r="BK192" i="10"/>
  <c r="BK188" i="10"/>
  <c r="BK185" i="10"/>
  <c r="J177" i="10"/>
  <c r="BK169" i="10"/>
  <c r="J156" i="10"/>
  <c r="BK247" i="11"/>
  <c r="J236" i="11"/>
  <c r="BK228" i="11"/>
  <c r="J216" i="11"/>
  <c r="J210" i="11"/>
  <c r="J200" i="11"/>
  <c r="J196" i="11"/>
  <c r="J185" i="11"/>
  <c r="J175" i="11"/>
  <c r="BK171" i="11"/>
  <c r="BK166" i="11"/>
  <c r="J157" i="11"/>
  <c r="J150" i="11"/>
  <c r="J142" i="11"/>
  <c r="J242" i="11"/>
  <c r="BK237" i="11"/>
  <c r="BK230" i="11"/>
  <c r="BK225" i="11"/>
  <c r="BK222" i="11"/>
  <c r="J208" i="11"/>
  <c r="BK204" i="11"/>
  <c r="BK197" i="11"/>
  <c r="J193" i="11"/>
  <c r="J187" i="11"/>
  <c r="BK176" i="11"/>
  <c r="BK165" i="11"/>
  <c r="J160" i="11"/>
  <c r="BK156" i="11"/>
  <c r="BK146" i="11"/>
  <c r="BK248" i="11"/>
  <c r="BK244" i="11"/>
  <c r="J237" i="11"/>
  <c r="J225" i="11"/>
  <c r="BK217" i="11"/>
  <c r="J214" i="11"/>
  <c r="BK208" i="11"/>
  <c r="J199" i="11"/>
  <c r="J191" i="11"/>
  <c r="J179" i="11"/>
  <c r="BK168" i="11"/>
  <c r="J162" i="11"/>
  <c r="BK142" i="11"/>
  <c r="J245" i="11"/>
  <c r="J231" i="11"/>
  <c r="J221" i="11"/>
  <c r="BK218" i="11"/>
  <c r="BK198" i="11"/>
  <c r="J190" i="11"/>
  <c r="BK183" i="11"/>
  <c r="BK174" i="11"/>
  <c r="BK163" i="11"/>
  <c r="J146" i="11"/>
  <c r="BK243" i="12"/>
  <c r="J238" i="12"/>
  <c r="J233" i="12"/>
  <c r="J225" i="12"/>
  <c r="BK218" i="12"/>
  <c r="J212" i="12"/>
  <c r="J208" i="12"/>
  <c r="BK203" i="12"/>
  <c r="BK195" i="12"/>
  <c r="BK191" i="12"/>
  <c r="BK184" i="12"/>
  <c r="BK177" i="12"/>
  <c r="J172" i="12"/>
  <c r="J167" i="12"/>
  <c r="BK160" i="12"/>
  <c r="BK152" i="12"/>
  <c r="BK138" i="12"/>
  <c r="J236" i="12"/>
  <c r="J231" i="12"/>
  <c r="BK225" i="12"/>
  <c r="BK220" i="12"/>
  <c r="J205" i="12"/>
  <c r="BK200" i="12"/>
  <c r="J191" i="12"/>
  <c r="J187" i="12"/>
  <c r="J177" i="12"/>
  <c r="BK165" i="12"/>
  <c r="J155" i="12"/>
  <c r="BK149" i="12"/>
  <c r="J145" i="12"/>
  <c r="J139" i="12"/>
  <c r="J134" i="12"/>
  <c r="BK240" i="12"/>
  <c r="BK231" i="12"/>
  <c r="BK226" i="12"/>
  <c r="J215" i="12"/>
  <c r="BK208" i="12"/>
  <c r="J195" i="12"/>
  <c r="J190" i="12"/>
  <c r="J180" i="12"/>
  <c r="J171" i="12"/>
  <c r="J164" i="12"/>
  <c r="BK155" i="12"/>
  <c r="J146" i="12"/>
  <c r="J218" i="12"/>
  <c r="BK206" i="12"/>
  <c r="J196" i="12"/>
  <c r="J183" i="12"/>
  <c r="BK174" i="12"/>
  <c r="J168" i="12"/>
  <c r="BK159" i="12"/>
  <c r="BK150" i="12"/>
  <c r="J138" i="12"/>
  <c r="BK135" i="12"/>
  <c r="BK179" i="13"/>
  <c r="J171" i="13"/>
  <c r="BK158" i="13"/>
  <c r="J146" i="13"/>
  <c r="J142" i="13"/>
  <c r="BK137" i="13"/>
  <c r="J131" i="13"/>
  <c r="J181" i="13"/>
  <c r="J174" i="13"/>
  <c r="J169" i="13"/>
  <c r="BK165" i="13"/>
  <c r="BK161" i="13"/>
  <c r="BK156" i="13"/>
  <c r="BK150" i="13"/>
  <c r="J137" i="13"/>
  <c r="J132" i="13"/>
  <c r="BK183" i="13"/>
  <c r="BK172" i="13"/>
  <c r="BK157" i="13"/>
  <c r="J148" i="13"/>
  <c r="J143" i="13"/>
  <c r="BK190" i="13"/>
  <c r="J185" i="13"/>
  <c r="J175" i="13"/>
  <c r="BK166" i="13"/>
  <c r="J162" i="13"/>
  <c r="J152" i="13"/>
  <c r="J144" i="13"/>
  <c r="BK134" i="13"/>
  <c r="J165" i="14"/>
  <c r="BK150" i="14"/>
  <c r="BK140" i="14"/>
  <c r="BK164" i="14"/>
  <c r="J155" i="14"/>
  <c r="J145" i="14"/>
  <c r="J139" i="14"/>
  <c r="BK155" i="14"/>
  <c r="J150" i="14"/>
  <c r="BK146" i="14"/>
  <c r="BK166" i="14"/>
  <c r="J157" i="14"/>
  <c r="BK148" i="14"/>
  <c r="J141" i="14"/>
  <c r="J136" i="14"/>
  <c r="BK251" i="15"/>
  <c r="J247" i="15"/>
  <c r="BK244" i="15"/>
  <c r="J236" i="15"/>
  <c r="J230" i="15"/>
  <c r="BK220" i="15"/>
  <c r="J213" i="15"/>
  <c r="BK204" i="15"/>
  <c r="J196" i="15"/>
  <c r="BK191" i="15"/>
  <c r="BK182" i="15"/>
  <c r="BK176" i="15"/>
  <c r="J169" i="15"/>
  <c r="BK159" i="15"/>
  <c r="BK153" i="15"/>
  <c r="J146" i="15"/>
  <c r="J248" i="15"/>
  <c r="J244" i="15"/>
  <c r="J238" i="15"/>
  <c r="J232" i="15"/>
  <c r="J227" i="15"/>
  <c r="J220" i="15"/>
  <c r="J214" i="15"/>
  <c r="BK205" i="15"/>
  <c r="J197" i="15"/>
  <c r="J188" i="15"/>
  <c r="BK185" i="15"/>
  <c r="BK175" i="15"/>
  <c r="BK162" i="15"/>
  <c r="J153" i="15"/>
  <c r="J147" i="15"/>
  <c r="J237" i="15"/>
  <c r="BK229" i="15"/>
  <c r="BK222" i="15"/>
  <c r="BK216" i="15"/>
  <c r="BK209" i="15"/>
  <c r="BK200" i="15"/>
  <c r="J186" i="15"/>
  <c r="J182" i="15"/>
  <c r="J174" i="15"/>
  <c r="BK168" i="15"/>
  <c r="J162" i="15"/>
  <c r="J156" i="15"/>
  <c r="BK150" i="15"/>
  <c r="BK145" i="15"/>
  <c r="J171" i="16"/>
  <c r="J160" i="16"/>
  <c r="BK151" i="16"/>
  <c r="BK145" i="16"/>
  <c r="BK134" i="16"/>
  <c r="J178" i="16"/>
  <c r="J169" i="16"/>
  <c r="BK161" i="16"/>
  <c r="BK156" i="16"/>
  <c r="J148" i="16"/>
  <c r="J136" i="16"/>
  <c r="J131" i="16"/>
  <c r="BK178" i="16"/>
  <c r="J173" i="16"/>
  <c r="BK167" i="16"/>
  <c r="BK160" i="16"/>
  <c r="J151" i="16"/>
  <c r="J139" i="16"/>
  <c r="J175" i="16"/>
  <c r="J165" i="16"/>
  <c r="BK155" i="16"/>
  <c r="J145" i="16"/>
  <c r="BK136" i="16"/>
  <c r="J163" i="17"/>
  <c r="BK153" i="17"/>
  <c r="BK146" i="17"/>
  <c r="J138" i="17"/>
  <c r="J131" i="17"/>
  <c r="J160" i="17"/>
  <c r="BK156" i="17"/>
  <c r="BK151" i="17"/>
  <c r="J146" i="17"/>
  <c r="BK142" i="17"/>
  <c r="BK134" i="17"/>
  <c r="BK164" i="17"/>
  <c r="J158" i="17"/>
  <c r="J152" i="17"/>
  <c r="BK143" i="17"/>
  <c r="BK140" i="17"/>
  <c r="BK135" i="17"/>
  <c r="BK129" i="17"/>
  <c r="BK173" i="18"/>
  <c r="J166" i="18"/>
  <c r="BK161" i="18"/>
  <c r="BK154" i="18"/>
  <c r="J147" i="18"/>
  <c r="J144" i="18"/>
  <c r="BK138" i="18"/>
  <c r="BK129" i="18"/>
  <c r="J172" i="18"/>
  <c r="J167" i="18"/>
  <c r="J161" i="18"/>
  <c r="BK149" i="18"/>
  <c r="J141" i="18"/>
  <c r="BK131" i="18"/>
  <c r="J174" i="18"/>
  <c r="BK168" i="18"/>
  <c r="J164" i="18"/>
  <c r="J157" i="18"/>
  <c r="J153" i="18"/>
  <c r="J148" i="18"/>
  <c r="J143" i="18"/>
  <c r="J137" i="18"/>
  <c r="BK132" i="18"/>
  <c r="J164" i="19"/>
  <c r="J158" i="19"/>
  <c r="BK153" i="19"/>
  <c r="J147" i="19"/>
  <c r="BK137" i="19"/>
  <c r="BK132" i="19"/>
  <c r="J128" i="19"/>
  <c r="J159" i="19"/>
  <c r="J153" i="19"/>
  <c r="BK149" i="19"/>
  <c r="BK144" i="19"/>
  <c r="J137" i="19"/>
  <c r="BK130" i="19"/>
  <c r="BK128" i="19"/>
  <c r="J163" i="19"/>
  <c r="J154" i="19"/>
  <c r="J149" i="19"/>
  <c r="J136" i="19"/>
  <c r="J165" i="20"/>
  <c r="J161" i="20"/>
  <c r="BK147" i="20"/>
  <c r="BK137" i="20"/>
  <c r="J156" i="20"/>
  <c r="J147" i="20"/>
  <c r="J139" i="20"/>
  <c r="BK156" i="20"/>
  <c r="BK150" i="20"/>
  <c r="BK140" i="20"/>
  <c r="BK135" i="20"/>
  <c r="BK164" i="20"/>
  <c r="BK161" i="20"/>
  <c r="J146" i="20"/>
  <c r="J134" i="20"/>
  <c r="J160" i="21"/>
  <c r="J153" i="21"/>
  <c r="BK150" i="21"/>
  <c r="BK144" i="21"/>
  <c r="J137" i="21"/>
  <c r="J164" i="21"/>
  <c r="BK153" i="21"/>
  <c r="J145" i="21"/>
  <c r="J139" i="21"/>
  <c r="BK136" i="21"/>
  <c r="BK132" i="21"/>
  <c r="J162" i="21"/>
  <c r="J133" i="22"/>
  <c r="BK129" i="22"/>
  <c r="J174" i="22"/>
  <c r="BK159" i="22"/>
  <c r="J152" i="22"/>
  <c r="BK142" i="22"/>
  <c r="J135" i="22"/>
  <c r="BK172" i="22"/>
  <c r="J163" i="22"/>
  <c r="J158" i="22"/>
  <c r="BK153" i="22"/>
  <c r="BK146" i="22"/>
  <c r="J136" i="22"/>
  <c r="J165" i="23"/>
  <c r="BK161" i="23"/>
  <c r="BK154" i="23"/>
  <c r="BK141" i="23"/>
  <c r="J134" i="23"/>
  <c r="BK130" i="23"/>
  <c r="J162" i="23"/>
  <c r="J156" i="23"/>
  <c r="J149" i="23"/>
  <c r="BK144" i="23"/>
  <c r="J136" i="23"/>
  <c r="J170" i="23"/>
  <c r="BK159" i="23"/>
  <c r="BK153" i="23"/>
  <c r="J144" i="23"/>
  <c r="J141" i="23"/>
  <c r="J133" i="23"/>
  <c r="BK153" i="24"/>
  <c r="BK148" i="24"/>
  <c r="J139" i="24"/>
  <c r="BK133" i="24"/>
  <c r="BK150" i="24"/>
  <c r="BK144" i="24"/>
  <c r="J130" i="24"/>
  <c r="J156" i="24"/>
  <c r="J142" i="24"/>
  <c r="J135" i="24"/>
  <c r="BK156" i="24"/>
  <c r="BK146" i="24"/>
  <c r="J136" i="24"/>
  <c r="BK128" i="24"/>
  <c r="BK174" i="25"/>
  <c r="BK168" i="25"/>
  <c r="J160" i="25"/>
  <c r="BK152" i="25"/>
  <c r="BK147" i="25"/>
  <c r="J141" i="25"/>
  <c r="BK131" i="25"/>
  <c r="J173" i="25"/>
  <c r="J158" i="25"/>
  <c r="J152" i="25"/>
  <c r="BK148" i="25"/>
  <c r="J140" i="25"/>
  <c r="BK136" i="25"/>
  <c r="BK132" i="25"/>
  <c r="J179" i="25"/>
  <c r="BK176" i="25"/>
  <c r="J171" i="25"/>
  <c r="BK165" i="25"/>
  <c r="BK160" i="25"/>
  <c r="BK156" i="25"/>
  <c r="BK153" i="25"/>
  <c r="J132" i="25"/>
  <c r="J182" i="25"/>
  <c r="BK141" i="25"/>
  <c r="J130" i="25"/>
  <c r="J156" i="26"/>
  <c r="BK145" i="26"/>
  <c r="BK140" i="26"/>
  <c r="BK133" i="26"/>
  <c r="BK158" i="26"/>
  <c r="BK149" i="26"/>
  <c r="J164" i="26"/>
  <c r="BK152" i="26"/>
  <c r="BK144" i="26"/>
  <c r="J141" i="26"/>
  <c r="BK138" i="26"/>
  <c r="BK131" i="26"/>
  <c r="BK163" i="26"/>
  <c r="J149" i="26"/>
  <c r="BK135" i="26"/>
  <c r="BK158" i="27"/>
  <c r="J150" i="27"/>
  <c r="J145" i="27"/>
  <c r="J138" i="27"/>
  <c r="J135" i="27"/>
  <c r="J155" i="27"/>
  <c r="BK151" i="27"/>
  <c r="BK144" i="27"/>
  <c r="BK138" i="27"/>
  <c r="BK130" i="27"/>
  <c r="BK153" i="27"/>
  <c r="BK142" i="27"/>
  <c r="BK134" i="27"/>
  <c r="J171" i="28"/>
  <c r="BK165" i="28"/>
  <c r="BK161" i="28"/>
  <c r="J160" i="28"/>
  <c r="BK153" i="28"/>
  <c r="J148" i="28"/>
  <c r="J146" i="28"/>
  <c r="J141" i="28"/>
  <c r="J137" i="28"/>
  <c r="J134" i="28"/>
  <c r="J129" i="28"/>
  <c r="J150" i="28"/>
  <c r="BK144" i="28"/>
  <c r="BK134" i="28"/>
  <c r="BK130" i="28"/>
  <c r="BK172" i="28"/>
  <c r="J169" i="28"/>
  <c r="BK164" i="28"/>
  <c r="J159" i="28"/>
  <c r="BK154" i="28"/>
  <c r="J147" i="28"/>
  <c r="BK141" i="28"/>
  <c r="BK136" i="28"/>
  <c r="BK126" i="28"/>
  <c r="BK165" i="2"/>
  <c r="BK157" i="2"/>
  <c r="BK153" i="2"/>
  <c r="BK150" i="2"/>
  <c r="J147" i="2"/>
  <c r="BK144" i="2"/>
  <c r="J143" i="2"/>
  <c r="BK141" i="2"/>
  <c r="BK139" i="2"/>
  <c r="BK137" i="2"/>
  <c r="AS118" i="1"/>
  <c r="AS112" i="1"/>
  <c r="J163" i="2"/>
  <c r="BK159" i="2"/>
  <c r="J167" i="2"/>
  <c r="J317" i="3"/>
  <c r="J308" i="3"/>
  <c r="J301" i="3"/>
  <c r="BK295" i="3"/>
  <c r="BK288" i="3"/>
  <c r="J281" i="3"/>
  <c r="J275" i="3"/>
  <c r="J270" i="3"/>
  <c r="J261" i="3"/>
  <c r="BK251" i="3"/>
  <c r="J243" i="3"/>
  <c r="J237" i="3"/>
  <c r="BK224" i="3"/>
  <c r="BK216" i="3"/>
  <c r="J208" i="3"/>
  <c r="BK201" i="3"/>
  <c r="BK187" i="3"/>
  <c r="BK176" i="3"/>
  <c r="J170" i="3"/>
  <c r="BK163" i="3"/>
  <c r="BK154" i="3"/>
  <c r="J258" i="3"/>
  <c r="J255" i="3"/>
  <c r="J249" i="3"/>
  <c r="J247" i="3"/>
  <c r="BK245" i="3"/>
  <c r="J240" i="3"/>
  <c r="BK236" i="3"/>
  <c r="J231" i="3"/>
  <c r="J226" i="3"/>
  <c r="BK223" i="3"/>
  <c r="BK165" i="3"/>
  <c r="BK153" i="3"/>
  <c r="BK319" i="3"/>
  <c r="BK312" i="3"/>
  <c r="BK308" i="3"/>
  <c r="BK306" i="3"/>
  <c r="BK297" i="3"/>
  <c r="J293" i="3"/>
  <c r="J284" i="3"/>
  <c r="J272" i="3"/>
  <c r="BK264" i="3"/>
  <c r="BK259" i="3"/>
  <c r="J254" i="3"/>
  <c r="J251" i="3"/>
  <c r="BK238" i="3"/>
  <c r="J233" i="3"/>
  <c r="BK230" i="3"/>
  <c r="J220" i="3"/>
  <c r="J215" i="3"/>
  <c r="J205" i="3"/>
  <c r="BK199" i="3"/>
  <c r="J192" i="3"/>
  <c r="BK182" i="3"/>
  <c r="BK170" i="3"/>
  <c r="BK164" i="3"/>
  <c r="BK325" i="3"/>
  <c r="BK315" i="3"/>
  <c r="J310" i="3"/>
  <c r="BK305" i="3"/>
  <c r="J297" i="3"/>
  <c r="BK290" i="3"/>
  <c r="J283" i="3"/>
  <c r="BK281" i="3"/>
  <c r="J271" i="3"/>
  <c r="BK261" i="3"/>
  <c r="BK250" i="3"/>
  <c r="J239" i="3"/>
  <c r="BK229" i="3"/>
  <c r="BK222" i="3"/>
  <c r="BK213" i="3"/>
  <c r="BK203" i="3"/>
  <c r="BK189" i="3"/>
  <c r="J181" i="3"/>
  <c r="BK167" i="3"/>
  <c r="J163" i="3"/>
  <c r="J157" i="3"/>
  <c r="BK284" i="4"/>
  <c r="J281" i="4"/>
  <c r="J276" i="4"/>
  <c r="BK269" i="4"/>
  <c r="BK262" i="4"/>
  <c r="BK253" i="4"/>
  <c r="BK248" i="4"/>
  <c r="BK246" i="4"/>
  <c r="J240" i="4"/>
  <c r="BK234" i="4"/>
  <c r="J230" i="4"/>
  <c r="J225" i="4"/>
  <c r="J214" i="4"/>
  <c r="J207" i="4"/>
  <c r="BK196" i="4"/>
  <c r="J193" i="4"/>
  <c r="J188" i="4"/>
  <c r="J185" i="4"/>
  <c r="J181" i="4"/>
  <c r="J169" i="4"/>
  <c r="BK155" i="4"/>
  <c r="J147" i="4"/>
  <c r="J139" i="4"/>
  <c r="J282" i="4"/>
  <c r="J279" i="4"/>
  <c r="BK274" i="4"/>
  <c r="J269" i="4"/>
  <c r="BK264" i="4"/>
  <c r="J260" i="4"/>
  <c r="BK256" i="4"/>
  <c r="J245" i="4"/>
  <c r="BK238" i="4"/>
  <c r="BK227" i="4"/>
  <c r="BK217" i="4"/>
  <c r="BK212" i="4"/>
  <c r="BK206" i="4"/>
  <c r="J196" i="4"/>
  <c r="J189" i="4"/>
  <c r="J180" i="4"/>
  <c r="J176" i="4"/>
  <c r="BK165" i="4"/>
  <c r="J154" i="4"/>
  <c r="J140" i="4"/>
  <c r="J274" i="4"/>
  <c r="BK265" i="4"/>
  <c r="J258" i="4"/>
  <c r="J252" i="4"/>
  <c r="BK250" i="4"/>
  <c r="J246" i="4"/>
  <c r="J238" i="4"/>
  <c r="J232" i="4"/>
  <c r="BK225" i="4"/>
  <c r="J220" i="4"/>
  <c r="J215" i="4"/>
  <c r="J210" i="4"/>
  <c r="J206" i="4"/>
  <c r="BK201" i="4"/>
  <c r="BK192" i="4"/>
  <c r="J194" i="4"/>
  <c r="BK176" i="4"/>
  <c r="J170" i="4"/>
  <c r="J157" i="4"/>
  <c r="J150" i="4"/>
  <c r="J145" i="4"/>
  <c r="BK185" i="4"/>
  <c r="J174" i="4"/>
  <c r="BK167" i="4"/>
  <c r="BK163" i="4"/>
  <c r="J151" i="4"/>
  <c r="J280" i="5"/>
  <c r="BK275" i="5"/>
  <c r="J268" i="5"/>
  <c r="J264" i="5"/>
  <c r="J258" i="5"/>
  <c r="J254" i="5"/>
  <c r="BK247" i="5"/>
  <c r="J244" i="5"/>
  <c r="J241" i="5"/>
  <c r="J234" i="5"/>
  <c r="J226" i="5"/>
  <c r="J218" i="5"/>
  <c r="J214" i="5"/>
  <c r="J202" i="5"/>
  <c r="BK183" i="5"/>
  <c r="BK172" i="5"/>
  <c r="J163" i="5"/>
  <c r="BK149" i="5"/>
  <c r="BK278" i="5"/>
  <c r="J274" i="5"/>
  <c r="BK269" i="5"/>
  <c r="J257" i="5"/>
  <c r="J248" i="5"/>
  <c r="BK239" i="5"/>
  <c r="BK234" i="5"/>
  <c r="J227" i="5"/>
  <c r="BK224" i="5"/>
  <c r="BK216" i="5"/>
  <c r="J203" i="5"/>
  <c r="J193" i="5"/>
  <c r="BK185" i="5"/>
  <c r="J176" i="5"/>
  <c r="J165" i="5"/>
  <c r="J157" i="5"/>
  <c r="J148" i="5"/>
  <c r="J140" i="5"/>
  <c r="J267" i="5"/>
  <c r="J259" i="5"/>
  <c r="BK253" i="5"/>
  <c r="J246" i="5"/>
  <c r="J235" i="5"/>
  <c r="J229" i="5"/>
  <c r="J224" i="5"/>
  <c r="BK219" i="5"/>
  <c r="BK210" i="5"/>
  <c r="J207" i="5"/>
  <c r="BK201" i="5"/>
  <c r="BK192" i="5"/>
  <c r="BK186" i="5"/>
  <c r="BK180" i="5"/>
  <c r="J175" i="5"/>
  <c r="J168" i="5"/>
  <c r="J162" i="5"/>
  <c r="BK150" i="5"/>
  <c r="J210" i="5"/>
  <c r="BK202" i="5"/>
  <c r="BK196" i="5"/>
  <c r="J192" i="5"/>
  <c r="BK184" i="5"/>
  <c r="BK175" i="5"/>
  <c r="BK167" i="5"/>
  <c r="BK158" i="5"/>
  <c r="J153" i="5"/>
  <c r="BK147" i="5"/>
  <c r="BK254" i="6"/>
  <c r="J256" i="6"/>
  <c r="BK255" i="6"/>
  <c r="BK249" i="6"/>
  <c r="BK243" i="6"/>
  <c r="J226" i="6"/>
  <c r="J219" i="6"/>
  <c r="BK214" i="6"/>
  <c r="J208" i="6"/>
  <c r="BK201" i="6"/>
  <c r="J194" i="6"/>
  <c r="BK188" i="6"/>
  <c r="BK183" i="6"/>
  <c r="J179" i="6"/>
  <c r="BK166" i="6"/>
  <c r="J152" i="6"/>
  <c r="J146" i="6"/>
  <c r="J247" i="6"/>
  <c r="J240" i="6"/>
  <c r="BK233" i="6"/>
  <c r="J228" i="6"/>
  <c r="BK206" i="6"/>
  <c r="BK204" i="6"/>
  <c r="J202" i="6"/>
  <c r="J198" i="6"/>
  <c r="J197" i="6"/>
  <c r="BK194" i="6"/>
  <c r="BK185" i="6"/>
  <c r="BK179" i="6"/>
  <c r="BK172" i="6"/>
  <c r="J166" i="6"/>
  <c r="J162" i="6"/>
  <c r="J153" i="6"/>
  <c r="BK148" i="6"/>
  <c r="BK138" i="6"/>
  <c r="BK244" i="6"/>
  <c r="BK239" i="6"/>
  <c r="BK230" i="6"/>
  <c r="J227" i="6"/>
  <c r="BK219" i="6"/>
  <c r="J214" i="6"/>
  <c r="J207" i="6"/>
  <c r="J201" i="6"/>
  <c r="BK197" i="6"/>
  <c r="BK187" i="6"/>
  <c r="BK181" i="6"/>
  <c r="BK174" i="6"/>
  <c r="BK171" i="6"/>
  <c r="BK168" i="6"/>
  <c r="BK161" i="6"/>
  <c r="J155" i="6"/>
  <c r="BK140" i="6"/>
  <c r="J243" i="6"/>
  <c r="BK235" i="6"/>
  <c r="BK225" i="6"/>
  <c r="BK218" i="6"/>
  <c r="J205" i="6"/>
  <c r="J195" i="6"/>
  <c r="BK180" i="6"/>
  <c r="BK159" i="6"/>
  <c r="J154" i="6"/>
  <c r="BK152" i="6"/>
  <c r="J140" i="6"/>
  <c r="J135" i="6"/>
  <c r="BK144" i="7"/>
  <c r="BK143" i="7"/>
  <c r="BK134" i="7"/>
  <c r="BK133" i="7"/>
  <c r="BK147" i="7"/>
  <c r="J144" i="7"/>
  <c r="BK139" i="7"/>
  <c r="BK137" i="7"/>
  <c r="BK166" i="8"/>
  <c r="J151" i="8"/>
  <c r="J147" i="8"/>
  <c r="BK143" i="8"/>
  <c r="J140" i="8"/>
  <c r="J166" i="8"/>
  <c r="BK164" i="8"/>
  <c r="J145" i="8"/>
  <c r="J167" i="8"/>
  <c r="J156" i="8"/>
  <c r="BK152" i="8"/>
  <c r="J141" i="8"/>
  <c r="J137" i="8"/>
  <c r="J326" i="9"/>
  <c r="J324" i="9"/>
  <c r="BK323" i="9"/>
  <c r="BK322" i="9"/>
  <c r="BK321" i="9"/>
  <c r="BK319" i="9"/>
  <c r="J314" i="9"/>
  <c r="J313" i="9"/>
  <c r="J311" i="9"/>
  <c r="BK307" i="9"/>
  <c r="BK305" i="9"/>
  <c r="BK302" i="9"/>
  <c r="BK291" i="9"/>
  <c r="J284" i="9"/>
  <c r="BK279" i="9"/>
  <c r="J275" i="9"/>
  <c r="BK272" i="9"/>
  <c r="J252" i="9"/>
  <c r="BK242" i="9"/>
  <c r="J234" i="9"/>
  <c r="J228" i="9"/>
  <c r="BK223" i="9"/>
  <c r="BK219" i="9"/>
  <c r="J198" i="9"/>
  <c r="J189" i="9"/>
  <c r="J182" i="9"/>
  <c r="J173" i="9"/>
  <c r="BK166" i="9"/>
  <c r="BK155" i="9"/>
  <c r="BK326" i="9"/>
  <c r="J321" i="9"/>
  <c r="BK318" i="9"/>
  <c r="BK314" i="9"/>
  <c r="J309" i="9"/>
  <c r="J302" i="9"/>
  <c r="BK298" i="9"/>
  <c r="BK296" i="9"/>
  <c r="BK293" i="9"/>
  <c r="BK289" i="9"/>
  <c r="BK284" i="9"/>
  <c r="BK281" i="9"/>
  <c r="BK276" i="9"/>
  <c r="J273" i="9"/>
  <c r="J268" i="9"/>
  <c r="J262" i="9"/>
  <c r="BK252" i="9"/>
  <c r="J249" i="9"/>
  <c r="J237" i="9"/>
  <c r="BK228" i="9"/>
  <c r="BK224" i="9"/>
  <c r="J211" i="9"/>
  <c r="J207" i="9"/>
  <c r="J200" i="9"/>
  <c r="BK191" i="9"/>
  <c r="J186" i="9"/>
  <c r="BK173" i="9"/>
  <c r="J168" i="9"/>
  <c r="J165" i="9"/>
  <c r="J156" i="9"/>
  <c r="J318" i="9"/>
  <c r="BK310" i="9"/>
  <c r="BK304" i="9"/>
  <c r="J293" i="9"/>
  <c r="J285" i="9"/>
  <c r="BK277" i="9"/>
  <c r="J270" i="9"/>
  <c r="BK261" i="9"/>
  <c r="J256" i="9"/>
  <c r="BK246" i="9"/>
  <c r="J243" i="9"/>
  <c r="J238" i="9"/>
  <c r="J233" i="9"/>
  <c r="BK216" i="9"/>
  <c r="BK198" i="9"/>
  <c r="BK185" i="9"/>
  <c r="J180" i="9"/>
  <c r="J176" i="9"/>
  <c r="BK157" i="9"/>
  <c r="J152" i="9"/>
  <c r="J263" i="9"/>
  <c r="J255" i="9"/>
  <c r="BK249" i="9"/>
  <c r="BK245" i="9"/>
  <c r="BK236" i="9"/>
  <c r="J222" i="9"/>
  <c r="BK207" i="9"/>
  <c r="BK194" i="9"/>
  <c r="BK181" i="9"/>
  <c r="BK170" i="9"/>
  <c r="BK163" i="9"/>
  <c r="J155" i="9"/>
  <c r="BK269" i="10"/>
  <c r="BK263" i="10"/>
  <c r="J259" i="10"/>
  <c r="BK254" i="10"/>
  <c r="J246" i="10"/>
  <c r="BK242" i="10"/>
  <c r="J230" i="10"/>
  <c r="J221" i="10"/>
  <c r="J211" i="10"/>
  <c r="J199" i="10"/>
  <c r="BK193" i="10"/>
  <c r="J183" i="10"/>
  <c r="BK177" i="10"/>
  <c r="BK163" i="10"/>
  <c r="J155" i="10"/>
  <c r="BK144" i="10"/>
  <c r="BK272" i="10"/>
  <c r="J265" i="10"/>
  <c r="J261" i="10"/>
  <c r="BK257" i="10"/>
  <c r="J251" i="10"/>
  <c r="BK246" i="10"/>
  <c r="BK232" i="10"/>
  <c r="BK229" i="10"/>
  <c r="BK223" i="10"/>
  <c r="BK216" i="10"/>
  <c r="BK207" i="10"/>
  <c r="BK197" i="10"/>
  <c r="J188" i="10"/>
  <c r="BK178" i="10"/>
  <c r="BK164" i="10"/>
  <c r="BK157" i="10"/>
  <c r="BK152" i="10"/>
  <c r="J141" i="10"/>
  <c r="J266" i="10"/>
  <c r="BK260" i="10"/>
  <c r="BK255" i="10"/>
  <c r="J249" i="10"/>
  <c r="BK240" i="10"/>
  <c r="J235" i="10"/>
  <c r="J229" i="10"/>
  <c r="J214" i="10"/>
  <c r="J208" i="10"/>
  <c r="BK195" i="10"/>
  <c r="BK182" i="10"/>
  <c r="J173" i="10"/>
  <c r="J165" i="10"/>
  <c r="J160" i="10"/>
  <c r="BK147" i="10"/>
  <c r="BK244" i="10"/>
  <c r="J236" i="10"/>
  <c r="BK233" i="10"/>
  <c r="BK220" i="10"/>
  <c r="J213" i="10"/>
  <c r="BK208" i="10"/>
  <c r="BK205" i="10"/>
  <c r="BK198" i="10"/>
  <c r="J191" i="10"/>
  <c r="BK189" i="10"/>
  <c r="BK186" i="10"/>
  <c r="J181" i="10"/>
  <c r="BK174" i="10"/>
  <c r="J161" i="10"/>
  <c r="BK150" i="10"/>
  <c r="BK238" i="11"/>
  <c r="J234" i="11"/>
  <c r="BK221" i="11"/>
  <c r="BK214" i="11"/>
  <c r="BK205" i="11"/>
  <c r="BK199" i="11"/>
  <c r="J194" i="11"/>
  <c r="BK187" i="11"/>
  <c r="BK177" i="11"/>
  <c r="BK172" i="11"/>
  <c r="J169" i="11"/>
  <c r="J153" i="11"/>
  <c r="BK147" i="11"/>
  <c r="J248" i="11"/>
  <c r="J244" i="11"/>
  <c r="J238" i="11"/>
  <c r="BK231" i="11"/>
  <c r="J226" i="11"/>
  <c r="J213" i="11"/>
  <c r="BK210" i="11"/>
  <c r="J206" i="11"/>
  <c r="BK201" i="11"/>
  <c r="BK196" i="11"/>
  <c r="J192" i="11"/>
  <c r="BK186" i="11"/>
  <c r="BK180" i="11"/>
  <c r="BK167" i="11"/>
  <c r="BK162" i="11"/>
  <c r="BK158" i="11"/>
  <c r="J151" i="11"/>
  <c r="BK143" i="11"/>
  <c r="J247" i="11"/>
  <c r="BK242" i="11"/>
  <c r="J235" i="11"/>
  <c r="BK227" i="11"/>
  <c r="BK220" i="11"/>
  <c r="BK215" i="11"/>
  <c r="BK206" i="11"/>
  <c r="J186" i="11"/>
  <c r="BK175" i="11"/>
  <c r="J167" i="11"/>
  <c r="BK159" i="11"/>
  <c r="BK148" i="11"/>
  <c r="BK246" i="11"/>
  <c r="BK236" i="11"/>
  <c r="J220" i="11"/>
  <c r="J215" i="11"/>
  <c r="J195" i="11"/>
  <c r="J189" i="11"/>
  <c r="BK182" i="11"/>
  <c r="J166" i="11"/>
  <c r="BK153" i="11"/>
  <c r="J148" i="11"/>
  <c r="J244" i="12"/>
  <c r="J239" i="12"/>
  <c r="BK235" i="12"/>
  <c r="J226" i="12"/>
  <c r="J217" i="12"/>
  <c r="BK211" i="12"/>
  <c r="BK207" i="12"/>
  <c r="J202" i="12"/>
  <c r="BK193" i="12"/>
  <c r="BK190" i="12"/>
  <c r="BK181" i="12"/>
  <c r="J174" i="12"/>
  <c r="J170" i="12"/>
  <c r="BK164" i="12"/>
  <c r="J159" i="12"/>
  <c r="J149" i="12"/>
  <c r="J142" i="12"/>
  <c r="BK238" i="12"/>
  <c r="J232" i="12"/>
  <c r="J227" i="12"/>
  <c r="J223" i="12"/>
  <c r="BK215" i="12"/>
  <c r="J206" i="12"/>
  <c r="BK201" i="12"/>
  <c r="J197" i="12"/>
  <c r="J188" i="12"/>
  <c r="J181" i="12"/>
  <c r="BK166" i="12"/>
  <c r="J157" i="12"/>
  <c r="J148" i="12"/>
  <c r="J144" i="12"/>
  <c r="J136" i="12"/>
  <c r="J243" i="12"/>
  <c r="BK232" i="12"/>
  <c r="BK228" i="12"/>
  <c r="J221" i="12"/>
  <c r="J213" i="12"/>
  <c r="BK204" i="12"/>
  <c r="J194" i="12"/>
  <c r="J189" i="12"/>
  <c r="J182" i="12"/>
  <c r="J173" i="12"/>
  <c r="J165" i="12"/>
  <c r="J156" i="12"/>
  <c r="BK148" i="12"/>
  <c r="J220" i="12"/>
  <c r="BK209" i="12"/>
  <c r="BK198" i="12"/>
  <c r="J186" i="12"/>
  <c r="BK176" i="12"/>
  <c r="J169" i="12"/>
  <c r="J161" i="12"/>
  <c r="J153" i="12"/>
  <c r="BK145" i="12"/>
  <c r="BK136" i="12"/>
  <c r="J183" i="13"/>
  <c r="J172" i="13"/>
  <c r="BK159" i="13"/>
  <c r="BK149" i="13"/>
  <c r="BK143" i="13"/>
  <c r="BK138" i="13"/>
  <c r="BK132" i="13"/>
  <c r="BK187" i="13"/>
  <c r="BK176" i="13"/>
  <c r="BK171" i="13"/>
  <c r="J167" i="13"/>
  <c r="J164" i="13"/>
  <c r="J159" i="13"/>
  <c r="J153" i="13"/>
  <c r="BK142" i="13"/>
  <c r="BK136" i="13"/>
  <c r="BK189" i="13"/>
  <c r="BK181" i="13"/>
  <c r="J178" i="13"/>
  <c r="BK160" i="13"/>
  <c r="BK153" i="13"/>
  <c r="J145" i="13"/>
  <c r="BK139" i="13"/>
  <c r="J187" i="13"/>
  <c r="BK178" i="13"/>
  <c r="J165" i="13"/>
  <c r="J161" i="13"/>
  <c r="BK154" i="13"/>
  <c r="J147" i="13"/>
  <c r="BK140" i="13"/>
  <c r="BK131" i="13"/>
  <c r="J159" i="14"/>
  <c r="BK139" i="14"/>
  <c r="BK157" i="14"/>
  <c r="J151" i="14"/>
  <c r="J143" i="14"/>
  <c r="BK162" i="14"/>
  <c r="J148" i="14"/>
  <c r="J142" i="14"/>
  <c r="BK159" i="14"/>
  <c r="J144" i="14"/>
  <c r="J138" i="14"/>
  <c r="BK134" i="14"/>
  <c r="BK248" i="15"/>
  <c r="J245" i="15"/>
  <c r="J239" i="15"/>
  <c r="BK234" i="15"/>
  <c r="J224" i="15"/>
  <c r="BK219" i="15"/>
  <c r="BK211" i="15"/>
  <c r="J206" i="15"/>
  <c r="BK197" i="15"/>
  <c r="BK188" i="15"/>
  <c r="J181" i="15"/>
  <c r="J172" i="15"/>
  <c r="J165" i="15"/>
  <c r="J158" i="15"/>
  <c r="BK151" i="15"/>
  <c r="J145" i="15"/>
  <c r="J246" i="15"/>
  <c r="BK243" i="15"/>
  <c r="BK237" i="15"/>
  <c r="J231" i="15"/>
  <c r="J223" i="15"/>
  <c r="J217" i="15"/>
  <c r="J212" i="15"/>
  <c r="J204" i="15"/>
  <c r="BK196" i="15"/>
  <c r="J187" i="15"/>
  <c r="J177" i="15"/>
  <c r="BK172" i="15"/>
  <c r="BK164" i="15"/>
  <c r="BK157" i="15"/>
  <c r="BK148" i="15"/>
  <c r="J243" i="15"/>
  <c r="BK238" i="15"/>
  <c r="BK230" i="15"/>
  <c r="BK224" i="15"/>
  <c r="J219" i="15"/>
  <c r="BK213" i="15"/>
  <c r="J205" i="15"/>
  <c r="BK199" i="15"/>
  <c r="BK189" i="15"/>
  <c r="BK183" i="15"/>
  <c r="J178" i="15"/>
  <c r="J171" i="15"/>
  <c r="J167" i="15"/>
  <c r="BK163" i="15"/>
  <c r="J159" i="15"/>
  <c r="J151" i="15"/>
  <c r="BK147" i="15"/>
  <c r="BK176" i="16"/>
  <c r="BK163" i="16"/>
  <c r="J152" i="16"/>
  <c r="J146" i="16"/>
  <c r="BK137" i="16"/>
  <c r="J181" i="16"/>
  <c r="J174" i="16"/>
  <c r="BK171" i="16"/>
  <c r="BK164" i="16"/>
  <c r="BK157" i="16"/>
  <c r="J147" i="16"/>
  <c r="BK140" i="16"/>
  <c r="J132" i="16"/>
  <c r="BK181" i="16"/>
  <c r="BK174" i="16"/>
  <c r="BK169" i="16"/>
  <c r="J162" i="16"/>
  <c r="BK154" i="16"/>
  <c r="BK148" i="16"/>
  <c r="J135" i="16"/>
  <c r="J168" i="16"/>
  <c r="J161" i="16"/>
  <c r="J149" i="16"/>
  <c r="J142" i="16"/>
  <c r="J164" i="17"/>
  <c r="J161" i="17"/>
  <c r="BK154" i="17"/>
  <c r="J150" i="17"/>
  <c r="J145" i="17"/>
  <c r="BK139" i="17"/>
  <c r="J135" i="17"/>
  <c r="BK163" i="17"/>
  <c r="BK158" i="17"/>
  <c r="J154" i="17"/>
  <c r="J149" i="17"/>
  <c r="BK145" i="17"/>
  <c r="J137" i="17"/>
  <c r="J166" i="17"/>
  <c r="J159" i="17"/>
  <c r="J153" i="17"/>
  <c r="J148" i="17"/>
  <c r="J141" i="17"/>
  <c r="J136" i="17"/>
  <c r="BK131" i="17"/>
  <c r="BK172" i="18"/>
  <c r="BK167" i="18"/>
  <c r="J163" i="18"/>
  <c r="BK157" i="18"/>
  <c r="BK152" i="18"/>
  <c r="BK143" i="18"/>
  <c r="J136" i="18"/>
  <c r="J175" i="18"/>
  <c r="J171" i="18"/>
  <c r="BK169" i="18"/>
  <c r="BK162" i="18"/>
  <c r="BK148" i="18"/>
  <c r="BK139" i="18"/>
  <c r="J132" i="18"/>
  <c r="J151" i="18"/>
  <c r="BK145" i="18"/>
  <c r="J140" i="18"/>
  <c r="BK135" i="18"/>
  <c r="BK130" i="18"/>
  <c r="BK162" i="19"/>
  <c r="BK160" i="19"/>
  <c r="J156" i="19"/>
  <c r="J152" i="19"/>
  <c r="J144" i="19"/>
  <c r="BK136" i="19"/>
  <c r="BK133" i="19"/>
  <c r="J129" i="19"/>
  <c r="J161" i="19"/>
  <c r="BK154" i="19"/>
  <c r="BK146" i="19"/>
  <c r="BK143" i="19"/>
  <c r="BK139" i="19"/>
  <c r="BK131" i="19"/>
  <c r="J167" i="19"/>
  <c r="J160" i="19"/>
  <c r="BK151" i="19"/>
  <c r="BK147" i="19"/>
  <c r="J143" i="19"/>
  <c r="J132" i="19"/>
  <c r="J163" i="20"/>
  <c r="BK154" i="20"/>
  <c r="BK145" i="20"/>
  <c r="J136" i="20"/>
  <c r="BK151" i="20"/>
  <c r="J140" i="20"/>
  <c r="BK158" i="20"/>
  <c r="J151" i="20"/>
  <c r="J145" i="20"/>
  <c r="BK136" i="20"/>
  <c r="BK165" i="20"/>
  <c r="BK155" i="20"/>
  <c r="BK138" i="20"/>
  <c r="BK131" i="20"/>
  <c r="BK157" i="21"/>
  <c r="J152" i="21"/>
  <c r="J146" i="21"/>
  <c r="J138" i="21"/>
  <c r="J131" i="21"/>
  <c r="J157" i="21"/>
  <c r="J144" i="21"/>
  <c r="BK160" i="21"/>
  <c r="J155" i="21"/>
  <c r="J154" i="21"/>
  <c r="BK152" i="21"/>
  <c r="BK151" i="21"/>
  <c r="BK148" i="21"/>
  <c r="BK147" i="21"/>
  <c r="BK146" i="21"/>
  <c r="BK145" i="21"/>
  <c r="J142" i="21"/>
  <c r="J140" i="21"/>
  <c r="BK138" i="21"/>
  <c r="J136" i="21"/>
  <c r="J135" i="21"/>
  <c r="BK134" i="21"/>
  <c r="J132" i="21"/>
  <c r="BK174" i="22"/>
  <c r="J169" i="22"/>
  <c r="J168" i="22"/>
  <c r="J167" i="22"/>
  <c r="BK165" i="22"/>
  <c r="BK164" i="22"/>
  <c r="J162" i="22"/>
  <c r="J156" i="22"/>
  <c r="J155" i="22"/>
  <c r="J153" i="22"/>
  <c r="BK149" i="22"/>
  <c r="BK147" i="22"/>
  <c r="BK138" i="22"/>
  <c r="J137" i="22"/>
  <c r="J134" i="22"/>
  <c r="BK133" i="22"/>
  <c r="J176" i="22"/>
  <c r="BK173" i="22"/>
  <c r="J172" i="22"/>
  <c r="J171" i="22"/>
  <c r="BK167" i="22"/>
  <c r="BK166" i="22"/>
  <c r="BK156" i="22"/>
  <c r="BK151" i="22"/>
  <c r="J149" i="22"/>
  <c r="BK148" i="22"/>
  <c r="J146" i="22"/>
  <c r="BK145" i="22"/>
  <c r="J144" i="22"/>
  <c r="BK143" i="22"/>
  <c r="J142" i="22"/>
  <c r="J140" i="22"/>
  <c r="J138" i="22"/>
  <c r="BK136" i="22"/>
  <c r="BK135" i="22"/>
  <c r="J154" i="22"/>
  <c r="J148" i="22"/>
  <c r="BK131" i="22"/>
  <c r="J164" i="22"/>
  <c r="J159" i="22"/>
  <c r="BK154" i="22"/>
  <c r="J147" i="22"/>
  <c r="BK144" i="22"/>
  <c r="J131" i="22"/>
  <c r="J168" i="23"/>
  <c r="BK160" i="23"/>
  <c r="BK151" i="23"/>
  <c r="BK138" i="23"/>
  <c r="BK135" i="23"/>
  <c r="BK167" i="23"/>
  <c r="J161" i="23"/>
  <c r="J157" i="23"/>
  <c r="J150" i="23"/>
  <c r="J146" i="23"/>
  <c r="J140" i="23"/>
  <c r="BK133" i="23"/>
  <c r="BK165" i="23"/>
  <c r="BK156" i="23"/>
  <c r="J151" i="23"/>
  <c r="J147" i="23"/>
  <c r="J142" i="23"/>
  <c r="J137" i="23"/>
  <c r="J131" i="23"/>
  <c r="J150" i="24"/>
  <c r="BK142" i="24"/>
  <c r="BK137" i="24"/>
  <c r="BK131" i="24"/>
  <c r="J145" i="24"/>
  <c r="J133" i="24"/>
  <c r="BK127" i="24"/>
  <c r="BK147" i="24"/>
  <c r="J143" i="24"/>
  <c r="BK136" i="24"/>
  <c r="J129" i="24"/>
  <c r="BK152" i="24"/>
  <c r="BK139" i="24"/>
  <c r="J132" i="24"/>
  <c r="BK182" i="25"/>
  <c r="BK171" i="25"/>
  <c r="J166" i="25"/>
  <c r="BK162" i="25"/>
  <c r="J157" i="25"/>
  <c r="BK150" i="25"/>
  <c r="BK146" i="25"/>
  <c r="BK140" i="25"/>
  <c r="J134" i="25"/>
  <c r="J177" i="25"/>
  <c r="BK169" i="25"/>
  <c r="J164" i="25"/>
  <c r="J155" i="25"/>
  <c r="BK149" i="25"/>
  <c r="J142" i="25"/>
  <c r="J135" i="25"/>
  <c r="BK173" i="25"/>
  <c r="BK164" i="25"/>
  <c r="BK159" i="25"/>
  <c r="BK155" i="25"/>
  <c r="BK145" i="25"/>
  <c r="BK130" i="25"/>
  <c r="J145" i="25"/>
  <c r="BK135" i="25"/>
  <c r="J155" i="26"/>
  <c r="BK147" i="26"/>
  <c r="BK141" i="26"/>
  <c r="J135" i="26"/>
  <c r="BK161" i="26"/>
  <c r="BK156" i="26"/>
  <c r="J132" i="26"/>
  <c r="J159" i="26"/>
  <c r="J154" i="26"/>
  <c r="BK146" i="26"/>
  <c r="J142" i="26"/>
  <c r="J133" i="26"/>
  <c r="BK166" i="26"/>
  <c r="BK157" i="26"/>
  <c r="J148" i="26"/>
  <c r="J136" i="26"/>
  <c r="BK130" i="26"/>
  <c r="BK154" i="27"/>
  <c r="J146" i="27"/>
  <c r="J139" i="27"/>
  <c r="BK133" i="27"/>
  <c r="J130" i="27"/>
  <c r="J153" i="27"/>
  <c r="BK150" i="27"/>
  <c r="BK139" i="27"/>
  <c r="J133" i="27"/>
  <c r="J158" i="27"/>
  <c r="J151" i="27"/>
  <c r="BK141" i="27"/>
  <c r="BK132" i="27"/>
  <c r="BK170" i="28"/>
  <c r="J164" i="28"/>
  <c r="J161" i="28"/>
  <c r="BK159" i="28"/>
  <c r="J143" i="28"/>
  <c r="BK138" i="28"/>
  <c r="BK133" i="28"/>
  <c r="J155" i="28"/>
  <c r="J151" i="28"/>
  <c r="BK146" i="28"/>
  <c r="J133" i="28"/>
  <c r="J126" i="28"/>
  <c r="BK171" i="28"/>
  <c r="J166" i="28"/>
  <c r="J162" i="28"/>
  <c r="BK156" i="28"/>
  <c r="J152" i="28"/>
  <c r="J144" i="28"/>
  <c r="J138" i="28"/>
  <c r="BK135" i="28"/>
  <c r="J161" i="2"/>
  <c r="J156" i="2"/>
  <c r="BK151" i="2"/>
  <c r="J149" i="2"/>
  <c r="BK145" i="2"/>
  <c r="BK143" i="2"/>
  <c r="BK140" i="2"/>
  <c r="J139" i="2"/>
  <c r="BK136" i="2"/>
  <c r="AS123" i="1"/>
  <c r="AS102" i="1"/>
  <c r="J162" i="2"/>
  <c r="BK167" i="2"/>
  <c r="J315" i="3"/>
  <c r="J306" i="3"/>
  <c r="BK299" i="3"/>
  <c r="J292" i="3"/>
  <c r="J287" i="3"/>
  <c r="BK277" i="3"/>
  <c r="BK273" i="3"/>
  <c r="J262" i="3"/>
  <c r="BK249" i="3"/>
  <c r="BK240" i="3"/>
  <c r="BK228" i="3"/>
  <c r="J222" i="3"/>
  <c r="J212" i="3"/>
  <c r="BK206" i="3"/>
  <c r="J198" i="3"/>
  <c r="J186" i="3"/>
  <c r="J178" i="3"/>
  <c r="BK171" i="3"/>
  <c r="J164" i="3"/>
  <c r="BK156" i="3"/>
  <c r="J325" i="3"/>
  <c r="BK318" i="3"/>
  <c r="J304" i="3"/>
  <c r="BK294" i="3"/>
  <c r="BK287" i="3"/>
  <c r="BK283" i="3"/>
  <c r="J224" i="3"/>
  <c r="BK160" i="3"/>
  <c r="J152" i="3"/>
  <c r="BK323" i="3"/>
  <c r="BK316" i="3"/>
  <c r="BK310" i="3"/>
  <c r="J305" i="3"/>
  <c r="J294" i="3"/>
  <c r="J285" i="3"/>
  <c r="BK278" i="3"/>
  <c r="BK271" i="3"/>
  <c r="BK262" i="3"/>
  <c r="J256" i="3"/>
  <c r="J248" i="3"/>
  <c r="J236" i="3"/>
  <c r="J232" i="3"/>
  <c r="J227" i="3"/>
  <c r="BK219" i="3"/>
  <c r="BK212" i="3"/>
  <c r="J203" i="3"/>
  <c r="BK200" i="3"/>
  <c r="BK193" i="3"/>
  <c r="BK186" i="3"/>
  <c r="J176" i="3"/>
  <c r="BK166" i="3"/>
  <c r="J158" i="3"/>
  <c r="J319" i="3"/>
  <c r="J311" i="3"/>
  <c r="J307" i="3"/>
  <c r="J299" i="3"/>
  <c r="J291" i="3"/>
  <c r="BK285" i="3"/>
  <c r="BK280" i="3"/>
  <c r="J274" i="3"/>
  <c r="J267" i="3"/>
  <c r="BK258" i="3"/>
  <c r="BK247" i="3"/>
  <c r="BK232" i="3"/>
  <c r="J223" i="3"/>
  <c r="BK217" i="3"/>
  <c r="BK208" i="3"/>
  <c r="BK196" i="3"/>
  <c r="J187" i="3"/>
  <c r="J180" i="3"/>
  <c r="BK174" i="3"/>
  <c r="J165" i="3"/>
  <c r="J159" i="3"/>
  <c r="J280" i="4"/>
  <c r="BK272" i="4"/>
  <c r="J264" i="4"/>
  <c r="J254" i="4"/>
  <c r="BK247" i="4"/>
  <c r="J243" i="4"/>
  <c r="BK236" i="4"/>
  <c r="BK232" i="4"/>
  <c r="J227" i="4"/>
  <c r="J223" i="4"/>
  <c r="BK219" i="4"/>
  <c r="BK211" i="4"/>
  <c r="BK204" i="4"/>
  <c r="BK197" i="4"/>
  <c r="J192" i="4"/>
  <c r="J187" i="4"/>
  <c r="J184" i="4"/>
  <c r="BK172" i="4"/>
  <c r="BK166" i="4"/>
  <c r="BK150" i="4"/>
  <c r="J142" i="4"/>
  <c r="J283" i="4"/>
  <c r="BK280" i="4"/>
  <c r="BK275" i="4"/>
  <c r="BK270" i="4"/>
  <c r="J266" i="4"/>
  <c r="BK261" i="4"/>
  <c r="J257" i="4"/>
  <c r="J251" i="4"/>
  <c r="J241" i="4"/>
  <c r="J235" i="4"/>
  <c r="BK228" i="4"/>
  <c r="J218" i="4"/>
  <c r="BK214" i="4"/>
  <c r="BK210" i="4"/>
  <c r="J204" i="4"/>
  <c r="BK190" i="4"/>
  <c r="J182" i="4"/>
  <c r="J177" i="4"/>
  <c r="J163" i="4"/>
  <c r="J155" i="4"/>
  <c r="J152" i="4"/>
  <c r="J270" i="4"/>
  <c r="BK260" i="4"/>
  <c r="BK255" i="4"/>
  <c r="BK251" i="4"/>
  <c r="J247" i="4"/>
  <c r="BK241" i="4"/>
  <c r="J234" i="4"/>
  <c r="J226" i="4"/>
  <c r="BK222" i="4"/>
  <c r="J216" i="4"/>
  <c r="J209" i="4"/>
  <c r="J203" i="4"/>
  <c r="BK198" i="4"/>
  <c r="BK188" i="4"/>
  <c r="BK181" i="4"/>
  <c r="BK174" i="4"/>
  <c r="J172" i="4"/>
  <c r="J158" i="4"/>
  <c r="BK151" i="4"/>
  <c r="BK147" i="4"/>
  <c r="BK139" i="4"/>
  <c r="J175" i="4"/>
  <c r="J166" i="4"/>
  <c r="J160" i="4"/>
  <c r="BK149" i="4"/>
  <c r="BK142" i="4"/>
  <c r="J278" i="5"/>
  <c r="J273" i="5"/>
  <c r="J266" i="5"/>
  <c r="J263" i="5"/>
  <c r="J256" i="5"/>
  <c r="J251" i="5"/>
  <c r="J245" i="5"/>
  <c r="J237" i="5"/>
  <c r="J228" i="5"/>
  <c r="J219" i="5"/>
  <c r="J216" i="5"/>
  <c r="BK209" i="5"/>
  <c r="J194" i="5"/>
  <c r="J180" i="5"/>
  <c r="J171" i="5"/>
  <c r="BK156" i="5"/>
  <c r="J146" i="5"/>
  <c r="J279" i="5"/>
  <c r="J275" i="5"/>
  <c r="BK267" i="5"/>
  <c r="BK258" i="5"/>
  <c r="BK252" i="5"/>
  <c r="BK241" i="5"/>
  <c r="BK236" i="5"/>
  <c r="BK230" i="5"/>
  <c r="BK226" i="5"/>
  <c r="J220" i="5"/>
  <c r="BK213" i="5"/>
  <c r="J195" i="5"/>
  <c r="J187" i="5"/>
  <c r="J183" i="5"/>
  <c r="J173" i="5"/>
  <c r="BK162" i="5"/>
  <c r="BK154" i="5"/>
  <c r="J150" i="5"/>
  <c r="BK142" i="5"/>
  <c r="BK274" i="5"/>
  <c r="J269" i="5"/>
  <c r="J260" i="5"/>
  <c r="BK254" i="5"/>
  <c r="BK248" i="5"/>
  <c r="J242" i="5"/>
  <c r="J231" i="5"/>
  <c r="BK228" i="5"/>
  <c r="BK221" i="5"/>
  <c r="J211" i="5"/>
  <c r="BK204" i="5"/>
  <c r="BK200" i="5"/>
  <c r="J196" i="5"/>
  <c r="J189" i="5"/>
  <c r="J184" i="5"/>
  <c r="J179" i="5"/>
  <c r="J169" i="5"/>
  <c r="BK165" i="5"/>
  <c r="BK159" i="5"/>
  <c r="J142" i="5"/>
  <c r="BK206" i="5"/>
  <c r="BK198" i="5"/>
  <c r="BK193" i="5"/>
  <c r="J185" i="5"/>
  <c r="BK178" i="5"/>
  <c r="BK171" i="5"/>
  <c r="J160" i="5"/>
  <c r="J152" i="5"/>
  <c r="BK141" i="5"/>
  <c r="J252" i="6"/>
  <c r="J257" i="6"/>
  <c r="J251" i="6"/>
  <c r="BK248" i="6"/>
  <c r="J236" i="6"/>
  <c r="J225" i="6"/>
  <c r="J217" i="6"/>
  <c r="BK211" i="6"/>
  <c r="BK205" i="6"/>
  <c r="J193" i="6"/>
  <c r="J190" i="6"/>
  <c r="BK184" i="6"/>
  <c r="J174" i="6"/>
  <c r="BK158" i="6"/>
  <c r="J149" i="6"/>
  <c r="J144" i="6"/>
  <c r="J138" i="6"/>
  <c r="BK246" i="6"/>
  <c r="J235" i="6"/>
  <c r="J229" i="6"/>
  <c r="BK221" i="6"/>
  <c r="J215" i="6"/>
  <c r="J196" i="6"/>
  <c r="BK190" i="6"/>
  <c r="BK182" i="6"/>
  <c r="J170" i="6"/>
  <c r="J165" i="6"/>
  <c r="J160" i="6"/>
  <c r="BK154" i="6"/>
  <c r="BK149" i="6"/>
  <c r="BK139" i="6"/>
  <c r="BK247" i="6"/>
  <c r="BK240" i="6"/>
  <c r="BK232" i="6"/>
  <c r="BK226" i="6"/>
  <c r="BK215" i="6"/>
  <c r="J212" i="6"/>
  <c r="J204" i="6"/>
  <c r="BK199" i="6"/>
  <c r="BK189" i="6"/>
  <c r="BK186" i="6"/>
  <c r="J178" i="6"/>
  <c r="J173" i="6"/>
  <c r="BK165" i="6"/>
  <c r="BK157" i="6"/>
  <c r="BK147" i="6"/>
  <c r="BK136" i="6"/>
  <c r="BK245" i="6"/>
  <c r="J242" i="6"/>
  <c r="J232" i="6"/>
  <c r="BK222" i="6"/>
  <c r="J213" i="6"/>
  <c r="BK202" i="6"/>
  <c r="J176" i="6"/>
  <c r="BK170" i="6"/>
  <c r="J163" i="6"/>
  <c r="J143" i="6"/>
  <c r="BK134" i="6"/>
  <c r="BK141" i="7"/>
  <c r="J141" i="7"/>
  <c r="J135" i="7"/>
  <c r="BK145" i="7"/>
  <c r="J137" i="7"/>
  <c r="BK160" i="8"/>
  <c r="J155" i="8"/>
  <c r="BK154" i="8"/>
  <c r="BK153" i="8"/>
  <c r="J150" i="8"/>
  <c r="BK145" i="8"/>
  <c r="J146" i="8"/>
  <c r="BK141" i="8"/>
  <c r="J160" i="8"/>
  <c r="J153" i="8"/>
  <c r="BK147" i="8"/>
  <c r="J144" i="8"/>
  <c r="BK162" i="2"/>
  <c r="BK156" i="2"/>
  <c r="J151" i="2"/>
  <c r="BK149" i="2"/>
  <c r="BK146" i="2"/>
  <c r="J145" i="2"/>
  <c r="BK142" i="2"/>
  <c r="J141" i="2"/>
  <c r="J138" i="2"/>
  <c r="J136" i="2"/>
  <c r="AS115" i="1"/>
  <c r="BK163" i="2"/>
  <c r="BK158" i="2"/>
  <c r="BK161" i="2"/>
  <c r="J159" i="2"/>
  <c r="J313" i="3"/>
  <c r="J302" i="3"/>
  <c r="J296" i="3"/>
  <c r="BK291" i="3"/>
  <c r="J282" i="3"/>
  <c r="J276" i="3"/>
  <c r="J269" i="3"/>
  <c r="BK255" i="3"/>
  <c r="BK246" i="3"/>
  <c r="J242" i="3"/>
  <c r="BK235" i="3"/>
  <c r="J221" i="3"/>
  <c r="J213" i="3"/>
  <c r="J204" i="3"/>
  <c r="J196" i="3"/>
  <c r="J183" i="3"/>
  <c r="J175" i="3"/>
  <c r="BK168" i="3"/>
  <c r="BK158" i="3"/>
  <c r="J153" i="3"/>
  <c r="J323" i="3"/>
  <c r="BK317" i="3"/>
  <c r="BK313" i="3"/>
  <c r="BK300" i="3"/>
  <c r="J290" i="3"/>
  <c r="J286" i="3"/>
  <c r="J225" i="3"/>
  <c r="BK221" i="3"/>
  <c r="BK159" i="3"/>
  <c r="J278" i="3"/>
  <c r="BK266" i="3"/>
  <c r="J253" i="3"/>
  <c r="BK243" i="3"/>
  <c r="J230" i="3"/>
  <c r="BK227" i="3"/>
  <c r="BK220" i="3"/>
  <c r="BK204" i="3"/>
  <c r="J194" i="3"/>
  <c r="BK185" i="3"/>
  <c r="J179" i="3"/>
  <c r="BK172" i="3"/>
  <c r="J162" i="3"/>
  <c r="J154" i="3"/>
  <c r="BK282" i="4"/>
  <c r="BK277" i="4"/>
  <c r="BK271" i="4"/>
  <c r="BK266" i="4"/>
  <c r="J256" i="4"/>
  <c r="J250" i="4"/>
  <c r="BK244" i="4"/>
  <c r="BK237" i="4"/>
  <c r="BK233" i="4"/>
  <c r="BK229" i="4"/>
  <c r="BK224" i="4"/>
  <c r="BK221" i="4"/>
  <c r="J212" i="4"/>
  <c r="BK203" i="4"/>
  <c r="J201" i="4"/>
  <c r="J195" i="4"/>
  <c r="BK189" i="4"/>
  <c r="BK186" i="4"/>
  <c r="BK182" i="4"/>
  <c r="BK164" i="4"/>
  <c r="BK153" i="4"/>
  <c r="BK143" i="4"/>
  <c r="J284" i="4"/>
  <c r="BK281" i="4"/>
  <c r="J272" i="4"/>
  <c r="J268" i="4"/>
  <c r="J265" i="4"/>
  <c r="J262" i="4"/>
  <c r="BK258" i="4"/>
  <c r="J249" i="4"/>
  <c r="BK240" i="4"/>
  <c r="J231" i="4"/>
  <c r="BK223" i="4"/>
  <c r="BK216" i="4"/>
  <c r="BK213" i="4"/>
  <c r="BK207" i="4"/>
  <c r="BK199" i="4"/>
  <c r="J186" i="4"/>
  <c r="BK179" i="4"/>
  <c r="BK173" i="4"/>
  <c r="J156" i="4"/>
  <c r="BK141" i="4"/>
  <c r="J275" i="4"/>
  <c r="BK267" i="4"/>
  <c r="J259" i="4"/>
  <c r="BK254" i="4"/>
  <c r="J248" i="4"/>
  <c r="BK242" i="4"/>
  <c r="J233" i="4"/>
  <c r="J228" i="4"/>
  <c r="J221" i="4"/>
  <c r="J217" i="4"/>
  <c r="J211" i="4"/>
  <c r="BK205" i="4"/>
  <c r="J199" i="4"/>
  <c r="BK193" i="4"/>
  <c r="BK195" i="4"/>
  <c r="J178" i="4"/>
  <c r="BK175" i="4"/>
  <c r="J167" i="4"/>
  <c r="BK154" i="4"/>
  <c r="BK148" i="4"/>
  <c r="J141" i="4"/>
  <c r="BK184" i="4"/>
  <c r="BK168" i="4"/>
  <c r="J165" i="4"/>
  <c r="BK157" i="4"/>
  <c r="BK145" i="4"/>
  <c r="BK138" i="4"/>
  <c r="J276" i="5"/>
  <c r="BK270" i="5"/>
  <c r="J265" i="5"/>
  <c r="BK259" i="5"/>
  <c r="J252" i="5"/>
  <c r="BK246" i="5"/>
  <c r="BK242" i="5"/>
  <c r="BK235" i="5"/>
  <c r="BK233" i="5"/>
  <c r="BK222" i="5"/>
  <c r="BK217" i="5"/>
  <c r="BK211" i="5"/>
  <c r="BK189" i="5"/>
  <c r="BK174" i="5"/>
  <c r="BK170" i="5"/>
  <c r="BK151" i="5"/>
  <c r="BK140" i="5"/>
  <c r="BK276" i="5"/>
  <c r="J270" i="5"/>
  <c r="BK264" i="5"/>
  <c r="BK256" i="5"/>
  <c r="BK244" i="5"/>
  <c r="J240" i="5"/>
  <c r="J233" i="5"/>
  <c r="BK229" i="5"/>
  <c r="J223" i="5"/>
  <c r="J217" i="5"/>
  <c r="J200" i="5"/>
  <c r="BK190" i="5"/>
  <c r="J177" i="5"/>
  <c r="J166" i="5"/>
  <c r="BK161" i="5"/>
  <c r="BK153" i="5"/>
  <c r="BK146" i="5"/>
  <c r="J141" i="5"/>
  <c r="BK273" i="5"/>
  <c r="BK266" i="5"/>
  <c r="BK257" i="5"/>
  <c r="BK251" i="5"/>
  <c r="J247" i="5"/>
  <c r="J239" i="5"/>
  <c r="BK232" i="5"/>
  <c r="BK227" i="5"/>
  <c r="J222" i="5"/>
  <c r="BK214" i="5"/>
  <c r="J208" i="5"/>
  <c r="BK203" i="5"/>
  <c r="J199" i="5"/>
  <c r="J190" i="5"/>
  <c r="BK187" i="5"/>
  <c r="J181" i="5"/>
  <c r="BK176" i="5"/>
  <c r="J170" i="5"/>
  <c r="J167" i="5"/>
  <c r="J158" i="5"/>
  <c r="J212" i="5"/>
  <c r="J204" i="5"/>
  <c r="BK197" i="5"/>
  <c r="BK194" i="5"/>
  <c r="J186" i="5"/>
  <c r="BK177" i="5"/>
  <c r="BK169" i="5"/>
  <c r="J161" i="5"/>
  <c r="J156" i="5"/>
  <c r="J149" i="5"/>
  <c r="BK256" i="6"/>
  <c r="BK251" i="6"/>
  <c r="BK252" i="6"/>
  <c r="J246" i="6"/>
  <c r="J234" i="6"/>
  <c r="BK220" i="6"/>
  <c r="BK212" i="6"/>
  <c r="BK207" i="6"/>
  <c r="BK200" i="6"/>
  <c r="J192" i="6"/>
  <c r="J186" i="6"/>
  <c r="J180" i="6"/>
  <c r="BK178" i="6"/>
  <c r="J161" i="6"/>
  <c r="BK156" i="6"/>
  <c r="J145" i="6"/>
  <c r="J139" i="6"/>
  <c r="J245" i="6"/>
  <c r="BK234" i="6"/>
  <c r="J222" i="6"/>
  <c r="BK216" i="6"/>
  <c r="J210" i="6"/>
  <c r="BK192" i="6"/>
  <c r="J183" i="6"/>
  <c r="BK176" i="6"/>
  <c r="J167" i="6"/>
  <c r="J159" i="6"/>
  <c r="J150" i="6"/>
  <c r="BK144" i="6"/>
  <c r="BK135" i="6"/>
  <c r="BK242" i="6"/>
  <c r="BK238" i="6"/>
  <c r="BK229" i="6"/>
  <c r="BK224" i="6"/>
  <c r="J211" i="6"/>
  <c r="J200" i="6"/>
  <c r="BK191" i="6"/>
  <c r="J184" i="6"/>
  <c r="BK177" i="6"/>
  <c r="BK169" i="6"/>
  <c r="BK163" i="6"/>
  <c r="J151" i="6"/>
  <c r="BK146" i="6"/>
  <c r="J248" i="6"/>
  <c r="J241" i="6"/>
  <c r="J237" i="6"/>
  <c r="BK227" i="6"/>
  <c r="J220" i="6"/>
  <c r="BK208" i="6"/>
  <c r="BK196" i="6"/>
  <c r="J185" i="6"/>
  <c r="BK173" i="6"/>
  <c r="J164" i="6"/>
  <c r="BK160" i="6"/>
  <c r="BK155" i="6"/>
  <c r="BK153" i="6"/>
  <c r="J148" i="6"/>
  <c r="J139" i="7"/>
  <c r="BK140" i="7"/>
  <c r="J134" i="7"/>
  <c r="J140" i="7"/>
  <c r="J136" i="7"/>
  <c r="BK135" i="7"/>
  <c r="BK150" i="7"/>
  <c r="J145" i="7"/>
  <c r="J143" i="7"/>
  <c r="J138" i="7"/>
  <c r="BK167" i="8"/>
  <c r="J164" i="8"/>
  <c r="BK156" i="8"/>
  <c r="BK163" i="8"/>
  <c r="J157" i="8"/>
  <c r="BK148" i="8"/>
  <c r="BK142" i="8"/>
  <c r="J163" i="8"/>
  <c r="BK155" i="8"/>
  <c r="BK150" i="8"/>
  <c r="F39" i="3" l="1"/>
  <c r="BK135" i="2"/>
  <c r="J135" i="2" s="1"/>
  <c r="J102" i="2" s="1"/>
  <c r="BK148" i="2"/>
  <c r="J148" i="2"/>
  <c r="J103" i="2" s="1"/>
  <c r="T155" i="2"/>
  <c r="T160" i="2"/>
  <c r="T151" i="3"/>
  <c r="R155" i="3"/>
  <c r="BK161" i="3"/>
  <c r="J161" i="3"/>
  <c r="J104" i="3"/>
  <c r="P173" i="3"/>
  <c r="T184" i="3"/>
  <c r="T190" i="3"/>
  <c r="T195" i="3"/>
  <c r="P202" i="3"/>
  <c r="P210" i="3"/>
  <c r="P214" i="3"/>
  <c r="BK234" i="3"/>
  <c r="J234" i="3" s="1"/>
  <c r="J114" i="3" s="1"/>
  <c r="BK244" i="3"/>
  <c r="J244" i="3" s="1"/>
  <c r="J115" i="3" s="1"/>
  <c r="R252" i="3"/>
  <c r="T257" i="3"/>
  <c r="P263" i="3"/>
  <c r="P289" i="3"/>
  <c r="P298" i="3"/>
  <c r="T303" i="3"/>
  <c r="R314" i="3"/>
  <c r="T324" i="3"/>
  <c r="R137" i="4"/>
  <c r="R146" i="4"/>
  <c r="R136" i="4" s="1"/>
  <c r="BK162" i="4"/>
  <c r="J162" i="4" s="1"/>
  <c r="J107" i="4" s="1"/>
  <c r="T171" i="4"/>
  <c r="T200" i="4"/>
  <c r="BK239" i="4"/>
  <c r="J239" i="4" s="1"/>
  <c r="J110" i="4" s="1"/>
  <c r="T278" i="4"/>
  <c r="T135" i="2"/>
  <c r="T134" i="2" s="1"/>
  <c r="T148" i="2"/>
  <c r="P155" i="2"/>
  <c r="R160" i="2"/>
  <c r="BK151" i="3"/>
  <c r="J151" i="3"/>
  <c r="J102" i="3"/>
  <c r="T155" i="3"/>
  <c r="P161" i="3"/>
  <c r="BK173" i="3"/>
  <c r="J173" i="3" s="1"/>
  <c r="J105" i="3" s="1"/>
  <c r="BK184" i="3"/>
  <c r="J184" i="3" s="1"/>
  <c r="J106" i="3" s="1"/>
  <c r="P190" i="3"/>
  <c r="BK195" i="3"/>
  <c r="J195" i="3" s="1"/>
  <c r="J108" i="3" s="1"/>
  <c r="T202" i="3"/>
  <c r="BK214" i="3"/>
  <c r="J214" i="3" s="1"/>
  <c r="J113" i="3" s="1"/>
  <c r="P234" i="3"/>
  <c r="R244" i="3"/>
  <c r="P252" i="3"/>
  <c r="BK257" i="3"/>
  <c r="J257" i="3"/>
  <c r="J117" i="3"/>
  <c r="T263" i="3"/>
  <c r="R289" i="3"/>
  <c r="T298" i="3"/>
  <c r="P303" i="3"/>
  <c r="P314" i="3"/>
  <c r="R324" i="3"/>
  <c r="T137" i="4"/>
  <c r="P146" i="4"/>
  <c r="T162" i="4"/>
  <c r="BK171" i="4"/>
  <c r="J171" i="4" s="1"/>
  <c r="J108" i="4" s="1"/>
  <c r="BK200" i="4"/>
  <c r="J200" i="4" s="1"/>
  <c r="J109" i="4" s="1"/>
  <c r="T239" i="4"/>
  <c r="R278" i="4"/>
  <c r="T176" i="10"/>
  <c r="P201" i="10"/>
  <c r="R225" i="10"/>
  <c r="T270" i="10"/>
  <c r="BK139" i="11"/>
  <c r="J139" i="11"/>
  <c r="J102" i="11" s="1"/>
  <c r="BK145" i="11"/>
  <c r="J145" i="11" s="1"/>
  <c r="J104" i="11" s="1"/>
  <c r="BK152" i="11"/>
  <c r="J152" i="11" s="1"/>
  <c r="J105" i="11" s="1"/>
  <c r="T161" i="11"/>
  <c r="R181" i="11"/>
  <c r="P188" i="11"/>
  <c r="BK209" i="11"/>
  <c r="J209" i="11" s="1"/>
  <c r="J109" i="11" s="1"/>
  <c r="T223" i="11"/>
  <c r="BK233" i="11"/>
  <c r="BK232" i="11"/>
  <c r="J232" i="11"/>
  <c r="J111" i="11"/>
  <c r="BK240" i="11"/>
  <c r="J240" i="11" s="1"/>
  <c r="J113" i="11" s="1"/>
  <c r="T133" i="12"/>
  <c r="T132" i="12" s="1"/>
  <c r="R141" i="12"/>
  <c r="T219" i="12"/>
  <c r="R234" i="12"/>
  <c r="T241" i="12"/>
  <c r="R130" i="13"/>
  <c r="R129" i="13" s="1"/>
  <c r="R182" i="13"/>
  <c r="P186" i="13"/>
  <c r="T133" i="14"/>
  <c r="BK154" i="14"/>
  <c r="J154" i="14"/>
  <c r="J103" i="14"/>
  <c r="BK163" i="14"/>
  <c r="R144" i="15"/>
  <c r="P155" i="15"/>
  <c r="T166" i="15"/>
  <c r="R173" i="15"/>
  <c r="R180" i="15"/>
  <c r="BK193" i="15"/>
  <c r="J193" i="15" s="1"/>
  <c r="J109" i="15" s="1"/>
  <c r="BK198" i="15"/>
  <c r="J198" i="15" s="1"/>
  <c r="J110" i="15" s="1"/>
  <c r="P202" i="15"/>
  <c r="T207" i="15"/>
  <c r="R210" i="15"/>
  <c r="T228" i="15"/>
  <c r="T233" i="15"/>
  <c r="T242" i="15"/>
  <c r="P130" i="16"/>
  <c r="P138" i="16"/>
  <c r="T141" i="16"/>
  <c r="R158" i="16"/>
  <c r="BK180" i="16"/>
  <c r="J180" i="16" s="1"/>
  <c r="J106" i="16" s="1"/>
  <c r="R127" i="17"/>
  <c r="R132" i="17"/>
  <c r="P128" i="18"/>
  <c r="T133" i="18"/>
  <c r="P159" i="18"/>
  <c r="P158" i="18" s="1"/>
  <c r="T127" i="19"/>
  <c r="T140" i="19"/>
  <c r="R130" i="20"/>
  <c r="T143" i="20"/>
  <c r="T149" i="20"/>
  <c r="P160" i="20"/>
  <c r="P159" i="20"/>
  <c r="BK130" i="21"/>
  <c r="J130" i="21"/>
  <c r="J100" i="21" s="1"/>
  <c r="P143" i="21"/>
  <c r="P149" i="21"/>
  <c r="BK159" i="21"/>
  <c r="BK158" i="21" s="1"/>
  <c r="J158" i="21" s="1"/>
  <c r="J105" i="21" s="1"/>
  <c r="R128" i="22"/>
  <c r="P141" i="22"/>
  <c r="BK170" i="22"/>
  <c r="J170" i="22" s="1"/>
  <c r="J103" i="22" s="1"/>
  <c r="T139" i="5"/>
  <c r="T138" i="5" s="1"/>
  <c r="P145" i="5"/>
  <c r="T155" i="5"/>
  <c r="T164" i="5"/>
  <c r="R205" i="5"/>
  <c r="R215" i="5"/>
  <c r="T238" i="5"/>
  <c r="T250" i="5"/>
  <c r="BK262" i="5"/>
  <c r="BK261" i="5" s="1"/>
  <c r="J261" i="5" s="1"/>
  <c r="J111" i="5" s="1"/>
  <c r="R271" i="5"/>
  <c r="P133" i="6"/>
  <c r="P132" i="6" s="1"/>
  <c r="P142" i="6"/>
  <c r="P231" i="6"/>
  <c r="R250" i="6"/>
  <c r="R253" i="6"/>
  <c r="R132" i="7"/>
  <c r="R142" i="7"/>
  <c r="R131" i="7" s="1"/>
  <c r="R130" i="7" s="1"/>
  <c r="BK139" i="8"/>
  <c r="J139" i="8"/>
  <c r="J104" i="8" s="1"/>
  <c r="R149" i="8"/>
  <c r="T162" i="8"/>
  <c r="T165" i="8"/>
  <c r="P150" i="9"/>
  <c r="P154" i="9"/>
  <c r="P160" i="9"/>
  <c r="BK171" i="9"/>
  <c r="J171" i="9" s="1"/>
  <c r="J105" i="9" s="1"/>
  <c r="P178" i="9"/>
  <c r="T188" i="9"/>
  <c r="R192" i="9"/>
  <c r="R199" i="9"/>
  <c r="T205" i="9"/>
  <c r="T213" i="9"/>
  <c r="R220" i="9"/>
  <c r="P240" i="9"/>
  <c r="R250" i="9"/>
  <c r="R260" i="9"/>
  <c r="R266" i="9"/>
  <c r="R271" i="9"/>
  <c r="R288" i="9"/>
  <c r="P299" i="9"/>
  <c r="R306" i="9"/>
  <c r="R317" i="9"/>
  <c r="BK138" i="10"/>
  <c r="R138" i="10"/>
  <c r="P148" i="10"/>
  <c r="T148" i="10"/>
  <c r="T153" i="10"/>
  <c r="BK171" i="10"/>
  <c r="BK176" i="10"/>
  <c r="J176" i="10" s="1"/>
  <c r="J109" i="10" s="1"/>
  <c r="BK201" i="10"/>
  <c r="J201" i="10" s="1"/>
  <c r="J110" i="10" s="1"/>
  <c r="BK225" i="10"/>
  <c r="J225" i="10" s="1"/>
  <c r="J111" i="10" s="1"/>
  <c r="BK270" i="10"/>
  <c r="J270" i="10" s="1"/>
  <c r="J112" i="10" s="1"/>
  <c r="R270" i="10"/>
  <c r="T139" i="11"/>
  <c r="T138" i="11" s="1"/>
  <c r="R145" i="11"/>
  <c r="R152" i="11"/>
  <c r="BK161" i="11"/>
  <c r="J161" i="11" s="1"/>
  <c r="J106" i="11" s="1"/>
  <c r="BK181" i="11"/>
  <c r="J181" i="11" s="1"/>
  <c r="J107" i="11" s="1"/>
  <c r="BK188" i="11"/>
  <c r="J188" i="11"/>
  <c r="J108" i="11"/>
  <c r="P209" i="11"/>
  <c r="BK223" i="11"/>
  <c r="J223" i="11" s="1"/>
  <c r="J110" i="11" s="1"/>
  <c r="T233" i="11"/>
  <c r="T232" i="11" s="1"/>
  <c r="T240" i="11"/>
  <c r="R133" i="12"/>
  <c r="R132" i="12" s="1"/>
  <c r="P141" i="12"/>
  <c r="P219" i="12"/>
  <c r="T234" i="12"/>
  <c r="R241" i="12"/>
  <c r="T130" i="13"/>
  <c r="T129" i="13" s="1"/>
  <c r="T128" i="13" s="1"/>
  <c r="T182" i="13"/>
  <c r="T186" i="13"/>
  <c r="P133" i="14"/>
  <c r="T154" i="14"/>
  <c r="R163" i="14"/>
  <c r="R160" i="14"/>
  <c r="T144" i="15"/>
  <c r="R155" i="15"/>
  <c r="BK166" i="15"/>
  <c r="J166" i="15"/>
  <c r="J104" i="15" s="1"/>
  <c r="BK173" i="15"/>
  <c r="J173" i="15" s="1"/>
  <c r="J105" i="15" s="1"/>
  <c r="BK180" i="15"/>
  <c r="J180" i="15" s="1"/>
  <c r="J106" i="15" s="1"/>
  <c r="T193" i="15"/>
  <c r="T198" i="15"/>
  <c r="R202" i="15"/>
  <c r="P207" i="15"/>
  <c r="BK210" i="15"/>
  <c r="J210" i="15" s="1"/>
  <c r="J113" i="15" s="1"/>
  <c r="BK228" i="15"/>
  <c r="J228" i="15" s="1"/>
  <c r="J115" i="15" s="1"/>
  <c r="BK233" i="15"/>
  <c r="J233" i="15"/>
  <c r="J116" i="15" s="1"/>
  <c r="BK242" i="15"/>
  <c r="J242" i="15" s="1"/>
  <c r="J117" i="15" s="1"/>
  <c r="R130" i="16"/>
  <c r="R138" i="16"/>
  <c r="BK141" i="16"/>
  <c r="J141" i="16"/>
  <c r="J102" i="16"/>
  <c r="P158" i="16"/>
  <c r="P180" i="16"/>
  <c r="P179" i="16" s="1"/>
  <c r="BK127" i="17"/>
  <c r="J127" i="17" s="1"/>
  <c r="J100" i="17" s="1"/>
  <c r="P132" i="17"/>
  <c r="BK128" i="18"/>
  <c r="J128" i="18" s="1"/>
  <c r="J100" i="18" s="1"/>
  <c r="P133" i="18"/>
  <c r="BK159" i="18"/>
  <c r="J159" i="18" s="1"/>
  <c r="J104" i="18" s="1"/>
  <c r="R127" i="19"/>
  <c r="P140" i="19"/>
  <c r="BK130" i="20"/>
  <c r="J130" i="20"/>
  <c r="J100" i="20" s="1"/>
  <c r="BK143" i="20"/>
  <c r="J143" i="20" s="1"/>
  <c r="J102" i="20" s="1"/>
  <c r="P149" i="20"/>
  <c r="BK160" i="20"/>
  <c r="J160" i="20"/>
  <c r="J106" i="20" s="1"/>
  <c r="R130" i="21"/>
  <c r="T143" i="21"/>
  <c r="T129" i="21" s="1"/>
  <c r="T149" i="21"/>
  <c r="T159" i="21"/>
  <c r="T158" i="21" s="1"/>
  <c r="BK128" i="22"/>
  <c r="J128" i="22" s="1"/>
  <c r="J100" i="22" s="1"/>
  <c r="R141" i="22"/>
  <c r="R170" i="22"/>
  <c r="R135" i="2"/>
  <c r="P148" i="2"/>
  <c r="BK155" i="2"/>
  <c r="J155" i="2" s="1"/>
  <c r="J106" i="2" s="1"/>
  <c r="BK160" i="2"/>
  <c r="J160" i="2" s="1"/>
  <c r="J107" i="2"/>
  <c r="P151" i="3"/>
  <c r="BK155" i="3"/>
  <c r="J155" i="3" s="1"/>
  <c r="J103" i="3" s="1"/>
  <c r="T161" i="3"/>
  <c r="T173" i="3"/>
  <c r="R184" i="3"/>
  <c r="R190" i="3"/>
  <c r="P195" i="3"/>
  <c r="BK202" i="3"/>
  <c r="J202" i="3" s="1"/>
  <c r="J109" i="3" s="1"/>
  <c r="BK210" i="3"/>
  <c r="J210" i="3" s="1"/>
  <c r="J112" i="3" s="1"/>
  <c r="T210" i="3"/>
  <c r="R214" i="3"/>
  <c r="T234" i="3"/>
  <c r="T244" i="3"/>
  <c r="T252" i="3"/>
  <c r="R257" i="3"/>
  <c r="BK263" i="3"/>
  <c r="J263" i="3" s="1"/>
  <c r="J118" i="3" s="1"/>
  <c r="BK289" i="3"/>
  <c r="J289" i="3" s="1"/>
  <c r="J119" i="3" s="1"/>
  <c r="BK298" i="3"/>
  <c r="J298" i="3" s="1"/>
  <c r="J120" i="3" s="1"/>
  <c r="R303" i="3"/>
  <c r="T314" i="3"/>
  <c r="BK324" i="3"/>
  <c r="J324" i="3" s="1"/>
  <c r="J125" i="3" s="1"/>
  <c r="BK137" i="4"/>
  <c r="J137" i="4"/>
  <c r="J102" i="4"/>
  <c r="T146" i="4"/>
  <c r="R162" i="4"/>
  <c r="P171" i="4"/>
  <c r="R200" i="4"/>
  <c r="R239" i="4"/>
  <c r="P278" i="4"/>
  <c r="T130" i="20"/>
  <c r="T129" i="20"/>
  <c r="R143" i="20"/>
  <c r="BK149" i="20"/>
  <c r="J149" i="20" s="1"/>
  <c r="J103" i="20" s="1"/>
  <c r="T160" i="20"/>
  <c r="T159" i="20"/>
  <c r="P130" i="21"/>
  <c r="P129" i="21" s="1"/>
  <c r="R143" i="21"/>
  <c r="R149" i="21"/>
  <c r="R159" i="21"/>
  <c r="R158" i="21" s="1"/>
  <c r="P128" i="22"/>
  <c r="T141" i="22"/>
  <c r="P170" i="22"/>
  <c r="P129" i="23"/>
  <c r="P139" i="23"/>
  <c r="BK145" i="23"/>
  <c r="J145" i="23" s="1"/>
  <c r="J102" i="23" s="1"/>
  <c r="BK152" i="23"/>
  <c r="J152" i="23" s="1"/>
  <c r="J103" i="23" s="1"/>
  <c r="BK166" i="23"/>
  <c r="J166" i="23" s="1"/>
  <c r="J104" i="23" s="1"/>
  <c r="R126" i="24"/>
  <c r="R125" i="24" s="1"/>
  <c r="R124" i="24" s="1"/>
  <c r="R141" i="24"/>
  <c r="R129" i="25"/>
  <c r="R139" i="25"/>
  <c r="P144" i="25"/>
  <c r="BK161" i="25"/>
  <c r="J161" i="25" s="1"/>
  <c r="J103" i="25" s="1"/>
  <c r="BK172" i="25"/>
  <c r="J172" i="25" s="1"/>
  <c r="J104" i="25"/>
  <c r="R129" i="26"/>
  <c r="P137" i="26"/>
  <c r="BK143" i="26"/>
  <c r="J143" i="26"/>
  <c r="J102" i="26" s="1"/>
  <c r="R150" i="26"/>
  <c r="P162" i="26"/>
  <c r="T129" i="27"/>
  <c r="P140" i="27"/>
  <c r="P143" i="27"/>
  <c r="R149" i="27"/>
  <c r="P139" i="5"/>
  <c r="P138" i="5" s="1"/>
  <c r="BK145" i="5"/>
  <c r="J145" i="5" s="1"/>
  <c r="J104" i="5"/>
  <c r="BK155" i="5"/>
  <c r="J155" i="5" s="1"/>
  <c r="J105" i="5" s="1"/>
  <c r="BK164" i="5"/>
  <c r="J164" i="5" s="1"/>
  <c r="J106" i="5" s="1"/>
  <c r="BK205" i="5"/>
  <c r="J205" i="5"/>
  <c r="J107" i="5" s="1"/>
  <c r="T215" i="5"/>
  <c r="P238" i="5"/>
  <c r="R250" i="5"/>
  <c r="R262" i="5"/>
  <c r="R261" i="5" s="1"/>
  <c r="P271" i="5"/>
  <c r="BK133" i="6"/>
  <c r="J133" i="6" s="1"/>
  <c r="J102" i="6" s="1"/>
  <c r="R142" i="6"/>
  <c r="R231" i="6"/>
  <c r="R141" i="6" s="1"/>
  <c r="P250" i="6"/>
  <c r="P253" i="6"/>
  <c r="P132" i="7"/>
  <c r="BK142" i="7"/>
  <c r="J142" i="7" s="1"/>
  <c r="J103" i="7" s="1"/>
  <c r="R139" i="8"/>
  <c r="R135" i="8" s="1"/>
  <c r="T149" i="8"/>
  <c r="P162" i="8"/>
  <c r="P165" i="8"/>
  <c r="T150" i="9"/>
  <c r="R154" i="9"/>
  <c r="T160" i="9"/>
  <c r="R171" i="9"/>
  <c r="R178" i="9"/>
  <c r="P188" i="9"/>
  <c r="P192" i="9"/>
  <c r="BK199" i="9"/>
  <c r="J199" i="9" s="1"/>
  <c r="J109" i="9" s="1"/>
  <c r="P205" i="9"/>
  <c r="BK213" i="9"/>
  <c r="J213" i="9" s="1"/>
  <c r="J113" i="9" s="1"/>
  <c r="R213" i="9"/>
  <c r="P220" i="9"/>
  <c r="T240" i="9"/>
  <c r="P250" i="9"/>
  <c r="P260" i="9"/>
  <c r="T266" i="9"/>
  <c r="T271" i="9"/>
  <c r="T288" i="9"/>
  <c r="T299" i="9"/>
  <c r="T306" i="9"/>
  <c r="P317" i="9"/>
  <c r="T138" i="10"/>
  <c r="T137" i="10"/>
  <c r="BK148" i="10"/>
  <c r="J148" i="10" s="1"/>
  <c r="J104" i="10" s="1"/>
  <c r="R148" i="10"/>
  <c r="BK153" i="10"/>
  <c r="J153" i="10" s="1"/>
  <c r="J105" i="10" s="1"/>
  <c r="P171" i="10"/>
  <c r="T171" i="10"/>
  <c r="P176" i="10"/>
  <c r="T201" i="10"/>
  <c r="P225" i="10"/>
  <c r="P270" i="10"/>
  <c r="P139" i="11"/>
  <c r="P138" i="11"/>
  <c r="P145" i="11"/>
  <c r="T152" i="11"/>
  <c r="P161" i="11"/>
  <c r="T181" i="11"/>
  <c r="T188" i="11"/>
  <c r="R209" i="11"/>
  <c r="R223" i="11"/>
  <c r="P233" i="11"/>
  <c r="P232" i="11"/>
  <c r="P240" i="11"/>
  <c r="P133" i="12"/>
  <c r="P132" i="12" s="1"/>
  <c r="T141" i="12"/>
  <c r="T140" i="12" s="1"/>
  <c r="R219" i="12"/>
  <c r="P234" i="12"/>
  <c r="P241" i="12"/>
  <c r="BK130" i="13"/>
  <c r="J130" i="13" s="1"/>
  <c r="J102" i="13" s="1"/>
  <c r="BK182" i="13"/>
  <c r="J182" i="13" s="1"/>
  <c r="J103" i="13" s="1"/>
  <c r="R186" i="13"/>
  <c r="BK133" i="14"/>
  <c r="J133" i="14" s="1"/>
  <c r="J102" i="14" s="1"/>
  <c r="R154" i="14"/>
  <c r="T163" i="14"/>
  <c r="T160" i="14" s="1"/>
  <c r="P144" i="15"/>
  <c r="T155" i="15"/>
  <c r="R166" i="15"/>
  <c r="P173" i="15"/>
  <c r="T180" i="15"/>
  <c r="P193" i="15"/>
  <c r="P198" i="15"/>
  <c r="T202" i="15"/>
  <c r="R207" i="15"/>
  <c r="P210" i="15"/>
  <c r="R228" i="15"/>
  <c r="R233" i="15"/>
  <c r="P242" i="15"/>
  <c r="BK130" i="16"/>
  <c r="J130" i="16"/>
  <c r="J100" i="16" s="1"/>
  <c r="BK138" i="16"/>
  <c r="J138" i="16" s="1"/>
  <c r="J101" i="16" s="1"/>
  <c r="P141" i="16"/>
  <c r="T158" i="16"/>
  <c r="T180" i="16"/>
  <c r="T179" i="16" s="1"/>
  <c r="P127" i="17"/>
  <c r="T132" i="17"/>
  <c r="T128" i="18"/>
  <c r="T127" i="18" s="1"/>
  <c r="R133" i="18"/>
  <c r="R159" i="18"/>
  <c r="R158" i="18" s="1"/>
  <c r="BK127" i="19"/>
  <c r="J127" i="19"/>
  <c r="J100" i="19" s="1"/>
  <c r="R140" i="19"/>
  <c r="P130" i="20"/>
  <c r="P143" i="20"/>
  <c r="R149" i="20"/>
  <c r="R160" i="20"/>
  <c r="R159" i="20" s="1"/>
  <c r="T130" i="21"/>
  <c r="BK143" i="21"/>
  <c r="J143" i="21" s="1"/>
  <c r="J102" i="21" s="1"/>
  <c r="BK149" i="21"/>
  <c r="J149" i="21"/>
  <c r="J103" i="21"/>
  <c r="P159" i="21"/>
  <c r="P158" i="21" s="1"/>
  <c r="T128" i="22"/>
  <c r="BK141" i="22"/>
  <c r="J141" i="22" s="1"/>
  <c r="J102" i="22" s="1"/>
  <c r="T170" i="22"/>
  <c r="T129" i="23"/>
  <c r="R139" i="23"/>
  <c r="P145" i="23"/>
  <c r="P152" i="23"/>
  <c r="P166" i="23"/>
  <c r="T126" i="24"/>
  <c r="T141" i="24"/>
  <c r="BK129" i="25"/>
  <c r="J129" i="25" s="1"/>
  <c r="J100" i="25" s="1"/>
  <c r="BK139" i="25"/>
  <c r="J139" i="25"/>
  <c r="J101" i="25"/>
  <c r="BK144" i="25"/>
  <c r="J144" i="25" s="1"/>
  <c r="J102" i="25" s="1"/>
  <c r="R161" i="25"/>
  <c r="P172" i="25"/>
  <c r="T129" i="26"/>
  <c r="T137" i="26"/>
  <c r="T143" i="26"/>
  <c r="T150" i="26"/>
  <c r="T162" i="26"/>
  <c r="R129" i="27"/>
  <c r="T140" i="27"/>
  <c r="R143" i="27"/>
  <c r="T149" i="27"/>
  <c r="P135" i="2"/>
  <c r="P134" i="2"/>
  <c r="R148" i="2"/>
  <c r="R155" i="2"/>
  <c r="R154" i="2" s="1"/>
  <c r="P160" i="2"/>
  <c r="R151" i="3"/>
  <c r="P155" i="3"/>
  <c r="R161" i="3"/>
  <c r="R173" i="3"/>
  <c r="P184" i="3"/>
  <c r="BK190" i="3"/>
  <c r="J190" i="3" s="1"/>
  <c r="J107" i="3" s="1"/>
  <c r="R195" i="3"/>
  <c r="R202" i="3"/>
  <c r="R210" i="3"/>
  <c r="T214" i="3"/>
  <c r="R234" i="3"/>
  <c r="P244" i="3"/>
  <c r="BK252" i="3"/>
  <c r="J252" i="3"/>
  <c r="J116" i="3" s="1"/>
  <c r="P257" i="3"/>
  <c r="R263" i="3"/>
  <c r="T289" i="3"/>
  <c r="R298" i="3"/>
  <c r="BK303" i="3"/>
  <c r="J303" i="3" s="1"/>
  <c r="J121" i="3"/>
  <c r="BK314" i="3"/>
  <c r="J314" i="3" s="1"/>
  <c r="J122" i="3" s="1"/>
  <c r="P324" i="3"/>
  <c r="P137" i="4"/>
  <c r="P136" i="4" s="1"/>
  <c r="BK146" i="4"/>
  <c r="J146" i="4" s="1"/>
  <c r="J104" i="4" s="1"/>
  <c r="P162" i="4"/>
  <c r="R171" i="4"/>
  <c r="P200" i="4"/>
  <c r="P239" i="4"/>
  <c r="BK278" i="4"/>
  <c r="J278" i="4" s="1"/>
  <c r="J111" i="4"/>
  <c r="BK139" i="5"/>
  <c r="J139" i="5" s="1"/>
  <c r="J102" i="5" s="1"/>
  <c r="T145" i="5"/>
  <c r="R155" i="5"/>
  <c r="P164" i="5"/>
  <c r="T205" i="5"/>
  <c r="P215" i="5"/>
  <c r="BK238" i="5"/>
  <c r="J238" i="5" s="1"/>
  <c r="J109" i="5" s="1"/>
  <c r="BK250" i="5"/>
  <c r="J250" i="5" s="1"/>
  <c r="J110" i="5" s="1"/>
  <c r="P262" i="5"/>
  <c r="P261" i="5"/>
  <c r="BK271" i="5"/>
  <c r="J271" i="5" s="1"/>
  <c r="J113" i="5" s="1"/>
  <c r="R133" i="6"/>
  <c r="R132" i="6"/>
  <c r="R131" i="6" s="1"/>
  <c r="BK142" i="6"/>
  <c r="J142" i="6" s="1"/>
  <c r="J104" i="6" s="1"/>
  <c r="BK231" i="6"/>
  <c r="J231" i="6"/>
  <c r="J105" i="6"/>
  <c r="BK250" i="6"/>
  <c r="J250" i="6" s="1"/>
  <c r="J106" i="6" s="1"/>
  <c r="BK253" i="6"/>
  <c r="J253" i="6" s="1"/>
  <c r="J107" i="6" s="1"/>
  <c r="BK132" i="7"/>
  <c r="J132" i="7" s="1"/>
  <c r="J102" i="7" s="1"/>
  <c r="P142" i="7"/>
  <c r="P139" i="8"/>
  <c r="BK149" i="8"/>
  <c r="J149" i="8" s="1"/>
  <c r="J105" i="8" s="1"/>
  <c r="BK162" i="8"/>
  <c r="J162" i="8" s="1"/>
  <c r="J109" i="8" s="1"/>
  <c r="BK165" i="8"/>
  <c r="J165" i="8" s="1"/>
  <c r="J110" i="8" s="1"/>
  <c r="R150" i="9"/>
  <c r="BK154" i="9"/>
  <c r="J154" i="9"/>
  <c r="J103" i="9" s="1"/>
  <c r="BK160" i="9"/>
  <c r="J160" i="9" s="1"/>
  <c r="J104" i="9" s="1"/>
  <c r="P171" i="9"/>
  <c r="BK178" i="9"/>
  <c r="J178" i="9" s="1"/>
  <c r="J106" i="9" s="1"/>
  <c r="BK188" i="9"/>
  <c r="J188" i="9"/>
  <c r="J107" i="9" s="1"/>
  <c r="T192" i="9"/>
  <c r="T199" i="9"/>
  <c r="R205" i="9"/>
  <c r="BK220" i="9"/>
  <c r="J220" i="9" s="1"/>
  <c r="J114" i="9" s="1"/>
  <c r="BK240" i="9"/>
  <c r="J240" i="9" s="1"/>
  <c r="J115" i="9"/>
  <c r="T250" i="9"/>
  <c r="T260" i="9"/>
  <c r="P266" i="9"/>
  <c r="P271" i="9"/>
  <c r="P288" i="9"/>
  <c r="R299" i="9"/>
  <c r="BK306" i="9"/>
  <c r="J306" i="9"/>
  <c r="J122" i="9" s="1"/>
  <c r="BK317" i="9"/>
  <c r="J317" i="9"/>
  <c r="J123" i="9" s="1"/>
  <c r="P138" i="10"/>
  <c r="R153" i="10"/>
  <c r="R176" i="10"/>
  <c r="R201" i="10"/>
  <c r="R170" i="10" s="1"/>
  <c r="T225" i="10"/>
  <c r="R139" i="11"/>
  <c r="R138" i="11"/>
  <c r="T145" i="11"/>
  <c r="P152" i="11"/>
  <c r="R161" i="11"/>
  <c r="P181" i="11"/>
  <c r="R188" i="11"/>
  <c r="T209" i="11"/>
  <c r="P223" i="11"/>
  <c r="R233" i="11"/>
  <c r="R232" i="11"/>
  <c r="R240" i="11"/>
  <c r="BK133" i="12"/>
  <c r="J133" i="12"/>
  <c r="J102" i="12" s="1"/>
  <c r="BK141" i="12"/>
  <c r="J141" i="12" s="1"/>
  <c r="J104" i="12" s="1"/>
  <c r="BK219" i="12"/>
  <c r="J219" i="12" s="1"/>
  <c r="J105" i="12" s="1"/>
  <c r="BK234" i="12"/>
  <c r="J234" i="12" s="1"/>
  <c r="J106" i="12" s="1"/>
  <c r="BK241" i="12"/>
  <c r="J241" i="12"/>
  <c r="J107" i="12"/>
  <c r="P130" i="13"/>
  <c r="P182" i="13"/>
  <c r="BK186" i="13"/>
  <c r="J186" i="13"/>
  <c r="J104" i="13" s="1"/>
  <c r="R133" i="14"/>
  <c r="P154" i="14"/>
  <c r="P163" i="14"/>
  <c r="P160" i="14" s="1"/>
  <c r="BK144" i="15"/>
  <c r="J144" i="15"/>
  <c r="J102" i="15" s="1"/>
  <c r="BK155" i="15"/>
  <c r="J155" i="15" s="1"/>
  <c r="J103" i="15" s="1"/>
  <c r="P166" i="15"/>
  <c r="T173" i="15"/>
  <c r="P180" i="15"/>
  <c r="R193" i="15"/>
  <c r="R198" i="15"/>
  <c r="BK202" i="15"/>
  <c r="J202" i="15" s="1"/>
  <c r="J111" i="15"/>
  <c r="BK207" i="15"/>
  <c r="J207" i="15" s="1"/>
  <c r="J112" i="15" s="1"/>
  <c r="T210" i="15"/>
  <c r="P228" i="15"/>
  <c r="P233" i="15"/>
  <c r="R242" i="15"/>
  <c r="T130" i="16"/>
  <c r="T138" i="16"/>
  <c r="R141" i="16"/>
  <c r="BK158" i="16"/>
  <c r="J158" i="16"/>
  <c r="J103" i="16"/>
  <c r="R180" i="16"/>
  <c r="R179" i="16" s="1"/>
  <c r="T127" i="17"/>
  <c r="BK132" i="17"/>
  <c r="J132" i="17" s="1"/>
  <c r="J102" i="17" s="1"/>
  <c r="R128" i="18"/>
  <c r="R127" i="18" s="1"/>
  <c r="R126" i="18" s="1"/>
  <c r="BK133" i="18"/>
  <c r="J133" i="18" s="1"/>
  <c r="J101" i="18" s="1"/>
  <c r="T159" i="18"/>
  <c r="T158" i="18" s="1"/>
  <c r="P127" i="19"/>
  <c r="P126" i="19" s="1"/>
  <c r="P125" i="19" s="1"/>
  <c r="AU120" i="1" s="1"/>
  <c r="BK140" i="19"/>
  <c r="J140" i="19"/>
  <c r="J102" i="19"/>
  <c r="BK129" i="23"/>
  <c r="J129" i="23" s="1"/>
  <c r="J100" i="23" s="1"/>
  <c r="BK139" i="23"/>
  <c r="J139" i="23" s="1"/>
  <c r="J101" i="23" s="1"/>
  <c r="R145" i="23"/>
  <c r="T152" i="23"/>
  <c r="T166" i="23"/>
  <c r="BK126" i="24"/>
  <c r="J126" i="24" s="1"/>
  <c r="J100" i="24" s="1"/>
  <c r="P141" i="24"/>
  <c r="P129" i="25"/>
  <c r="P139" i="25"/>
  <c r="T144" i="25"/>
  <c r="P161" i="25"/>
  <c r="R172" i="25"/>
  <c r="P129" i="26"/>
  <c r="R137" i="26"/>
  <c r="P143" i="26"/>
  <c r="P150" i="26"/>
  <c r="BK162" i="26"/>
  <c r="J162" i="26"/>
  <c r="J104" i="26" s="1"/>
  <c r="P129" i="27"/>
  <c r="R140" i="27"/>
  <c r="T143" i="27"/>
  <c r="P149" i="27"/>
  <c r="BK124" i="28"/>
  <c r="BK123" i="28" s="1"/>
  <c r="T124" i="28"/>
  <c r="T123" i="28" s="1"/>
  <c r="P128" i="28"/>
  <c r="R139" i="5"/>
  <c r="R138" i="5" s="1"/>
  <c r="R145" i="5"/>
  <c r="P155" i="5"/>
  <c r="R164" i="5"/>
  <c r="P205" i="5"/>
  <c r="BK215" i="5"/>
  <c r="J215" i="5"/>
  <c r="J108" i="5" s="1"/>
  <c r="R238" i="5"/>
  <c r="P250" i="5"/>
  <c r="T262" i="5"/>
  <c r="T261" i="5" s="1"/>
  <c r="T271" i="5"/>
  <c r="T133" i="6"/>
  <c r="T132" i="6" s="1"/>
  <c r="T142" i="6"/>
  <c r="T141" i="6" s="1"/>
  <c r="T231" i="6"/>
  <c r="T250" i="6"/>
  <c r="T253" i="6"/>
  <c r="T132" i="7"/>
  <c r="T142" i="7"/>
  <c r="T131" i="7" s="1"/>
  <c r="T130" i="7" s="1"/>
  <c r="T139" i="8"/>
  <c r="T135" i="8" s="1"/>
  <c r="P149" i="8"/>
  <c r="P135" i="8" s="1"/>
  <c r="R162" i="8"/>
  <c r="R165" i="8"/>
  <c r="BK150" i="9"/>
  <c r="J150" i="9" s="1"/>
  <c r="J102" i="9" s="1"/>
  <c r="T154" i="9"/>
  <c r="R160" i="9"/>
  <c r="T171" i="9"/>
  <c r="T178" i="9"/>
  <c r="R188" i="9"/>
  <c r="BK192" i="9"/>
  <c r="J192" i="9" s="1"/>
  <c r="J108" i="9" s="1"/>
  <c r="P199" i="9"/>
  <c r="BK205" i="9"/>
  <c r="J205" i="9" s="1"/>
  <c r="J110" i="9" s="1"/>
  <c r="P213" i="9"/>
  <c r="T220" i="9"/>
  <c r="R240" i="9"/>
  <c r="BK250" i="9"/>
  <c r="J250" i="9" s="1"/>
  <c r="J116" i="9" s="1"/>
  <c r="BK260" i="9"/>
  <c r="J260" i="9" s="1"/>
  <c r="J117" i="9" s="1"/>
  <c r="BK266" i="9"/>
  <c r="J266" i="9" s="1"/>
  <c r="J118" i="9" s="1"/>
  <c r="BK271" i="9"/>
  <c r="J271" i="9" s="1"/>
  <c r="J119" i="9" s="1"/>
  <c r="BK288" i="9"/>
  <c r="J288" i="9" s="1"/>
  <c r="J120" i="9" s="1"/>
  <c r="BK299" i="9"/>
  <c r="J299" i="9" s="1"/>
  <c r="J121" i="9" s="1"/>
  <c r="P306" i="9"/>
  <c r="T317" i="9"/>
  <c r="P153" i="10"/>
  <c r="R129" i="23"/>
  <c r="T139" i="23"/>
  <c r="T145" i="23"/>
  <c r="R152" i="23"/>
  <c r="R166" i="23"/>
  <c r="P126" i="24"/>
  <c r="BK141" i="24"/>
  <c r="J141" i="24" s="1"/>
  <c r="J101" i="24" s="1"/>
  <c r="T129" i="25"/>
  <c r="T139" i="25"/>
  <c r="R144" i="25"/>
  <c r="T161" i="25"/>
  <c r="T172" i="25"/>
  <c r="BK129" i="26"/>
  <c r="J129" i="26" s="1"/>
  <c r="J100" i="26" s="1"/>
  <c r="BK137" i="26"/>
  <c r="J137" i="26"/>
  <c r="J101" i="26" s="1"/>
  <c r="R143" i="26"/>
  <c r="BK150" i="26"/>
  <c r="J150" i="26"/>
  <c r="J103" i="26" s="1"/>
  <c r="R162" i="26"/>
  <c r="BK129" i="27"/>
  <c r="J129" i="27" s="1"/>
  <c r="J100" i="27" s="1"/>
  <c r="BK140" i="27"/>
  <c r="J140" i="27"/>
  <c r="J101" i="27" s="1"/>
  <c r="BK143" i="27"/>
  <c r="J143" i="27" s="1"/>
  <c r="J102" i="27" s="1"/>
  <c r="BK149" i="27"/>
  <c r="J149" i="27" s="1"/>
  <c r="J103" i="27" s="1"/>
  <c r="P124" i="28"/>
  <c r="P123" i="28" s="1"/>
  <c r="R124" i="28"/>
  <c r="R123" i="28"/>
  <c r="BK128" i="28"/>
  <c r="J128" i="28"/>
  <c r="J100" i="28" s="1"/>
  <c r="R128" i="28"/>
  <c r="T128" i="28"/>
  <c r="BK157" i="28"/>
  <c r="J157" i="28" s="1"/>
  <c r="J101" i="28" s="1"/>
  <c r="P157" i="28"/>
  <c r="R157" i="28"/>
  <c r="T157" i="28"/>
  <c r="BK167" i="28"/>
  <c r="J167" i="28"/>
  <c r="J102" i="28" s="1"/>
  <c r="P167" i="28"/>
  <c r="R167" i="28"/>
  <c r="T167" i="28"/>
  <c r="BK152" i="2"/>
  <c r="J152" i="2" s="1"/>
  <c r="J104" i="2" s="1"/>
  <c r="BK207" i="3"/>
  <c r="J207" i="3" s="1"/>
  <c r="J110" i="3" s="1"/>
  <c r="BK141" i="21"/>
  <c r="J141" i="21" s="1"/>
  <c r="J101" i="21" s="1"/>
  <c r="BK175" i="22"/>
  <c r="J175" i="22"/>
  <c r="J104" i="22"/>
  <c r="BK149" i="7"/>
  <c r="J149" i="7" s="1"/>
  <c r="J106" i="7" s="1"/>
  <c r="BK146" i="10"/>
  <c r="J146" i="10"/>
  <c r="J103" i="10" s="1"/>
  <c r="BK190" i="15"/>
  <c r="J190" i="15" s="1"/>
  <c r="J107" i="15" s="1"/>
  <c r="BK250" i="15"/>
  <c r="J250" i="15"/>
  <c r="J118" i="15" s="1"/>
  <c r="BK130" i="17"/>
  <c r="J130" i="17" s="1"/>
  <c r="J101" i="17" s="1"/>
  <c r="BK157" i="20"/>
  <c r="J157" i="20"/>
  <c r="J104" i="20" s="1"/>
  <c r="BK164" i="2"/>
  <c r="J164" i="2" s="1"/>
  <c r="J108" i="2" s="1"/>
  <c r="BK144" i="4"/>
  <c r="J144" i="4"/>
  <c r="J103" i="4" s="1"/>
  <c r="BK139" i="22"/>
  <c r="J139" i="22" s="1"/>
  <c r="J101" i="22" s="1"/>
  <c r="BK169" i="23"/>
  <c r="J169" i="23" s="1"/>
  <c r="J105" i="23" s="1"/>
  <c r="BK165" i="26"/>
  <c r="J165" i="26"/>
  <c r="J105" i="26"/>
  <c r="BK146" i="7"/>
  <c r="J146" i="7" s="1"/>
  <c r="J104" i="7" s="1"/>
  <c r="BK210" i="9"/>
  <c r="J210" i="9" s="1"/>
  <c r="J111" i="9" s="1"/>
  <c r="BK168" i="10"/>
  <c r="J168" i="10" s="1"/>
  <c r="J106" i="10" s="1"/>
  <c r="BK161" i="14"/>
  <c r="J161" i="14" s="1"/>
  <c r="J106" i="14" s="1"/>
  <c r="BK226" i="15"/>
  <c r="J226" i="15" s="1"/>
  <c r="J114" i="15" s="1"/>
  <c r="BK138" i="19"/>
  <c r="J138" i="19" s="1"/>
  <c r="J101" i="19" s="1"/>
  <c r="BK141" i="20"/>
  <c r="J141" i="20" s="1"/>
  <c r="J101" i="20" s="1"/>
  <c r="BK156" i="21"/>
  <c r="J156" i="21"/>
  <c r="J104" i="21"/>
  <c r="BK183" i="25"/>
  <c r="J183" i="25" s="1"/>
  <c r="J105" i="25" s="1"/>
  <c r="BK166" i="2"/>
  <c r="J166" i="2" s="1"/>
  <c r="J109" i="2" s="1"/>
  <c r="BK320" i="3"/>
  <c r="J320" i="3" s="1"/>
  <c r="J123" i="3" s="1"/>
  <c r="BK322" i="3"/>
  <c r="J322" i="3" s="1"/>
  <c r="J124" i="3"/>
  <c r="BK159" i="4"/>
  <c r="J159" i="4" s="1"/>
  <c r="J105" i="4" s="1"/>
  <c r="BK136" i="8"/>
  <c r="J136" i="8" s="1"/>
  <c r="J102" i="8" s="1"/>
  <c r="BK325" i="9"/>
  <c r="J325" i="9" s="1"/>
  <c r="J124" i="9" s="1"/>
  <c r="BK158" i="14"/>
  <c r="J158" i="14"/>
  <c r="J104" i="14"/>
  <c r="BK177" i="16"/>
  <c r="J177" i="16" s="1"/>
  <c r="J104" i="16" s="1"/>
  <c r="BK165" i="17"/>
  <c r="J165" i="17" s="1"/>
  <c r="J103" i="17" s="1"/>
  <c r="BK156" i="18"/>
  <c r="J156" i="18" s="1"/>
  <c r="J102" i="18" s="1"/>
  <c r="BK166" i="19"/>
  <c r="J166" i="19" s="1"/>
  <c r="J103" i="19"/>
  <c r="BK157" i="27"/>
  <c r="J157" i="27" s="1"/>
  <c r="J104" i="27" s="1"/>
  <c r="BK159" i="27"/>
  <c r="J159" i="27" s="1"/>
  <c r="J105" i="27" s="1"/>
  <c r="BK159" i="8"/>
  <c r="J159" i="8"/>
  <c r="J107" i="8" s="1"/>
  <c r="BK155" i="24"/>
  <c r="J155" i="24"/>
  <c r="J102" i="24" s="1"/>
  <c r="J89" i="28"/>
  <c r="J92" i="28"/>
  <c r="BF129" i="28"/>
  <c r="BF132" i="28"/>
  <c r="BF133" i="28"/>
  <c r="BF138" i="28"/>
  <c r="BF139" i="28"/>
  <c r="BF145" i="28"/>
  <c r="BF147" i="28"/>
  <c r="BF150" i="28"/>
  <c r="BF151" i="28"/>
  <c r="BF154" i="28"/>
  <c r="BF161" i="28"/>
  <c r="BF164" i="28"/>
  <c r="BF165" i="28"/>
  <c r="BF168" i="28"/>
  <c r="BF169" i="28"/>
  <c r="E85" i="28"/>
  <c r="J91" i="28"/>
  <c r="BF130" i="28"/>
  <c r="BF134" i="28"/>
  <c r="BF135" i="28"/>
  <c r="BF136" i="28"/>
  <c r="BF140" i="28"/>
  <c r="BF141" i="28"/>
  <c r="BF142" i="28"/>
  <c r="BF144" i="28"/>
  <c r="BF146" i="28"/>
  <c r="BF152" i="28"/>
  <c r="BF125" i="28"/>
  <c r="BF126" i="28"/>
  <c r="BF131" i="28"/>
  <c r="BF137" i="28"/>
  <c r="BF143" i="28"/>
  <c r="BF148" i="28"/>
  <c r="BF149" i="28"/>
  <c r="BF153" i="28"/>
  <c r="BF155" i="28"/>
  <c r="BF156" i="28"/>
  <c r="BF158" i="28"/>
  <c r="BF159" i="28"/>
  <c r="BF160" i="28"/>
  <c r="BF162" i="28"/>
  <c r="BF163" i="28"/>
  <c r="BF166" i="28"/>
  <c r="BF170" i="28"/>
  <c r="BF171" i="28"/>
  <c r="BF172" i="28"/>
  <c r="J93" i="27"/>
  <c r="E115" i="27"/>
  <c r="J124" i="27"/>
  <c r="BF130" i="27"/>
  <c r="BF136" i="27"/>
  <c r="BF137" i="27"/>
  <c r="BF138" i="27"/>
  <c r="BF144" i="27"/>
  <c r="BF146" i="27"/>
  <c r="BF148" i="27"/>
  <c r="BF153" i="27"/>
  <c r="BF154" i="27"/>
  <c r="J121" i="27"/>
  <c r="BF131" i="27"/>
  <c r="BF132" i="27"/>
  <c r="BF133" i="27"/>
  <c r="BF134" i="27"/>
  <c r="BF135" i="27"/>
  <c r="BF142" i="27"/>
  <c r="BF145" i="27"/>
  <c r="BF147" i="27"/>
  <c r="BF155" i="27"/>
  <c r="BF160" i="27"/>
  <c r="BF139" i="27"/>
  <c r="BF141" i="27"/>
  <c r="BF150" i="27"/>
  <c r="BF151" i="27"/>
  <c r="BF152" i="27"/>
  <c r="BF156" i="27"/>
  <c r="BF158" i="27"/>
  <c r="J94" i="26"/>
  <c r="BF130" i="26"/>
  <c r="BF132" i="26"/>
  <c r="BF133" i="26"/>
  <c r="BF136" i="26"/>
  <c r="BF152" i="26"/>
  <c r="BF160" i="26"/>
  <c r="BF166" i="26"/>
  <c r="J93" i="26"/>
  <c r="E115" i="26"/>
  <c r="BF135" i="26"/>
  <c r="BF138" i="26"/>
  <c r="BF139" i="26"/>
  <c r="BF141" i="26"/>
  <c r="BF145" i="26"/>
  <c r="BF146" i="26"/>
  <c r="BF147" i="26"/>
  <c r="BF153" i="26"/>
  <c r="BF156" i="26"/>
  <c r="BF158" i="26"/>
  <c r="J121" i="26"/>
  <c r="BF131" i="26"/>
  <c r="BF149" i="26"/>
  <c r="BF161" i="26"/>
  <c r="BF163" i="26"/>
  <c r="BF134" i="26"/>
  <c r="BF140" i="26"/>
  <c r="BF142" i="26"/>
  <c r="BF144" i="26"/>
  <c r="BF148" i="26"/>
  <c r="BF151" i="26"/>
  <c r="BF154" i="26"/>
  <c r="BF155" i="26"/>
  <c r="BF157" i="26"/>
  <c r="BF159" i="26"/>
  <c r="BF164" i="26"/>
  <c r="J123" i="25"/>
  <c r="BF134" i="25"/>
  <c r="BF136" i="25"/>
  <c r="BF184" i="25"/>
  <c r="E115" i="25"/>
  <c r="BF130" i="25"/>
  <c r="BF138" i="25"/>
  <c r="BF151" i="25"/>
  <c r="BF156" i="25"/>
  <c r="BF165" i="25"/>
  <c r="BF167" i="25"/>
  <c r="BF169" i="25"/>
  <c r="BF173" i="25"/>
  <c r="BF178" i="25"/>
  <c r="BF182" i="25"/>
  <c r="J94" i="25"/>
  <c r="J121" i="25"/>
  <c r="BF132" i="25"/>
  <c r="BF137" i="25"/>
  <c r="BF140" i="25"/>
  <c r="BF150" i="25"/>
  <c r="BF152" i="25"/>
  <c r="BF158" i="25"/>
  <c r="BF159" i="25"/>
  <c r="BF162" i="25"/>
  <c r="BF163" i="25"/>
  <c r="BF164" i="25"/>
  <c r="BF170" i="25"/>
  <c r="BF174" i="25"/>
  <c r="BF175" i="25"/>
  <c r="BF179" i="25"/>
  <c r="BF180" i="25"/>
  <c r="BF181" i="25"/>
  <c r="BF131" i="25"/>
  <c r="BF133" i="25"/>
  <c r="BF135" i="25"/>
  <c r="BF141" i="25"/>
  <c r="BF142" i="25"/>
  <c r="BF143" i="25"/>
  <c r="BF145" i="25"/>
  <c r="BF146" i="25"/>
  <c r="BF147" i="25"/>
  <c r="BF148" i="25"/>
  <c r="BF149" i="25"/>
  <c r="BF153" i="25"/>
  <c r="BF154" i="25"/>
  <c r="BF155" i="25"/>
  <c r="BF157" i="25"/>
  <c r="BF160" i="25"/>
  <c r="BF166" i="25"/>
  <c r="BF168" i="25"/>
  <c r="BF171" i="25"/>
  <c r="BF176" i="25"/>
  <c r="BF177" i="25"/>
  <c r="E85" i="24"/>
  <c r="J118" i="24"/>
  <c r="J121" i="24"/>
  <c r="BF133" i="24"/>
  <c r="BF135" i="24"/>
  <c r="BF136" i="24"/>
  <c r="BF137" i="24"/>
  <c r="BF143" i="24"/>
  <c r="BF147" i="24"/>
  <c r="BF152" i="24"/>
  <c r="BF156" i="24"/>
  <c r="BF129" i="24"/>
  <c r="BF130" i="24"/>
  <c r="BF131" i="24"/>
  <c r="BF134" i="24"/>
  <c r="BF142" i="24"/>
  <c r="BF149" i="24"/>
  <c r="BF150" i="24"/>
  <c r="BF151" i="24"/>
  <c r="BF154" i="24"/>
  <c r="J93" i="24"/>
  <c r="BF127" i="24"/>
  <c r="BF128" i="24"/>
  <c r="BF132" i="24"/>
  <c r="BF138" i="24"/>
  <c r="BF139" i="24"/>
  <c r="BF140" i="24"/>
  <c r="BF145" i="24"/>
  <c r="BF146" i="24"/>
  <c r="BF153" i="24"/>
  <c r="BF144" i="24"/>
  <c r="BF148" i="24"/>
  <c r="J93" i="23"/>
  <c r="E115" i="23"/>
  <c r="J121" i="23"/>
  <c r="BF134" i="23"/>
  <c r="BF135" i="23"/>
  <c r="BF136" i="23"/>
  <c r="BF141" i="23"/>
  <c r="BF149" i="23"/>
  <c r="BF156" i="23"/>
  <c r="BF159" i="23"/>
  <c r="BF161" i="23"/>
  <c r="BF163" i="23"/>
  <c r="BF164" i="23"/>
  <c r="BF165" i="23"/>
  <c r="BF168" i="23"/>
  <c r="BF170" i="23"/>
  <c r="J94" i="23"/>
  <c r="BF130" i="23"/>
  <c r="BF131" i="23"/>
  <c r="BF133" i="23"/>
  <c r="BF137" i="23"/>
  <c r="BF140" i="23"/>
  <c r="BF144" i="23"/>
  <c r="BF150" i="23"/>
  <c r="BF153" i="23"/>
  <c r="BF158" i="23"/>
  <c r="BF167" i="23"/>
  <c r="BF132" i="23"/>
  <c r="BF138" i="23"/>
  <c r="BF142" i="23"/>
  <c r="BF143" i="23"/>
  <c r="BF146" i="23"/>
  <c r="BF147" i="23"/>
  <c r="BF148" i="23"/>
  <c r="BF151" i="23"/>
  <c r="BF154" i="23"/>
  <c r="BF155" i="23"/>
  <c r="BF157" i="23"/>
  <c r="BF160" i="23"/>
  <c r="BF162" i="23"/>
  <c r="J159" i="21"/>
  <c r="J106" i="21" s="1"/>
  <c r="E85" i="22"/>
  <c r="BF144" i="22"/>
  <c r="BF146" i="22"/>
  <c r="BF149" i="22"/>
  <c r="BF150" i="22"/>
  <c r="BF153" i="22"/>
  <c r="BF157" i="22"/>
  <c r="BF159" i="22"/>
  <c r="BF161" i="22"/>
  <c r="BF163" i="22"/>
  <c r="BF165" i="22"/>
  <c r="BF168" i="22"/>
  <c r="J122" i="22"/>
  <c r="BF130" i="22"/>
  <c r="BF131" i="22"/>
  <c r="BF134" i="22"/>
  <c r="BF135" i="22"/>
  <c r="BF147" i="22"/>
  <c r="BF151" i="22"/>
  <c r="BF171" i="22"/>
  <c r="BF172" i="22"/>
  <c r="J123" i="22"/>
  <c r="BF132" i="22"/>
  <c r="BF137" i="22"/>
  <c r="BF138" i="22"/>
  <c r="BF140" i="22"/>
  <c r="BF142" i="22"/>
  <c r="BF143" i="22"/>
  <c r="BF145" i="22"/>
  <c r="BF154" i="22"/>
  <c r="BF156" i="22"/>
  <c r="BF160" i="22"/>
  <c r="BF164" i="22"/>
  <c r="BF174" i="22"/>
  <c r="BF176" i="22"/>
  <c r="J91" i="22"/>
  <c r="BF129" i="22"/>
  <c r="BF133" i="22"/>
  <c r="BF136" i="22"/>
  <c r="BF148" i="22"/>
  <c r="BF152" i="22"/>
  <c r="BF155" i="22"/>
  <c r="BF158" i="22"/>
  <c r="BF162" i="22"/>
  <c r="BF166" i="22"/>
  <c r="BF167" i="22"/>
  <c r="BF169" i="22"/>
  <c r="BF173" i="22"/>
  <c r="J122" i="21"/>
  <c r="J124" i="21"/>
  <c r="BF132" i="21"/>
  <c r="BF133" i="21"/>
  <c r="BF136" i="21"/>
  <c r="BF138" i="21"/>
  <c r="BF148" i="21"/>
  <c r="BF152" i="21"/>
  <c r="BF160" i="21"/>
  <c r="E116" i="21"/>
  <c r="BF137" i="21"/>
  <c r="BF140" i="21"/>
  <c r="BF144" i="21"/>
  <c r="BF145" i="21"/>
  <c r="BF146" i="21"/>
  <c r="BF150" i="21"/>
  <c r="BF151" i="21"/>
  <c r="BF153" i="21"/>
  <c r="BF154" i="21"/>
  <c r="BF157" i="21"/>
  <c r="BF163" i="21"/>
  <c r="BF164" i="21"/>
  <c r="J94" i="21"/>
  <c r="BF131" i="21"/>
  <c r="BF134" i="21"/>
  <c r="BF135" i="21"/>
  <c r="BF139" i="21"/>
  <c r="BF142" i="21"/>
  <c r="BF147" i="21"/>
  <c r="BF155" i="21"/>
  <c r="BF161" i="21"/>
  <c r="BF162" i="21"/>
  <c r="E116" i="20"/>
  <c r="BF133" i="20"/>
  <c r="BF146" i="20"/>
  <c r="BF147" i="20"/>
  <c r="BF153" i="20"/>
  <c r="BF164" i="20"/>
  <c r="BF165" i="20"/>
  <c r="J91" i="20"/>
  <c r="J94" i="20"/>
  <c r="J124" i="20"/>
  <c r="BF134" i="20"/>
  <c r="BF145" i="20"/>
  <c r="BF151" i="20"/>
  <c r="BF152" i="20"/>
  <c r="BF156" i="20"/>
  <c r="BF137" i="20"/>
  <c r="BF138" i="20"/>
  <c r="BF139" i="20"/>
  <c r="BF144" i="20"/>
  <c r="BF148" i="20"/>
  <c r="BF150" i="20"/>
  <c r="BF154" i="20"/>
  <c r="BF163" i="20"/>
  <c r="BF131" i="20"/>
  <c r="BF132" i="20"/>
  <c r="BF135" i="20"/>
  <c r="BF136" i="20"/>
  <c r="BF140" i="20"/>
  <c r="BF142" i="20"/>
  <c r="BF155" i="20"/>
  <c r="BF158" i="20"/>
  <c r="BF161" i="20"/>
  <c r="BF162" i="20"/>
  <c r="J94" i="19"/>
  <c r="BF128" i="19"/>
  <c r="BF129" i="19"/>
  <c r="BF134" i="19"/>
  <c r="BF139" i="19"/>
  <c r="BF143" i="19"/>
  <c r="BF145" i="19"/>
  <c r="BF147" i="19"/>
  <c r="BF151" i="19"/>
  <c r="BF154" i="19"/>
  <c r="BF155" i="19"/>
  <c r="BF158" i="19"/>
  <c r="BF159" i="19"/>
  <c r="BF167" i="19"/>
  <c r="BK158" i="18"/>
  <c r="J158" i="18" s="1"/>
  <c r="J103" i="18" s="1"/>
  <c r="E85" i="19"/>
  <c r="BF131" i="19"/>
  <c r="BF132" i="19"/>
  <c r="BF135" i="19"/>
  <c r="BF136" i="19"/>
  <c r="BF137" i="19"/>
  <c r="BF146" i="19"/>
  <c r="BF148" i="19"/>
  <c r="BF150" i="19"/>
  <c r="BF152" i="19"/>
  <c r="BF156" i="19"/>
  <c r="BF161" i="19"/>
  <c r="BF165" i="19"/>
  <c r="J91" i="19"/>
  <c r="J93" i="19"/>
  <c r="BF130" i="19"/>
  <c r="BF133" i="19"/>
  <c r="BF141" i="19"/>
  <c r="BF142" i="19"/>
  <c r="BF144" i="19"/>
  <c r="BF149" i="19"/>
  <c r="BF153" i="19"/>
  <c r="BF157" i="19"/>
  <c r="BF160" i="19"/>
  <c r="BF162" i="19"/>
  <c r="BF163" i="19"/>
  <c r="BF164" i="19"/>
  <c r="J91" i="18"/>
  <c r="J94" i="18"/>
  <c r="BF137" i="18"/>
  <c r="BF141" i="18"/>
  <c r="BF142" i="18"/>
  <c r="BF146" i="18"/>
  <c r="BF153" i="18"/>
  <c r="BF157" i="18"/>
  <c r="BF162" i="18"/>
  <c r="BF163" i="18"/>
  <c r="BF168" i="18"/>
  <c r="BF172" i="18"/>
  <c r="BF173" i="18"/>
  <c r="J93" i="18"/>
  <c r="E114" i="18"/>
  <c r="BF132" i="18"/>
  <c r="BF134" i="18"/>
  <c r="BF135" i="18"/>
  <c r="BF139" i="18"/>
  <c r="BF143" i="18"/>
  <c r="BF144" i="18"/>
  <c r="BF145" i="18"/>
  <c r="BF150" i="18"/>
  <c r="BF151" i="18"/>
  <c r="BF152" i="18"/>
  <c r="BF154" i="18"/>
  <c r="BF155" i="18"/>
  <c r="BF160" i="18"/>
  <c r="BF164" i="18"/>
  <c r="BF165" i="18"/>
  <c r="BF166" i="18"/>
  <c r="BF167" i="18"/>
  <c r="BF174" i="18"/>
  <c r="BF129" i="18"/>
  <c r="BF130" i="18"/>
  <c r="BF131" i="18"/>
  <c r="BF136" i="18"/>
  <c r="BF138" i="18"/>
  <c r="BF140" i="18"/>
  <c r="BF147" i="18"/>
  <c r="BF148" i="18"/>
  <c r="BF149" i="18"/>
  <c r="BF161" i="18"/>
  <c r="BF169" i="18"/>
  <c r="BF170" i="18"/>
  <c r="BF171" i="18"/>
  <c r="BF175" i="18"/>
  <c r="J94" i="17"/>
  <c r="BF136" i="17"/>
  <c r="BF144" i="17"/>
  <c r="BF146" i="17"/>
  <c r="BF148" i="17"/>
  <c r="BF149" i="17"/>
  <c r="BF160" i="17"/>
  <c r="BF162" i="17"/>
  <c r="BF166" i="17"/>
  <c r="E113" i="17"/>
  <c r="J119" i="17"/>
  <c r="J121" i="17"/>
  <c r="BF128" i="17"/>
  <c r="BF129" i="17"/>
  <c r="BF131" i="17"/>
  <c r="BF137" i="17"/>
  <c r="BF138" i="17"/>
  <c r="BF140" i="17"/>
  <c r="BF142" i="17"/>
  <c r="BF143" i="17"/>
  <c r="BF145" i="17"/>
  <c r="BF147" i="17"/>
  <c r="BF152" i="17"/>
  <c r="BF153" i="17"/>
  <c r="BF156" i="17"/>
  <c r="BF157" i="17"/>
  <c r="BF158" i="17"/>
  <c r="BF159" i="17"/>
  <c r="BF161" i="17"/>
  <c r="BF163" i="17"/>
  <c r="BF164" i="17"/>
  <c r="BF133" i="17"/>
  <c r="BF134" i="17"/>
  <c r="BF135" i="17"/>
  <c r="BF139" i="17"/>
  <c r="BF141" i="17"/>
  <c r="BF150" i="17"/>
  <c r="BF151" i="17"/>
  <c r="BF154" i="17"/>
  <c r="BF155" i="17"/>
  <c r="J122" i="16"/>
  <c r="J124" i="16"/>
  <c r="BF134" i="16"/>
  <c r="BF135" i="16"/>
  <c r="BF136" i="16"/>
  <c r="BF140" i="16"/>
  <c r="BF142" i="16"/>
  <c r="BF144" i="16"/>
  <c r="BF148" i="16"/>
  <c r="BF149" i="16"/>
  <c r="BF152" i="16"/>
  <c r="BF159" i="16"/>
  <c r="BF160" i="16"/>
  <c r="BF161" i="16"/>
  <c r="BF166" i="16"/>
  <c r="BF170" i="16"/>
  <c r="BF173" i="16"/>
  <c r="E85" i="16"/>
  <c r="J94" i="16"/>
  <c r="BF131" i="16"/>
  <c r="BF137" i="16"/>
  <c r="BF139" i="16"/>
  <c r="BF145" i="16"/>
  <c r="BF153" i="16"/>
  <c r="BF154" i="16"/>
  <c r="BF162" i="16"/>
  <c r="BF171" i="16"/>
  <c r="BF172" i="16"/>
  <c r="BF174" i="16"/>
  <c r="BF178" i="16"/>
  <c r="BF182" i="16"/>
  <c r="BF143" i="16"/>
  <c r="BF147" i="16"/>
  <c r="BF163" i="16"/>
  <c r="BF164" i="16"/>
  <c r="BF168" i="16"/>
  <c r="BF175" i="16"/>
  <c r="BF176" i="16"/>
  <c r="BF181" i="16"/>
  <c r="BF132" i="16"/>
  <c r="BF133" i="16"/>
  <c r="BF146" i="16"/>
  <c r="BF150" i="16"/>
  <c r="BF151" i="16"/>
  <c r="BF155" i="16"/>
  <c r="BF156" i="16"/>
  <c r="BF157" i="16"/>
  <c r="BF165" i="16"/>
  <c r="BF167" i="16"/>
  <c r="BF169" i="16"/>
  <c r="J163" i="14"/>
  <c r="J107" i="14" s="1"/>
  <c r="J93" i="15"/>
  <c r="J95" i="15"/>
  <c r="J96" i="15"/>
  <c r="BF152" i="15"/>
  <c r="BF156" i="15"/>
  <c r="BF157" i="15"/>
  <c r="BF161" i="15"/>
  <c r="BF167" i="15"/>
  <c r="BF171" i="15"/>
  <c r="BF172" i="15"/>
  <c r="BF175" i="15"/>
  <c r="BF186" i="15"/>
  <c r="BF187" i="15"/>
  <c r="BF195" i="15"/>
  <c r="BF196" i="15"/>
  <c r="BF197" i="15"/>
  <c r="BF203" i="15"/>
  <c r="BF205" i="15"/>
  <c r="BF206" i="15"/>
  <c r="BF213" i="15"/>
  <c r="BF216" i="15"/>
  <c r="BF218" i="15"/>
  <c r="BF219" i="15"/>
  <c r="BF222" i="15"/>
  <c r="BF224" i="15"/>
  <c r="BF227" i="15"/>
  <c r="BF231" i="15"/>
  <c r="BF234" i="15"/>
  <c r="BF240" i="15"/>
  <c r="BF243" i="15"/>
  <c r="BF245" i="15"/>
  <c r="E85" i="15"/>
  <c r="BF148" i="15"/>
  <c r="BF149" i="15"/>
  <c r="BF150" i="15"/>
  <c r="BF153" i="15"/>
  <c r="BF158" i="15"/>
  <c r="BF159" i="15"/>
  <c r="BF162" i="15"/>
  <c r="BF164" i="15"/>
  <c r="BF165" i="15"/>
  <c r="BF168" i="15"/>
  <c r="BF169" i="15"/>
  <c r="BF177" i="15"/>
  <c r="BF178" i="15"/>
  <c r="BF179" i="15"/>
  <c r="BF181" i="15"/>
  <c r="BF183" i="15"/>
  <c r="BF194" i="15"/>
  <c r="BF199" i="15"/>
  <c r="BF200" i="15"/>
  <c r="BF201" i="15"/>
  <c r="BF208" i="15"/>
  <c r="BF212" i="15"/>
  <c r="BF214" i="15"/>
  <c r="BF221" i="15"/>
  <c r="BF223" i="15"/>
  <c r="BF229" i="15"/>
  <c r="BF235" i="15"/>
  <c r="BF238" i="15"/>
  <c r="BF248" i="15"/>
  <c r="BF249" i="15"/>
  <c r="BF251" i="15"/>
  <c r="BF145" i="15"/>
  <c r="BF146" i="15"/>
  <c r="BF147" i="15"/>
  <c r="BF151" i="15"/>
  <c r="BF154" i="15"/>
  <c r="BF160" i="15"/>
  <c r="BF163" i="15"/>
  <c r="BF170" i="15"/>
  <c r="BF174" i="15"/>
  <c r="BF176" i="15"/>
  <c r="BF182" i="15"/>
  <c r="BF184" i="15"/>
  <c r="BF185" i="15"/>
  <c r="BF188" i="15"/>
  <c r="BF189" i="15"/>
  <c r="BF191" i="15"/>
  <c r="BF204" i="15"/>
  <c r="BF209" i="15"/>
  <c r="BF211" i="15"/>
  <c r="BF215" i="15"/>
  <c r="BF217" i="15"/>
  <c r="BF220" i="15"/>
  <c r="BF225" i="15"/>
  <c r="BF230" i="15"/>
  <c r="BF232" i="15"/>
  <c r="BF236" i="15"/>
  <c r="BF237" i="15"/>
  <c r="BF239" i="15"/>
  <c r="BF241" i="15"/>
  <c r="BF244" i="15"/>
  <c r="BF246" i="15"/>
  <c r="BF247" i="15"/>
  <c r="J95" i="14"/>
  <c r="BF134" i="14"/>
  <c r="BF135" i="14"/>
  <c r="BF138" i="14"/>
  <c r="BF143" i="14"/>
  <c r="BF159" i="14"/>
  <c r="BF165" i="14"/>
  <c r="J93" i="14"/>
  <c r="E117" i="14"/>
  <c r="BF136" i="14"/>
  <c r="BF137" i="14"/>
  <c r="BF141" i="14"/>
  <c r="BF146" i="14"/>
  <c r="BF147" i="14"/>
  <c r="BF149" i="14"/>
  <c r="BF151" i="14"/>
  <c r="BF152" i="14"/>
  <c r="BF153" i="14"/>
  <c r="BF155" i="14"/>
  <c r="BF162" i="14"/>
  <c r="J96" i="14"/>
  <c r="BF144" i="14"/>
  <c r="BF145" i="14"/>
  <c r="BF148" i="14"/>
  <c r="BF156" i="14"/>
  <c r="BF166" i="14"/>
  <c r="BF139" i="14"/>
  <c r="BF140" i="14"/>
  <c r="BF142" i="14"/>
  <c r="BF150" i="14"/>
  <c r="BF157" i="14"/>
  <c r="BF164" i="14"/>
  <c r="E85" i="13"/>
  <c r="J124" i="13"/>
  <c r="BK132" i="12"/>
  <c r="J132" i="12" s="1"/>
  <c r="J101" i="12" s="1"/>
  <c r="BF133" i="13"/>
  <c r="BF134" i="13"/>
  <c r="BF135" i="13"/>
  <c r="BF138" i="13"/>
  <c r="BF139" i="13"/>
  <c r="BF144" i="13"/>
  <c r="BF147" i="13"/>
  <c r="BF156" i="13"/>
  <c r="BF160" i="13"/>
  <c r="BF161" i="13"/>
  <c r="BF162" i="13"/>
  <c r="BF164" i="13"/>
  <c r="BF165" i="13"/>
  <c r="BF168" i="13"/>
  <c r="BF174" i="13"/>
  <c r="BF178" i="13"/>
  <c r="BF183" i="13"/>
  <c r="BF188" i="13"/>
  <c r="BF189" i="13"/>
  <c r="BF190" i="13"/>
  <c r="BF137" i="13"/>
  <c r="BF143" i="13"/>
  <c r="BF150" i="13"/>
  <c r="BF155" i="13"/>
  <c r="BF166" i="13"/>
  <c r="BF167" i="13"/>
  <c r="BF172" i="13"/>
  <c r="BF175" i="13"/>
  <c r="BF177" i="13"/>
  <c r="BF179" i="13"/>
  <c r="BF187" i="13"/>
  <c r="J93" i="13"/>
  <c r="J96" i="13"/>
  <c r="BF141" i="13"/>
  <c r="BF142" i="13"/>
  <c r="BF146" i="13"/>
  <c r="BF148" i="13"/>
  <c r="BF152" i="13"/>
  <c r="BF153" i="13"/>
  <c r="BF154" i="13"/>
  <c r="BF157" i="13"/>
  <c r="BF158" i="13"/>
  <c r="BF159" i="13"/>
  <c r="BF173" i="13"/>
  <c r="BF176" i="13"/>
  <c r="BF180" i="13"/>
  <c r="BF185" i="13"/>
  <c r="BF131" i="13"/>
  <c r="BF132" i="13"/>
  <c r="BF136" i="13"/>
  <c r="BF140" i="13"/>
  <c r="BF145" i="13"/>
  <c r="BF149" i="13"/>
  <c r="BF151" i="13"/>
  <c r="BF163" i="13"/>
  <c r="BF169" i="13"/>
  <c r="BF170" i="13"/>
  <c r="BF171" i="13"/>
  <c r="BF181" i="13"/>
  <c r="BF184" i="13"/>
  <c r="J233" i="11"/>
  <c r="J112" i="11" s="1"/>
  <c r="E85" i="12"/>
  <c r="J95" i="12"/>
  <c r="BF136" i="12"/>
  <c r="BF137" i="12"/>
  <c r="BF138" i="12"/>
  <c r="BF150" i="12"/>
  <c r="BF152" i="12"/>
  <c r="BF157" i="12"/>
  <c r="BF159" i="12"/>
  <c r="BF160" i="12"/>
  <c r="BF167" i="12"/>
  <c r="BF168" i="12"/>
  <c r="BF171" i="12"/>
  <c r="BF173" i="12"/>
  <c r="BF176" i="12"/>
  <c r="BF182" i="12"/>
  <c r="BF183" i="12"/>
  <c r="BF184" i="12"/>
  <c r="BF185" i="12"/>
  <c r="BF187" i="12"/>
  <c r="BF190" i="12"/>
  <c r="BF195" i="12"/>
  <c r="BF196" i="12"/>
  <c r="BF198" i="12"/>
  <c r="BF205" i="12"/>
  <c r="J93" i="12"/>
  <c r="J96" i="12"/>
  <c r="BF139" i="12"/>
  <c r="BF147" i="12"/>
  <c r="BF155" i="12"/>
  <c r="BF165" i="12"/>
  <c r="BF166" i="12"/>
  <c r="BF170" i="12"/>
  <c r="BF178" i="12"/>
  <c r="BF179" i="12"/>
  <c r="BF181" i="12"/>
  <c r="BF188" i="12"/>
  <c r="BF189" i="12"/>
  <c r="BF191" i="12"/>
  <c r="BF193" i="12"/>
  <c r="BF194" i="12"/>
  <c r="BF199" i="12"/>
  <c r="BF202" i="12"/>
  <c r="BF203" i="12"/>
  <c r="BF206" i="12"/>
  <c r="BF208" i="12"/>
  <c r="BF212" i="12"/>
  <c r="BF215" i="12"/>
  <c r="BF221" i="12"/>
  <c r="BF222" i="12"/>
  <c r="BF224" i="12"/>
  <c r="BF226" i="12"/>
  <c r="BF228" i="12"/>
  <c r="BF231" i="12"/>
  <c r="BF232" i="12"/>
  <c r="BF235" i="12"/>
  <c r="BF237" i="12"/>
  <c r="BF238" i="12"/>
  <c r="BF240" i="12"/>
  <c r="BF244" i="12"/>
  <c r="BF134" i="12"/>
  <c r="BF142" i="12"/>
  <c r="BF143" i="12"/>
  <c r="BF144" i="12"/>
  <c r="BF145" i="12"/>
  <c r="BF148" i="12"/>
  <c r="BF149" i="12"/>
  <c r="BF151" i="12"/>
  <c r="BF154" i="12"/>
  <c r="BF156" i="12"/>
  <c r="BF161" i="12"/>
  <c r="BF163" i="12"/>
  <c r="BF164" i="12"/>
  <c r="BF172" i="12"/>
  <c r="BF177" i="12"/>
  <c r="BF180" i="12"/>
  <c r="BF186" i="12"/>
  <c r="BF192" i="12"/>
  <c r="BF204" i="12"/>
  <c r="BF207" i="12"/>
  <c r="BF209" i="12"/>
  <c r="BF210" i="12"/>
  <c r="BF211" i="12"/>
  <c r="BF217" i="12"/>
  <c r="BF220" i="12"/>
  <c r="BF225" i="12"/>
  <c r="BF229" i="12"/>
  <c r="BF239" i="12"/>
  <c r="BF242" i="12"/>
  <c r="BF135" i="12"/>
  <c r="BF146" i="12"/>
  <c r="BF153" i="12"/>
  <c r="BF158" i="12"/>
  <c r="BF162" i="12"/>
  <c r="BF169" i="12"/>
  <c r="BF174" i="12"/>
  <c r="BF175" i="12"/>
  <c r="BF197" i="12"/>
  <c r="BF200" i="12"/>
  <c r="BF201" i="12"/>
  <c r="BF213" i="12"/>
  <c r="BF214" i="12"/>
  <c r="BF216" i="12"/>
  <c r="BF218" i="12"/>
  <c r="BF223" i="12"/>
  <c r="BF227" i="12"/>
  <c r="BF230" i="12"/>
  <c r="BF233" i="12"/>
  <c r="BF236" i="12"/>
  <c r="BF243" i="12"/>
  <c r="J138" i="10"/>
  <c r="J102" i="10" s="1"/>
  <c r="J171" i="10"/>
  <c r="J108" i="10"/>
  <c r="E85" i="11"/>
  <c r="J131" i="11"/>
  <c r="J134" i="11"/>
  <c r="BF142" i="11"/>
  <c r="BF151" i="11"/>
  <c r="BF154" i="11"/>
  <c r="BF162" i="11"/>
  <c r="BF165" i="11"/>
  <c r="BF169" i="11"/>
  <c r="BF171" i="11"/>
  <c r="BF175" i="11"/>
  <c r="BF187" i="11"/>
  <c r="BF189" i="11"/>
  <c r="BF191" i="11"/>
  <c r="BF192" i="11"/>
  <c r="BF194" i="11"/>
  <c r="BF202" i="11"/>
  <c r="BF208" i="11"/>
  <c r="BF214" i="11"/>
  <c r="BF215" i="11"/>
  <c r="BF218" i="11"/>
  <c r="BF219" i="11"/>
  <c r="BF228" i="11"/>
  <c r="BF230" i="11"/>
  <c r="BF239" i="11"/>
  <c r="BF241" i="11"/>
  <c r="BF243" i="11"/>
  <c r="BF244" i="11"/>
  <c r="J95" i="11"/>
  <c r="BF140" i="11"/>
  <c r="BF155" i="11"/>
  <c r="BF160" i="11"/>
  <c r="BF164" i="11"/>
  <c r="BF166" i="11"/>
  <c r="BF168" i="11"/>
  <c r="BF170" i="11"/>
  <c r="BF177" i="11"/>
  <c r="BF178" i="11"/>
  <c r="BF180" i="11"/>
  <c r="BF182" i="11"/>
  <c r="BF183" i="11"/>
  <c r="BF185" i="11"/>
  <c r="BF186" i="11"/>
  <c r="BF190" i="11"/>
  <c r="BF200" i="11"/>
  <c r="BF205" i="11"/>
  <c r="BF206" i="11"/>
  <c r="BF236" i="11"/>
  <c r="BF247" i="11"/>
  <c r="BF248" i="11"/>
  <c r="BF249" i="11"/>
  <c r="BF141" i="11"/>
  <c r="BF143" i="11"/>
  <c r="BF147" i="11"/>
  <c r="BF148" i="11"/>
  <c r="BF149" i="11"/>
  <c r="BF150" i="11"/>
  <c r="BF153" i="11"/>
  <c r="BF157" i="11"/>
  <c r="BF158" i="11"/>
  <c r="BF163" i="11"/>
  <c r="BF174" i="11"/>
  <c r="BF176" i="11"/>
  <c r="BF179" i="11"/>
  <c r="BF204" i="11"/>
  <c r="BF207" i="11"/>
  <c r="BF213" i="11"/>
  <c r="BF217" i="11"/>
  <c r="BF224" i="11"/>
  <c r="BF229" i="11"/>
  <c r="BF231" i="11"/>
  <c r="BF238" i="11"/>
  <c r="BF242" i="11"/>
  <c r="BF245" i="11"/>
  <c r="BF146" i="11"/>
  <c r="BF156" i="11"/>
  <c r="BF159" i="11"/>
  <c r="BF167" i="11"/>
  <c r="BF172" i="11"/>
  <c r="BF173" i="11"/>
  <c r="BF184" i="11"/>
  <c r="BF193" i="11"/>
  <c r="BF195" i="11"/>
  <c r="BF196" i="11"/>
  <c r="BF197" i="11"/>
  <c r="BF198" i="11"/>
  <c r="BF199" i="11"/>
  <c r="BF201" i="11"/>
  <c r="BF203" i="11"/>
  <c r="BF210" i="11"/>
  <c r="BF211" i="11"/>
  <c r="BF212" i="11"/>
  <c r="BF216" i="11"/>
  <c r="BF220" i="11"/>
  <c r="BF221" i="11"/>
  <c r="BF222" i="11"/>
  <c r="BF225" i="11"/>
  <c r="BF226" i="11"/>
  <c r="BF227" i="11"/>
  <c r="BF234" i="11"/>
  <c r="BF235" i="11"/>
  <c r="BF237" i="11"/>
  <c r="BF246" i="11"/>
  <c r="BF149" i="10"/>
  <c r="BF155" i="10"/>
  <c r="BF157" i="10"/>
  <c r="BF169" i="10"/>
  <c r="BF175" i="10"/>
  <c r="BF178" i="10"/>
  <c r="BF179" i="10"/>
  <c r="BF180" i="10"/>
  <c r="BF182" i="10"/>
  <c r="BF186" i="10"/>
  <c r="BF200" i="10"/>
  <c r="BF205" i="10"/>
  <c r="BF206" i="10"/>
  <c r="BF208" i="10"/>
  <c r="BF212" i="10"/>
  <c r="BF215" i="10"/>
  <c r="BF224" i="10"/>
  <c r="BF228" i="10"/>
  <c r="BF231" i="10"/>
  <c r="BF239" i="10"/>
  <c r="J95" i="10"/>
  <c r="BF139" i="10"/>
  <c r="BF140" i="10"/>
  <c r="BF141" i="10"/>
  <c r="BF143" i="10"/>
  <c r="BF144" i="10"/>
  <c r="BF145" i="10"/>
  <c r="BF150" i="10"/>
  <c r="BF156" i="10"/>
  <c r="BF158" i="10"/>
  <c r="BF159" i="10"/>
  <c r="BF161" i="10"/>
  <c r="BF162" i="10"/>
  <c r="BF164" i="10"/>
  <c r="BF166" i="10"/>
  <c r="BF183" i="10"/>
  <c r="BF188" i="10"/>
  <c r="BF192" i="10"/>
  <c r="BF213" i="10"/>
  <c r="BF217" i="10"/>
  <c r="BF220" i="10"/>
  <c r="BF223" i="10"/>
  <c r="BF226" i="10"/>
  <c r="BF229" i="10"/>
  <c r="BF232" i="10"/>
  <c r="BF235" i="10"/>
  <c r="BF238" i="10"/>
  <c r="BF240" i="10"/>
  <c r="BF241" i="10"/>
  <c r="BF242" i="10"/>
  <c r="BF243" i="10"/>
  <c r="BF245" i="10"/>
  <c r="BF253" i="10"/>
  <c r="BF256" i="10"/>
  <c r="BF258" i="10"/>
  <c r="BF262" i="10"/>
  <c r="BF267" i="10"/>
  <c r="E85" i="10"/>
  <c r="J133" i="10"/>
  <c r="BF152" i="10"/>
  <c r="BF154" i="10"/>
  <c r="BF160" i="10"/>
  <c r="BF163" i="10"/>
  <c r="BF167" i="10"/>
  <c r="BF173" i="10"/>
  <c r="BF174" i="10"/>
  <c r="BF185" i="10"/>
  <c r="BF187" i="10"/>
  <c r="BF189" i="10"/>
  <c r="BF190" i="10"/>
  <c r="BF194" i="10"/>
  <c r="BF195" i="10"/>
  <c r="BF197" i="10"/>
  <c r="BF199" i="10"/>
  <c r="BF202" i="10"/>
  <c r="BF204" i="10"/>
  <c r="BF207" i="10"/>
  <c r="BF209" i="10"/>
  <c r="BF211" i="10"/>
  <c r="BF216" i="10"/>
  <c r="BF227" i="10"/>
  <c r="BF230" i="10"/>
  <c r="BF234" i="10"/>
  <c r="BF237" i="10"/>
  <c r="BF244" i="10"/>
  <c r="BF247" i="10"/>
  <c r="BF248" i="10"/>
  <c r="BF254" i="10"/>
  <c r="BF255" i="10"/>
  <c r="BF257" i="10"/>
  <c r="BF263" i="10"/>
  <c r="BF265" i="10"/>
  <c r="BF266" i="10"/>
  <c r="BF271" i="10"/>
  <c r="BF272" i="10"/>
  <c r="J93" i="10"/>
  <c r="BF142" i="10"/>
  <c r="BF147" i="10"/>
  <c r="BF151" i="10"/>
  <c r="BF165" i="10"/>
  <c r="BF172" i="10"/>
  <c r="BF177" i="10"/>
  <c r="BF181" i="10"/>
  <c r="BF184" i="10"/>
  <c r="BF191" i="10"/>
  <c r="BF193" i="10"/>
  <c r="BF196" i="10"/>
  <c r="BF198" i="10"/>
  <c r="BF203" i="10"/>
  <c r="BF210" i="10"/>
  <c r="BF214" i="10"/>
  <c r="BF218" i="10"/>
  <c r="BF219" i="10"/>
  <c r="BF221" i="10"/>
  <c r="BF222" i="10"/>
  <c r="BF233" i="10"/>
  <c r="BF236" i="10"/>
  <c r="BF246" i="10"/>
  <c r="BF249" i="10"/>
  <c r="BF250" i="10"/>
  <c r="BF251" i="10"/>
  <c r="BF252" i="10"/>
  <c r="BF259" i="10"/>
  <c r="BF260" i="10"/>
  <c r="BF261" i="10"/>
  <c r="BF264" i="10"/>
  <c r="BF268" i="10"/>
  <c r="BF269" i="10"/>
  <c r="BF162" i="9"/>
  <c r="BF182" i="9"/>
  <c r="BF183" i="9"/>
  <c r="BF190" i="9"/>
  <c r="BF191" i="9"/>
  <c r="BF197" i="9"/>
  <c r="BF202" i="9"/>
  <c r="BF206" i="9"/>
  <c r="BF209" i="9"/>
  <c r="BF216" i="9"/>
  <c r="BF219" i="9"/>
  <c r="BF221" i="9"/>
  <c r="BF226" i="9"/>
  <c r="BF230" i="9"/>
  <c r="BF233" i="9"/>
  <c r="BF241" i="9"/>
  <c r="BF248" i="9"/>
  <c r="BF251" i="9"/>
  <c r="BF254" i="9"/>
  <c r="BF258" i="9"/>
  <c r="BF262" i="9"/>
  <c r="BF264" i="9"/>
  <c r="E85" i="9"/>
  <c r="J93" i="9"/>
  <c r="J144" i="9"/>
  <c r="BF151" i="9"/>
  <c r="BF152" i="9"/>
  <c r="BF159" i="9"/>
  <c r="BF163" i="9"/>
  <c r="BF166" i="9"/>
  <c r="BF169" i="9"/>
  <c r="BF175" i="9"/>
  <c r="BF176" i="9"/>
  <c r="BF179" i="9"/>
  <c r="BF185" i="9"/>
  <c r="BF196" i="9"/>
  <c r="BF201" i="9"/>
  <c r="BF211" i="9"/>
  <c r="BF223" i="9"/>
  <c r="BF227" i="9"/>
  <c r="BF228" i="9"/>
  <c r="BF232" i="9"/>
  <c r="BF237" i="9"/>
  <c r="BF239" i="9"/>
  <c r="BF242" i="9"/>
  <c r="BF244" i="9"/>
  <c r="BF247" i="9"/>
  <c r="BF253" i="9"/>
  <c r="BF255" i="9"/>
  <c r="BF256" i="9"/>
  <c r="BF263" i="9"/>
  <c r="BF267" i="9"/>
  <c r="BF269" i="9"/>
  <c r="BF270" i="9"/>
  <c r="BF275" i="9"/>
  <c r="BF280" i="9"/>
  <c r="BF283" i="9"/>
  <c r="BF286" i="9"/>
  <c r="BF290" i="9"/>
  <c r="BF293" i="9"/>
  <c r="BF294" i="9"/>
  <c r="BF295" i="9"/>
  <c r="BF297" i="9"/>
  <c r="BF298" i="9"/>
  <c r="BF301" i="9"/>
  <c r="BF302" i="9"/>
  <c r="BF304" i="9"/>
  <c r="BF311" i="9"/>
  <c r="BF321" i="9"/>
  <c r="J96" i="9"/>
  <c r="BF153" i="9"/>
  <c r="BF155" i="9"/>
  <c r="BF156" i="9"/>
  <c r="BF164" i="9"/>
  <c r="BF167" i="9"/>
  <c r="BF168" i="9"/>
  <c r="BF170" i="9"/>
  <c r="BF173" i="9"/>
  <c r="BF174" i="9"/>
  <c r="BF177" i="9"/>
  <c r="BF180" i="9"/>
  <c r="BF184" i="9"/>
  <c r="BF186" i="9"/>
  <c r="BF187" i="9"/>
  <c r="BF189" i="9"/>
  <c r="BF194" i="9"/>
  <c r="BF198" i="9"/>
  <c r="BF207" i="9"/>
  <c r="BF208" i="9"/>
  <c r="BF217" i="9"/>
  <c r="BF222" i="9"/>
  <c r="BF229" i="9"/>
  <c r="BF235" i="9"/>
  <c r="BF236" i="9"/>
  <c r="BF238" i="9"/>
  <c r="BF243" i="9"/>
  <c r="BF245" i="9"/>
  <c r="BF257" i="9"/>
  <c r="BF259" i="9"/>
  <c r="BF265" i="9"/>
  <c r="BF274" i="9"/>
  <c r="BF278" i="9"/>
  <c r="BF279" i="9"/>
  <c r="BF287" i="9"/>
  <c r="BF289" i="9"/>
  <c r="BF296" i="9"/>
  <c r="BF303" i="9"/>
  <c r="BF309" i="9"/>
  <c r="BF310" i="9"/>
  <c r="BF312" i="9"/>
  <c r="BF313" i="9"/>
  <c r="BF315" i="9"/>
  <c r="BF316" i="9"/>
  <c r="BF318" i="9"/>
  <c r="BF319" i="9"/>
  <c r="BF322" i="9"/>
  <c r="BF157" i="9"/>
  <c r="BF158" i="9"/>
  <c r="BF161" i="9"/>
  <c r="BF165" i="9"/>
  <c r="BF172" i="9"/>
  <c r="BF181" i="9"/>
  <c r="BF193" i="9"/>
  <c r="BF195" i="9"/>
  <c r="BF200" i="9"/>
  <c r="BF203" i="9"/>
  <c r="BF204" i="9"/>
  <c r="BF214" i="9"/>
  <c r="BF215" i="9"/>
  <c r="BF218" i="9"/>
  <c r="BF224" i="9"/>
  <c r="BF225" i="9"/>
  <c r="BF231" i="9"/>
  <c r="BF234" i="9"/>
  <c r="BF246" i="9"/>
  <c r="BF249" i="9"/>
  <c r="BF252" i="9"/>
  <c r="BF261" i="9"/>
  <c r="BF268" i="9"/>
  <c r="BF272" i="9"/>
  <c r="BF273" i="9"/>
  <c r="BF276" i="9"/>
  <c r="BF277" i="9"/>
  <c r="BF281" i="9"/>
  <c r="BF282" i="9"/>
  <c r="BF284" i="9"/>
  <c r="BF285" i="9"/>
  <c r="BF291" i="9"/>
  <c r="BF292" i="9"/>
  <c r="BF300" i="9"/>
  <c r="BF305" i="9"/>
  <c r="BF307" i="9"/>
  <c r="BF308" i="9"/>
  <c r="BF314" i="9"/>
  <c r="BF320" i="9"/>
  <c r="BF323" i="9"/>
  <c r="BF324" i="9"/>
  <c r="BF326" i="9"/>
  <c r="J96" i="8"/>
  <c r="BF141" i="8"/>
  <c r="BF144" i="8"/>
  <c r="BF145" i="8"/>
  <c r="BF146" i="8"/>
  <c r="BF147" i="8"/>
  <c r="BF160" i="8"/>
  <c r="BF163" i="8"/>
  <c r="BF166" i="8"/>
  <c r="J95" i="8"/>
  <c r="E120" i="8"/>
  <c r="J128" i="8"/>
  <c r="BF137" i="8"/>
  <c r="BF142" i="8"/>
  <c r="BF143" i="8"/>
  <c r="BF148" i="8"/>
  <c r="BF150" i="8"/>
  <c r="BF151" i="8"/>
  <c r="BF152" i="8"/>
  <c r="BF154" i="8"/>
  <c r="BF155" i="8"/>
  <c r="BF156" i="8"/>
  <c r="BF167" i="8"/>
  <c r="BF140" i="8"/>
  <c r="BF153" i="8"/>
  <c r="BF157" i="8"/>
  <c r="BF164" i="8"/>
  <c r="J96" i="7"/>
  <c r="BF136" i="7"/>
  <c r="BF137" i="7"/>
  <c r="BF139" i="7"/>
  <c r="BF141" i="7"/>
  <c r="BF143" i="7"/>
  <c r="J95" i="7"/>
  <c r="BF144" i="7"/>
  <c r="BF150" i="7"/>
  <c r="E85" i="7"/>
  <c r="BF133" i="7"/>
  <c r="BF134" i="7"/>
  <c r="BF135" i="7"/>
  <c r="BF140" i="7"/>
  <c r="BF145" i="7"/>
  <c r="BF147" i="7"/>
  <c r="J93" i="7"/>
  <c r="BF138" i="7"/>
  <c r="J262" i="5"/>
  <c r="J112" i="5" s="1"/>
  <c r="E85" i="6"/>
  <c r="J95" i="6"/>
  <c r="J125" i="6"/>
  <c r="J128" i="6"/>
  <c r="BF134" i="6"/>
  <c r="BF136" i="6"/>
  <c r="BF147" i="6"/>
  <c r="BF153" i="6"/>
  <c r="BF158" i="6"/>
  <c r="BF159" i="6"/>
  <c r="BF162" i="6"/>
  <c r="BF163" i="6"/>
  <c r="BF166" i="6"/>
  <c r="BF175" i="6"/>
  <c r="BF180" i="6"/>
  <c r="BF182" i="6"/>
  <c r="BF195" i="6"/>
  <c r="BF209" i="6"/>
  <c r="BF211" i="6"/>
  <c r="BF219" i="6"/>
  <c r="BF220" i="6"/>
  <c r="BF223" i="6"/>
  <c r="BF233" i="6"/>
  <c r="BF236" i="6"/>
  <c r="BF237" i="6"/>
  <c r="BF241" i="6"/>
  <c r="BF242" i="6"/>
  <c r="BF246" i="6"/>
  <c r="BK138" i="5"/>
  <c r="J138" i="5" s="1"/>
  <c r="J101" i="5" s="1"/>
  <c r="BF139" i="6"/>
  <c r="BF150" i="6"/>
  <c r="BF154" i="6"/>
  <c r="BF160" i="6"/>
  <c r="BF171" i="6"/>
  <c r="BF172" i="6"/>
  <c r="BF177" i="6"/>
  <c r="BF181" i="6"/>
  <c r="BF183" i="6"/>
  <c r="BF184" i="6"/>
  <c r="BF187" i="6"/>
  <c r="BF189" i="6"/>
  <c r="BF192" i="6"/>
  <c r="BF194" i="6"/>
  <c r="BF196" i="6"/>
  <c r="BF198" i="6"/>
  <c r="BF200" i="6"/>
  <c r="BF202" i="6"/>
  <c r="BF203" i="6"/>
  <c r="BF206" i="6"/>
  <c r="BF210" i="6"/>
  <c r="BF213" i="6"/>
  <c r="BF214" i="6"/>
  <c r="BF216" i="6"/>
  <c r="BF222" i="6"/>
  <c r="BF226" i="6"/>
  <c r="BF230" i="6"/>
  <c r="BF232" i="6"/>
  <c r="BF235" i="6"/>
  <c r="BF238" i="6"/>
  <c r="BF244" i="6"/>
  <c r="BF245" i="6"/>
  <c r="BF247" i="6"/>
  <c r="BF248" i="6"/>
  <c r="BF140" i="6"/>
  <c r="BF144" i="6"/>
  <c r="BF149" i="6"/>
  <c r="BF156" i="6"/>
  <c r="BF161" i="6"/>
  <c r="BF164" i="6"/>
  <c r="BF165" i="6"/>
  <c r="BF167" i="6"/>
  <c r="BF169" i="6"/>
  <c r="BF170" i="6"/>
  <c r="BF188" i="6"/>
  <c r="BF191" i="6"/>
  <c r="BF199" i="6"/>
  <c r="BF215" i="6"/>
  <c r="BF218" i="6"/>
  <c r="BF221" i="6"/>
  <c r="BF227" i="6"/>
  <c r="BF228" i="6"/>
  <c r="BF229" i="6"/>
  <c r="BF234" i="6"/>
  <c r="BF240" i="6"/>
  <c r="BF243" i="6"/>
  <c r="BF135" i="6"/>
  <c r="BF137" i="6"/>
  <c r="BF138" i="6"/>
  <c r="BF143" i="6"/>
  <c r="BF145" i="6"/>
  <c r="BF146" i="6"/>
  <c r="BF148" i="6"/>
  <c r="BF151" i="6"/>
  <c r="BF152" i="6"/>
  <c r="BF155" i="6"/>
  <c r="BF157" i="6"/>
  <c r="BF168" i="6"/>
  <c r="BF173" i="6"/>
  <c r="BF174" i="6"/>
  <c r="BF176" i="6"/>
  <c r="BF178" i="6"/>
  <c r="BF179" i="6"/>
  <c r="BF185" i="6"/>
  <c r="BF186" i="6"/>
  <c r="BF190" i="6"/>
  <c r="BF193" i="6"/>
  <c r="BF197" i="6"/>
  <c r="BF201" i="6"/>
  <c r="BF204" i="6"/>
  <c r="BF205" i="6"/>
  <c r="BF207" i="6"/>
  <c r="BF208" i="6"/>
  <c r="BF212" i="6"/>
  <c r="BF217" i="6"/>
  <c r="BF224" i="6"/>
  <c r="BF225" i="6"/>
  <c r="BF239" i="6"/>
  <c r="BF249" i="6"/>
  <c r="BF255" i="6"/>
  <c r="BF257" i="6"/>
  <c r="BF251" i="6"/>
  <c r="BF252" i="6"/>
  <c r="BF254" i="6"/>
  <c r="BF256" i="6"/>
  <c r="E123" i="5"/>
  <c r="BF141" i="5"/>
  <c r="BF148" i="5"/>
  <c r="BF159" i="5"/>
  <c r="BF160" i="5"/>
  <c r="BF166" i="5"/>
  <c r="BF167" i="5"/>
  <c r="BF169" i="5"/>
  <c r="BF174" i="5"/>
  <c r="BF185" i="5"/>
  <c r="BF188" i="5"/>
  <c r="BF190" i="5"/>
  <c r="BF191" i="5"/>
  <c r="BF199" i="5"/>
  <c r="BF204" i="5"/>
  <c r="J96" i="5"/>
  <c r="J133" i="5"/>
  <c r="BF142" i="5"/>
  <c r="BF152" i="5"/>
  <c r="BF154" i="5"/>
  <c r="BF157" i="5"/>
  <c r="BF161" i="5"/>
  <c r="BF163" i="5"/>
  <c r="BF165" i="5"/>
  <c r="BF168" i="5"/>
  <c r="BF173" i="5"/>
  <c r="BF178" i="5"/>
  <c r="BF180" i="5"/>
  <c r="BF183" i="5"/>
  <c r="BF184" i="5"/>
  <c r="BF189" i="5"/>
  <c r="BF195" i="5"/>
  <c r="BF200" i="5"/>
  <c r="BF203" i="5"/>
  <c r="BF208" i="5"/>
  <c r="BF211" i="5"/>
  <c r="BF214" i="5"/>
  <c r="BF216" i="5"/>
  <c r="BF218" i="5"/>
  <c r="BF219" i="5"/>
  <c r="BF221" i="5"/>
  <c r="BF225" i="5"/>
  <c r="BF239" i="5"/>
  <c r="BF240" i="5"/>
  <c r="BF242" i="5"/>
  <c r="BF243" i="5"/>
  <c r="BF249" i="5"/>
  <c r="BF253" i="5"/>
  <c r="BF255" i="5"/>
  <c r="BF263" i="5"/>
  <c r="BF264" i="5"/>
  <c r="BF269" i="5"/>
  <c r="BF273" i="5"/>
  <c r="BF274" i="5"/>
  <c r="J93" i="5"/>
  <c r="BF140" i="5"/>
  <c r="BF143" i="5"/>
  <c r="BF146" i="5"/>
  <c r="BF147" i="5"/>
  <c r="BF150" i="5"/>
  <c r="BF151" i="5"/>
  <c r="BF156" i="5"/>
  <c r="BF158" i="5"/>
  <c r="BF171" i="5"/>
  <c r="BF172" i="5"/>
  <c r="BF177" i="5"/>
  <c r="BF186" i="5"/>
  <c r="BF192" i="5"/>
  <c r="BF193" i="5"/>
  <c r="BF194" i="5"/>
  <c r="BF196" i="5"/>
  <c r="BF202" i="5"/>
  <c r="BF209" i="5"/>
  <c r="BF210" i="5"/>
  <c r="BF213" i="5"/>
  <c r="BF217" i="5"/>
  <c r="BF227" i="5"/>
  <c r="BF230" i="5"/>
  <c r="BF232" i="5"/>
  <c r="BF234" i="5"/>
  <c r="BF241" i="5"/>
  <c r="BF244" i="5"/>
  <c r="BF246" i="5"/>
  <c r="BF247" i="5"/>
  <c r="BF248" i="5"/>
  <c r="BF251" i="5"/>
  <c r="BF254" i="5"/>
  <c r="BF258" i="5"/>
  <c r="BF259" i="5"/>
  <c r="BF260" i="5"/>
  <c r="BF265" i="5"/>
  <c r="BF267" i="5"/>
  <c r="BF268" i="5"/>
  <c r="BF272" i="5"/>
  <c r="BF275" i="5"/>
  <c r="BF276" i="5"/>
  <c r="BF278" i="5"/>
  <c r="BF280" i="5"/>
  <c r="BF149" i="5"/>
  <c r="BF153" i="5"/>
  <c r="BF162" i="5"/>
  <c r="BF170" i="5"/>
  <c r="BF175" i="5"/>
  <c r="BF176" i="5"/>
  <c r="BF179" i="5"/>
  <c r="BF181" i="5"/>
  <c r="BF182" i="5"/>
  <c r="BF187" i="5"/>
  <c r="BF197" i="5"/>
  <c r="BF198" i="5"/>
  <c r="BF201" i="5"/>
  <c r="BF206" i="5"/>
  <c r="BF207" i="5"/>
  <c r="BF212" i="5"/>
  <c r="BF220" i="5"/>
  <c r="BF222" i="5"/>
  <c r="BF223" i="5"/>
  <c r="BF224" i="5"/>
  <c r="BF226" i="5"/>
  <c r="BF228" i="5"/>
  <c r="BF229" i="5"/>
  <c r="BF231" i="5"/>
  <c r="BF233" i="5"/>
  <c r="BF235" i="5"/>
  <c r="BF236" i="5"/>
  <c r="BF237" i="5"/>
  <c r="BF245" i="5"/>
  <c r="BF252" i="5"/>
  <c r="BF256" i="5"/>
  <c r="BF257" i="5"/>
  <c r="BF266" i="5"/>
  <c r="BF270" i="5"/>
  <c r="BF277" i="5"/>
  <c r="BF279" i="5"/>
  <c r="E121" i="4"/>
  <c r="J131" i="4"/>
  <c r="BF143" i="4"/>
  <c r="BF163" i="4"/>
  <c r="BF164" i="4"/>
  <c r="BF165" i="4"/>
  <c r="BF173" i="4"/>
  <c r="BF174" i="4"/>
  <c r="BF177" i="4"/>
  <c r="BF179" i="4"/>
  <c r="BF180" i="4"/>
  <c r="J93" i="4"/>
  <c r="J132" i="4"/>
  <c r="BF138" i="4"/>
  <c r="BF139" i="4"/>
  <c r="BF154" i="4"/>
  <c r="BF155" i="4"/>
  <c r="BF156" i="4"/>
  <c r="BF157" i="4"/>
  <c r="BF166" i="4"/>
  <c r="BF169" i="4"/>
  <c r="BF178" i="4"/>
  <c r="BF183" i="4"/>
  <c r="BF187" i="4"/>
  <c r="BF189" i="4"/>
  <c r="BF193" i="4"/>
  <c r="BF195" i="4"/>
  <c r="BF203" i="4"/>
  <c r="BF206" i="4"/>
  <c r="BF210" i="4"/>
  <c r="BF211" i="4"/>
  <c r="BF213" i="4"/>
  <c r="BF217" i="4"/>
  <c r="BF221" i="4"/>
  <c r="BF222" i="4"/>
  <c r="BF226" i="4"/>
  <c r="BF227" i="4"/>
  <c r="BF229" i="4"/>
  <c r="BF230" i="4"/>
  <c r="BF235" i="4"/>
  <c r="BF238" i="4"/>
  <c r="BF240" i="4"/>
  <c r="BF242" i="4"/>
  <c r="BF249" i="4"/>
  <c r="BF260" i="4"/>
  <c r="BF263" i="4"/>
  <c r="BF265" i="4"/>
  <c r="BF268" i="4"/>
  <c r="BF269" i="4"/>
  <c r="BF270" i="4"/>
  <c r="BF271" i="4"/>
  <c r="BF274" i="4"/>
  <c r="BF276" i="4"/>
  <c r="BF279" i="4"/>
  <c r="BF281" i="4"/>
  <c r="BF142" i="4"/>
  <c r="BF145" i="4"/>
  <c r="BF151" i="4"/>
  <c r="BF152" i="4"/>
  <c r="BF153" i="4"/>
  <c r="BF158" i="4"/>
  <c r="BF160" i="4"/>
  <c r="BF167" i="4"/>
  <c r="BF175" i="4"/>
  <c r="BF176" i="4"/>
  <c r="BF181" i="4"/>
  <c r="BF182" i="4"/>
  <c r="BF184" i="4"/>
  <c r="BF188" i="4"/>
  <c r="BF190" i="4"/>
  <c r="BF194" i="4"/>
  <c r="BF196" i="4"/>
  <c r="BF199" i="4"/>
  <c r="BF201" i="4"/>
  <c r="BF202" i="4"/>
  <c r="BF205" i="4"/>
  <c r="BF207" i="4"/>
  <c r="BF220" i="4"/>
  <c r="BF223" i="4"/>
  <c r="BF224" i="4"/>
  <c r="BF225" i="4"/>
  <c r="BF231" i="4"/>
  <c r="BF232" i="4"/>
  <c r="BF233" i="4"/>
  <c r="BF236" i="4"/>
  <c r="BF241" i="4"/>
  <c r="BF243" i="4"/>
  <c r="BF244" i="4"/>
  <c r="BF245" i="4"/>
  <c r="BF246" i="4"/>
  <c r="BF247" i="4"/>
  <c r="BF248" i="4"/>
  <c r="BF251" i="4"/>
  <c r="BF252" i="4"/>
  <c r="BF253" i="4"/>
  <c r="BF272" i="4"/>
  <c r="BF275" i="4"/>
  <c r="BF277" i="4"/>
  <c r="BF282" i="4"/>
  <c r="BF140" i="4"/>
  <c r="BF141" i="4"/>
  <c r="BF147" i="4"/>
  <c r="BF148" i="4"/>
  <c r="BF149" i="4"/>
  <c r="BF150" i="4"/>
  <c r="BF168" i="4"/>
  <c r="BF170" i="4"/>
  <c r="BF172" i="4"/>
  <c r="BF185" i="4"/>
  <c r="BF186" i="4"/>
  <c r="BF191" i="4"/>
  <c r="BF192" i="4"/>
  <c r="BF197" i="4"/>
  <c r="BF198" i="4"/>
  <c r="BF204" i="4"/>
  <c r="BF208" i="4"/>
  <c r="BF209" i="4"/>
  <c r="BF212" i="4"/>
  <c r="BF214" i="4"/>
  <c r="BF215" i="4"/>
  <c r="BF216" i="4"/>
  <c r="BF218" i="4"/>
  <c r="BF219" i="4"/>
  <c r="BF228" i="4"/>
  <c r="BF234" i="4"/>
  <c r="BF237" i="4"/>
  <c r="BF250" i="4"/>
  <c r="BF254" i="4"/>
  <c r="BF255" i="4"/>
  <c r="BF256" i="4"/>
  <c r="BF257" i="4"/>
  <c r="BF258" i="4"/>
  <c r="BF259" i="4"/>
  <c r="BF261" i="4"/>
  <c r="BF262" i="4"/>
  <c r="BF264" i="4"/>
  <c r="BF266" i="4"/>
  <c r="BF267" i="4"/>
  <c r="BF273" i="4"/>
  <c r="BF280" i="4"/>
  <c r="BF283" i="4"/>
  <c r="BF284" i="4"/>
  <c r="E85" i="3"/>
  <c r="J143" i="3"/>
  <c r="J146" i="3"/>
  <c r="BF156" i="3"/>
  <c r="BF158" i="3"/>
  <c r="BF164" i="3"/>
  <c r="BF165" i="3"/>
  <c r="BF167" i="3"/>
  <c r="BF170" i="3"/>
  <c r="BF172" i="3"/>
  <c r="BF174" i="3"/>
  <c r="BF178" i="3"/>
  <c r="BF180" i="3"/>
  <c r="BF181" i="3"/>
  <c r="BF186" i="3"/>
  <c r="BF212" i="3"/>
  <c r="BF217" i="3"/>
  <c r="BF227" i="3"/>
  <c r="BF228" i="3"/>
  <c r="BF229" i="3"/>
  <c r="BF231" i="3"/>
  <c r="BF241" i="3"/>
  <c r="BF242" i="3"/>
  <c r="BF251" i="3"/>
  <c r="BF270" i="3"/>
  <c r="BF272" i="3"/>
  <c r="BF273" i="3"/>
  <c r="BF277" i="3"/>
  <c r="BF282" i="3"/>
  <c r="BF288" i="3"/>
  <c r="BF290" i="3"/>
  <c r="BF291" i="3"/>
  <c r="BF296" i="3"/>
  <c r="BF309" i="3"/>
  <c r="BF310" i="3"/>
  <c r="BF311" i="3"/>
  <c r="BF317" i="3"/>
  <c r="BF154" i="3"/>
  <c r="BF157" i="3"/>
  <c r="BF159" i="3"/>
  <c r="BF168" i="3"/>
  <c r="BF175" i="3"/>
  <c r="BF185" i="3"/>
  <c r="BF191" i="3"/>
  <c r="BF192" i="3"/>
  <c r="BF200" i="3"/>
  <c r="BF203" i="3"/>
  <c r="BF204" i="3"/>
  <c r="BF208" i="3"/>
  <c r="BF211" i="3"/>
  <c r="BF213" i="3"/>
  <c r="BF215" i="3"/>
  <c r="BF216" i="3"/>
  <c r="BF219" i="3"/>
  <c r="BF224" i="3"/>
  <c r="BF226" i="3"/>
  <c r="BF230" i="3"/>
  <c r="BF232" i="3"/>
  <c r="BF233" i="3"/>
  <c r="BF235" i="3"/>
  <c r="BF237" i="3"/>
  <c r="BF238" i="3"/>
  <c r="BF246" i="3"/>
  <c r="BF249" i="3"/>
  <c r="BF250" i="3"/>
  <c r="BF253" i="3"/>
  <c r="BF258" i="3"/>
  <c r="BF259" i="3"/>
  <c r="BF260" i="3"/>
  <c r="BF264" i="3"/>
  <c r="BF267" i="3"/>
  <c r="BF276" i="3"/>
  <c r="BF283" i="3"/>
  <c r="BF284" i="3"/>
  <c r="BF285" i="3"/>
  <c r="BF287" i="3"/>
  <c r="BF292" i="3"/>
  <c r="BF293" i="3"/>
  <c r="BF294" i="3"/>
  <c r="BF304" i="3"/>
  <c r="BF305" i="3"/>
  <c r="BF307" i="3"/>
  <c r="BF316" i="3"/>
  <c r="BF318" i="3"/>
  <c r="BF321" i="3"/>
  <c r="BF323" i="3"/>
  <c r="BF325" i="3"/>
  <c r="BF326" i="3"/>
  <c r="J145" i="3"/>
  <c r="BF152" i="3"/>
  <c r="BF153" i="3"/>
  <c r="BF160" i="3"/>
  <c r="BF166" i="3"/>
  <c r="BF171" i="3"/>
  <c r="BF176" i="3"/>
  <c r="BF179" i="3"/>
  <c r="BF183" i="3"/>
  <c r="BF187" i="3"/>
  <c r="BF188" i="3"/>
  <c r="BF189" i="3"/>
  <c r="BF194" i="3"/>
  <c r="BF196" i="3"/>
  <c r="BF201" i="3"/>
  <c r="BF220" i="3"/>
  <c r="BF222" i="3"/>
  <c r="BF223" i="3"/>
  <c r="BF225" i="3"/>
  <c r="BF239" i="3"/>
  <c r="BF240" i="3"/>
  <c r="BF243" i="3"/>
  <c r="BF254" i="3"/>
  <c r="BF255" i="3"/>
  <c r="BF256" i="3"/>
  <c r="BF262" i="3"/>
  <c r="BF271" i="3"/>
  <c r="BF278" i="3"/>
  <c r="BF280" i="3"/>
  <c r="BF281" i="3"/>
  <c r="BF295" i="3"/>
  <c r="BF297" i="3"/>
  <c r="BF299" i="3"/>
  <c r="BF315" i="3"/>
  <c r="BB98" i="1"/>
  <c r="AZ98" i="1"/>
  <c r="BF162" i="3"/>
  <c r="BF163" i="3"/>
  <c r="BF169" i="3"/>
  <c r="BF177" i="3"/>
  <c r="BF182" i="3"/>
  <c r="BF193" i="3"/>
  <c r="BF197" i="3"/>
  <c r="BF198" i="3"/>
  <c r="BF199" i="3"/>
  <c r="BF205" i="3"/>
  <c r="BF206" i="3"/>
  <c r="BF218" i="3"/>
  <c r="BF221" i="3"/>
  <c r="BF236" i="3"/>
  <c r="BF245" i="3"/>
  <c r="BF247" i="3"/>
  <c r="BF248" i="3"/>
  <c r="BF261" i="3"/>
  <c r="BF265" i="3"/>
  <c r="BF266" i="3"/>
  <c r="BF268" i="3"/>
  <c r="BF269" i="3"/>
  <c r="BF274" i="3"/>
  <c r="BF275" i="3"/>
  <c r="BF279" i="3"/>
  <c r="BF286" i="3"/>
  <c r="BF300" i="3"/>
  <c r="BF301" i="3"/>
  <c r="BF302" i="3"/>
  <c r="BF306" i="3"/>
  <c r="BF308" i="3"/>
  <c r="BF312" i="3"/>
  <c r="BF313" i="3"/>
  <c r="BF319" i="3"/>
  <c r="BF158" i="2"/>
  <c r="BF159" i="2"/>
  <c r="BF162" i="2"/>
  <c r="BF167" i="2"/>
  <c r="E85" i="2"/>
  <c r="J93" i="2"/>
  <c r="J95" i="2"/>
  <c r="J96" i="2"/>
  <c r="BF136" i="2"/>
  <c r="BF137" i="2"/>
  <c r="BF138" i="2"/>
  <c r="BF139" i="2"/>
  <c r="BF140" i="2"/>
  <c r="BF141" i="2"/>
  <c r="BF142" i="2"/>
  <c r="BF143" i="2"/>
  <c r="BF144" i="2"/>
  <c r="BF145" i="2"/>
  <c r="BF146" i="2"/>
  <c r="BF147" i="2"/>
  <c r="BF149" i="2"/>
  <c r="BF150" i="2"/>
  <c r="BF151" i="2"/>
  <c r="BF153" i="2"/>
  <c r="BF156" i="2"/>
  <c r="BF161" i="2"/>
  <c r="BF163" i="2"/>
  <c r="BF157" i="2"/>
  <c r="BF165" i="2"/>
  <c r="J37" i="2"/>
  <c r="AV97" i="1" s="1"/>
  <c r="AS105" i="1"/>
  <c r="J37" i="3"/>
  <c r="AV98" i="1" s="1"/>
  <c r="F40" i="4"/>
  <c r="BC99" i="1"/>
  <c r="J37" i="4"/>
  <c r="AV99" i="1" s="1"/>
  <c r="F41" i="5"/>
  <c r="BD100" i="1" s="1"/>
  <c r="F40" i="5"/>
  <c r="BC100" i="1" s="1"/>
  <c r="F37" i="7"/>
  <c r="AZ103" i="1" s="1"/>
  <c r="F40" i="7"/>
  <c r="BC103" i="1" s="1"/>
  <c r="J37" i="7"/>
  <c r="AV103" i="1" s="1"/>
  <c r="F41" i="8"/>
  <c r="BD104" i="1" s="1"/>
  <c r="J37" i="8"/>
  <c r="AV104" i="1" s="1"/>
  <c r="F39" i="9"/>
  <c r="BB107" i="1" s="1"/>
  <c r="F41" i="10"/>
  <c r="BD108" i="1" s="1"/>
  <c r="F39" i="11"/>
  <c r="BB109" i="1" s="1"/>
  <c r="J37" i="12"/>
  <c r="AV110" i="1" s="1"/>
  <c r="F37" i="13"/>
  <c r="AZ111" i="1" s="1"/>
  <c r="F41" i="13"/>
  <c r="BD111" i="1" s="1"/>
  <c r="F37" i="15"/>
  <c r="AZ114" i="1" s="1"/>
  <c r="F39" i="15"/>
  <c r="BB114" i="1" s="1"/>
  <c r="J35" i="17"/>
  <c r="AV117" i="1" s="1"/>
  <c r="F37" i="18"/>
  <c r="BB119" i="1" s="1"/>
  <c r="F39" i="19"/>
  <c r="BD120" i="1" s="1"/>
  <c r="F37" i="20"/>
  <c r="BB121" i="1"/>
  <c r="F35" i="20"/>
  <c r="AZ121" i="1" s="1"/>
  <c r="F38" i="21"/>
  <c r="BC122" i="1" s="1"/>
  <c r="F37" i="22"/>
  <c r="BB124" i="1" s="1"/>
  <c r="F35" i="23"/>
  <c r="AZ125" i="1" s="1"/>
  <c r="J35" i="23"/>
  <c r="AV125" i="1" s="1"/>
  <c r="F37" i="24"/>
  <c r="BB126" i="1" s="1"/>
  <c r="F37" i="25"/>
  <c r="BB128" i="1" s="1"/>
  <c r="F35" i="25"/>
  <c r="AZ128" i="1"/>
  <c r="J35" i="26"/>
  <c r="AV129" i="1" s="1"/>
  <c r="J35" i="27"/>
  <c r="AV130" i="1" s="1"/>
  <c r="F33" i="28"/>
  <c r="AZ131" i="1" s="1"/>
  <c r="F37" i="2"/>
  <c r="AZ97" i="1" s="1"/>
  <c r="F40" i="3"/>
  <c r="BC98" i="1" s="1"/>
  <c r="F37" i="5"/>
  <c r="AZ100" i="1" s="1"/>
  <c r="J37" i="5"/>
  <c r="AV100" i="1" s="1"/>
  <c r="F40" i="6"/>
  <c r="BC101" i="1" s="1"/>
  <c r="J37" i="6"/>
  <c r="AV101" i="1" s="1"/>
  <c r="F41" i="7"/>
  <c r="BD103" i="1" s="1"/>
  <c r="F39" i="7"/>
  <c r="BB103" i="1" s="1"/>
  <c r="F37" i="8"/>
  <c r="AZ104" i="1"/>
  <c r="F39" i="8"/>
  <c r="BB104" i="1" s="1"/>
  <c r="J37" i="9"/>
  <c r="AV107" i="1" s="1"/>
  <c r="F40" i="9"/>
  <c r="BC107" i="1" s="1"/>
  <c r="J37" i="10"/>
  <c r="AV108" i="1" s="1"/>
  <c r="F37" i="11"/>
  <c r="AZ109" i="1" s="1"/>
  <c r="F41" i="11"/>
  <c r="BD109" i="1" s="1"/>
  <c r="F37" i="12"/>
  <c r="AZ110" i="1" s="1"/>
  <c r="J37" i="13"/>
  <c r="AV111" i="1" s="1"/>
  <c r="F41" i="14"/>
  <c r="BD113" i="1" s="1"/>
  <c r="J37" i="14"/>
  <c r="AV113" i="1" s="1"/>
  <c r="F40" i="15"/>
  <c r="BC114" i="1" s="1"/>
  <c r="F39" i="16"/>
  <c r="BD116" i="1" s="1"/>
  <c r="J35" i="16"/>
  <c r="AV116" i="1" s="1"/>
  <c r="F39" i="17"/>
  <c r="BD117" i="1" s="1"/>
  <c r="F35" i="18"/>
  <c r="AZ119" i="1" s="1"/>
  <c r="F38" i="18"/>
  <c r="BC119" i="1"/>
  <c r="J35" i="19"/>
  <c r="AV120" i="1" s="1"/>
  <c r="F39" i="20"/>
  <c r="BD121" i="1" s="1"/>
  <c r="F37" i="21"/>
  <c r="BB122" i="1" s="1"/>
  <c r="J35" i="21"/>
  <c r="AV122" i="1" s="1"/>
  <c r="F38" i="22"/>
  <c r="BC124" i="1" s="1"/>
  <c r="J35" i="22"/>
  <c r="AV124" i="1" s="1"/>
  <c r="F38" i="23"/>
  <c r="BC125" i="1" s="1"/>
  <c r="J35" i="24"/>
  <c r="AV126" i="1" s="1"/>
  <c r="F39" i="25"/>
  <c r="BD128" i="1" s="1"/>
  <c r="F35" i="26"/>
  <c r="AZ129" i="1" s="1"/>
  <c r="F35" i="27"/>
  <c r="AZ130" i="1" s="1"/>
  <c r="F38" i="27"/>
  <c r="BC130" i="1" s="1"/>
  <c r="F37" i="28"/>
  <c r="BD131" i="1" s="1"/>
  <c r="F39" i="2"/>
  <c r="BB97" i="1" s="1"/>
  <c r="AS95" i="1"/>
  <c r="F41" i="3"/>
  <c r="BD98" i="1" s="1"/>
  <c r="F41" i="4"/>
  <c r="BD99" i="1" s="1"/>
  <c r="F37" i="6"/>
  <c r="AZ101" i="1"/>
  <c r="F41" i="6"/>
  <c r="BD101" i="1"/>
  <c r="F37" i="9"/>
  <c r="AZ107" i="1" s="1"/>
  <c r="F40" i="10"/>
  <c r="BC108" i="1" s="1"/>
  <c r="F40" i="11"/>
  <c r="BC109" i="1" s="1"/>
  <c r="F39" i="12"/>
  <c r="BB110" i="1" s="1"/>
  <c r="F40" i="12"/>
  <c r="BC110" i="1"/>
  <c r="F40" i="13"/>
  <c r="BC111" i="1" s="1"/>
  <c r="F39" i="14"/>
  <c r="BB113" i="1"/>
  <c r="J37" i="15"/>
  <c r="AV114" i="1"/>
  <c r="F35" i="16"/>
  <c r="AZ116" i="1"/>
  <c r="F37" i="17"/>
  <c r="BB117" i="1" s="1"/>
  <c r="F35" i="17"/>
  <c r="AZ117" i="1" s="1"/>
  <c r="F39" i="18"/>
  <c r="BD119" i="1" s="1"/>
  <c r="F37" i="19"/>
  <c r="BB120" i="1" s="1"/>
  <c r="F38" i="19"/>
  <c r="BC120" i="1" s="1"/>
  <c r="J35" i="20"/>
  <c r="AV121" i="1"/>
  <c r="F39" i="21"/>
  <c r="BD122" i="1"/>
  <c r="F39" i="22"/>
  <c r="BD124" i="1"/>
  <c r="F39" i="23"/>
  <c r="BD125" i="1" s="1"/>
  <c r="F35" i="24"/>
  <c r="AZ126" i="1"/>
  <c r="F39" i="24"/>
  <c r="BD126" i="1" s="1"/>
  <c r="F38" i="25"/>
  <c r="BC128" i="1" s="1"/>
  <c r="F37" i="26"/>
  <c r="BB129" i="1" s="1"/>
  <c r="F39" i="27"/>
  <c r="BD130" i="1"/>
  <c r="J33" i="28"/>
  <c r="AV131" i="1"/>
  <c r="F36" i="28"/>
  <c r="BC131" i="1"/>
  <c r="F41" i="2"/>
  <c r="BD97" i="1" s="1"/>
  <c r="F40" i="2"/>
  <c r="BC97" i="1"/>
  <c r="F37" i="4"/>
  <c r="AZ99" i="1"/>
  <c r="F39" i="4"/>
  <c r="BB99" i="1" s="1"/>
  <c r="F39" i="5"/>
  <c r="BB100" i="1" s="1"/>
  <c r="F39" i="6"/>
  <c r="BB101" i="1"/>
  <c r="F40" i="8"/>
  <c r="BC104" i="1"/>
  <c r="F41" i="9"/>
  <c r="BD107" i="1"/>
  <c r="F37" i="10"/>
  <c r="AZ108" i="1" s="1"/>
  <c r="F39" i="10"/>
  <c r="BB108" i="1" s="1"/>
  <c r="J37" i="11"/>
  <c r="AV109" i="1"/>
  <c r="F41" i="12"/>
  <c r="BD110" i="1"/>
  <c r="F39" i="13"/>
  <c r="BB111" i="1" s="1"/>
  <c r="F37" i="14"/>
  <c r="AZ113" i="1"/>
  <c r="F40" i="14"/>
  <c r="BC113" i="1"/>
  <c r="F41" i="15"/>
  <c r="BD114" i="1"/>
  <c r="F37" i="16"/>
  <c r="BB116" i="1" s="1"/>
  <c r="F38" i="16"/>
  <c r="BC116" i="1" s="1"/>
  <c r="F38" i="17"/>
  <c r="BC117" i="1" s="1"/>
  <c r="J35" i="18"/>
  <c r="AV119" i="1"/>
  <c r="F35" i="19"/>
  <c r="AZ120" i="1" s="1"/>
  <c r="F38" i="20"/>
  <c r="BC121" i="1" s="1"/>
  <c r="F35" i="21"/>
  <c r="AZ122" i="1"/>
  <c r="F35" i="22"/>
  <c r="AZ124" i="1"/>
  <c r="F37" i="23"/>
  <c r="BB125" i="1" s="1"/>
  <c r="F38" i="24"/>
  <c r="BC126" i="1"/>
  <c r="J35" i="25"/>
  <c r="AV128" i="1" s="1"/>
  <c r="F39" i="26"/>
  <c r="BD129" i="1" s="1"/>
  <c r="F38" i="26"/>
  <c r="BC129" i="1" s="1"/>
  <c r="F37" i="27"/>
  <c r="BB130" i="1"/>
  <c r="F35" i="28"/>
  <c r="BB131" i="1" s="1"/>
  <c r="T128" i="21" l="1"/>
  <c r="P129" i="13"/>
  <c r="P128" i="13" s="1"/>
  <c r="AU111" i="1" s="1"/>
  <c r="T125" i="24"/>
  <c r="T124" i="24" s="1"/>
  <c r="P126" i="17"/>
  <c r="P125" i="17" s="1"/>
  <c r="AU117" i="1" s="1"/>
  <c r="P125" i="24"/>
  <c r="P124" i="24" s="1"/>
  <c r="AU126" i="1" s="1"/>
  <c r="R161" i="8"/>
  <c r="R134" i="8" s="1"/>
  <c r="R132" i="14"/>
  <c r="T127" i="22"/>
  <c r="T126" i="22" s="1"/>
  <c r="P127" i="22"/>
  <c r="P126" i="22" s="1"/>
  <c r="AU124" i="1" s="1"/>
  <c r="BK143" i="15"/>
  <c r="T126" i="17"/>
  <c r="T125" i="17" s="1"/>
  <c r="P128" i="25"/>
  <c r="P127" i="25" s="1"/>
  <c r="AU128" i="1" s="1"/>
  <c r="R192" i="15"/>
  <c r="R142" i="15" s="1"/>
  <c r="R131" i="14"/>
  <c r="P137" i="10"/>
  <c r="R128" i="27"/>
  <c r="R127" i="27"/>
  <c r="R128" i="23"/>
  <c r="R127" i="23" s="1"/>
  <c r="P212" i="9"/>
  <c r="T131" i="6"/>
  <c r="T144" i="11"/>
  <c r="T137" i="11" s="1"/>
  <c r="R149" i="9"/>
  <c r="T144" i="5"/>
  <c r="P161" i="4"/>
  <c r="P135" i="4" s="1"/>
  <c r="AU99" i="1" s="1"/>
  <c r="R150" i="3"/>
  <c r="T128" i="26"/>
  <c r="T127" i="26"/>
  <c r="T128" i="23"/>
  <c r="T127" i="23"/>
  <c r="P129" i="20"/>
  <c r="P128" i="20" s="1"/>
  <c r="AU121" i="1" s="1"/>
  <c r="P143" i="15"/>
  <c r="P144" i="11"/>
  <c r="R128" i="26"/>
  <c r="R127" i="26"/>
  <c r="R128" i="25"/>
  <c r="R127" i="25"/>
  <c r="T128" i="20"/>
  <c r="T209" i="3"/>
  <c r="P132" i="14"/>
  <c r="P131" i="14" s="1"/>
  <c r="AU113" i="1" s="1"/>
  <c r="R137" i="10"/>
  <c r="R136" i="10"/>
  <c r="P141" i="6"/>
  <c r="P131" i="6" s="1"/>
  <c r="AU101" i="1" s="1"/>
  <c r="T137" i="5"/>
  <c r="R129" i="20"/>
  <c r="R128" i="20" s="1"/>
  <c r="P129" i="16"/>
  <c r="P128" i="16" s="1"/>
  <c r="AU116" i="1" s="1"/>
  <c r="AU115" i="1" s="1"/>
  <c r="R143" i="15"/>
  <c r="BK160" i="14"/>
  <c r="T131" i="12"/>
  <c r="T136" i="4"/>
  <c r="T127" i="28"/>
  <c r="T122" i="28" s="1"/>
  <c r="P127" i="28"/>
  <c r="P122" i="28"/>
  <c r="AU131" i="1"/>
  <c r="P128" i="27"/>
  <c r="P127" i="27"/>
  <c r="AU130" i="1" s="1"/>
  <c r="P128" i="26"/>
  <c r="P127" i="26"/>
  <c r="AU129" i="1" s="1"/>
  <c r="T129" i="16"/>
  <c r="T128" i="16" s="1"/>
  <c r="P192" i="15"/>
  <c r="P161" i="8"/>
  <c r="P134" i="8" s="1"/>
  <c r="AU104" i="1" s="1"/>
  <c r="T128" i="27"/>
  <c r="T127" i="27"/>
  <c r="R161" i="4"/>
  <c r="R135" i="4" s="1"/>
  <c r="R126" i="19"/>
  <c r="R125" i="19" s="1"/>
  <c r="T143" i="15"/>
  <c r="P149" i="9"/>
  <c r="P148" i="9" s="1"/>
  <c r="AU107" i="1" s="1"/>
  <c r="R140" i="12"/>
  <c r="R131" i="12"/>
  <c r="T150" i="3"/>
  <c r="T149" i="3" s="1"/>
  <c r="T126" i="18"/>
  <c r="P137" i="11"/>
  <c r="AU109" i="1"/>
  <c r="T170" i="10"/>
  <c r="T136" i="10"/>
  <c r="T149" i="9"/>
  <c r="T192" i="15"/>
  <c r="P140" i="12"/>
  <c r="P131" i="12" s="1"/>
  <c r="AU110" i="1" s="1"/>
  <c r="BK170" i="10"/>
  <c r="J170" i="10"/>
  <c r="J107" i="10" s="1"/>
  <c r="BK137" i="10"/>
  <c r="BK136" i="10" s="1"/>
  <c r="J136" i="10" s="1"/>
  <c r="J100" i="10" s="1"/>
  <c r="T161" i="8"/>
  <c r="T134" i="8"/>
  <c r="P144" i="5"/>
  <c r="P137" i="5" s="1"/>
  <c r="AU100" i="1" s="1"/>
  <c r="T126" i="19"/>
  <c r="T125" i="19"/>
  <c r="P127" i="18"/>
  <c r="P126" i="18" s="1"/>
  <c r="AU119" i="1" s="1"/>
  <c r="R128" i="13"/>
  <c r="T161" i="4"/>
  <c r="P209" i="3"/>
  <c r="P149" i="3" s="1"/>
  <c r="AU98" i="1" s="1"/>
  <c r="T154" i="2"/>
  <c r="T133" i="2" s="1"/>
  <c r="R127" i="28"/>
  <c r="R122" i="28" s="1"/>
  <c r="T128" i="25"/>
  <c r="T127" i="25"/>
  <c r="R144" i="5"/>
  <c r="R137" i="5"/>
  <c r="BK125" i="24"/>
  <c r="J125" i="24" s="1"/>
  <c r="J99" i="24" s="1"/>
  <c r="R209" i="3"/>
  <c r="P170" i="10"/>
  <c r="R212" i="9"/>
  <c r="P131" i="7"/>
  <c r="P130" i="7"/>
  <c r="AU103" i="1" s="1"/>
  <c r="P128" i="23"/>
  <c r="P127" i="23"/>
  <c r="AU125" i="1" s="1"/>
  <c r="AU123" i="1" s="1"/>
  <c r="P128" i="21"/>
  <c r="AU122" i="1"/>
  <c r="P150" i="3"/>
  <c r="R134" i="2"/>
  <c r="R133" i="2"/>
  <c r="R129" i="21"/>
  <c r="R128" i="21"/>
  <c r="R129" i="16"/>
  <c r="R128" i="16" s="1"/>
  <c r="R144" i="11"/>
  <c r="R137" i="11" s="1"/>
  <c r="T212" i="9"/>
  <c r="R127" i="22"/>
  <c r="R126" i="22"/>
  <c r="R126" i="17"/>
  <c r="R125" i="17"/>
  <c r="T132" i="14"/>
  <c r="T131" i="14" s="1"/>
  <c r="P154" i="2"/>
  <c r="P133" i="2" s="1"/>
  <c r="AU97" i="1" s="1"/>
  <c r="BK161" i="4"/>
  <c r="J161" i="4"/>
  <c r="J106" i="4"/>
  <c r="BK209" i="3"/>
  <c r="J209" i="3" s="1"/>
  <c r="J111" i="3" s="1"/>
  <c r="BK138" i="11"/>
  <c r="J138" i="11"/>
  <c r="J101" i="11" s="1"/>
  <c r="BK132" i="14"/>
  <c r="J132" i="14" s="1"/>
  <c r="J101" i="14" s="1"/>
  <c r="BK129" i="16"/>
  <c r="J129" i="16"/>
  <c r="J99" i="16"/>
  <c r="BK179" i="16"/>
  <c r="J179" i="16" s="1"/>
  <c r="J105" i="16" s="1"/>
  <c r="BK126" i="19"/>
  <c r="J126" i="19" s="1"/>
  <c r="J99" i="19" s="1"/>
  <c r="BK159" i="20"/>
  <c r="J159" i="20" s="1"/>
  <c r="J105" i="20" s="1"/>
  <c r="BK127" i="22"/>
  <c r="J127" i="22"/>
  <c r="J99" i="22"/>
  <c r="BK149" i="9"/>
  <c r="J149" i="9"/>
  <c r="J101" i="9" s="1"/>
  <c r="BK212" i="9"/>
  <c r="J212" i="9" s="1"/>
  <c r="J112" i="9" s="1"/>
  <c r="BK192" i="15"/>
  <c r="J192" i="15" s="1"/>
  <c r="J108" i="15" s="1"/>
  <c r="BK129" i="20"/>
  <c r="J129" i="20"/>
  <c r="J99" i="20" s="1"/>
  <c r="BK154" i="2"/>
  <c r="J154" i="2" s="1"/>
  <c r="J105" i="2" s="1"/>
  <c r="BK136" i="4"/>
  <c r="J136" i="4" s="1"/>
  <c r="J101" i="4" s="1"/>
  <c r="BK144" i="5"/>
  <c r="J144" i="5"/>
  <c r="J103" i="5"/>
  <c r="BK132" i="6"/>
  <c r="J132" i="6"/>
  <c r="J101" i="6" s="1"/>
  <c r="BK141" i="6"/>
  <c r="J141" i="6"/>
  <c r="J103" i="6" s="1"/>
  <c r="BK161" i="8"/>
  <c r="J161" i="8" s="1"/>
  <c r="J108" i="8" s="1"/>
  <c r="BK144" i="11"/>
  <c r="J144" i="11" s="1"/>
  <c r="J103" i="11" s="1"/>
  <c r="BK127" i="18"/>
  <c r="J127" i="18"/>
  <c r="J99" i="18" s="1"/>
  <c r="BK129" i="21"/>
  <c r="J129" i="21" s="1"/>
  <c r="J99" i="21" s="1"/>
  <c r="BK128" i="25"/>
  <c r="J128" i="25" s="1"/>
  <c r="J99" i="25" s="1"/>
  <c r="BK128" i="26"/>
  <c r="J128" i="26"/>
  <c r="J99" i="26"/>
  <c r="BK134" i="2"/>
  <c r="J134" i="2"/>
  <c r="J101" i="2" s="1"/>
  <c r="BK150" i="3"/>
  <c r="J150" i="3"/>
  <c r="J101" i="3" s="1"/>
  <c r="BK131" i="7"/>
  <c r="J131" i="7" s="1"/>
  <c r="J101" i="7" s="1"/>
  <c r="BK148" i="7"/>
  <c r="J148" i="7"/>
  <c r="J105" i="7" s="1"/>
  <c r="BK135" i="8"/>
  <c r="J135" i="8" s="1"/>
  <c r="J101" i="8" s="1"/>
  <c r="BK140" i="12"/>
  <c r="J140" i="12" s="1"/>
  <c r="J103" i="12" s="1"/>
  <c r="BK129" i="13"/>
  <c r="J129" i="13" s="1"/>
  <c r="J101" i="13" s="1"/>
  <c r="BK126" i="17"/>
  <c r="J126" i="17"/>
  <c r="J99" i="17"/>
  <c r="J123" i="28"/>
  <c r="J97" i="28" s="1"/>
  <c r="J124" i="28"/>
  <c r="J98" i="28" s="1"/>
  <c r="BK128" i="23"/>
  <c r="J128" i="23"/>
  <c r="J99" i="23" s="1"/>
  <c r="BK128" i="27"/>
  <c r="J128" i="27" s="1"/>
  <c r="J99" i="27" s="1"/>
  <c r="BK127" i="28"/>
  <c r="J127" i="28" s="1"/>
  <c r="J99" i="28" s="1"/>
  <c r="BK126" i="18"/>
  <c r="J126" i="18" s="1"/>
  <c r="J98" i="18" s="1"/>
  <c r="J143" i="15"/>
  <c r="J101" i="15" s="1"/>
  <c r="BK137" i="5"/>
  <c r="J137" i="5"/>
  <c r="J34" i="5" s="1"/>
  <c r="AG100" i="1" s="1"/>
  <c r="J38" i="2"/>
  <c r="AW97" i="1" s="1"/>
  <c r="AT97" i="1" s="1"/>
  <c r="J38" i="4"/>
  <c r="AW99" i="1" s="1"/>
  <c r="AT99" i="1" s="1"/>
  <c r="J38" i="6"/>
  <c r="AW101" i="1" s="1"/>
  <c r="AT101" i="1" s="1"/>
  <c r="BB102" i="1"/>
  <c r="AX102" i="1" s="1"/>
  <c r="AZ102" i="1"/>
  <c r="AV102" i="1"/>
  <c r="J38" i="8"/>
  <c r="AW104" i="1"/>
  <c r="AT104" i="1" s="1"/>
  <c r="J38" i="10"/>
  <c r="AW108" i="1" s="1"/>
  <c r="AT108" i="1" s="1"/>
  <c r="J38" i="12"/>
  <c r="AW110" i="1" s="1"/>
  <c r="AT110" i="1" s="1"/>
  <c r="AZ106" i="1"/>
  <c r="AV106" i="1" s="1"/>
  <c r="BC106" i="1"/>
  <c r="BD106" i="1"/>
  <c r="BB106" i="1"/>
  <c r="F38" i="14"/>
  <c r="BA113" i="1"/>
  <c r="BD112" i="1"/>
  <c r="F38" i="15"/>
  <c r="BA114" i="1" s="1"/>
  <c r="J36" i="17"/>
  <c r="AW117" i="1" s="1"/>
  <c r="AT117" i="1" s="1"/>
  <c r="J36" i="19"/>
  <c r="AW120" i="1" s="1"/>
  <c r="AT120" i="1" s="1"/>
  <c r="J36" i="21"/>
  <c r="AW122" i="1" s="1"/>
  <c r="AT122" i="1" s="1"/>
  <c r="F36" i="23"/>
  <c r="BA125" i="1" s="1"/>
  <c r="J36" i="24"/>
  <c r="AW126" i="1"/>
  <c r="AT126" i="1" s="1"/>
  <c r="F36" i="26"/>
  <c r="BA129" i="1" s="1"/>
  <c r="J36" i="27"/>
  <c r="AW130" i="1" s="1"/>
  <c r="AT130" i="1" s="1"/>
  <c r="AS94" i="1"/>
  <c r="J38" i="3"/>
  <c r="AW98" i="1" s="1"/>
  <c r="AT98" i="1" s="1"/>
  <c r="J38" i="5"/>
  <c r="AW100" i="1" s="1"/>
  <c r="AT100" i="1" s="1"/>
  <c r="BB96" i="1"/>
  <c r="AX96" i="1" s="1"/>
  <c r="AZ96" i="1"/>
  <c r="AV96" i="1" s="1"/>
  <c r="BC96" i="1"/>
  <c r="AY96" i="1"/>
  <c r="BD96" i="1"/>
  <c r="J38" i="7"/>
  <c r="AW103" i="1" s="1"/>
  <c r="AT103" i="1" s="1"/>
  <c r="BD102" i="1"/>
  <c r="J38" i="9"/>
  <c r="AW107" i="1" s="1"/>
  <c r="AT107" i="1" s="1"/>
  <c r="J38" i="11"/>
  <c r="AW109" i="1"/>
  <c r="AT109" i="1" s="1"/>
  <c r="J38" i="13"/>
  <c r="AW111" i="1" s="1"/>
  <c r="AT111" i="1" s="1"/>
  <c r="BC112" i="1"/>
  <c r="AY112" i="1" s="1"/>
  <c r="BB112" i="1"/>
  <c r="AX112" i="1"/>
  <c r="AZ112" i="1"/>
  <c r="AV112" i="1" s="1"/>
  <c r="J36" i="16"/>
  <c r="AW116" i="1" s="1"/>
  <c r="AT116" i="1" s="1"/>
  <c r="F36" i="16"/>
  <c r="BA116" i="1" s="1"/>
  <c r="BC115" i="1"/>
  <c r="AY115" i="1" s="1"/>
  <c r="BB115" i="1"/>
  <c r="AX115" i="1"/>
  <c r="BD115" i="1"/>
  <c r="AZ115" i="1"/>
  <c r="AV115" i="1"/>
  <c r="F36" i="17"/>
  <c r="BA117" i="1" s="1"/>
  <c r="F36" i="18"/>
  <c r="BA119" i="1"/>
  <c r="F36" i="19"/>
  <c r="BA120" i="1" s="1"/>
  <c r="F36" i="21"/>
  <c r="BA122" i="1" s="1"/>
  <c r="J36" i="22"/>
  <c r="AW124" i="1" s="1"/>
  <c r="AT124" i="1" s="1"/>
  <c r="F36" i="24"/>
  <c r="BA126" i="1"/>
  <c r="F36" i="25"/>
  <c r="BA128" i="1"/>
  <c r="J36" i="26"/>
  <c r="AW129" i="1" s="1"/>
  <c r="AT129" i="1" s="1"/>
  <c r="F36" i="27"/>
  <c r="BA130" i="1" s="1"/>
  <c r="J34" i="28"/>
  <c r="AW131" i="1" s="1"/>
  <c r="AT131" i="1" s="1"/>
  <c r="F38" i="2"/>
  <c r="BA97" i="1" s="1"/>
  <c r="F38" i="3"/>
  <c r="BA98" i="1"/>
  <c r="F38" i="4"/>
  <c r="BA99" i="1" s="1"/>
  <c r="F38" i="5"/>
  <c r="BA100" i="1" s="1"/>
  <c r="F38" i="6"/>
  <c r="BA101" i="1" s="1"/>
  <c r="F38" i="7"/>
  <c r="BA103" i="1"/>
  <c r="BC102" i="1"/>
  <c r="AY102" i="1"/>
  <c r="F38" i="8"/>
  <c r="BA104" i="1"/>
  <c r="F38" i="9"/>
  <c r="BA107" i="1" s="1"/>
  <c r="F38" i="10"/>
  <c r="BA108" i="1" s="1"/>
  <c r="F38" i="11"/>
  <c r="BA109" i="1"/>
  <c r="F38" i="12"/>
  <c r="BA110" i="1" s="1"/>
  <c r="F38" i="13"/>
  <c r="BA111" i="1" s="1"/>
  <c r="J38" i="14"/>
  <c r="AW113" i="1"/>
  <c r="AT113" i="1" s="1"/>
  <c r="J38" i="15"/>
  <c r="AW114" i="1" s="1"/>
  <c r="AT114" i="1" s="1"/>
  <c r="J36" i="18"/>
  <c r="AW119" i="1" s="1"/>
  <c r="AT119" i="1" s="1"/>
  <c r="F36" i="20"/>
  <c r="BA121" i="1" s="1"/>
  <c r="J36" i="20"/>
  <c r="AW121" i="1" s="1"/>
  <c r="AT121" i="1" s="1"/>
  <c r="BC118" i="1"/>
  <c r="AY118" i="1" s="1"/>
  <c r="BD118" i="1"/>
  <c r="AZ118" i="1"/>
  <c r="AV118" i="1"/>
  <c r="BB118" i="1"/>
  <c r="AX118" i="1" s="1"/>
  <c r="F36" i="22"/>
  <c r="BA124" i="1" s="1"/>
  <c r="J36" i="23"/>
  <c r="AW125" i="1" s="1"/>
  <c r="AT125" i="1" s="1"/>
  <c r="BB123" i="1"/>
  <c r="AX123" i="1"/>
  <c r="BC123" i="1"/>
  <c r="AY123" i="1"/>
  <c r="BD123" i="1"/>
  <c r="AZ123" i="1"/>
  <c r="AV123" i="1" s="1"/>
  <c r="J36" i="25"/>
  <c r="AW128" i="1" s="1"/>
  <c r="AT128" i="1" s="1"/>
  <c r="BC127" i="1"/>
  <c r="AY127" i="1"/>
  <c r="AZ127" i="1"/>
  <c r="AV127" i="1" s="1"/>
  <c r="BD127" i="1"/>
  <c r="BB127" i="1"/>
  <c r="AX127" i="1"/>
  <c r="F34" i="28"/>
  <c r="BA131" i="1" s="1"/>
  <c r="BK131" i="12" l="1"/>
  <c r="J131" i="12" s="1"/>
  <c r="J100" i="12" s="1"/>
  <c r="T135" i="4"/>
  <c r="BK131" i="14"/>
  <c r="J131" i="14"/>
  <c r="J34" i="14" s="1"/>
  <c r="AG113" i="1" s="1"/>
  <c r="T148" i="9"/>
  <c r="T142" i="15"/>
  <c r="P142" i="15"/>
  <c r="AU114" i="1"/>
  <c r="R149" i="3"/>
  <c r="R148" i="9"/>
  <c r="P136" i="10"/>
  <c r="AU108" i="1"/>
  <c r="AU106" i="1" s="1"/>
  <c r="AU105" i="1" s="1"/>
  <c r="BK122" i="28"/>
  <c r="J122" i="28" s="1"/>
  <c r="J96" i="28" s="1"/>
  <c r="BK135" i="4"/>
  <c r="J135" i="4"/>
  <c r="J100" i="4" s="1"/>
  <c r="BK125" i="17"/>
  <c r="J125" i="17"/>
  <c r="J98" i="17"/>
  <c r="J160" i="14"/>
  <c r="J105" i="14" s="1"/>
  <c r="J137" i="10"/>
  <c r="J101" i="10" s="1"/>
  <c r="BK134" i="8"/>
  <c r="J134" i="8"/>
  <c r="J34" i="8" s="1"/>
  <c r="AG104" i="1" s="1"/>
  <c r="BK125" i="19"/>
  <c r="J125" i="19"/>
  <c r="J98" i="19"/>
  <c r="BK128" i="20"/>
  <c r="J128" i="20" s="1"/>
  <c r="J32" i="20" s="1"/>
  <c r="AG121" i="1" s="1"/>
  <c r="BK137" i="11"/>
  <c r="J137" i="11"/>
  <c r="J34" i="11" s="1"/>
  <c r="AG109" i="1" s="1"/>
  <c r="BK127" i="23"/>
  <c r="J127" i="23"/>
  <c r="J98" i="23"/>
  <c r="BK127" i="26"/>
  <c r="J127" i="26" s="1"/>
  <c r="J98" i="26" s="1"/>
  <c r="BK131" i="6"/>
  <c r="J131" i="6"/>
  <c r="J100" i="6" s="1"/>
  <c r="BK130" i="7"/>
  <c r="J130" i="7"/>
  <c r="J100" i="7" s="1"/>
  <c r="BK128" i="21"/>
  <c r="J128" i="21"/>
  <c r="BK128" i="13"/>
  <c r="J128" i="13" s="1"/>
  <c r="J100" i="13" s="1"/>
  <c r="BK124" i="24"/>
  <c r="J124" i="24" s="1"/>
  <c r="J32" i="24" s="1"/>
  <c r="AG126" i="1" s="1"/>
  <c r="BK128" i="16"/>
  <c r="J128" i="16" s="1"/>
  <c r="J98" i="16" s="1"/>
  <c r="BK126" i="22"/>
  <c r="J126" i="22"/>
  <c r="J98" i="22"/>
  <c r="BK127" i="25"/>
  <c r="J127" i="25" s="1"/>
  <c r="J98" i="25" s="1"/>
  <c r="BK127" i="27"/>
  <c r="J127" i="27" s="1"/>
  <c r="J98" i="27" s="1"/>
  <c r="BK133" i="2"/>
  <c r="J133" i="2"/>
  <c r="J34" i="2" s="1"/>
  <c r="AG97" i="1" s="1"/>
  <c r="BK149" i="3"/>
  <c r="J149" i="3"/>
  <c r="J100" i="3"/>
  <c r="BK142" i="15"/>
  <c r="J142" i="15"/>
  <c r="J100" i="15"/>
  <c r="BK148" i="9"/>
  <c r="J148" i="9"/>
  <c r="J34" i="9" s="1"/>
  <c r="AG107" i="1" s="1"/>
  <c r="AN100" i="1"/>
  <c r="J100" i="5"/>
  <c r="J43" i="5"/>
  <c r="AU112" i="1"/>
  <c r="AU102" i="1"/>
  <c r="AU127" i="1"/>
  <c r="BB95" i="1"/>
  <c r="AX95" i="1" s="1"/>
  <c r="BC95" i="1"/>
  <c r="AY95" i="1" s="1"/>
  <c r="BA106" i="1"/>
  <c r="AW106" i="1" s="1"/>
  <c r="AT106" i="1" s="1"/>
  <c r="AZ105" i="1"/>
  <c r="AV105" i="1"/>
  <c r="BA118" i="1"/>
  <c r="AW118" i="1"/>
  <c r="AT118" i="1" s="1"/>
  <c r="BA127" i="1"/>
  <c r="AW127" i="1"/>
  <c r="AT127" i="1" s="1"/>
  <c r="AU118" i="1"/>
  <c r="AU96" i="1"/>
  <c r="AU95" i="1"/>
  <c r="J32" i="21"/>
  <c r="AG122" i="1"/>
  <c r="J34" i="10"/>
  <c r="AG108" i="1"/>
  <c r="BD95" i="1"/>
  <c r="AZ95" i="1"/>
  <c r="AV95" i="1" s="1"/>
  <c r="J34" i="12"/>
  <c r="AG110" i="1"/>
  <c r="AX106" i="1"/>
  <c r="BA112" i="1"/>
  <c r="AW112" i="1"/>
  <c r="AT112" i="1" s="1"/>
  <c r="BB105" i="1"/>
  <c r="AX105" i="1" s="1"/>
  <c r="BA115" i="1"/>
  <c r="AW115" i="1"/>
  <c r="AT115" i="1"/>
  <c r="BA123" i="1"/>
  <c r="AW123" i="1"/>
  <c r="AT123" i="1" s="1"/>
  <c r="BA96" i="1"/>
  <c r="AW96" i="1" s="1"/>
  <c r="AT96" i="1" s="1"/>
  <c r="BA102" i="1"/>
  <c r="AW102" i="1"/>
  <c r="AT102" i="1" s="1"/>
  <c r="AY106" i="1"/>
  <c r="BD105" i="1"/>
  <c r="BC105" i="1"/>
  <c r="AY105" i="1"/>
  <c r="J32" i="18"/>
  <c r="AG119" i="1" s="1"/>
  <c r="AU94" i="1" l="1"/>
  <c r="J43" i="10"/>
  <c r="J43" i="11"/>
  <c r="J41" i="24"/>
  <c r="J41" i="21"/>
  <c r="J43" i="8"/>
  <c r="J43" i="14"/>
  <c r="J41" i="20"/>
  <c r="J43" i="2"/>
  <c r="J43" i="9"/>
  <c r="J100" i="14"/>
  <c r="J100" i="11"/>
  <c r="J98" i="24"/>
  <c r="J100" i="8"/>
  <c r="J100" i="9"/>
  <c r="J98" i="21"/>
  <c r="J98" i="20"/>
  <c r="J100" i="2"/>
  <c r="J41" i="18"/>
  <c r="AN119" i="1"/>
  <c r="J43" i="12"/>
  <c r="AN110" i="1"/>
  <c r="AN97" i="1"/>
  <c r="AN104" i="1"/>
  <c r="AN108" i="1"/>
  <c r="AN122" i="1"/>
  <c r="AN126" i="1"/>
  <c r="AN107" i="1"/>
  <c r="AN109" i="1"/>
  <c r="AN113" i="1"/>
  <c r="AN121" i="1"/>
  <c r="J32" i="17"/>
  <c r="AG117" i="1" s="1"/>
  <c r="J34" i="13"/>
  <c r="AG111" i="1" s="1"/>
  <c r="AG106" i="1" s="1"/>
  <c r="J32" i="27"/>
  <c r="AG130" i="1"/>
  <c r="J32" i="19"/>
  <c r="AG120" i="1" s="1"/>
  <c r="AG118" i="1" s="1"/>
  <c r="AN118" i="1" s="1"/>
  <c r="J34" i="7"/>
  <c r="AG103" i="1" s="1"/>
  <c r="AG102" i="1" s="1"/>
  <c r="BD94" i="1"/>
  <c r="W33" i="1"/>
  <c r="J34" i="6"/>
  <c r="AG101" i="1"/>
  <c r="J32" i="23"/>
  <c r="AG125" i="1" s="1"/>
  <c r="J32" i="16"/>
  <c r="AG116" i="1"/>
  <c r="J32" i="22"/>
  <c r="AG124" i="1" s="1"/>
  <c r="J34" i="15"/>
  <c r="AG114" i="1" s="1"/>
  <c r="AG112" i="1" s="1"/>
  <c r="BA95" i="1"/>
  <c r="AW95" i="1"/>
  <c r="AT95" i="1" s="1"/>
  <c r="BA105" i="1"/>
  <c r="AW105" i="1" s="1"/>
  <c r="AT105" i="1" s="1"/>
  <c r="AZ94" i="1"/>
  <c r="W29" i="1" s="1"/>
  <c r="J34" i="4"/>
  <c r="AG99" i="1"/>
  <c r="J32" i="26"/>
  <c r="AG129" i="1"/>
  <c r="J34" i="3"/>
  <c r="AG98" i="1" s="1"/>
  <c r="AN98" i="1" s="1"/>
  <c r="J32" i="25"/>
  <c r="AG128" i="1" s="1"/>
  <c r="J30" i="28"/>
  <c r="AG131" i="1" s="1"/>
  <c r="BB94" i="1"/>
  <c r="W31" i="1"/>
  <c r="BC94" i="1"/>
  <c r="W32" i="1" s="1"/>
  <c r="AN106" i="1" l="1"/>
  <c r="J39" i="28"/>
  <c r="J43" i="13"/>
  <c r="J43" i="6"/>
  <c r="J43" i="4"/>
  <c r="J41" i="19"/>
  <c r="J41" i="17"/>
  <c r="J43" i="15"/>
  <c r="J43" i="3"/>
  <c r="AN114" i="1"/>
  <c r="J41" i="27"/>
  <c r="J43" i="7"/>
  <c r="J41" i="22"/>
  <c r="J41" i="16"/>
  <c r="J41" i="26"/>
  <c r="J41" i="23"/>
  <c r="J41" i="25"/>
  <c r="AN99" i="1"/>
  <c r="AN101" i="1"/>
  <c r="AN117" i="1"/>
  <c r="AN120" i="1"/>
  <c r="AN130" i="1"/>
  <c r="AN103" i="1"/>
  <c r="AN111" i="1"/>
  <c r="AN116" i="1"/>
  <c r="AN124" i="1"/>
  <c r="AN129" i="1"/>
  <c r="AN131" i="1"/>
  <c r="AN125" i="1"/>
  <c r="AN128" i="1"/>
  <c r="AN112" i="1"/>
  <c r="AN102" i="1"/>
  <c r="AG105" i="1"/>
  <c r="AN105" i="1"/>
  <c r="AG96" i="1"/>
  <c r="AG95" i="1" s="1"/>
  <c r="AG123" i="1"/>
  <c r="AG115" i="1"/>
  <c r="AG127" i="1"/>
  <c r="AV94" i="1"/>
  <c r="AK29" i="1"/>
  <c r="AX94" i="1"/>
  <c r="AY94" i="1"/>
  <c r="BA94" i="1"/>
  <c r="W30" i="1" s="1"/>
  <c r="AN127" i="1" l="1"/>
  <c r="AN115" i="1"/>
  <c r="AN123" i="1"/>
  <c r="AN96" i="1"/>
  <c r="AN95" i="1"/>
  <c r="AG94" i="1"/>
  <c r="AK26" i="1" s="1"/>
  <c r="AW94" i="1"/>
  <c r="AK30" i="1" s="1"/>
  <c r="AK35" i="1" l="1"/>
  <c r="AT94" i="1"/>
  <c r="AN94" i="1" l="1"/>
</calcChain>
</file>

<file path=xl/sharedStrings.xml><?xml version="1.0" encoding="utf-8"?>
<sst xmlns="http://schemas.openxmlformats.org/spreadsheetml/2006/main" count="29860" uniqueCount="2636">
  <si>
    <t>Export Komplet</t>
  </si>
  <si>
    <t/>
  </si>
  <si>
    <t>2.0</t>
  </si>
  <si>
    <t>False</t>
  </si>
  <si>
    <t>{a8ace84e-9935-462e-8f50-999c8b3157ac}</t>
  </si>
  <si>
    <t>&gt;&gt;  skryté stĺpce  &lt;&lt;</t>
  </si>
  <si>
    <t>0,01</t>
  </si>
  <si>
    <t>20</t>
  </si>
  <si>
    <t>REKAPITULÁCIA STAVBY</t>
  </si>
  <si>
    <t>v ---  nižšie sa nachádzajú doplnkové a pomocné údaje k zostavám  --- v</t>
  </si>
  <si>
    <t>0,001</t>
  </si>
  <si>
    <t>Kód:</t>
  </si>
  <si>
    <t>Stavba:</t>
  </si>
  <si>
    <t>Prestavba budov zdravotného strediska</t>
  </si>
  <si>
    <t>JKSO:</t>
  </si>
  <si>
    <t>KS:</t>
  </si>
  <si>
    <t>Miesto:</t>
  </si>
  <si>
    <t>kú: Jelka,p.č.:1174/1,4,24,25</t>
  </si>
  <si>
    <t>Dátum:</t>
  </si>
  <si>
    <t>12. 5. 2022</t>
  </si>
  <si>
    <t>Objednávateľ:</t>
  </si>
  <si>
    <t>IČO:</t>
  </si>
  <si>
    <t>Obec Jelka, Mierová 959/17, 925 23 Jelka</t>
  </si>
  <si>
    <t>IČ DPH:</t>
  </si>
  <si>
    <t>Zhotoviteľ:</t>
  </si>
  <si>
    <t>BALA, a.s., Veľká Budafa 66, 930 34 Holice</t>
  </si>
  <si>
    <t>Projektant:</t>
  </si>
  <si>
    <t xml:space="preserve"> </t>
  </si>
  <si>
    <t>True</t>
  </si>
  <si>
    <t>Spracovateľ: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</si>
  <si>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</si>
  <si>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</si>
  <si>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</si>
  <si>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</si>
  <si>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</si>
  <si>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</si>
  <si>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</si>
  <si>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</si>
  <si>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</si>
  <si>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</si>
  <si>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</si>
  <si>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</si>
  <si>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</si>
  <si>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</si>
  <si>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</si>
  <si>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</si>
  <si>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</si>
  <si>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</si>
  <si>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</si>
  <si>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</si>
  <si>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</si>
  <si>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</si>
  <si>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</si>
  <si>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</si>
  <si>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</si>
  <si>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</si>
  <si>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</si>
  <si>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</si>
  <si>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</si>
  <si>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</si>
  <si>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</si>
  <si>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</si>
  <si>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</si>
  <si>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</si>
  <si>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</si>
  <si>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</si>
  <si>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</si>
  <si>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</si>
  <si>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</si>
  <si>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</si>
  <si>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</si>
  <si>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</si>
  <si>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</si>
  <si>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</si>
  <si>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</si>
  <si>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SO 01</t>
  </si>
  <si>
    <t>PRESTAVBA BUDOVY ZDRAVOTNÉHO STREDISKA</t>
  </si>
  <si>
    <t>STA</t>
  </si>
  <si>
    <t>1</t>
  </si>
  <si>
    <t>{299254f6-8f01-4988-b291-9a0b0acedd83}</t>
  </si>
  <si>
    <t>SO 01.1.OV</t>
  </si>
  <si>
    <t xml:space="preserve">Oprávnené výdavky ZS-2.NP </t>
  </si>
  <si>
    <t>Časť</t>
  </si>
  <si>
    <t>2</t>
  </si>
  <si>
    <t>{915e45b8-ece3-4b4a-8329-b3a609f8720c}</t>
  </si>
  <si>
    <t>/</t>
  </si>
  <si>
    <t>SO 01.1-OV</t>
  </si>
  <si>
    <t xml:space="preserve">Búracie práce - ZS 2.NP </t>
  </si>
  <si>
    <t>3</t>
  </si>
  <si>
    <t>{bf1c540c-1677-44be-916d-a8f5cb077dbd}</t>
  </si>
  <si>
    <t>SO 01.2-OV</t>
  </si>
  <si>
    <t xml:space="preserve">Navrhovaný stav - ZS 2.NP </t>
  </si>
  <si>
    <t>{0e1dc137-1f97-440a-9342-ed552053c3e1}</t>
  </si>
  <si>
    <t>SO 01.3-OV</t>
  </si>
  <si>
    <t>Zdravotechnika - ZS 2.NP</t>
  </si>
  <si>
    <t>{06d6ad48-1d66-48b7-bca8-4f25d38ac4a0}</t>
  </si>
  <si>
    <t>SO 01.4-OV</t>
  </si>
  <si>
    <t>Vykurovanie - ZS 2.NP</t>
  </si>
  <si>
    <t>{656d4627-64d4-4451-b448-09e9382ea30b}</t>
  </si>
  <si>
    <t>SO 01.5-OV</t>
  </si>
  <si>
    <t xml:space="preserve">Elektroinštalácia - ZS 2.NP </t>
  </si>
  <si>
    <t>{8eb944ca-5bf0-420f-b43f-6c4f7e006667}</t>
  </si>
  <si>
    <t>SO 01.2.NV</t>
  </si>
  <si>
    <t xml:space="preserve">Neoprávnené výdavky ZS 1.NP </t>
  </si>
  <si>
    <t>{5a32e12e-cedb-4ce4-b27e-8bd18d239d7a}</t>
  </si>
  <si>
    <t>SO 01.1-NV</t>
  </si>
  <si>
    <t xml:space="preserve">Búracie práce - ZS 1.NP </t>
  </si>
  <si>
    <t>{d2c182f3-890a-40b0-865c-ee7d8011e120}</t>
  </si>
  <si>
    <t>SO 01.2-NV</t>
  </si>
  <si>
    <t xml:space="preserve">Navrhovaný stav - ZS 1.NP </t>
  </si>
  <si>
    <t>{13a94a87-6edf-4891-bf3c-aff4fb2f43e1}</t>
  </si>
  <si>
    <t>SO 02</t>
  </si>
  <si>
    <t>PRESTAVBA A NADSTAVBA BUDOVY BÝVALEJ KOTOLNE</t>
  </si>
  <si>
    <t>{117418da-07b7-4c18-801b-50bed71387e0}</t>
  </si>
  <si>
    <t>SO 02.1.OV</t>
  </si>
  <si>
    <t>Oprávnené výdavky - Bývalá kotolňa</t>
  </si>
  <si>
    <t>{3d09f2a0-9c89-4f5d-8d32-8f331c3d9ac6}</t>
  </si>
  <si>
    <t>SO 02.1-OV</t>
  </si>
  <si>
    <t xml:space="preserve">Navrhovaný stav-Stavebná časť - Bývalá kotolňa 2.NP </t>
  </si>
  <si>
    <t>{219e939f-5d2e-4e00-b9a8-0e3ee069c2ca}</t>
  </si>
  <si>
    <t>SO 02.2-OV</t>
  </si>
  <si>
    <t xml:space="preserve">Zdravotechnika - Bývalá kotolňa </t>
  </si>
  <si>
    <t>{5e2849c2-bb85-4538-ba44-43ed529fc347}</t>
  </si>
  <si>
    <t>SO 02.3-OV</t>
  </si>
  <si>
    <t>Vykurovanie - Bývalá kotolňa</t>
  </si>
  <si>
    <t>{7d23ef63-e848-47e9-b5cd-11fdc8e94ae2}</t>
  </si>
  <si>
    <t>SO 02.4-OV</t>
  </si>
  <si>
    <t xml:space="preserve">Elektroinštalácia - Bývalá kotolňa </t>
  </si>
  <si>
    <t>{234c2c05-6abb-4915-b426-6f5039a17cb2}</t>
  </si>
  <si>
    <t>SO 02.5-OV</t>
  </si>
  <si>
    <t>Bleskozvod a uzemnenie - Bývalá kotolňa</t>
  </si>
  <si>
    <t>{51d618d0-d831-480b-befb-65f7941370bf}</t>
  </si>
  <si>
    <t>SO 02.2.NV</t>
  </si>
  <si>
    <t>Neoprávnené výdavky - Bývalá kotolňa</t>
  </si>
  <si>
    <t>{5d538cb3-7c99-47fd-875f-388fb99d6cb1}</t>
  </si>
  <si>
    <t>SO 02.1-NV</t>
  </si>
  <si>
    <t>Búracie práce - Bývalá kotolňa 1.NP</t>
  </si>
  <si>
    <t>{cfa447e3-3e49-46d0-b9e6-3900c49cabe0}</t>
  </si>
  <si>
    <t>SO 02.2-NV</t>
  </si>
  <si>
    <t>Navrhovaný stav - Bývalá kotolňa 1.NP</t>
  </si>
  <si>
    <t>{ebe42568-cb28-4110-b7b0-8ce79860b987}</t>
  </si>
  <si>
    <t>SO 03</t>
  </si>
  <si>
    <t>SPEVNENÉ PLOCHY A KOMUNIKÁCIE</t>
  </si>
  <si>
    <t>{85f7bc97-9756-4826-9f4e-ab85da5b404e}</t>
  </si>
  <si>
    <t>SO 03.1</t>
  </si>
  <si>
    <t>Spevnené plochy a komunikácie</t>
  </si>
  <si>
    <t>{f3baf47f-924f-4542-beb6-669aa300fee8}</t>
  </si>
  <si>
    <t>SO 03.2</t>
  </si>
  <si>
    <t>Trvalé a dočasné dopravné značenie</t>
  </si>
  <si>
    <t>{d164fa80-2926-4362-81da-66bce5a90456}</t>
  </si>
  <si>
    <t>SO 04</t>
  </si>
  <si>
    <t>VODOVODNÁ A KANALIZAČNÁ PRÍPOJKA</t>
  </si>
  <si>
    <t>{32e1bee6-1068-4efe-bd3e-8ce4ed65f4c8}</t>
  </si>
  <si>
    <t>SO 04.1</t>
  </si>
  <si>
    <t>Vodovodná prípojka</t>
  </si>
  <si>
    <t>{6012cc93-6bad-41e0-9a23-57a61598bb57}</t>
  </si>
  <si>
    <t>SO 04.2</t>
  </si>
  <si>
    <t>Kanalizačná prípojka</t>
  </si>
  <si>
    <t>{32a354ff-18c3-46b2-b89f-2160ede6f6c5}</t>
  </si>
  <si>
    <t>SO 04.3</t>
  </si>
  <si>
    <t>Armatúrna šachta - AŠ - stavebná časť</t>
  </si>
  <si>
    <t>{8b39cf96-0cf9-4c11-a59f-2bbe9f6dd907}</t>
  </si>
  <si>
    <t>SO 04.4</t>
  </si>
  <si>
    <t>Vodomerná šachta - VŠ - stavebná časť</t>
  </si>
  <si>
    <t>{8a0ac076-b241-4aef-9867-ddb56a9506ab}</t>
  </si>
  <si>
    <t>SO 05</t>
  </si>
  <si>
    <t>DAŽĎOVÁ KANALIZÁCIA STRIECH</t>
  </si>
  <si>
    <t>{9f1c5e29-dda8-411a-a47e-cb6772a13869}</t>
  </si>
  <si>
    <t>SO 05.1</t>
  </si>
  <si>
    <t>Dažďová kanalizácia, revízne šachty RŠD a filtračné šachty FŠ</t>
  </si>
  <si>
    <t>{2bc1c075-b033-4bca-a91e-4f6c80bbaa35}</t>
  </si>
  <si>
    <t>SO 05.2</t>
  </si>
  <si>
    <t>Vsakovacie bloky a vetracia šachta VTŠ</t>
  </si>
  <si>
    <t>{bbcbe384-283f-4288-9251-9630e1cf132e}</t>
  </si>
  <si>
    <t>SO 05.3</t>
  </si>
  <si>
    <t>Vsakovacie studne VST</t>
  </si>
  <si>
    <t>{ef20ece2-b646-42d2-9786-b150d91ff475}</t>
  </si>
  <si>
    <t>SO 06</t>
  </si>
  <si>
    <t>DAŽĎOVÁ KANALIZÁCIA SPEVNENÝCH PLÔCH</t>
  </si>
  <si>
    <t>{36318fb2-43ca-40d0-abac-eb4eca98fd6f}</t>
  </si>
  <si>
    <t>SO 06.1</t>
  </si>
  <si>
    <t>Dažďová kanalizácia, revízne šachty RŠ a zberné žľaby</t>
  </si>
  <si>
    <t>{4cb3ddaf-1a65-4559-b44d-2b5615467431}</t>
  </si>
  <si>
    <t>SO 06.2</t>
  </si>
  <si>
    <t>{fff6a027-36ea-436a-bd9e-c0f95a4adc43}</t>
  </si>
  <si>
    <t>SO 06.3</t>
  </si>
  <si>
    <t>Odlučovač ropných látok - ORL</t>
  </si>
  <si>
    <t>{366ea913-be2b-4e15-bde6-b751e11ab3dd}</t>
  </si>
  <si>
    <t>SO 07</t>
  </si>
  <si>
    <t>AREÁLOVÉ OSVETLENIE</t>
  </si>
  <si>
    <t>{637707b9-fe73-4bda-bd6f-da7f5ba0d0ad}</t>
  </si>
  <si>
    <t>KRYCÍ LIST ROZPOČTU</t>
  </si>
  <si>
    <t>Objekt:</t>
  </si>
  <si>
    <t>SO 01 - PRESTAVBA BUDOVY ZDRAVOTNÉHO STREDISKA</t>
  </si>
  <si>
    <t>Časť:</t>
  </si>
  <si>
    <t xml:space="preserve">SO 01.1.OV - Oprávnené výdavky ZS-2.NP </t>
  </si>
  <si>
    <t>Úroveň 3:</t>
  </si>
  <si>
    <t xml:space="preserve">SO 01.1-OV - Búracie práce - ZS 2.NP 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</si>
  <si>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</si>
  <si>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</si>
  <si>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</si>
  <si>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</si>
  <si>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</si>
  <si>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</si>
  <si>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9 - Ostatné konštrukcie a práce-búranie</t>
  </si>
  <si>
    <t xml:space="preserve">    9-L - Lešenie</t>
  </si>
  <si>
    <t xml:space="preserve">    99 - Presun hmôt HSV</t>
  </si>
  <si>
    <t>PSV - Práce a dodávky PSV</t>
  </si>
  <si>
    <t xml:space="preserve">    762 - Konštrukcie tesárske</t>
  </si>
  <si>
    <t xml:space="preserve">    764 - Konštrukcie klampiarske</t>
  </si>
  <si>
    <t xml:space="preserve">    765 - Konštrukcie - krytiny tvrdé</t>
  </si>
  <si>
    <t xml:space="preserve">    767 - Konštrukcie doplnkové kovové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</si>
  <si>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</si>
  <si>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</si>
  <si>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</si>
  <si>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</si>
  <si>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</si>
  <si>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</si>
  <si>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</si>
  <si>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</si>
  <si>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</si>
  <si>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</si>
  <si>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</si>
  <si>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</si>
  <si>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</si>
  <si>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</si>
  <si>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</si>
  <si>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9</t>
  </si>
  <si>
    <t>Ostatné konštrukcie a práce-búranie</t>
  </si>
  <si>
    <t>K</t>
  </si>
  <si>
    <t>968081115.S</t>
  </si>
  <si>
    <t>Demontáž okien plastových s rámom, 1 bm obvodu - 0,007t</t>
  </si>
  <si>
    <t>m</t>
  </si>
  <si>
    <t>4</t>
  </si>
  <si>
    <t>968081116.S</t>
  </si>
  <si>
    <t>Demontáž dverí plastových vchodových so zárubňou, 1 bm obvodu - 0,012t</t>
  </si>
  <si>
    <t>978015231.S</t>
  </si>
  <si>
    <t>Otlčenie omietok vonkajších priečelí jednoduchých, s vyškriabaním škár, očistením muriva,  v rozsahu do 20 %,  -0,01000t</t>
  </si>
  <si>
    <t>m2</t>
  </si>
  <si>
    <t>6</t>
  </si>
  <si>
    <t>979011111.S</t>
  </si>
  <si>
    <t>Zvislá doprava sutiny a vybúraných hmôt za prvé podlažie nad alebo pod základným podlažím</t>
  </si>
  <si>
    <t>t</t>
  </si>
  <si>
    <t>8</t>
  </si>
  <si>
    <t>5</t>
  </si>
  <si>
    <t>979081111.S</t>
  </si>
  <si>
    <t>Odvoz sutiny a vybúraných hmôt na skládku do 1 km</t>
  </si>
  <si>
    <t>10</t>
  </si>
  <si>
    <t>979081121.S</t>
  </si>
  <si>
    <t>Odvoz sutiny a vybúraných hmôt na skládku za každý ďalší 1 km</t>
  </si>
  <si>
    <t>12</t>
  </si>
  <si>
    <t>7</t>
  </si>
  <si>
    <t>979082111.S</t>
  </si>
  <si>
    <t>Vnútrostavenisková doprava sutiny a vybúraných hmôt do 10 m</t>
  </si>
  <si>
    <t>14</t>
  </si>
  <si>
    <t>979082121.S</t>
  </si>
  <si>
    <t>Vnútrostavenisková doprava sutiny a vybúraných hmôt za každých ďalších 5 m</t>
  </si>
  <si>
    <t>16</t>
  </si>
  <si>
    <t>979089012.S</t>
  </si>
  <si>
    <t>Poplatok za skladovanie - betón, tehly, dlaždice (17 01) ostatné</t>
  </si>
  <si>
    <t>18</t>
  </si>
  <si>
    <t>979089112.S</t>
  </si>
  <si>
    <t>Poplatok za skladovanie - drevo, sklo, plasty (17 02 ), ostatné</t>
  </si>
  <si>
    <t>11</t>
  </si>
  <si>
    <t>979089312.S</t>
  </si>
  <si>
    <t>Poplatok za skladovanie - kovy (vr.ich zliatin) (17 04 )- zber druhotných surovín</t>
  </si>
  <si>
    <t>22</t>
  </si>
  <si>
    <t>979089712.S</t>
  </si>
  <si>
    <t>Prenájom kontajneru 5 m3</t>
  </si>
  <si>
    <t>ks</t>
  </si>
  <si>
    <t>24</t>
  </si>
  <si>
    <t>9-L</t>
  </si>
  <si>
    <t>Lešenie</t>
  </si>
  <si>
    <t>13</t>
  </si>
  <si>
    <t>941941031.S</t>
  </si>
  <si>
    <t>Montáž lešenia ľahkého pracovného radového s podlahami šírky od 0,80 do 1,00 m, výšky do 10 m</t>
  </si>
  <si>
    <t>26</t>
  </si>
  <si>
    <t>941941191.S</t>
  </si>
  <si>
    <t>Príplatok za prvý a každý ďalší i začatý mesiac použitia lešenia ľahkého pracovného radového s podlahami šírky od 0,80 do 1,00 m, výšky do 10 m</t>
  </si>
  <si>
    <t>28</t>
  </si>
  <si>
    <t>15</t>
  </si>
  <si>
    <t>941941831.S</t>
  </si>
  <si>
    <t>Demontáž lešenia ľahkého pracovného radového s podlahami šírky nad 0,80 do 1,00 m, výšky do 10 m</t>
  </si>
  <si>
    <t>30</t>
  </si>
  <si>
    <t>99</t>
  </si>
  <si>
    <t>Presun hmôt HSV</t>
  </si>
  <si>
    <t>999281111.S</t>
  </si>
  <si>
    <t>Presun hmôt pre opravy a údržbu objektov vrátane vonkajších plášťov výšky do 25 m</t>
  </si>
  <si>
    <t>32</t>
  </si>
  <si>
    <t>PSV</t>
  </si>
  <si>
    <t>Práce a dodávky PSV</t>
  </si>
  <si>
    <t>762</t>
  </si>
  <si>
    <t>Konštrukcie tesárske</t>
  </si>
  <si>
    <t>17</t>
  </si>
  <si>
    <t>762331812.S</t>
  </si>
  <si>
    <t>Demontáž viazaných konštrukcií krovov so sklonom do 60°, prierezovej plochy 120 - 224 cm2, -0,01400 t</t>
  </si>
  <si>
    <t>34</t>
  </si>
  <si>
    <t>762331922.S</t>
  </si>
  <si>
    <t>Vyrezanie časti strešnej väzby prierezovej plochy reziva do 224 cm2, dĺžky krovového prvku do 5 m -0,01200 t</t>
  </si>
  <si>
    <t>36</t>
  </si>
  <si>
    <t>19</t>
  </si>
  <si>
    <t>762341911.S</t>
  </si>
  <si>
    <t>Debnenie a latovanie striech vyrezanie otvorov v latovaní  -0,00700 t</t>
  </si>
  <si>
    <t>38</t>
  </si>
  <si>
    <t>762342811.S</t>
  </si>
  <si>
    <t>Demontáž latovania striech so sklonom do 60° pri osovej vzdialenosti lát do 0,22 m, -0,00700 t</t>
  </si>
  <si>
    <t>40</t>
  </si>
  <si>
    <t>764</t>
  </si>
  <si>
    <t>Konštrukcie klampiarske</t>
  </si>
  <si>
    <t>21</t>
  </si>
  <si>
    <t>764352810.S</t>
  </si>
  <si>
    <t>Demontáž žľabov pododkvapových polkruhových so sklonom do 30st. rš 330 mm,  -0,00330t</t>
  </si>
  <si>
    <t>42</t>
  </si>
  <si>
    <t>764410850.S</t>
  </si>
  <si>
    <t>Demontáž oplechovania parapetov rš od 100 do 330 mm,  -0,00135t</t>
  </si>
  <si>
    <t>44</t>
  </si>
  <si>
    <t>23</t>
  </si>
  <si>
    <t>764454801.S</t>
  </si>
  <si>
    <t>Demontáž odpadových rúr kruhových, s priemerom 75 a 100 mm,  -0,00226t</t>
  </si>
  <si>
    <t>46</t>
  </si>
  <si>
    <t>765</t>
  </si>
  <si>
    <t>Konštrukcie - krytiny tvrdé</t>
  </si>
  <si>
    <t>765311819.S</t>
  </si>
  <si>
    <t>Demontáž krytiny do sutiny, sklon strechy do 45°, -0,08t</t>
  </si>
  <si>
    <t>48</t>
  </si>
  <si>
    <t>767</t>
  </si>
  <si>
    <t>Konštrukcie doplnkové kovové</t>
  </si>
  <si>
    <t>25</t>
  </si>
  <si>
    <t>767996805.S1</t>
  </si>
  <si>
    <t>Demontáž pôvodných oceľových  exteriérových kompletných schodísk</t>
  </si>
  <si>
    <t>50</t>
  </si>
  <si>
    <t xml:space="preserve">SO 01.2-OV - Navrhovaný stav - ZS 2.NP </t>
  </si>
  <si>
    <t xml:space="preserve">    1 - Zemné práce</t>
  </si>
  <si>
    <t xml:space="preserve">    2 - Zakladanie</t>
  </si>
  <si>
    <t xml:space="preserve">    3 - Zvislé a kompletné konštrukcie</t>
  </si>
  <si>
    <t xml:space="preserve">    6 - Úpravy povrchov, podlahy, osadenie</t>
  </si>
  <si>
    <t xml:space="preserve">    6-1 - Vnútorné omietky</t>
  </si>
  <si>
    <t xml:space="preserve">    6-2 - Vonkajšie omietky, KZS</t>
  </si>
  <si>
    <t xml:space="preserve">    711 - Izolácie proti vode a vlhkosti</t>
  </si>
  <si>
    <t xml:space="preserve">    712 - Izolácie striech, povlakové krytiny</t>
  </si>
  <si>
    <t xml:space="preserve">    713 - Izolácie tepelné</t>
  </si>
  <si>
    <t xml:space="preserve">    763 - Konštrukcie - drevostavby</t>
  </si>
  <si>
    <t xml:space="preserve">    766 - Konštrukcie stolárske</t>
  </si>
  <si>
    <t xml:space="preserve">    771 - Podlahy z dlaždíc</t>
  </si>
  <si>
    <t xml:space="preserve">    775 - Podlahy vlysové a parketové</t>
  </si>
  <si>
    <t xml:space="preserve">    781 - Obklady</t>
  </si>
  <si>
    <t xml:space="preserve">    783 - Nátery</t>
  </si>
  <si>
    <t xml:space="preserve">    784 - Maľby</t>
  </si>
  <si>
    <t xml:space="preserve">    786 - Čalúnnické práce</t>
  </si>
  <si>
    <t>Zemné práce</t>
  </si>
  <si>
    <t>132201101.S</t>
  </si>
  <si>
    <t>Výkop ryhy do šírky 600 mm v horn.3 do 100 m3</t>
  </si>
  <si>
    <t>m3</t>
  </si>
  <si>
    <t>132201109.S</t>
  </si>
  <si>
    <t>Príplatok k cene za lepivosť pri hĺbení rýh šírky do 600 mm zapažených i nezapažených s urovnaním dna v hornine 3</t>
  </si>
  <si>
    <t>162201102.S</t>
  </si>
  <si>
    <t>Vodorovné premiestnenie výkopku z horniny 1-4 nad 20-50m</t>
  </si>
  <si>
    <t>Zakladanie</t>
  </si>
  <si>
    <t>273321311.S</t>
  </si>
  <si>
    <t>Betón základových dosiek, železový (bez výstuže), tr. C 16/20</t>
  </si>
  <si>
    <t>273361931.S</t>
  </si>
  <si>
    <t>Zhotovenie výstuže základových dosiek zo zváraných sietí  a KARI sietí</t>
  </si>
  <si>
    <t>M</t>
  </si>
  <si>
    <t>313110007700.S</t>
  </si>
  <si>
    <t>Sieť KARI rozmer siete 5x2,15 m, veľkosť oka 150x150 mm, drôt D 8/8 mm</t>
  </si>
  <si>
    <t>274321311.S</t>
  </si>
  <si>
    <t>Betón základových pásov, železový (bez výstuže), tr. C 16/20</t>
  </si>
  <si>
    <t>274361821.S</t>
  </si>
  <si>
    <t>Výstuž základových pásov z ocele B500 (10505)</t>
  </si>
  <si>
    <t>Zvislé a kompletné konštrukcie</t>
  </si>
  <si>
    <t>311231517</t>
  </si>
  <si>
    <t>Murivo akustické (m3) z tehál pálených POROTHERM 25 AKU Z P 15, na maltu POROTHERM MM 50 (250x330x238)</t>
  </si>
  <si>
    <t>311272512</t>
  </si>
  <si>
    <t>Murivo nosné (m3) z tvárnic YTONG Univerzal hr. 300 mm P3-450 PDK, na MVC a maltu YTONG (300x249x599)</t>
  </si>
  <si>
    <t>317161142.S</t>
  </si>
  <si>
    <t>Pórobetónový preklad nenosný šírky 150 mm, výšky 250 mm, dĺžky 1200 mm</t>
  </si>
  <si>
    <t>317165222</t>
  </si>
  <si>
    <t>Nosný preklad YTONG šírky 300 mm, výšky 249 mm, dĺžky 1500 mm</t>
  </si>
  <si>
    <t>317165224</t>
  </si>
  <si>
    <t>Nosný preklad YTONG šírky 300 mm, výšky 249 mm, dĺžky 2000 mm</t>
  </si>
  <si>
    <t>317941125.S1</t>
  </si>
  <si>
    <t>Osadenie oceľových valcovaných nosníkov, vrátane montážneho materiálu- podlaha a krov</t>
  </si>
  <si>
    <t>134840000500.S1</t>
  </si>
  <si>
    <t>Profilová oceľ prierezu  S235</t>
  </si>
  <si>
    <t>340239238</t>
  </si>
  <si>
    <t>Zamurovanie otvorov plochy nad 1 do 4 m2 tvárnicami YTONG (300x499x249)</t>
  </si>
  <si>
    <t>342272104</t>
  </si>
  <si>
    <t>Priečky z tvárnic YTONG hr. 150 mm P2-500 hladkých, na MVC a maltu YTONG (150x249x599)</t>
  </si>
  <si>
    <t>342948110.S</t>
  </si>
  <si>
    <t>Ukotvenie priečok k murovaným konštrukciám vložením spojky do malty ložnej škáry počas murovania</t>
  </si>
  <si>
    <t>346244353.S</t>
  </si>
  <si>
    <t>Obmurovka kúpelňových vaní plôch rovných z pórobetónových tvárnic hrúbky 50 mm</t>
  </si>
  <si>
    <t>Úpravy povrchov, podlahy, osadenie</t>
  </si>
  <si>
    <t>631571015.S</t>
  </si>
  <si>
    <t>Násyp - ochranná krycia vrstva z praného kameniva s utlačením a urovnaním povrchu fr.16-22mm -strecha S2</t>
  </si>
  <si>
    <t>632001011.S</t>
  </si>
  <si>
    <t>Zhotovenie separačnej fólie v podlahových vrstvách z PE</t>
  </si>
  <si>
    <t>283230007500.S</t>
  </si>
  <si>
    <t>Oddeľovacia fólia na potery</t>
  </si>
  <si>
    <t>632001021.S</t>
  </si>
  <si>
    <t>Zhotovenie okrajovej dilatačnej pásky</t>
  </si>
  <si>
    <t>283320004800.S</t>
  </si>
  <si>
    <t>Okrajová dilatačná páska  na oddilatovanie poterov od stenových konštrukcií</t>
  </si>
  <si>
    <t>632001051.S</t>
  </si>
  <si>
    <t>Zhotovenie jednonásobného penetračného náteru pre potery a stierky</t>
  </si>
  <si>
    <t>585520008700.S</t>
  </si>
  <si>
    <t>Penetračný náter na nasiakavé podklady pod potery, samonivelizačné hmoty a stavebné lepidlá</t>
  </si>
  <si>
    <t>kg</t>
  </si>
  <si>
    <t>52</t>
  </si>
  <si>
    <t>27</t>
  </si>
  <si>
    <t>632452221.S</t>
  </si>
  <si>
    <t>Cementový poter, hr. 60 mm</t>
  </si>
  <si>
    <t>54</t>
  </si>
  <si>
    <t>642944121.S1</t>
  </si>
  <si>
    <t>Montáž  dverovej zárubne pre vchodové bezpečnostné dvere</t>
  </si>
  <si>
    <t>56</t>
  </si>
  <si>
    <t>29</t>
  </si>
  <si>
    <t>553310010314.S</t>
  </si>
  <si>
    <t>Zárubňa požiarna bezpečnostná 900/1970</t>
  </si>
  <si>
    <t>58</t>
  </si>
  <si>
    <t>6-1</t>
  </si>
  <si>
    <t>Vnútorné omietky</t>
  </si>
  <si>
    <t>612481022.S1</t>
  </si>
  <si>
    <t>Okenný a dverový plastový dilatačný profil (omietniky)</t>
  </si>
  <si>
    <t>60</t>
  </si>
  <si>
    <t>31</t>
  </si>
  <si>
    <t>612460124.S</t>
  </si>
  <si>
    <t>Príprava vnútorného podkladu stien penetráciou pod omietky a nátery</t>
  </si>
  <si>
    <t>62</t>
  </si>
  <si>
    <t>612460363.S</t>
  </si>
  <si>
    <t>Vnútorná omietka stien vápennocementová jednovrstvová, hr. 10 mm</t>
  </si>
  <si>
    <t>64</t>
  </si>
  <si>
    <t>33</t>
  </si>
  <si>
    <t>612460364.S</t>
  </si>
  <si>
    <t>Vnútorná omietka stien vápennocementová jednovrstvová, hr. 15 mm</t>
  </si>
  <si>
    <t>66</t>
  </si>
  <si>
    <t>612460365.S</t>
  </si>
  <si>
    <t>Vnútorná omietka stien vápennocementová jednovrstvová, hr. 20 mm</t>
  </si>
  <si>
    <t>68</t>
  </si>
  <si>
    <t>6-2</t>
  </si>
  <si>
    <t>Vonkajšie omietky, KZS</t>
  </si>
  <si>
    <t>35</t>
  </si>
  <si>
    <t>622464232</t>
  </si>
  <si>
    <t>Vonkajšia omietka stien tenkovrstvová , silikónová, SilikonTop, škrabaná, hr. 2 mm</t>
  </si>
  <si>
    <t>70</t>
  </si>
  <si>
    <t>622466116</t>
  </si>
  <si>
    <t>Príprava vonkajšieho podkladu stien , Univerzálny základ ( UniPrimer)</t>
  </si>
  <si>
    <t>72</t>
  </si>
  <si>
    <t>37</t>
  </si>
  <si>
    <t>622481119.S</t>
  </si>
  <si>
    <t>Potiahnutie vonkajších stien sklotextilnou mriežkou s celoplošným prilepením - ostenia</t>
  </si>
  <si>
    <t>74</t>
  </si>
  <si>
    <t>625250710.S</t>
  </si>
  <si>
    <t>Kontaktný zatepľovací systém z minerálnej vlny hr. 150 mm, skrutkovacie kotvy, lepiaca  armovacia malta, armovacia sieťka - fasáda</t>
  </si>
  <si>
    <t>76</t>
  </si>
  <si>
    <t>39</t>
  </si>
  <si>
    <t>953995406.S</t>
  </si>
  <si>
    <t>Okenný a dverový začisťovací profil</t>
  </si>
  <si>
    <t>78</t>
  </si>
  <si>
    <t>953995411.S</t>
  </si>
  <si>
    <t>Nadokenný profil so okapničkou</t>
  </si>
  <si>
    <t>80</t>
  </si>
  <si>
    <t>41</t>
  </si>
  <si>
    <t>953995416.S</t>
  </si>
  <si>
    <t>Parapetný profil s integrovanou sieťovinou</t>
  </si>
  <si>
    <t>82</t>
  </si>
  <si>
    <t>953995422.S</t>
  </si>
  <si>
    <t>Rohový profil s integrovanou sieťovinou</t>
  </si>
  <si>
    <t>84</t>
  </si>
  <si>
    <t>43</t>
  </si>
  <si>
    <t>953995432.S</t>
  </si>
  <si>
    <t>Ukončovací profil pri oplechovaní</t>
  </si>
  <si>
    <t>86</t>
  </si>
  <si>
    <t>953995433.S</t>
  </si>
  <si>
    <t>Ukončovací profil pre podhľadoch striech</t>
  </si>
  <si>
    <t>88</t>
  </si>
  <si>
    <t>45</t>
  </si>
  <si>
    <t>90</t>
  </si>
  <si>
    <t>92</t>
  </si>
  <si>
    <t>47</t>
  </si>
  <si>
    <t>94</t>
  </si>
  <si>
    <t>941955001.S</t>
  </si>
  <si>
    <t>Lešenie ľahké pracovné pomocné, s výškou lešeňovej podlahy do 1,20 m</t>
  </si>
  <si>
    <t>96</t>
  </si>
  <si>
    <t>49</t>
  </si>
  <si>
    <t>98</t>
  </si>
  <si>
    <t>711</t>
  </si>
  <si>
    <t>Izolácie proti vode a vlhkosti</t>
  </si>
  <si>
    <t>711211001.S1</t>
  </si>
  <si>
    <t>Jednozlož. hydroizolačná hmota, náter na vnútorne použitie vodorovná</t>
  </si>
  <si>
    <t>100</t>
  </si>
  <si>
    <t>51</t>
  </si>
  <si>
    <t>711212001.S</t>
  </si>
  <si>
    <t>Jednozlož. hydroizolačná hmota, náter na vnútorne použitie zvislá</t>
  </si>
  <si>
    <t>102</t>
  </si>
  <si>
    <t>998711101.S</t>
  </si>
  <si>
    <t>Presun hmôt pre izoláciu proti vode v objektoch výšky do 6 m</t>
  </si>
  <si>
    <t>104</t>
  </si>
  <si>
    <t>712</t>
  </si>
  <si>
    <t>Izolácie striech, povlakové krytiny</t>
  </si>
  <si>
    <t>53</t>
  </si>
  <si>
    <t>712370070.S</t>
  </si>
  <si>
    <t>Zhotovenie povlakovej krytiny striech plochých do 10° PVC-P fóliou upevnenou prikotvením so zvarením spoju</t>
  </si>
  <si>
    <t>106</t>
  </si>
  <si>
    <t>283220002000.S1</t>
  </si>
  <si>
    <t>Hydroizolačná fólia PVC-P hr. 1,5 mm izolácia plochých striech</t>
  </si>
  <si>
    <t>108</t>
  </si>
  <si>
    <t>55</t>
  </si>
  <si>
    <t>311970001500.S1</t>
  </si>
  <si>
    <t>Vrut  na upevnenie</t>
  </si>
  <si>
    <t>110</t>
  </si>
  <si>
    <t>712873240.S</t>
  </si>
  <si>
    <t>Zhotovenie povlakovej krytiny vytiahnutím izol. povlaku  PVC-P na konštrukcie prevyšujúce úroveň strechy nad 50 cm prikotvením so zváraným spojom</t>
  </si>
  <si>
    <t>112</t>
  </si>
  <si>
    <t>57</t>
  </si>
  <si>
    <t>283220002000.S2</t>
  </si>
  <si>
    <t>114</t>
  </si>
  <si>
    <t>311970001500.S2</t>
  </si>
  <si>
    <t>Vrut na upevnenie</t>
  </si>
  <si>
    <t>116</t>
  </si>
  <si>
    <t>59</t>
  </si>
  <si>
    <t>712973220.S1</t>
  </si>
  <si>
    <t>Detaily k PVC-P fóliam osadenie hotovej strešnej vpuste/chrliča</t>
  </si>
  <si>
    <t>118</t>
  </si>
  <si>
    <t>2810311640</t>
  </si>
  <si>
    <t>Chrlič TWC 110 PVC s integrovanou PVC manžetou</t>
  </si>
  <si>
    <t>120</t>
  </si>
  <si>
    <t>61</t>
  </si>
  <si>
    <t>712973245.S</t>
  </si>
  <si>
    <t>Zhotovenie flekov v rohoch na povlakovej krytine z PVC-P fólie</t>
  </si>
  <si>
    <t>122</t>
  </si>
  <si>
    <t>712973880.S1</t>
  </si>
  <si>
    <t>Oplechovanie okraja odkvapovou lištou z hrubopolpast. plechu RŠ 150 mm, háková okapnica, RAL 7030</t>
  </si>
  <si>
    <t>124</t>
  </si>
  <si>
    <t>63</t>
  </si>
  <si>
    <t>311970001500.S</t>
  </si>
  <si>
    <t>Vrut do dĺžky 150 mm na upevnenie do kombi dosiek</t>
  </si>
  <si>
    <t>126</t>
  </si>
  <si>
    <t>712990040.S</t>
  </si>
  <si>
    <t>Položenie geotextílie vodorovne alebo zvislo na strechy ploché do 10°</t>
  </si>
  <si>
    <t>128</t>
  </si>
  <si>
    <t>65</t>
  </si>
  <si>
    <t>693110004500.S</t>
  </si>
  <si>
    <t>Geotextília polypropylénová netkaná 300 g/m2</t>
  </si>
  <si>
    <t>130</t>
  </si>
  <si>
    <t>712990040.S2</t>
  </si>
  <si>
    <t>Položenie detekčnej/separačnej vrstvy vodorovne a zvislo na strechy ploché do 10°</t>
  </si>
  <si>
    <t>132</t>
  </si>
  <si>
    <t>67</t>
  </si>
  <si>
    <t>283230007650.S</t>
  </si>
  <si>
    <t>Separačná fólia hliníková, vodivá, detekčná hr. 1,6 mm, PE</t>
  </si>
  <si>
    <t>134</t>
  </si>
  <si>
    <t>712991040.S</t>
  </si>
  <si>
    <t>Montáž podkladnej konštrukcie z OSB dosiek na atike šírky 411 - 620 mm pod klampiarske konštrukcie</t>
  </si>
  <si>
    <t>136</t>
  </si>
  <si>
    <t>69</t>
  </si>
  <si>
    <t>311690001000.S</t>
  </si>
  <si>
    <t>Rozperný nit 6x30 mm do betónu, hliníkový</t>
  </si>
  <si>
    <t>138</t>
  </si>
  <si>
    <t>607260000450.S</t>
  </si>
  <si>
    <t>Doska OSB nebrúsená hr. 25 mm</t>
  </si>
  <si>
    <t>140</t>
  </si>
  <si>
    <t>71</t>
  </si>
  <si>
    <t>998712102.S</t>
  </si>
  <si>
    <t>Presun hmôt pre izoláciu povlakovej krytiny v objektoch výšky nad 6 do 12 m</t>
  </si>
  <si>
    <t>142</t>
  </si>
  <si>
    <t>713</t>
  </si>
  <si>
    <t>Izolácie tepelné</t>
  </si>
  <si>
    <t>713111121.S</t>
  </si>
  <si>
    <t>Montáž tepelnej izolácie stropov rovných minerálnou vlnou, spodkom</t>
  </si>
  <si>
    <t>144</t>
  </si>
  <si>
    <t>73</t>
  </si>
  <si>
    <t>713161510.S.</t>
  </si>
  <si>
    <t>Montáž tepelnej izolácie striech šikmých  medzi krokvy hr. nad 10 cm</t>
  </si>
  <si>
    <t>146</t>
  </si>
  <si>
    <t>6314400-250</t>
  </si>
  <si>
    <t>MW-izolačné pásy celkovej hr. 250 mm</t>
  </si>
  <si>
    <t>148</t>
  </si>
  <si>
    <t>75</t>
  </si>
  <si>
    <t>713121111.S</t>
  </si>
  <si>
    <t>Montáž tepelnej izolácie podláh minerálnou vlnou, kladená voľne v jednej vrstve</t>
  </si>
  <si>
    <t>150</t>
  </si>
  <si>
    <t>631440021900.S</t>
  </si>
  <si>
    <t>Doska z minerálnej vlny hr. 40 mm, tepelná a zvuková izolácia</t>
  </si>
  <si>
    <t>152</t>
  </si>
  <si>
    <t>77</t>
  </si>
  <si>
    <t>713142151.S</t>
  </si>
  <si>
    <t>Montáž tepelnej izolácie striech plochých do 10° polystyrénom, jednovrstvová kladenými voľne</t>
  </si>
  <si>
    <t>154</t>
  </si>
  <si>
    <t>283720008100.S1</t>
  </si>
  <si>
    <t>Doska EPS 100hr. 50-120 mm, na zateplenie plochých striech, v spáde</t>
  </si>
  <si>
    <t>156</t>
  </si>
  <si>
    <t>79</t>
  </si>
  <si>
    <t>713161680.S</t>
  </si>
  <si>
    <t>Napojenie parozábrany na strešné okno</t>
  </si>
  <si>
    <t>158</t>
  </si>
  <si>
    <t>998713102.S</t>
  </si>
  <si>
    <t>Presun hmôt pre izolácie tepelné v objektoch výšky nad 6 m do 12 m</t>
  </si>
  <si>
    <t>160</t>
  </si>
  <si>
    <t>81</t>
  </si>
  <si>
    <t>762341001.S</t>
  </si>
  <si>
    <t>Montáž debnenia  drevotrieskovými OSB doskami na zraz</t>
  </si>
  <si>
    <t>162</t>
  </si>
  <si>
    <t>607260000450.S2</t>
  </si>
  <si>
    <t>164</t>
  </si>
  <si>
    <t>83</t>
  </si>
  <si>
    <t>762712120.S</t>
  </si>
  <si>
    <t>Montáž priestorových viazaných konštrukcií z reziva hraneného prierezovej plochy 120 - 224 cm2</t>
  </si>
  <si>
    <t>166</t>
  </si>
  <si>
    <t>605120003400.S</t>
  </si>
  <si>
    <t>Hranoly - rezivo</t>
  </si>
  <si>
    <t>168</t>
  </si>
  <si>
    <t>85</t>
  </si>
  <si>
    <t>762810017.S</t>
  </si>
  <si>
    <t>Záklop stropov z dosiek OSB skrutkovaných na trámy na zraz hr. dosky 25 mm, 2x</t>
  </si>
  <si>
    <t>170</t>
  </si>
  <si>
    <t>762895000.S</t>
  </si>
  <si>
    <t>Spojovacie prostriedky pre záklop, stropnice, podbíjanie - klince, svorky</t>
  </si>
  <si>
    <t>172</t>
  </si>
  <si>
    <t>87</t>
  </si>
  <si>
    <t>998762102.S</t>
  </si>
  <si>
    <t>Presun hmôt pre konštrukcie tesárske v objektoch výšky do 12 m</t>
  </si>
  <si>
    <t>174</t>
  </si>
  <si>
    <t>763</t>
  </si>
  <si>
    <t>Konštrukcie - drevostavby</t>
  </si>
  <si>
    <t>763119210.S1</t>
  </si>
  <si>
    <t>SDK stropy - základný penetračný náter</t>
  </si>
  <si>
    <t>176</t>
  </si>
  <si>
    <t>89</t>
  </si>
  <si>
    <t>763160002.S</t>
  </si>
  <si>
    <t>Podkrovie SDK na oceľovej konštrukcií CD+UD a krokvových závesoch, doska protipožiarna DF 12.5 mm</t>
  </si>
  <si>
    <t>178</t>
  </si>
  <si>
    <t>763160004.S</t>
  </si>
  <si>
    <t>Podkrovie SDK na oceľovej konštrukcií CD+UD a krokvových závesoch, doska protipožiarna impregnovaná DFH2 12.5 mm</t>
  </si>
  <si>
    <t>180</t>
  </si>
  <si>
    <t>91</t>
  </si>
  <si>
    <t>998763301.S</t>
  </si>
  <si>
    <t>Presun hmôt pre sádrokartónové konštrukcie v objektoch výšky do 7 m</t>
  </si>
  <si>
    <t>182</t>
  </si>
  <si>
    <t>764352917.S</t>
  </si>
  <si>
    <t>Žľaby z pozinkovaného Pz plechu, čelo polkruhové rš 330 mm</t>
  </si>
  <si>
    <t>184</t>
  </si>
  <si>
    <t>93</t>
  </si>
  <si>
    <t>764410730.S1</t>
  </si>
  <si>
    <t>Oplechovanie vonkajších parapetov Al poplast.-zamerať priamo na stavbe!</t>
  </si>
  <si>
    <t>186</t>
  </si>
  <si>
    <t>764454453.S</t>
  </si>
  <si>
    <t>Zvodové rúry z pozinkovaného farbeného PZf plechu, kruhové priemer 100 mm</t>
  </si>
  <si>
    <t>188</t>
  </si>
  <si>
    <t>95</t>
  </si>
  <si>
    <t>764456962.S1</t>
  </si>
  <si>
    <t>Napojenie zvodových rúr na pôvodné žľaby</t>
  </si>
  <si>
    <t>190</t>
  </si>
  <si>
    <t>998764102.S</t>
  </si>
  <si>
    <t>Presun hmôt pre konštrukcie klampiarske v objektoch výšky nad 6 do 12 m</t>
  </si>
  <si>
    <t>192</t>
  </si>
  <si>
    <t>766</t>
  </si>
  <si>
    <t>Konštrukcie stolárske</t>
  </si>
  <si>
    <t>97</t>
  </si>
  <si>
    <t>766621081.S1</t>
  </si>
  <si>
    <t>Montáž plastových výplní otvorov - zamerať priamo na stavbe!</t>
  </si>
  <si>
    <t>194</t>
  </si>
  <si>
    <t>611-1220x1200</t>
  </si>
  <si>
    <t>Plastové okno dvojkrídlové OS, šxv 1220x1200 mm, izolačné trojsklo, 6 komorový profil,dištančný rámik,stredové tesnenie, celoobvodové bezpeč.kovanie, mikroventil., vr.prísluš, RAL 7030 - informat.cen</t>
  </si>
  <si>
    <t>196</t>
  </si>
  <si>
    <t>611-1520x1200</t>
  </si>
  <si>
    <t>Plastové okno dvojkrídlové OS, šxv 1520x1200mm, izolačné trojsklo, 6 komorový profil,dištančný rámik,stredové tesnenie, celoobvodové bezpeč.kovanie, mikroventil., vr.prísluš, RAL 7030 - informatívna cena</t>
  </si>
  <si>
    <t>198</t>
  </si>
  <si>
    <t>611-1600x1020</t>
  </si>
  <si>
    <t>Plastové okno dvojkrídlové OS, šxv 1600x1020mm, izolačné trojsklo, 6 komorový profil,dištančný rámik,stredové tesnenie, celoobvodové bezpeč.kovanie, mikroventil., vr.prísluš, RAL 7030 - informatívna cena</t>
  </si>
  <si>
    <t>200</t>
  </si>
  <si>
    <t>101</t>
  </si>
  <si>
    <t>611-1500x1200</t>
  </si>
  <si>
    <t>Plastové okno dvojkrídlové OS, šxv 1500x1200mm, izolačné trojsklo, 6 komorový profil,dištančný rámik,stredové tesnenie, celoobvodové bezpeč.kovanie, mikroventil., vr.prísluš, RAL 7030 - informatívna cena</t>
  </si>
  <si>
    <t>202</t>
  </si>
  <si>
    <t>611-1520x1220</t>
  </si>
  <si>
    <t>Plastové okno dvojkrídlové OS, šxv 1520x1220mm, izolačné trojsklo, 6 komorový profil,dištančný rámik,stredové tesnenie, celoobvodové bezpeč.kovanie, mikroventil., vr.prísluš, RAL 7030 - informatívna cena</t>
  </si>
  <si>
    <t>204</t>
  </si>
  <si>
    <t>103</t>
  </si>
  <si>
    <t>611-1050x2380</t>
  </si>
  <si>
    <t>Plastové vchodové dvere otváravé, šxv 900x2110mm, 6 komorový profil,5-komorový krídl.profil,staveb.hl.85mm,hliník.prah,kovanie GU-automatik s 3-bod.zamykaním, RAL 7030 - informatívna cena</t>
  </si>
  <si>
    <t>206</t>
  </si>
  <si>
    <t>766641161.S1</t>
  </si>
  <si>
    <t>Montáž dverí bezpečnostných vchodových, 1 m obvodu dverí</t>
  </si>
  <si>
    <t>208</t>
  </si>
  <si>
    <t>105</t>
  </si>
  <si>
    <t>611-BJ-EW30/D3</t>
  </si>
  <si>
    <t>Dvere do bytu vstupné bezpečnostné plné, šírka 900x1970 mm, EW30/D3</t>
  </si>
  <si>
    <t>210</t>
  </si>
  <si>
    <t>611-TM-EW15-C/D3</t>
  </si>
  <si>
    <t>Dvere do bytu vstupné bezpečnostné plné, šírka 900x1970 mm, EW15-C/D3</t>
  </si>
  <si>
    <t>212</t>
  </si>
  <si>
    <t>107</t>
  </si>
  <si>
    <t>766662112.S</t>
  </si>
  <si>
    <t>Montáž dverového krídla otočného jednokrídlového poldrážkového, do existujúcej zárubne, vrátane kovania</t>
  </si>
  <si>
    <t>214</t>
  </si>
  <si>
    <t>549150000600.S</t>
  </si>
  <si>
    <t>Kľučka dverová a rozeta 2x, nehrdzavejúca oceľ, povrch nerez brúsený-podľa výberu</t>
  </si>
  <si>
    <t>216</t>
  </si>
  <si>
    <t>109</t>
  </si>
  <si>
    <t>611610002900.S</t>
  </si>
  <si>
    <t>Dvere vnútorné jednokrídlové, šírka 600-900 mm, výplň DTD doska, povrch CPL laminát, mechanicky odolné plné - podľa výberu</t>
  </si>
  <si>
    <t>218</t>
  </si>
  <si>
    <t>766671002.S</t>
  </si>
  <si>
    <t>Montáž okna strešného vrátane príslušenstva, veľkosť okna 78x118 cm</t>
  </si>
  <si>
    <t>220</t>
  </si>
  <si>
    <t>111</t>
  </si>
  <si>
    <t>611310005700.S</t>
  </si>
  <si>
    <t>Strešné okno drevené kyvné, šxv 780x1180 mm s kľučkou</t>
  </si>
  <si>
    <t>222</t>
  </si>
  <si>
    <t>611380003300.S</t>
  </si>
  <si>
    <t>Lemovanie hliníkové, šxv 780x1180 mm bez zatepľovacej sady, pre profilovanú strešnú krytinu do 120 mm</t>
  </si>
  <si>
    <t>224</t>
  </si>
  <si>
    <t>113</t>
  </si>
  <si>
    <t>611380006700.S</t>
  </si>
  <si>
    <t>Zatepľovacia sada pre osadenie strešného okna alebo výlezu, šxv 780x1180 mm</t>
  </si>
  <si>
    <t>226</t>
  </si>
  <si>
    <t>611380008600.S</t>
  </si>
  <si>
    <t>Manžeta z parotesnej fólie pre osadenie strešného okna alebo výlezu, šxv 780x1180 mm</t>
  </si>
  <si>
    <t>228</t>
  </si>
  <si>
    <t>115</t>
  </si>
  <si>
    <t>766694141.S</t>
  </si>
  <si>
    <t>Montáž parapetnej dosky plastovej šírky do 300 mm-zamerať priamo na stavbe!</t>
  </si>
  <si>
    <t>230</t>
  </si>
  <si>
    <t>611560000400.S</t>
  </si>
  <si>
    <t>Parapetná doska plastová, šírka do 300 mm, komôrková vnútorná</t>
  </si>
  <si>
    <t>232</t>
  </si>
  <si>
    <t>117</t>
  </si>
  <si>
    <t>766702111.S</t>
  </si>
  <si>
    <t>Montáž zárubní obložkových pre dvere jednokrídlové</t>
  </si>
  <si>
    <t>234</t>
  </si>
  <si>
    <t>611810002700.S</t>
  </si>
  <si>
    <t>Zárubňa vnútorná obložková, šírka 600-900 mm, výška 1970 mm, DTD doska, povrch CPL laminát, pre stenu hrúbky 60-170 mm, pre jednokrídlové dvere</t>
  </si>
  <si>
    <t>236</t>
  </si>
  <si>
    <t>119</t>
  </si>
  <si>
    <t>766811031.S</t>
  </si>
  <si>
    <t>Montáž kuchynskej linky - orientačná cena</t>
  </si>
  <si>
    <t>238</t>
  </si>
  <si>
    <t>6156800-KL</t>
  </si>
  <si>
    <t>Kuchynská linka bez spotrebičov - podľa výberu - orientačná cena</t>
  </si>
  <si>
    <t>240</t>
  </si>
  <si>
    <t>121</t>
  </si>
  <si>
    <t>998766102.S</t>
  </si>
  <si>
    <t>Presun hmot pre konštrukcie stolárske v objektoch výšky nad 6 do 12 m</t>
  </si>
  <si>
    <t>242</t>
  </si>
  <si>
    <t>449170000900.S</t>
  </si>
  <si>
    <t>Prenosný hasiaci prístroj práškový  6 kg</t>
  </si>
  <si>
    <t>244</t>
  </si>
  <si>
    <t>123</t>
  </si>
  <si>
    <t>767161230.S1</t>
  </si>
  <si>
    <t>Montáž zábradlia schodiskového na oceľovú konštrukciu</t>
  </si>
  <si>
    <t>246</t>
  </si>
  <si>
    <t>553-13NOZ</t>
  </si>
  <si>
    <t>Zábradlie na schody a podesty, vertikálna výplň, oceľové, výška do 1200 mm, kotvenie do podlahy, RAL 7030,do exteriéru- hlavné schodiská</t>
  </si>
  <si>
    <t>248</t>
  </si>
  <si>
    <t>125</t>
  </si>
  <si>
    <t>767251123.S</t>
  </si>
  <si>
    <t>Montáž podest z oceľových pochôdznych lisovaných roštov zváraním</t>
  </si>
  <si>
    <t>250</t>
  </si>
  <si>
    <t>553430010110.S1</t>
  </si>
  <si>
    <t>Rošt podlahový lisovaný žiarozink - pororošt</t>
  </si>
  <si>
    <t>252</t>
  </si>
  <si>
    <t>127</t>
  </si>
  <si>
    <t>767995108.S</t>
  </si>
  <si>
    <t>Montáž ostatných atypických kovových stavebných doplnkových konštrukcií nad 500 kg</t>
  </si>
  <si>
    <t>254</t>
  </si>
  <si>
    <t>134840000900.S</t>
  </si>
  <si>
    <t>Oceľ S235</t>
  </si>
  <si>
    <t>256</t>
  </si>
  <si>
    <t>129</t>
  </si>
  <si>
    <t>767995230.S</t>
  </si>
  <si>
    <t>Výroba atypického výrobku - schody</t>
  </si>
  <si>
    <t>258</t>
  </si>
  <si>
    <t>771</t>
  </si>
  <si>
    <t>Podlahy z dlaždíc</t>
  </si>
  <si>
    <t>771415014.S</t>
  </si>
  <si>
    <t>Montáž soklíkov z obkladačiek</t>
  </si>
  <si>
    <t>260</t>
  </si>
  <si>
    <t>131</t>
  </si>
  <si>
    <t>771575598.S</t>
  </si>
  <si>
    <t>Montáž podláh z dlaždíc keramických protišmykových</t>
  </si>
  <si>
    <t>262</t>
  </si>
  <si>
    <t>597640001800.S</t>
  </si>
  <si>
    <t>Obkladačky keramické - podľa výberu</t>
  </si>
  <si>
    <t>264</t>
  </si>
  <si>
    <t>133</t>
  </si>
  <si>
    <t>998771101.S</t>
  </si>
  <si>
    <t>Presun hmôt pre podlahy z dlaždíc v objektoch výšky do 6m</t>
  </si>
  <si>
    <t>266</t>
  </si>
  <si>
    <t>775</t>
  </si>
  <si>
    <t>Podlahy vlysové a parketové</t>
  </si>
  <si>
    <t>775413130.S</t>
  </si>
  <si>
    <t>Montáž podlahových soklíkov alebo líšt obvodových lepením</t>
  </si>
  <si>
    <t>268</t>
  </si>
  <si>
    <t>135</t>
  </si>
  <si>
    <t>611990000200</t>
  </si>
  <si>
    <t>Lišta obvodová - podľa výberu</t>
  </si>
  <si>
    <t>270</t>
  </si>
  <si>
    <t>775413220.S</t>
  </si>
  <si>
    <t>Montáž prechodovej lišty</t>
  </si>
  <si>
    <t>272</t>
  </si>
  <si>
    <t>137</t>
  </si>
  <si>
    <t>611990001100.S</t>
  </si>
  <si>
    <t>Lišta prechodová  - podľa výberu</t>
  </si>
  <si>
    <t>274</t>
  </si>
  <si>
    <t>775550110.S1</t>
  </si>
  <si>
    <t>Montáž podlahy vinylovej - parkety, položená voľne</t>
  </si>
  <si>
    <t>276</t>
  </si>
  <si>
    <t>139</t>
  </si>
  <si>
    <t>284110004300.S</t>
  </si>
  <si>
    <t>Podlaha - vinylové parkety - podľa výberu</t>
  </si>
  <si>
    <t>278</t>
  </si>
  <si>
    <t>775592141.S</t>
  </si>
  <si>
    <t>Montáž podložky vyrovnávacej a tlmiacej penovej hr. 3 mm pod plávajúce podlahy</t>
  </si>
  <si>
    <t>280</t>
  </si>
  <si>
    <t>141</t>
  </si>
  <si>
    <t>283230008600.S</t>
  </si>
  <si>
    <t>Podložka z penového PE pod plávajúce podlahy, hr. 3 mm</t>
  </si>
  <si>
    <t>282</t>
  </si>
  <si>
    <t>776990105.S</t>
  </si>
  <si>
    <t>Vysávanie podkladu pred kladením podláh</t>
  </si>
  <si>
    <t>284</t>
  </si>
  <si>
    <t>143</t>
  </si>
  <si>
    <t>998775101.S</t>
  </si>
  <si>
    <t>Presun hmôt pre podlahy vlysové a parketové v objektoch výšky do 6 m</t>
  </si>
  <si>
    <t>286</t>
  </si>
  <si>
    <t>781</t>
  </si>
  <si>
    <t>Obklady</t>
  </si>
  <si>
    <t>781445122.S</t>
  </si>
  <si>
    <t>Montáž obkladov vnútor. stien z obkladačiek kladených do tmelu v obmedzenom priestore</t>
  </si>
  <si>
    <t>288</t>
  </si>
  <si>
    <t>145</t>
  </si>
  <si>
    <t>597640001600.S</t>
  </si>
  <si>
    <t>Obkladačky keramické protišmykové - podľa výberu</t>
  </si>
  <si>
    <t>290</t>
  </si>
  <si>
    <t>781491111.S</t>
  </si>
  <si>
    <t>Montáž plastových profilov pre obklad</t>
  </si>
  <si>
    <t>292</t>
  </si>
  <si>
    <t>147</t>
  </si>
  <si>
    <t>283410018270.</t>
  </si>
  <si>
    <t>Profil pre obkady, 2,5 m - podľa výberu</t>
  </si>
  <si>
    <t>294</t>
  </si>
  <si>
    <t>998781101.S</t>
  </si>
  <si>
    <t>Presun hmôt pre obklady keramické v objektoch výšky do 6 m</t>
  </si>
  <si>
    <t>296</t>
  </si>
  <si>
    <t>783</t>
  </si>
  <si>
    <t>Nátery</t>
  </si>
  <si>
    <t>149</t>
  </si>
  <si>
    <t>783222100.S</t>
  </si>
  <si>
    <t>Nátery kov.stav.doplnk.konštrukcii, dvojnásobné</t>
  </si>
  <si>
    <t>298</t>
  </si>
  <si>
    <t>784</t>
  </si>
  <si>
    <t>Maľby</t>
  </si>
  <si>
    <t>784452371.S</t>
  </si>
  <si>
    <t>Maľby z maliarskych zmesí na vodnej báze, ručne nanášané tónované dvojnásobné na jemnozrnný podklad výšky do 3,80 m</t>
  </si>
  <si>
    <t>300</t>
  </si>
  <si>
    <t>786</t>
  </si>
  <si>
    <t>Čalúnnické práce</t>
  </si>
  <si>
    <t>151</t>
  </si>
  <si>
    <t>786616510.S</t>
  </si>
  <si>
    <t>Montáž rolety do strešného okna plochy do 1 m2</t>
  </si>
  <si>
    <t>302</t>
  </si>
  <si>
    <t>611520062000.S</t>
  </si>
  <si>
    <t>Roleta bavlnená k strešným oknám, šírky 780 mm</t>
  </si>
  <si>
    <t>304</t>
  </si>
  <si>
    <t>SO 01.3-OV - Zdravotechnika - ZS 2.NP</t>
  </si>
  <si>
    <t xml:space="preserve">PSV - Práce a dodávky PSV   </t>
  </si>
  <si>
    <t xml:space="preserve">    721 - Zdravotech. vnútorná kanalizácia</t>
  </si>
  <si>
    <t xml:space="preserve">    722 - Zdravotechnika - vnútorný vodovod</t>
  </si>
  <si>
    <t xml:space="preserve">    725 - Zdravotechnika - zariaď. predmety</t>
  </si>
  <si>
    <t>130201001.S</t>
  </si>
  <si>
    <t>Výkop jamy a ryhy v obmedzenom priestore horn. tr.3 ručne</t>
  </si>
  <si>
    <t>174101001.S</t>
  </si>
  <si>
    <t>Zásyp sypaninou so zhutnením jám, šachiet, rýh, zárezov alebo okolo objektov do 100 m3</t>
  </si>
  <si>
    <t>175101101.</t>
  </si>
  <si>
    <t>Obsyp potrubia sypaninou z vhodných hornín 1 až 4 bez prehodenia sypaniny, dodávka sypaniny v špecifikácii</t>
  </si>
  <si>
    <t>583310000600.S</t>
  </si>
  <si>
    <t>Kamenivo ťažené drobné frakcia 0-4 mm</t>
  </si>
  <si>
    <t>451572111.</t>
  </si>
  <si>
    <t>Zriadenie lôžka pod potrubie, v otvorenom výkope z kameniva drobného 0-4 mm; dodávka sypaniny v špecifikácii</t>
  </si>
  <si>
    <t>612403399.S</t>
  </si>
  <si>
    <t>Hrubá výplň rýh na stenách akoukoľvek maltou, akejkoľvek šírky ryhy</t>
  </si>
  <si>
    <t>971033241.S</t>
  </si>
  <si>
    <t>Vybúranie otvoru v murive tehl. plochy do 0,0225 m2 hr. do 300 mm,  -0,00800t</t>
  </si>
  <si>
    <t>972046011.S</t>
  </si>
  <si>
    <t>Jadrové vrty diamantovými korunkami do D 120 mm do stropov - betónových, dlažieb -0,00025t</t>
  </si>
  <si>
    <t>cm</t>
  </si>
  <si>
    <t>974031142.S</t>
  </si>
  <si>
    <t>Vysekávanie rýh v akomkoľvek murive tehlovom na akúkoľvek maltu do hĺbky 70 mm a š. do 70 mm,  -0,00900t</t>
  </si>
  <si>
    <t>974031145.S</t>
  </si>
  <si>
    <t>Vysekávanie rýh v akomkoľvek murive tehlovom na akúkoľvek maltu do hĺbky 70 mm a š. do 200 mm,  -0,02500t</t>
  </si>
  <si>
    <t>974031164.S</t>
  </si>
  <si>
    <t>Vysekávanie rýh v akomkoľvek murive tehlovom na akúkoľvek maltu do hĺbky 150 mm a š. do 150 mm,  -0,04000t</t>
  </si>
  <si>
    <t>979011121.S</t>
  </si>
  <si>
    <t>Zvislá doprava sutiny a vybúraných hmôt za každé ďalšie podlažie</t>
  </si>
  <si>
    <t>998276101.S</t>
  </si>
  <si>
    <t>Presun hmôt pre rúrové vedenie hĺbené z rúr z plast., hmôt alebo sklolamin. v otvorenom výkope</t>
  </si>
  <si>
    <t xml:space="preserve">Práce a dodávky PSV   </t>
  </si>
  <si>
    <t>713482121.S</t>
  </si>
  <si>
    <t>Montáž trubíc z PE, hr.15-20 mm,vnút.priemer do 38 mm</t>
  </si>
  <si>
    <t>283310004600.S</t>
  </si>
  <si>
    <t>Izolačná PE trubica dxhr. 18x20 mm, nadrezaná, na izolovanie rozvodov vody, kúrenia, zdravotechniky</t>
  </si>
  <si>
    <t>283310004700.S</t>
  </si>
  <si>
    <t>Izolačná PE trubica dxhr. 22x20 mm, nadrezaná, na izolovanie rozvodov vody, kúrenia, zdravotechniky</t>
  </si>
  <si>
    <t>283310004800.S</t>
  </si>
  <si>
    <t>Izolačná PE trubica dxhr. 28x20 mm, nadrezaná, na izolovanie rozvodov vody, kúrenia, zdravotechniky</t>
  </si>
  <si>
    <t>283310004900.S</t>
  </si>
  <si>
    <t>Izolačná PE trubica dxhr. 35x20 mm, nadrezaná, na izolovanie rozvodov vody, kúrenia, zdravotechniky</t>
  </si>
  <si>
    <t>283310005000.S</t>
  </si>
  <si>
    <t>Izolačná PE trubica dxhr. 42x20 mm, nadrezaná, na izolovanie rozvodov vody, kúrenia, zdravotechniky</t>
  </si>
  <si>
    <t>283310005200.S</t>
  </si>
  <si>
    <t>Izolačná PE trubica dxhr. 54x20 mm, nadrezaná, na izolovanie rozvodov vody, kúrenia, zdravotechniky</t>
  </si>
  <si>
    <t>998713101.S</t>
  </si>
  <si>
    <t>Presun hmôt pre izolácie tepelné v objektoch výšky do 6 m</t>
  </si>
  <si>
    <t>721</t>
  </si>
  <si>
    <t>Zdravotech. vnútorná kanalizácia</t>
  </si>
  <si>
    <t>721170909.S</t>
  </si>
  <si>
    <t>Oprava odpadového potrubia novodurového vsadenie odbočky do potrubia D 110 mm, D 114 mm</t>
  </si>
  <si>
    <t>721171110.S</t>
  </si>
  <si>
    <t>Potrubie z PVC - U odpadové ležaté hrdlové D 125 mm</t>
  </si>
  <si>
    <t>721171107.S.</t>
  </si>
  <si>
    <t>Potrubie z PVC - U odpadové zavesené hrdlové D 75 mm</t>
  </si>
  <si>
    <t>721171109.S</t>
  </si>
  <si>
    <t>Potrubie z PVC - U odpadové zavesené hrdlové D 110 mm</t>
  </si>
  <si>
    <t>721172107.S</t>
  </si>
  <si>
    <t>Potrubie z PVC - U odpadové zvislé hrdlové Dxt 75x1,8 mm</t>
  </si>
  <si>
    <t>721172109.S</t>
  </si>
  <si>
    <t>Potrubie z PVC - U odpadové zvislé hrdlové Dxt 110x2,2 mm</t>
  </si>
  <si>
    <t>721172357.S.</t>
  </si>
  <si>
    <t>Montáž čistiaceho kusu  potrubia DN 100</t>
  </si>
  <si>
    <t>286520042300.S</t>
  </si>
  <si>
    <t>Čistiaci kus PVC, DN 100 pre hladký, kanalizačný, gravitačný systém</t>
  </si>
  <si>
    <t>721172393.S</t>
  </si>
  <si>
    <t>Montáž vetracej hlavice pre HT potrubie DN 100</t>
  </si>
  <si>
    <t>429720001200.S</t>
  </si>
  <si>
    <t>Hlavica vetracia HT DN 100, PP systém pre rozvod vnútorného odpadu</t>
  </si>
  <si>
    <t>592450010500.S</t>
  </si>
  <si>
    <t>Prestup  krytinou - sada pre kanalizačné odvetranie</t>
  </si>
  <si>
    <t>592450011400.S</t>
  </si>
  <si>
    <t>Redukčný prvok pre odvetranie, priemer 100/70 mm</t>
  </si>
  <si>
    <t>721173204.S</t>
  </si>
  <si>
    <t>Potrubie z PVC - U odpadné pripájacie D 40 mm</t>
  </si>
  <si>
    <t>721173205.S</t>
  </si>
  <si>
    <t>Potrubie z PVC - U odpadné pripájacie D 50 mm</t>
  </si>
  <si>
    <t>721173206.S</t>
  </si>
  <si>
    <t>Potrubie z PVC - U odpadné pripájacie D 63 mm</t>
  </si>
  <si>
    <t>721173208.S</t>
  </si>
  <si>
    <t>Potrubie z PVC - U odpadné pripájacie D 110 mm</t>
  </si>
  <si>
    <t>721194104.S</t>
  </si>
  <si>
    <t>Zriadenie prípojky na potrubí vyvedenie a upevnenie odpadových výpustiek D 40 mm</t>
  </si>
  <si>
    <t>721194105.S</t>
  </si>
  <si>
    <t>Zriadenie prípojky na potrubí vyvedenie a upevnenie odpadových výpustiek D 50 mm</t>
  </si>
  <si>
    <t>721194106.S</t>
  </si>
  <si>
    <t>Zriadenie prípojky na potrubí vyvedenie a upevnenie odpadových výpustiek D 63 mm</t>
  </si>
  <si>
    <t>721194109.S</t>
  </si>
  <si>
    <t>Zriadenie prípojky na potrubí vyvedenie a upevnenie odpadových výpustiek D 110 mm</t>
  </si>
  <si>
    <t>721213012.S</t>
  </si>
  <si>
    <t>Montáž podlahového vpustu s vodorovným odtokom  DN 110</t>
  </si>
  <si>
    <t>286630048100.S</t>
  </si>
  <si>
    <t>Podlahový vpust, horizontálny odtok  DN 110, mriežka nerez, zápachová uzávierka</t>
  </si>
  <si>
    <t>721290007.S</t>
  </si>
  <si>
    <t>Montáž privzdušňovacieho ventilu pre odpadové potrubia DN 50</t>
  </si>
  <si>
    <t>551610001000.S</t>
  </si>
  <si>
    <t>Privzdušňovacia hlavica DN 50/75, vnútorná kanalizácia</t>
  </si>
  <si>
    <t>721290009.S</t>
  </si>
  <si>
    <t>Montáž privzdušňovacieho ventilu pre odpadové potrubia DN 75</t>
  </si>
  <si>
    <t>551610000300.S</t>
  </si>
  <si>
    <t>Privzdušňovacia hlavica DN 75/110, vnútorná kanalizácia</t>
  </si>
  <si>
    <t>721290111.S</t>
  </si>
  <si>
    <t>Ostatné - skúška tesnosti kanalizácie v objektoch do DN 125</t>
  </si>
  <si>
    <t>998721101.S</t>
  </si>
  <si>
    <t>Presun hmôt pre vnútornú kanalizáciu v objektoch výšky do 6 m</t>
  </si>
  <si>
    <t>722</t>
  </si>
  <si>
    <t>Zdravotechnika - vnútorný vodovod</t>
  </si>
  <si>
    <t>230203601.S1</t>
  </si>
  <si>
    <t>Montáž prechodky oceľ/Cu</t>
  </si>
  <si>
    <t>286220.S</t>
  </si>
  <si>
    <t>Prechodka oceľ DN 50/Cu 54x2,0</t>
  </si>
  <si>
    <t>230203603.S1</t>
  </si>
  <si>
    <t>Montáž prechodky PexAlPex/Cu</t>
  </si>
  <si>
    <t>286221.S</t>
  </si>
  <si>
    <t>Prechodka PExAlPex d25/Cu 22x1,0</t>
  </si>
  <si>
    <t>722130214.S</t>
  </si>
  <si>
    <t>Potrubie z oceľových rúr pozink. bezšvíkových bežných-11 353.0, 10 004.0 zvarov. bežných-11 343.00 DN 32</t>
  </si>
  <si>
    <t>722130216.S</t>
  </si>
  <si>
    <t>Potrubie z oceľových rúr pozink. bezšvíkových bežných-11 353.0, 10 004.0 zvarov. bežných-11 343.00 DN 50</t>
  </si>
  <si>
    <t>722160424.S</t>
  </si>
  <si>
    <t>Potrubie vodovodné z medených rúrok Cu 99,5 tvrdých spájaných lisovaním Dxt 18x1,0 mm</t>
  </si>
  <si>
    <t>722160425.S</t>
  </si>
  <si>
    <t>Potrubie vodovodné z medených rúrok Cu 99,5 tvrdých spájaných lisovaním Dxt 22x1,0 mm</t>
  </si>
  <si>
    <t>722160426.S</t>
  </si>
  <si>
    <t>Potrubie vodovodné z medených rúrok Cu 99,5 tvrdých spájaných lisovaním Dxt 28x1,5 mm</t>
  </si>
  <si>
    <t>722160427.S</t>
  </si>
  <si>
    <t>Potrubie vodovodné z medených rúrok Cu 99,5 tvrdých spájaných lisovaním Dxt 35x1,5 mm</t>
  </si>
  <si>
    <t>722160428.S</t>
  </si>
  <si>
    <t>Potrubie vodovodné z medených rúrok Cu 99,5 tvrdých spájaných lisovaním Dxt 42x1,5 mm</t>
  </si>
  <si>
    <t>722160429.S</t>
  </si>
  <si>
    <t>Potrubie vodovodné z medených rúrok Cu 99,5 tvrdých spájaných lisovaním Dxt 54x2,0 mm</t>
  </si>
  <si>
    <t>722171113.</t>
  </si>
  <si>
    <t>Potrubie plasthliníkové PE-AL-PEX  Dxt 20x2 mm v kotúčoch; vrátane tvaroviek</t>
  </si>
  <si>
    <t>722171114.</t>
  </si>
  <si>
    <t>Potrubie plasthliníkové PE-AL-PEX  Dxt 26x2 mm v kotúčoch; vrátane tvaroviek</t>
  </si>
  <si>
    <t>722220111.S</t>
  </si>
  <si>
    <t>Montáž armatúry závitovej s jedným závitom, nástenka pre výtokový ventil G 1/2</t>
  </si>
  <si>
    <t>RP-AAE20/1/2</t>
  </si>
  <si>
    <t>Nástenka D 20x1/2", PeX-Al-PeX systém</t>
  </si>
  <si>
    <t>722220121.S</t>
  </si>
  <si>
    <t>Montáž armatúry závitovej s jedným závitom, nástenka pre batériu G 1/2</t>
  </si>
  <si>
    <t>pár</t>
  </si>
  <si>
    <t>RP-AAD20/20U</t>
  </si>
  <si>
    <t>Nástenka dvojitá U D 20 mm, PeX-Al-PeX systém</t>
  </si>
  <si>
    <t>722221010.S</t>
  </si>
  <si>
    <t>Montáž guľového kohúta závitového priameho pre vodu G 1/2</t>
  </si>
  <si>
    <t>551110004900.S</t>
  </si>
  <si>
    <t>Guľový uzáver pre vodu 1/2", niklovaná mosadz</t>
  </si>
  <si>
    <t>722221015.S</t>
  </si>
  <si>
    <t>Montáž guľového kohúta závitového priameho pre vodu G 3/4</t>
  </si>
  <si>
    <t>551110005000.S</t>
  </si>
  <si>
    <t>Guľový uzáver pre vodu 3/4", niklovaná mosadz</t>
  </si>
  <si>
    <t>722221020.S</t>
  </si>
  <si>
    <t>Montáž guľového kohúta závitového priameho pre vodu G 1</t>
  </si>
  <si>
    <t>551110005100.S</t>
  </si>
  <si>
    <t>Guľový uzáver pre vodu 1", niklovaná mosadz</t>
  </si>
  <si>
    <t>722221035.S</t>
  </si>
  <si>
    <t>Montáž guľového kohúta závitového priameho pre vodu G 2</t>
  </si>
  <si>
    <t>551110006000.S</t>
  </si>
  <si>
    <t>Guľový uzáver pre vodu 2", niklovaná mosadz</t>
  </si>
  <si>
    <t>722221170.S</t>
  </si>
  <si>
    <t>Montáž poistného ventilu závitového pre vodu G 1/2</t>
  </si>
  <si>
    <t>27100</t>
  </si>
  <si>
    <t>Prescor B 1/2" - 6 bar</t>
  </si>
  <si>
    <t>722250005.S</t>
  </si>
  <si>
    <t>Montáž hydrantového systému s tvarovo stálou hadicou D 25</t>
  </si>
  <si>
    <t>súb.</t>
  </si>
  <si>
    <t>449150003702.</t>
  </si>
  <si>
    <t>Hydrantový systém s tvarovo stálou hadicou D 25, hadica 30 m, skriňa 700x700x200 mm, plné dvierka, prúdnica ekv.10</t>
  </si>
  <si>
    <t>722263414.S</t>
  </si>
  <si>
    <t>Montáž vodomeru závitového jednovtokového suchobežného G 1/2</t>
  </si>
  <si>
    <t>388240001100.S</t>
  </si>
  <si>
    <t>Vodomer podružný bytový, G 1/2", +30 °C</t>
  </si>
  <si>
    <t>388240001200.S</t>
  </si>
  <si>
    <t>Vodomer podružný bytový, G 1/2", +90 °C</t>
  </si>
  <si>
    <t>389510000800.S1</t>
  </si>
  <si>
    <t>Šróbenie 1 pár pre vodomer DN15 s osadením</t>
  </si>
  <si>
    <t>7222902201</t>
  </si>
  <si>
    <t>Tlaková skúška hydrantového zariadenia</t>
  </si>
  <si>
    <t>722290226.S</t>
  </si>
  <si>
    <t>Tlaková skúška vodovodného potrubia závitového do DN 50</t>
  </si>
  <si>
    <t>722290234.S</t>
  </si>
  <si>
    <t>Prepláchnutie a dezinfekcia vodovodného potrubia do DN 80</t>
  </si>
  <si>
    <t>998722101.S</t>
  </si>
  <si>
    <t>Presun hmôt pre vnútorný vodovod v objektoch výšky do 6 m</t>
  </si>
  <si>
    <t>725</t>
  </si>
  <si>
    <t>Zdravotechnika - zariaď. predmety</t>
  </si>
  <si>
    <t>725149715.S</t>
  </si>
  <si>
    <t>Montáž predstenového systému záchodov do ľahkých stien s kovovou konštrukciou</t>
  </si>
  <si>
    <t>552370000100.S</t>
  </si>
  <si>
    <t>Predstenový systém pre závesné WC so splachovacou podomietkovou nádržou do ľahkých montovaných konštrukcií</t>
  </si>
  <si>
    <t>111.815.00.1</t>
  </si>
  <si>
    <t>Stavebná sada pre predstenovú montáž, oceľ/plast, sanitárny systém</t>
  </si>
  <si>
    <t>156.050.00.1</t>
  </si>
  <si>
    <t>Súprava akustickej izolácie  pre závesné WC</t>
  </si>
  <si>
    <t>725149720.S</t>
  </si>
  <si>
    <t>Montáž záchodu do predstenového systému</t>
  </si>
  <si>
    <t>642360000300</t>
  </si>
  <si>
    <t>Misa záchodová keramická závesná , rozmer 360x530x430 mm, hlboké splachovanie</t>
  </si>
  <si>
    <t>725113914.S1</t>
  </si>
  <si>
    <t>Montáž flexi sklzu D110</t>
  </si>
  <si>
    <t>A97</t>
  </si>
  <si>
    <t>Flexi napojenie k WC</t>
  </si>
  <si>
    <t>725219401.S</t>
  </si>
  <si>
    <t>Montáž umývadla keramického na skrutky do muriva, bez výtokovej armatúry</t>
  </si>
  <si>
    <t>642110004300.S</t>
  </si>
  <si>
    <t>Umývadlo keramické bežný typ</t>
  </si>
  <si>
    <t>725229113.S</t>
  </si>
  <si>
    <t>Montáž vane akrylátovej klasickej, bez výtokovej armatúry</t>
  </si>
  <si>
    <t>554210003600.S</t>
  </si>
  <si>
    <t>Vaňa akrylátová klasická pravouhlá</t>
  </si>
  <si>
    <t>725291112.S</t>
  </si>
  <si>
    <t>Montáž záchodového sedadla s poklopom</t>
  </si>
  <si>
    <t>554330000300.S</t>
  </si>
  <si>
    <t>Záchodové sedadlo plastové s poklopom</t>
  </si>
  <si>
    <t>725119109.S</t>
  </si>
  <si>
    <t>Montáž tlakového tlačidlového splachovača</t>
  </si>
  <si>
    <t>115.770.11.5</t>
  </si>
  <si>
    <t>Ovládacie tlačidlo , pre dvojité splachovanie</t>
  </si>
  <si>
    <t>722221430.S</t>
  </si>
  <si>
    <t>Montáž pripojovacej sanitárnej flexi hadice G 1/2</t>
  </si>
  <si>
    <t>552270004600.S</t>
  </si>
  <si>
    <t>Hadica flexi nerezová sanitárna ohybná F 3/8" x F 1/2", dĺ. 400 mm, pripojovacia do sanitárnych rozvodov</t>
  </si>
  <si>
    <t>725319121.S</t>
  </si>
  <si>
    <t>Montáž kuchynských drezov , ostatných typov hranatých, bez výtokových armatúr</t>
  </si>
  <si>
    <t>552310001900.S</t>
  </si>
  <si>
    <t>Kuchynský drez nerezový na zapustenie do dosky</t>
  </si>
  <si>
    <t>725819201.S</t>
  </si>
  <si>
    <t>Montáž ventilu nástenného G 1/2</t>
  </si>
  <si>
    <t>551110020400.S</t>
  </si>
  <si>
    <t>Guľový ventil pračkový, 1/2" - 3/4", s filtrom, chrómovaná mosadz</t>
  </si>
  <si>
    <t>725819402.S</t>
  </si>
  <si>
    <t>Montáž ventilu bez pripojovacej rúrky G 1/2</t>
  </si>
  <si>
    <t>551110020100.S</t>
  </si>
  <si>
    <t>Guľový ventil rohový, 1/2" - 3/8", s filtrom, chrómovaná mosadz</t>
  </si>
  <si>
    <t>725829201.S</t>
  </si>
  <si>
    <t>Montáž batérie umývadlovej a drezovej nástennej pákovej alebo klasickej s mechanickým ovládaním</t>
  </si>
  <si>
    <t>551450000200.S</t>
  </si>
  <si>
    <t>Batéria drezová nástenná jednopáková zmiešavacia, chróm</t>
  </si>
  <si>
    <t>551450003500.S</t>
  </si>
  <si>
    <t>Batéria umývadlová nástenná zmiešavacia páková, chróm</t>
  </si>
  <si>
    <t>725839215.S</t>
  </si>
  <si>
    <t>Montáž batérie vaňovej nástennej</t>
  </si>
  <si>
    <t>551450001200.S</t>
  </si>
  <si>
    <t>Batéria vaňová nástenná zmiešavacia páková, chróm</t>
  </si>
  <si>
    <t>725869301.S</t>
  </si>
  <si>
    <t>Montáž zápachovej uzávierky pre zariaďovacie predmety, umývadlovej do D 40 mm</t>
  </si>
  <si>
    <t>551620006400.S</t>
  </si>
  <si>
    <t>Zápachová uzávierka - sifón pre umývadlá DN 40</t>
  </si>
  <si>
    <t>725869311.S.</t>
  </si>
  <si>
    <t>Montáž zápachovej uzávierky pre zariaďovacie predmety, drezovej do D 50 mm (pre jeden drez)</t>
  </si>
  <si>
    <t>551620007100.S</t>
  </si>
  <si>
    <t>Zápachová uzávierka- sifón pre jednodielne drezy DN 50</t>
  </si>
  <si>
    <t>725869321.S</t>
  </si>
  <si>
    <t>Montáž zápachovej uzávierky pre zariaďovacie predmety, pračkovej do D 50 mm</t>
  </si>
  <si>
    <t>551620011800.S1</t>
  </si>
  <si>
    <t>Zápachová uzávierka DN 40/50 pre pripojenie práčok a umývačiek riadu</t>
  </si>
  <si>
    <t>725869330.S</t>
  </si>
  <si>
    <t>Montáž zápachovej uzávierky pre zariaďovacie predmety, vaňovej do D 50 mm</t>
  </si>
  <si>
    <t>5516200005001</t>
  </si>
  <si>
    <t>Odtoková súprava pre vane s otočným ovládaním, krátka, d 52 mm, výkon prepadu 0,6 l/s, so súpravou pre konečnú montáž, plast</t>
  </si>
  <si>
    <t>998725101.S</t>
  </si>
  <si>
    <t>Presun hmôt pre zariaďovacie predmety v objektoch výšky do 6 m</t>
  </si>
  <si>
    <t>767995112</t>
  </si>
  <si>
    <t>Montáž kotviacich prvkov pre uchytenie potrubia do DN 32</t>
  </si>
  <si>
    <t>5534667393x</t>
  </si>
  <si>
    <t>Montážny a pomocný materiál - upevňovacie prvky a konštrukcie /fix,tyč,objímka s gumou/ do DN32</t>
  </si>
  <si>
    <t>767995113</t>
  </si>
  <si>
    <t>Montáž kotviacich prvkov pre uchytenie potrubia do DN 50</t>
  </si>
  <si>
    <t>5534667394x</t>
  </si>
  <si>
    <t>Montážny a pomocný materiál - upevňovacie prvky a konštrukcie /fix,tyč,objímka s gumou/ do DN50</t>
  </si>
  <si>
    <t>7679951111</t>
  </si>
  <si>
    <t>Montáž kotviacich prvkov pre uchytenie potrubia do d 125</t>
  </si>
  <si>
    <t>5534667395x</t>
  </si>
  <si>
    <t>Montážny a pomocný materiál - upevňovacie prvky a konštrukcie /fix,tyč,objímka s gumou/ do DN100</t>
  </si>
  <si>
    <t>SO 01.4-OV - Vykurovanie - ZS 2.NP</t>
  </si>
  <si>
    <t xml:space="preserve">    713 - Izolácie tepelné </t>
  </si>
  <si>
    <t xml:space="preserve">    732 - Ústredné kúrenie - strojovne</t>
  </si>
  <si>
    <t xml:space="preserve">    733 - Ústredné kúrenie, rozvodné potrubie</t>
  </si>
  <si>
    <t xml:space="preserve">    734 - Ústredné kúrenie, armatúry.</t>
  </si>
  <si>
    <t xml:space="preserve">    735 - Ústredné kúrenie, vykurov. telesá</t>
  </si>
  <si>
    <t>M - Práce a dodávky M</t>
  </si>
  <si>
    <t xml:space="preserve">    36-M - Montáž prevádzkových, meracích a regulačných zariadení</t>
  </si>
  <si>
    <t>HZS - Hodinové zúčtovacie sadzby</t>
  </si>
  <si>
    <t>971036001.S</t>
  </si>
  <si>
    <t>Jadrové vrty diamantovými korunkami do D 20 mm do stien - murivo tehlové -0,00001t</t>
  </si>
  <si>
    <t>971036002.S</t>
  </si>
  <si>
    <t>Jadrové vrty diamantovými korunkami do D 30 mm do stien - murivo tehlové -0,00001t</t>
  </si>
  <si>
    <t>971036003.S</t>
  </si>
  <si>
    <t>Jadrové vrty diamantovými korunkami do D 40 mm do stien - murivo tehlové -0,00002t</t>
  </si>
  <si>
    <t>971036004.S</t>
  </si>
  <si>
    <t>Jadrové vrty diamantovými korunkami do D 50 mm do stien - murivo tehlové -0,00003t</t>
  </si>
  <si>
    <t xml:space="preserve">Izolácie tepelné </t>
  </si>
  <si>
    <t>713482122.S</t>
  </si>
  <si>
    <t>Montáž trubíc z PE, hr.15-20 mm,vnút.priemer 39-70 mm</t>
  </si>
  <si>
    <t>283310004600</t>
  </si>
  <si>
    <t>Izolačná PE trubica TUBOLIT DG 18x20 mm (d potrubia x hr. izolácie), nadrezaná, AZ FLEX</t>
  </si>
  <si>
    <t>283310004700</t>
  </si>
  <si>
    <t>Izolačná PE trubica TUBOLIT DG 22x20 mm (d potrubia x hr. izolácie), nadrezaná, AZ FLEX</t>
  </si>
  <si>
    <t>283310004800</t>
  </si>
  <si>
    <t>Izolačná PE trubica TUBOLIT DG 28x20 mm (d potrubia x hr. izolácie), nadrezaná, AZ FLEX</t>
  </si>
  <si>
    <t>283310004900</t>
  </si>
  <si>
    <t>Izolačná PE trubica TUBOLIT DG 35x20 mm (d potrubia x hr. izolácie), nadrezaná, AZ FLEX</t>
  </si>
  <si>
    <t>283310005000</t>
  </si>
  <si>
    <t>Izolačná PE trubica TUBOLIT DG 42x20 mm (d potrubia x hr. izolácie), nadrezaná, AZ FLEX</t>
  </si>
  <si>
    <t>283310005200</t>
  </si>
  <si>
    <t>Izolačná PE trubica TUBOLIT DG 54x20 mm (d potrubia x hr. izolácie), nadrezaná, AZ FLEX</t>
  </si>
  <si>
    <t>998713202.S</t>
  </si>
  <si>
    <t>%</t>
  </si>
  <si>
    <t>722221210.S</t>
  </si>
  <si>
    <t>Montáž  redukčného  ventilu  G 6/4</t>
  </si>
  <si>
    <t>551110019600.S</t>
  </si>
  <si>
    <t>Tlakový redukčný ventil, 6/4" FF</t>
  </si>
  <si>
    <t>722221370.S</t>
  </si>
  <si>
    <t>Montáž vodovodného filtra závitového G 1</t>
  </si>
  <si>
    <t>422010003100.S</t>
  </si>
  <si>
    <t>Filter závitový na vodu 1", FF, PN 20, mosadz</t>
  </si>
  <si>
    <t>722221380.S</t>
  </si>
  <si>
    <t>Montáž vodovodného filtra závitového G 6/4</t>
  </si>
  <si>
    <t>422010003300.S</t>
  </si>
  <si>
    <t>Filter závitový na vodu 6/4", FF, PN 20, mosadz</t>
  </si>
  <si>
    <t>722229101.S</t>
  </si>
  <si>
    <t>Montáž ventilu vypúšťacieho, plniaceho, G 1/2</t>
  </si>
  <si>
    <t>551110011200.S</t>
  </si>
  <si>
    <t>Guľový uzáver vypúšťací/plniaci, 1/2" M, mosadz</t>
  </si>
  <si>
    <t>732</t>
  </si>
  <si>
    <t>Ústredné kúrenie - strojovne</t>
  </si>
  <si>
    <t>732460010.S</t>
  </si>
  <si>
    <t>Montáž tepelného čerpadla SPLIT 4-16 kW (vzduch-voda)</t>
  </si>
  <si>
    <t>Z015218</t>
  </si>
  <si>
    <t>Vitocal 222-S, Typ AWB-E-201.D 400W, pre vykurovanie a ohrev vody, bez funk.chladenia</t>
  </si>
  <si>
    <t>ZK04097</t>
  </si>
  <si>
    <t>výhrevný pás pre vaňu kondenzátu 1,2m</t>
  </si>
  <si>
    <t>7438702</t>
  </si>
  <si>
    <t>ponorný snímač teploty NTC 10k Ohm</t>
  </si>
  <si>
    <t>ZK02945</t>
  </si>
  <si>
    <t>Inštalačná sada pre montáž vonkajšej jednotky na zem, s medenými rúrami 10x1mm,16x1mm</t>
  </si>
  <si>
    <t>7172174</t>
  </si>
  <si>
    <t>komunikačný modul LON MW2</t>
  </si>
  <si>
    <t>7172173</t>
  </si>
  <si>
    <t>komunikačný modul LON</t>
  </si>
  <si>
    <t>7143495</t>
  </si>
  <si>
    <t>komunikačné vedenie LON-spoj.kábel pre výmenu dát medzi reguláciami</t>
  </si>
  <si>
    <t>7143497</t>
  </si>
  <si>
    <t>koncový odpor (2ks)</t>
  </si>
  <si>
    <t>bal</t>
  </si>
  <si>
    <t>734296170.S</t>
  </si>
  <si>
    <t>Montáž zmiešavacej armatúry trojcestnej DN 25</t>
  </si>
  <si>
    <t>ZK02928</t>
  </si>
  <si>
    <t>3-cestný prepínací ventil DN25</t>
  </si>
  <si>
    <t>731291070.S</t>
  </si>
  <si>
    <t>Montáž rýchlomontážnej sady s 3-cestným zmiešavačom DN 25</t>
  </si>
  <si>
    <t>7741079</t>
  </si>
  <si>
    <t>RMS M32 DN25 Alpha2.1 25-60</t>
  </si>
  <si>
    <t>ZK02941</t>
  </si>
  <si>
    <t>rozširovacia sada pre VO so zmiešavačom</t>
  </si>
  <si>
    <t>9535338</t>
  </si>
  <si>
    <t>redukcia DN40-DN32</t>
  </si>
  <si>
    <t>7194333</t>
  </si>
  <si>
    <t>Súprava závitových krúžkov DN25-DN32</t>
  </si>
  <si>
    <t>732111431.S</t>
  </si>
  <si>
    <t>Montáž modulárneho rozdelovača DN 40,2-násobný</t>
  </si>
  <si>
    <t>9535333</t>
  </si>
  <si>
    <t>rozdeľovač DN40 2-násobný</t>
  </si>
  <si>
    <t>9566827</t>
  </si>
  <si>
    <t>stenova konzola DN 40</t>
  </si>
  <si>
    <t>732331012.S</t>
  </si>
  <si>
    <t>Montáž expanznej nádoby tlak do 6 bar s membránou 35 l</t>
  </si>
  <si>
    <t>7938081</t>
  </si>
  <si>
    <t>membránová exp. nádoba H25 biela</t>
  </si>
  <si>
    <t>9572216</t>
  </si>
  <si>
    <t>Stenový držiak pre membrán.expanz.nádobu do obsahu 25l</t>
  </si>
  <si>
    <t>732331980.S</t>
  </si>
  <si>
    <t>Montáž servisnej armatúry na pripojenie expanznej nádoby 3/4"</t>
  </si>
  <si>
    <t>9572213</t>
  </si>
  <si>
    <t>Ventil s klobúčikom  R3/4 pre membr.expanz.nádobu</t>
  </si>
  <si>
    <t>732351015.S</t>
  </si>
  <si>
    <t>Montáž akumulačného zásobníka vykurovacej vody v spojení s tepel. čerpadlami  s integr. ohrevom pitnej vody objem do 750 l</t>
  </si>
  <si>
    <t>Z015311</t>
  </si>
  <si>
    <t>Vitocell 100-V  750L, zásobníkový ohrievač vody</t>
  </si>
  <si>
    <t>732230206.S1</t>
  </si>
  <si>
    <t>Montáž akumulačnej nádoby vykurovacej vody  objem 600 l</t>
  </si>
  <si>
    <t>Z021873</t>
  </si>
  <si>
    <t>Vitocell 100-E, Typ SVPB 600 l</t>
  </si>
  <si>
    <t>733181400.S1</t>
  </si>
  <si>
    <t>Montáž odkalovača 1 1/4"</t>
  </si>
  <si>
    <t>ZK04657</t>
  </si>
  <si>
    <t>odkalovač Vitotrap s izoláciou 1 1/4"</t>
  </si>
  <si>
    <t>791741107.S1</t>
  </si>
  <si>
    <t>Montáž zmäkčovača vody</t>
  </si>
  <si>
    <t>ZK06294</t>
  </si>
  <si>
    <t>zostava Aquahome 30 Smart Tester, Soľ, Epuroit</t>
  </si>
  <si>
    <t>7001506</t>
  </si>
  <si>
    <t>obhliadka pred uvedením do prevádzky</t>
  </si>
  <si>
    <t>7547859</t>
  </si>
  <si>
    <t>UDP Vitocal 200-S</t>
  </si>
  <si>
    <t>7547862</t>
  </si>
  <si>
    <t>dopojenie chladiaceho okruhu</t>
  </si>
  <si>
    <t>7000526</t>
  </si>
  <si>
    <t>chladivo R410A</t>
  </si>
  <si>
    <t>7547828</t>
  </si>
  <si>
    <t>UDP rozširovacej sady pre 1 vykur. okruh</t>
  </si>
  <si>
    <t>7547869</t>
  </si>
  <si>
    <t>UDP Aquahome</t>
  </si>
  <si>
    <t>7000723</t>
  </si>
  <si>
    <t>dopravné náklady servisného technika 0,75EUR/km (podľa výjazdných bodov)</t>
  </si>
  <si>
    <t>km</t>
  </si>
  <si>
    <t>998732202.S</t>
  </si>
  <si>
    <t>Presun hmôt pre strojovne v objektoch výšky nad 6 m do 12 m</t>
  </si>
  <si>
    <t>733</t>
  </si>
  <si>
    <t>Ústredné kúrenie, rozvodné potrubie</t>
  </si>
  <si>
    <t>733151116.S</t>
  </si>
  <si>
    <t>Potrubie z medených rúrok tvrdých spájaných lisovaním D 18/1,0 mm</t>
  </si>
  <si>
    <t>733151119.S</t>
  </si>
  <si>
    <t>Potrubie z medených rúrok tvrdých spájaných lisovaním D 22/1,0 mm</t>
  </si>
  <si>
    <t>733151123.S</t>
  </si>
  <si>
    <t>Potrubie z medených rúrok tvrdých spájaných lisovaním D 28/1,5 mm</t>
  </si>
  <si>
    <t>733151125.S</t>
  </si>
  <si>
    <t>Potrubie z medených rúrok tvrdých spájaných lisovaním D 35/1,5 mm</t>
  </si>
  <si>
    <t>733151128.S</t>
  </si>
  <si>
    <t>Potrubie z medených rúrok tvrdých spájaných lisovaním D 42/1,5 mm</t>
  </si>
  <si>
    <t>733151131.S</t>
  </si>
  <si>
    <t>Potrubie z medených rúrok tvrdých spájaných lisovaním D 54/2,0 mm</t>
  </si>
  <si>
    <t>733191201.S</t>
  </si>
  <si>
    <t>Tlaková skúška medeného potrubia do D 35 mm</t>
  </si>
  <si>
    <t>733191202.S</t>
  </si>
  <si>
    <t>Tlaková skúška medeného potrubia nad 35 do 64 mm</t>
  </si>
  <si>
    <t>998733103.S</t>
  </si>
  <si>
    <t>Presun hmôt pre rozvody potrubia v objektoch výšky nad 6 do 24 m</t>
  </si>
  <si>
    <t>734</t>
  </si>
  <si>
    <t>Ústredné kúrenie, armatúry.</t>
  </si>
  <si>
    <t>734223208.S</t>
  </si>
  <si>
    <t>Montáž termostatickej hlavice kvapalinovej jednoduchej</t>
  </si>
  <si>
    <t>734223255.S</t>
  </si>
  <si>
    <t>Montáž armatúr pre spodné pripojenie vykurovacích telies priamych/rohových</t>
  </si>
  <si>
    <t>734223257.S</t>
  </si>
  <si>
    <t>Montáž zverného šróbenia pre vykurovacie telesá</t>
  </si>
  <si>
    <t>01-pripoj-sada</t>
  </si>
  <si>
    <t>Pripojovacia sada - priame/rohové,  pripojenie na meď,  1/2"-SADA sa skladá z termostatickej hlavice, termostatického ventilu, regulačného šróbenia, priame/rohové  a zverného šróbenia</t>
  </si>
  <si>
    <t>734209115.S</t>
  </si>
  <si>
    <t>Montáž závitovej armatúry s 2 závitmi G 1</t>
  </si>
  <si>
    <t>734209117.S</t>
  </si>
  <si>
    <t>Montáž závitovej armatúry s 2 závitmi G 6/4</t>
  </si>
  <si>
    <t>551110005900.S</t>
  </si>
  <si>
    <t>Guľový uzáver pre vodu 6/4", niklovaná mosadz</t>
  </si>
  <si>
    <t>734213250.S</t>
  </si>
  <si>
    <t>Montáž ventilu odvzdušňovacieho závitového automatického G 1/2</t>
  </si>
  <si>
    <t>89000</t>
  </si>
  <si>
    <t>Flexvent 1/2, připojení R 1/2"</t>
  </si>
  <si>
    <t>734240005.S</t>
  </si>
  <si>
    <t>Montáž spätnej klapky závitovej G 3/4</t>
  </si>
  <si>
    <t>551190003600.S</t>
  </si>
  <si>
    <t>Spätná klapka  závitová 3/4", PN 15, pre vodu, mosadz</t>
  </si>
  <si>
    <t>734240010.S</t>
  </si>
  <si>
    <t>Montáž spätnej klapky závitovej G 1</t>
  </si>
  <si>
    <t>551190004600.S</t>
  </si>
  <si>
    <t>Spätná klapka  závitová 1", PN 20, pre vodu, mosadz</t>
  </si>
  <si>
    <t>734240015.S</t>
  </si>
  <si>
    <t>Montáž spätnej klapky závitovej G 5/4</t>
  </si>
  <si>
    <t>551190004700.S</t>
  </si>
  <si>
    <t>Spätná klapka závitová 5/4", PN 16, pre vodu, mosadz</t>
  </si>
  <si>
    <t>734251124.S1</t>
  </si>
  <si>
    <t>Ventil poistný závitový nízkozdvižný pružinový proporcionálny G 3/4</t>
  </si>
  <si>
    <t>734251125.S1</t>
  </si>
  <si>
    <t>Ventil poistný závitový nízkozdvižný pružinový proporcionálny G 1</t>
  </si>
  <si>
    <t>734423140</t>
  </si>
  <si>
    <t>Montáž tlakomera axiálneho (zadné pripojenie)</t>
  </si>
  <si>
    <t>388430004500.S</t>
  </si>
  <si>
    <t>Manometer axiálny d 63 mm, pripojenie 1/4" zadné, 0-6 bar</t>
  </si>
  <si>
    <t>388320004400.S</t>
  </si>
  <si>
    <t>Návarok priamy M20x1,5 mm - 19 mm</t>
  </si>
  <si>
    <t>998734201.S</t>
  </si>
  <si>
    <t>Presun hmôt pre armatúry v objektoch výšky do 6 m</t>
  </si>
  <si>
    <t>735</t>
  </si>
  <si>
    <t>Ústredné kúrenie, vykurov. telesá</t>
  </si>
  <si>
    <t>735000912.S</t>
  </si>
  <si>
    <t>Vyregulovanie dvojregulačného ventilu s termostatickým ovládaním</t>
  </si>
  <si>
    <t>735154241.S</t>
  </si>
  <si>
    <t>Montáž vykurovacieho telesa panelového trojradového výšky 600 mm/ dĺžky 700-900 mm</t>
  </si>
  <si>
    <t>735154242.S</t>
  </si>
  <si>
    <t>Montáž vykurovacieho telesa panelového trojradového výšky 600 mm/ dĺžky 1000-1200 mm</t>
  </si>
  <si>
    <t>K00336008009016011</t>
  </si>
  <si>
    <t>Oceľové panelové radiátory KORAD 33K 600x800, s bočným pripojením, s 3 panelmi a 3 konvektormi</t>
  </si>
  <si>
    <t>K00336010009016011</t>
  </si>
  <si>
    <t>Oceľové panelové radiátory KORAD 33K 600x1000, s bočným pripojením, s 3 panelmi a 3 konvektormi</t>
  </si>
  <si>
    <t>K00336012009016011</t>
  </si>
  <si>
    <t>Oceľové panelové radiátory KORAD 33K 600x1200, s bočným pripojením, s 3 panelmi a 3 konvektormi</t>
  </si>
  <si>
    <t>735162140.S</t>
  </si>
  <si>
    <t>Montáž vykurovacieho telesa rúrkového výšky 1500 mm</t>
  </si>
  <si>
    <t>484520000-1</t>
  </si>
  <si>
    <t>Teleso vykurovacie rebríkové oceľové KORALUX KLM, lxv 600x1500 mm, pripojenie G 1/2" , KORADO</t>
  </si>
  <si>
    <t>735158100.m</t>
  </si>
  <si>
    <t>Vykurovacie telesá rúrkové, tlaková skúška telesa vodou</t>
  </si>
  <si>
    <t>735158120.S</t>
  </si>
  <si>
    <t>Vykurovacie telesá panelové , tlaková skúška telesa vodou</t>
  </si>
  <si>
    <t>998735101.S</t>
  </si>
  <si>
    <t>Presun hmôt pre vykurovacie telesá v objektoch výšky do 6 m</t>
  </si>
  <si>
    <t>767871503.S</t>
  </si>
  <si>
    <t>Montáž objímky pre montáž potrubia do steny alebo stropu D 16-20 mm</t>
  </si>
  <si>
    <t>286710007100.S1</t>
  </si>
  <si>
    <t>Potrubná objímka pozinkovaná, rozsah upínania D 16-20 mm,závitová tyč, izolant</t>
  </si>
  <si>
    <t>767871506.S</t>
  </si>
  <si>
    <t>Montáž objímky pre montáž potrubia do steny alebo stropu D 20-24 mm</t>
  </si>
  <si>
    <t>286710007200.S1</t>
  </si>
  <si>
    <t>Potrubná objímka pozinkovaná, rozsah upínania D 20-24 mm, závitová tyč, izolant</t>
  </si>
  <si>
    <t>767871509.S</t>
  </si>
  <si>
    <t>Montáž objímky pre montáž potrubia do steny alebo stropu D 25-28 mm</t>
  </si>
  <si>
    <t>286710007300.S1</t>
  </si>
  <si>
    <t>Potrubná objímka pozinkovaná, rozsah upínania D 25-28 mm, závitová tyč, izolant</t>
  </si>
  <si>
    <t>767871512.S</t>
  </si>
  <si>
    <t>Montáž objímky pre montáž potrubia do steny alebo stropu D 32- 36 mm</t>
  </si>
  <si>
    <t>286710007400.S1</t>
  </si>
  <si>
    <t>Potrubná objímka pozinkovaná, rozsah upínania D 32-36 mm, DN potrubia 1",závitová tyč,  izolant</t>
  </si>
  <si>
    <t>767871515.S.</t>
  </si>
  <si>
    <t>Montáž objímky pre montáž potrubia do steny alebo stropu D 42-54 mm</t>
  </si>
  <si>
    <t>286710007500.S</t>
  </si>
  <si>
    <t>Potrubná objímka pozinkovaná, rozsah upínania D 48-53 mm, závitová tyč, izolant</t>
  </si>
  <si>
    <t>Práce a dodávky M</t>
  </si>
  <si>
    <t>36-M</t>
  </si>
  <si>
    <t>Montáž prevádzkových, meracích a regulačných zariadení</t>
  </si>
  <si>
    <t>360410410.S</t>
  </si>
  <si>
    <t>Montáž príložného snímača teploty na potrubie</t>
  </si>
  <si>
    <t>7426463</t>
  </si>
  <si>
    <t>príložný snímač teploty NTC č. 2 l=5800</t>
  </si>
  <si>
    <t>360410410.S1</t>
  </si>
  <si>
    <t>Montáž  snímača tepla - vykurovacie telesá</t>
  </si>
  <si>
    <t>389510000200.S</t>
  </si>
  <si>
    <t>Pomerový merač vykurovacích nákladov</t>
  </si>
  <si>
    <t>361430021.S1</t>
  </si>
  <si>
    <t>Montáž elektrického servomotora pákového pre pripojenie trojcestných zmiešavačov</t>
  </si>
  <si>
    <t>7199567</t>
  </si>
  <si>
    <t>servomotor SR10 230V/50Hz</t>
  </si>
  <si>
    <t>210410032.S</t>
  </si>
  <si>
    <t>Montáž diaľkového ovládača</t>
  </si>
  <si>
    <t>Z008341</t>
  </si>
  <si>
    <t>Vitotrol 200-A</t>
  </si>
  <si>
    <t>HZS</t>
  </si>
  <si>
    <t>Hodinové zúčtovacie sadzby</t>
  </si>
  <si>
    <t>HZS000113.S</t>
  </si>
  <si>
    <t>Stavebno montážne práce náročné ucelené - odborné, tvorivé remeselné (Tr. 3) v rozsahu viac ako 8 hodín</t>
  </si>
  <si>
    <t>hod</t>
  </si>
  <si>
    <t>262144</t>
  </si>
  <si>
    <t>HZS-1</t>
  </si>
  <si>
    <t>Nastavenie parametrov /prietokov/ pretekajúceho média</t>
  </si>
  <si>
    <t>HZS-2</t>
  </si>
  <si>
    <t>Vykurovacia skúška</t>
  </si>
  <si>
    <t>HZS-3</t>
  </si>
  <si>
    <t>Tlaková a tesnostná skúška potrubia vykurovacieho systému</t>
  </si>
  <si>
    <t>HZS-4</t>
  </si>
  <si>
    <t>Odborná prehliadka a odborná skúška tlakových nádob - vyhradené techn.zar.</t>
  </si>
  <si>
    <t>HZS-5</t>
  </si>
  <si>
    <t>Oživenie zónovej regulácie a funkčná skúška MaR</t>
  </si>
  <si>
    <t>HZS-6</t>
  </si>
  <si>
    <t>Zaškolenie obsluhy systému</t>
  </si>
  <si>
    <t>HZS-7</t>
  </si>
  <si>
    <t>Technicko-právna dokumentácia stavby</t>
  </si>
  <si>
    <t>HZS-8</t>
  </si>
  <si>
    <t>Dokumentácia skutočného vyhotovenia po montážnych prácach</t>
  </si>
  <si>
    <t xml:space="preserve">SO 01.5-OV - Elektroinštalácia - ZS 2.NP </t>
  </si>
  <si>
    <t xml:space="preserve">HSV - Práce a dodávky HSV   </t>
  </si>
  <si>
    <t xml:space="preserve">    9 - Ostatné konštrukcie a práce-búranie   </t>
  </si>
  <si>
    <t xml:space="preserve">M - Práce a dodávky M   </t>
  </si>
  <si>
    <t xml:space="preserve">    21-M - Elektromontáže   </t>
  </si>
  <si>
    <t xml:space="preserve">    22-M - Montáže oznamovacích a zabezpečovacích zariadení   </t>
  </si>
  <si>
    <t xml:space="preserve">    46-M - Zemné práce vykonávané pri externých montážnych prácach   </t>
  </si>
  <si>
    <t xml:space="preserve">VRN - Investičné náklady neobsiahnuté v cenách   </t>
  </si>
  <si>
    <t xml:space="preserve">Práce a dodávky HSV   </t>
  </si>
  <si>
    <t xml:space="preserve">Ostatné konštrukcie a práce-búranie   </t>
  </si>
  <si>
    <t>971036005.S</t>
  </si>
  <si>
    <t>Jadrové vrty diamantovými korunkami do D 60 mm do stien - murivo tehlové -0,00005t</t>
  </si>
  <si>
    <t>972033361.S</t>
  </si>
  <si>
    <t>Vybúranie otvoru v klenbách z tehál plochy do 0,25 m2, do 300 mm,  -0,13500t</t>
  </si>
  <si>
    <t>972033371.S</t>
  </si>
  <si>
    <t>Vybúranie otvoru v klenbách z tehál plochy do 0,25 m2, do 450 mm,  -0,20200t</t>
  </si>
  <si>
    <t>973031612.S</t>
  </si>
  <si>
    <t>Vysekanie kapsy pre klátiky a krabice, veľkosti do 50x50x50 mm,  -0,00025t</t>
  </si>
  <si>
    <t>973031619.S</t>
  </si>
  <si>
    <t>Vysekanie kapsy pre klátiky a krabice, veľkosti do 150x150x100 mm,  -0,00300t</t>
  </si>
  <si>
    <t>974032830.S</t>
  </si>
  <si>
    <t>Vyrezanie rýh frézovaním v murive z plných pálených tehál hĺbky 20 mm, š. 40 mm -0,00144t</t>
  </si>
  <si>
    <t>585410000160.S</t>
  </si>
  <si>
    <t>Sadra biela, balenie 30 kg</t>
  </si>
  <si>
    <t xml:space="preserve">Práce a dodávky M   </t>
  </si>
  <si>
    <t>21-M</t>
  </si>
  <si>
    <t xml:space="preserve">Elektromontáže   </t>
  </si>
  <si>
    <t>210010026.S</t>
  </si>
  <si>
    <t>Rúrka ohybná elektroinštalačná z PVC typ FXP 25, uložená pevne</t>
  </si>
  <si>
    <t>345710009200</t>
  </si>
  <si>
    <t>Rúrka ohybná vlnitá pancierová PVC-U, FXP D 25</t>
  </si>
  <si>
    <t>210010301.S</t>
  </si>
  <si>
    <t>Krabica prístrojová bez zapojenia (1901, KP 68, KZ 3)</t>
  </si>
  <si>
    <t>345410002300.S</t>
  </si>
  <si>
    <t>Krabica prístrojová rozvodná z PVC pod omietku KPR 68</t>
  </si>
  <si>
    <t>345410002400.S</t>
  </si>
  <si>
    <t>Krabica inštalačná KU 68-1901 KA pod omietku</t>
  </si>
  <si>
    <t>210010321.S</t>
  </si>
  <si>
    <t>Krabica (1903, KR 68) odbočná s viečkom, svorkovnicou vrátane zapojenia, kruhová</t>
  </si>
  <si>
    <t>345410002600</t>
  </si>
  <si>
    <t>Svorka WAGO 5x1,5</t>
  </si>
  <si>
    <t>210011302.S</t>
  </si>
  <si>
    <t>Osadenie polyamidovej príchytky (hmoždinky) HM 8, do tehlového muriva</t>
  </si>
  <si>
    <t>311310002800.S</t>
  </si>
  <si>
    <t>Hmoždinka klasická, sivá, M 8x40 mm</t>
  </si>
  <si>
    <t>210100002.S</t>
  </si>
  <si>
    <t>Ukončenie vodičov v rozvádzač. vrátane zapojenia a vodičovej koncovky do 6 mm2</t>
  </si>
  <si>
    <t>210100003.S</t>
  </si>
  <si>
    <t>Ukončenie vodičov v rozvádzač. vrátane zapojenia a vodičovej koncovky do 16 mm2</t>
  </si>
  <si>
    <t>210100004.S</t>
  </si>
  <si>
    <t>Ukončenie vodičov v rozvádzač. vrátane zapojenia a vodičovej koncovky do 25 mm2</t>
  </si>
  <si>
    <t>210100005.S</t>
  </si>
  <si>
    <t>Ukončenie vodičov v rozvádzač. vrátane zapojenia a vodičovej koncovky do 35 mm2</t>
  </si>
  <si>
    <t>210110041.S</t>
  </si>
  <si>
    <t>Spínač polozapustený a zapustený vrátane zapojenia jednopólový - radenie 1</t>
  </si>
  <si>
    <t>345340004500.S</t>
  </si>
  <si>
    <t>Spínač sériový polozapustený a zapustený, radenie č.1</t>
  </si>
  <si>
    <t>345350002300.S</t>
  </si>
  <si>
    <t>Rámik jednoduchý pre spínače a zásuvky</t>
  </si>
  <si>
    <t>210110043.S</t>
  </si>
  <si>
    <t>Spínač polozapustený a zapustený vrátane zapojenia sériový - radenie 5</t>
  </si>
  <si>
    <t>345340007955.S</t>
  </si>
  <si>
    <t>Spínač sériový polozapustený a zapustený, radenie č.5</t>
  </si>
  <si>
    <t>345350004320.S</t>
  </si>
  <si>
    <t>210110044.S</t>
  </si>
  <si>
    <t>Spínač polozapustený a zapustený vrátane zapojenia dvojitý prep.stried. - radenie 5 B</t>
  </si>
  <si>
    <t>345330003470.S</t>
  </si>
  <si>
    <t>Prepínač dvojitý striedavý polozapustený a zapustený, radenie 6+6</t>
  </si>
  <si>
    <t>210110045.S</t>
  </si>
  <si>
    <t>Spínač polozapustený a zapustený vrátane zapojenia stried.prep.- radenie 6</t>
  </si>
  <si>
    <t>345330003510.S</t>
  </si>
  <si>
    <t>Prepínač striedavý polozapustený a zapustený, radenie č.6</t>
  </si>
  <si>
    <t>210110082.S</t>
  </si>
  <si>
    <t>Sporáková prípojka pre zapustenú montáž vrátane tlejivky</t>
  </si>
  <si>
    <t>345340007850</t>
  </si>
  <si>
    <t>Spínač stláčací PRESSTO zapustený, IP55, 400V/25A, biely/šedý</t>
  </si>
  <si>
    <t>210111012.S</t>
  </si>
  <si>
    <t>Domová zásuvka polozapustená alebo zapustená, 10/16 A 250 V 2P + Z 2 x zapojenie</t>
  </si>
  <si>
    <t>345520000450.S</t>
  </si>
  <si>
    <t>Zásuvka dvojnásobná polozapustená, VALENA, biela, 16A/230V, IP20</t>
  </si>
  <si>
    <t>345520000490.S</t>
  </si>
  <si>
    <t>Zásuvka jednonásobná polozapustená, Valena, biela, 16A/230V, IP20</t>
  </si>
  <si>
    <t>210193072.S</t>
  </si>
  <si>
    <t>Domova rozvodnica do 42 M pre zapustenú montáž bez sekacích prác</t>
  </si>
  <si>
    <t>357150000325.S</t>
  </si>
  <si>
    <t>Rozvádzač R-A, R-B s výzbrojou</t>
  </si>
  <si>
    <t>kpl</t>
  </si>
  <si>
    <t>357550000325.S</t>
  </si>
  <si>
    <t>Rozvádzač R-C s výzbrojou</t>
  </si>
  <si>
    <t>357550000325.5</t>
  </si>
  <si>
    <t>Rozvádzač R-D, R-E, R-F s výzbrojou</t>
  </si>
  <si>
    <t>357550000325.6</t>
  </si>
  <si>
    <t>Rozvádzač R-G s výzbrojou</t>
  </si>
  <si>
    <t>210193075.S</t>
  </si>
  <si>
    <t>Domova rozvodnica do 96 M pre zapustenú montáž bez sekacích prác</t>
  </si>
  <si>
    <t>357150000500.S</t>
  </si>
  <si>
    <t>Rozvádzač RE-1 s výzbrojou</t>
  </si>
  <si>
    <t>357150000500.7</t>
  </si>
  <si>
    <t>Rozvádzač RMS s výzbrojou</t>
  </si>
  <si>
    <t>210193079.S</t>
  </si>
  <si>
    <t>Dozbrojenie rozvádzača HR+RE pole.č.3</t>
  </si>
  <si>
    <t>210201001.S</t>
  </si>
  <si>
    <t>Montáž a zapojenie svietidla</t>
  </si>
  <si>
    <t>348140000200.S</t>
  </si>
  <si>
    <t>EL1 - Svietidlo LED stropné, 15W, 230V, AC, IP20, typ podľa výberu investora</t>
  </si>
  <si>
    <t>348140000200</t>
  </si>
  <si>
    <t>EL2 - Svietidlo LED stropné, 25W, 230V, AC, IP20, typ podľa výberu investora</t>
  </si>
  <si>
    <t>348140000300.S</t>
  </si>
  <si>
    <t>EL3 - Svietidlo LED stropné, 1x15W, 230V, AC, 50Hz, IP44, typ podľa výberu investora</t>
  </si>
  <si>
    <t>348140000300</t>
  </si>
  <si>
    <t>EL4 - Svietidlo LED nástenné 1x20W, 230V, AC, 50Hz, IP44, typ podľa výberu investora</t>
  </si>
  <si>
    <t>348140000400.S</t>
  </si>
  <si>
    <t>EL5 - Svietidlo LED stropné so senzorom 1x14W, 360°, 230V, AC, 50Hz, IP44, typ podľa výberu investora</t>
  </si>
  <si>
    <t>210220040.S</t>
  </si>
  <si>
    <t>Svorka na potrubie Bernard vrátane pásika Cu</t>
  </si>
  <si>
    <t>354410006200.S</t>
  </si>
  <si>
    <t>Svorka uzemňovacia Bernard ZSA 16</t>
  </si>
  <si>
    <t>354410066900.S</t>
  </si>
  <si>
    <t>Páska CU, bleskozvodný a uzemňovací materiál, dĺžka 0,5 m</t>
  </si>
  <si>
    <t>210220253.S</t>
  </si>
  <si>
    <t>Svorka FeZn uzemňovacia SR03</t>
  </si>
  <si>
    <t>354410000900.S</t>
  </si>
  <si>
    <t>Svorka FeZn uzemňovacia označenie SR 03 A</t>
  </si>
  <si>
    <t>210222020.S</t>
  </si>
  <si>
    <t>Uzemňovacie vedenie v zemi FeZn do 120 mm2 vrátane izolácie spojov, pre vonkajšie práce</t>
  </si>
  <si>
    <t>354410058800.S</t>
  </si>
  <si>
    <t>Pásovina uzemňovacia FeZn 30 x 4 mm</t>
  </si>
  <si>
    <t>210222021.S</t>
  </si>
  <si>
    <t>Uzemňovacie vedenie v zemi FeZn vrátane izolácie spojov d 10 mm, pre vonkajšie práce</t>
  </si>
  <si>
    <t>354410054800.S</t>
  </si>
  <si>
    <t>Drôt bleskozvodový FeZn, d 10 mm</t>
  </si>
  <si>
    <t>210222031.S</t>
  </si>
  <si>
    <t>Ekvipotenciálna svorkovnica EPS 2 v krabici KO 125 E, pre vonkajšie práce</t>
  </si>
  <si>
    <t>345410000400.S</t>
  </si>
  <si>
    <t>Krabica odbočná z PVC s viečkom pod omietku KO 125 E</t>
  </si>
  <si>
    <t>345610005100.S</t>
  </si>
  <si>
    <t>Svorkovnica ekvipotencionálna EPS 2, z PP</t>
  </si>
  <si>
    <t>210222245.S</t>
  </si>
  <si>
    <t>Svorka FeZn pripojovacia SP, pre vonkajšie práce</t>
  </si>
  <si>
    <t>354410004000.S</t>
  </si>
  <si>
    <t>Svorka FeZn pripájaca označenie SP 1</t>
  </si>
  <si>
    <t>210222253.S</t>
  </si>
  <si>
    <t>Svorka FeZn uzemňovacia SR03, pre vonkajšie práce</t>
  </si>
  <si>
    <t>210290282.S</t>
  </si>
  <si>
    <t>Montáž domácého telefónu vrátane preskúšania</t>
  </si>
  <si>
    <t>382120000800.S</t>
  </si>
  <si>
    <t>Domáci telefón , dvojvodič ESO, s reguláciou hlasitosti</t>
  </si>
  <si>
    <t>210290751.S</t>
  </si>
  <si>
    <t>Montáž motorického spotrebiča, ventilátora do 1.5 kW, vrátane zapojenia zapojenia</t>
  </si>
  <si>
    <t>429140000600</t>
  </si>
  <si>
    <t>Ventilátor axiálny, potrubný s dobehom, D100, 230V, IP24</t>
  </si>
  <si>
    <t>210800010.S</t>
  </si>
  <si>
    <t>Vodič medený uložený pevne CYY 450/750 V  6mm2</t>
  </si>
  <si>
    <t>341110011400.S</t>
  </si>
  <si>
    <t>Vodič medený CY 6 mm2</t>
  </si>
  <si>
    <t>210800146.S</t>
  </si>
  <si>
    <t>Kábel medený uložený pevne CYKY 450/750 V 3x1,5</t>
  </si>
  <si>
    <t>341110000700.S</t>
  </si>
  <si>
    <t>Kábel medený CYKY 3x1,5 mm2</t>
  </si>
  <si>
    <t>210800147.S</t>
  </si>
  <si>
    <t>Kábel medený uložený pevne CYKY 450/750 V 3x2,5</t>
  </si>
  <si>
    <t>341110000800.S</t>
  </si>
  <si>
    <t>Kábel medený CYKY 3x2,5 mm2</t>
  </si>
  <si>
    <t>210800158.S</t>
  </si>
  <si>
    <t>Kábel medený uložený pevne CYKY 450/750 V 5x1,5</t>
  </si>
  <si>
    <t>341110001900.S</t>
  </si>
  <si>
    <t>Kábel medený CYKY 5x1,5 mm2</t>
  </si>
  <si>
    <t>210800159.S</t>
  </si>
  <si>
    <t>Kábel medený uložený pevne CYKY 450/750 V 5x2,5</t>
  </si>
  <si>
    <t>341110002000.S</t>
  </si>
  <si>
    <t>Kábel medený CYKY 5x2,5 mm2</t>
  </si>
  <si>
    <t>210800161.S</t>
  </si>
  <si>
    <t>Kábel medený uložený pevne CYKY 450/750 V 5x6</t>
  </si>
  <si>
    <t>341110002200.S</t>
  </si>
  <si>
    <t>Kábel medený CYKY 5x6 mm2</t>
  </si>
  <si>
    <t>210800163.S</t>
  </si>
  <si>
    <t>Kábel medený uložený pevne CYKY 450/750 V 5x16</t>
  </si>
  <si>
    <t>341110002400.S</t>
  </si>
  <si>
    <t>Kábel medený CYKY 5x16 mm2</t>
  </si>
  <si>
    <t>210800631.S</t>
  </si>
  <si>
    <t>Vodič medený uložený pevne H07V-K (CYA)  450/750 V 25</t>
  </si>
  <si>
    <t>341310009400.S</t>
  </si>
  <si>
    <t>Vodič medený flexibilný H07V-K 25 mm2</t>
  </si>
  <si>
    <t>210810127.S</t>
  </si>
  <si>
    <t>Kábel medený silový uložený pevne 1-CYKY 0,6/1 kV 5x35 pre vonkajšie práce</t>
  </si>
  <si>
    <t>341110006600.S</t>
  </si>
  <si>
    <t>Kábel medený 1-CYKY 5x35 mm2</t>
  </si>
  <si>
    <t>210881270.S</t>
  </si>
  <si>
    <t>Kábel bezhalogénový, medený uložený voľne NHXH-FE 180/E30 0,6/1,0 kV  3x1,5</t>
  </si>
  <si>
    <t>341610025700.S</t>
  </si>
  <si>
    <t>Kábel medený bezhalogenový NHXH FE180/E30 3x1,5 mm2</t>
  </si>
  <si>
    <t>a</t>
  </si>
  <si>
    <t>Dopravné naklady</t>
  </si>
  <si>
    <t>PM</t>
  </si>
  <si>
    <t>Podružný materiál</t>
  </si>
  <si>
    <t>PPV</t>
  </si>
  <si>
    <t>Podiel pridružených výkonov</t>
  </si>
  <si>
    <t>22-M</t>
  </si>
  <si>
    <t xml:space="preserve">Montáže oznamovacích a zabezpečovacích zariadení   </t>
  </si>
  <si>
    <t>220320321.S</t>
  </si>
  <si>
    <t>Montáž audio vrátníka vrátane príslušenstva</t>
  </si>
  <si>
    <t>666676722285</t>
  </si>
  <si>
    <t>Audio vrátník vrátane príslušenstva</t>
  </si>
  <si>
    <t>220330102.S</t>
  </si>
  <si>
    <t>Montáž vrrátane zapojenia požiarneho tlačidla</t>
  </si>
  <si>
    <t>404830004400.S</t>
  </si>
  <si>
    <t>Skriňa GW42201 IP55 požiarne tlačidlo</t>
  </si>
  <si>
    <t>220511002.S</t>
  </si>
  <si>
    <t>Montáž zásuvky 2xRJ45 pod omietku</t>
  </si>
  <si>
    <t>374590000800</t>
  </si>
  <si>
    <t>Zásuvka dátová Valena  2xRJ45 FTP 6 biela</t>
  </si>
  <si>
    <t>220511021.S</t>
  </si>
  <si>
    <t>Zapojenie zásuvky 2xRJ45</t>
  </si>
  <si>
    <t>220511031.S</t>
  </si>
  <si>
    <t>Kábel v rúrkach</t>
  </si>
  <si>
    <t>341230001200.S</t>
  </si>
  <si>
    <t>Kábel medený dátový FTP-AWG 4x2x24 mm2</t>
  </si>
  <si>
    <t>220512001.S</t>
  </si>
  <si>
    <t>Montáž závesného rozvadzača jednodielneho na stenu</t>
  </si>
  <si>
    <t>383180000200.S</t>
  </si>
  <si>
    <t>Rozvádzač jednodielny 19", vxšxh 770x600x395 mm</t>
  </si>
  <si>
    <t>220512102.S</t>
  </si>
  <si>
    <t>Montáž netieneného patch panelu, 16xRJ45</t>
  </si>
  <si>
    <t>383150021500.S</t>
  </si>
  <si>
    <t>Patch panel 16xRJ45/u, Cat.5e, komplet osadený</t>
  </si>
  <si>
    <t>220512110.S</t>
  </si>
  <si>
    <t>Zapojenie jedneho portu do patch panelu - 1xRJ45</t>
  </si>
  <si>
    <t>220512133.S</t>
  </si>
  <si>
    <t>Meranie certifikácie cat.5e, vystavenie protokolu</t>
  </si>
  <si>
    <t>220730221.S</t>
  </si>
  <si>
    <t>Koaxiálny kábel ovíjaný alebo opradený uložený v rúrke resp.elektroinštalačnálište, bez ukonč.a zapojenia</t>
  </si>
  <si>
    <t>220733041.S</t>
  </si>
  <si>
    <t>Montáž a inštalácia TV+SAT zásuvky</t>
  </si>
  <si>
    <t>384270001200</t>
  </si>
  <si>
    <t>Zásuvka Valena TV-R-SAT</t>
  </si>
  <si>
    <t>46-M</t>
  </si>
  <si>
    <t xml:space="preserve">Zemné práce vykonávané pri externých montážnych prácach   </t>
  </si>
  <si>
    <t>460200133.S</t>
  </si>
  <si>
    <t>Hĺbenie káblovej ryhy ručne 35 cm širokej a 50 cm hlbokej, v zemine triedy 3</t>
  </si>
  <si>
    <t>460560133.S</t>
  </si>
  <si>
    <t>Ručný zásyp nezap. káblovej ryhy bez zhutn. zeminy, 35 cm širokej, 50 cm hlbokej v zemine tr. 3</t>
  </si>
  <si>
    <t>VRN</t>
  </si>
  <si>
    <t xml:space="preserve">Investičné náklady neobsiahnuté v cenách   </t>
  </si>
  <si>
    <t>001000031.S</t>
  </si>
  <si>
    <t>Revázia</t>
  </si>
  <si>
    <t>001000032.S</t>
  </si>
  <si>
    <t>Nešpecifikované práce</t>
  </si>
  <si>
    <t>001000033.S</t>
  </si>
  <si>
    <t>Projektová dokumentácia skutočného vyhotovenia</t>
  </si>
  <si>
    <t>001000034.S</t>
  </si>
  <si>
    <t>Koordinácia s EZ</t>
  </si>
  <si>
    <t xml:space="preserve">SO 01.2.NV - Neoprávnené výdavky ZS 1.NP </t>
  </si>
  <si>
    <t xml:space="preserve">SO 01.1-NV - Búracie práce - ZS 1.NP </t>
  </si>
  <si>
    <t>Odvoz sutiny a vybúraných hmôt na skládku za každý ďalší 1 km - celkom 5km</t>
  </si>
  <si>
    <t xml:space="preserve">SO 01.2-NV - Navrhovaný stav - ZS 1.NP </t>
  </si>
  <si>
    <t>340239239</t>
  </si>
  <si>
    <t>Zamurovanie otvorov plochy nad 1 do 4 m2 tvárnicami YTONG (375x399x249)</t>
  </si>
  <si>
    <t>622422231.S</t>
  </si>
  <si>
    <t>Oprava vonkajších omietok vápenných a vápenocem. stupeň členitosti Ia II -20% škrabaných</t>
  </si>
  <si>
    <t>Potiahnutie vonkajších stien sklotextilnou mriežkou s celoplošným prilepením</t>
  </si>
  <si>
    <t>625250762.S</t>
  </si>
  <si>
    <t>Kontaktný zatepľovací systém ostenia z minerálnej vlny hr. 30 mm, lepiaca a armovacia malta, armovacia sieťka - ostenia,nadpražia</t>
  </si>
  <si>
    <t>625250703.S</t>
  </si>
  <si>
    <t>Kontaktný zatepľovací systém z minerálnej vlny hr. 50 mm, skrutkovacie kotvy, lepiaca a armovacia malta, armovacia sieťka - fasáda</t>
  </si>
  <si>
    <t>625250541.S</t>
  </si>
  <si>
    <t>Kontaktný zatepľovací systém soklovej alebo vodou namáhanej časti hr. 30 mm, skrutkovacie kotvy, lepiaca a armovacia malta, armovacia sieťka - sokel</t>
  </si>
  <si>
    <t>625250550.S</t>
  </si>
  <si>
    <t>Kontaktný zatepľovací systém soklovej alebo vodou namáhanej časti hr. 120 mm, skrutkovacie kotvy, lepiaca a armovacia malta, armovacia sieťka - sokel</t>
  </si>
  <si>
    <t>953945314.S</t>
  </si>
  <si>
    <t>Hliníkový soklový profil šírky 153 mm</t>
  </si>
  <si>
    <t>711111015.S1</t>
  </si>
  <si>
    <t>Izolácia proti zemnej a povrchovej vlhkosti , zvislá - sokel</t>
  </si>
  <si>
    <t>764410750.S</t>
  </si>
  <si>
    <t>Oplechovanie parapetov z hliníkového farebného Al plechu, vrátane rohov do r.š. 330 mm-zamerať priamo na stavbe</t>
  </si>
  <si>
    <t>998764101.S</t>
  </si>
  <si>
    <t>Presun hmôt pre konštrukcie klampiarske v objektoch výšky do 6 m</t>
  </si>
  <si>
    <t>SO 02 - PRESTAVBA A NADSTAVBA BUDOVY BÝVALEJ KOTOLNE</t>
  </si>
  <si>
    <t>SO 02.1.OV - Oprávnené výdavky - Bývalá kotolňa</t>
  </si>
  <si>
    <t xml:space="preserve">SO 02.1-OV - Navrhovaný stav-Stavebná časť - Bývalá kotolňa 2.NP </t>
  </si>
  <si>
    <t xml:space="preserve">    4 - Vodorovné konštrukcie</t>
  </si>
  <si>
    <t>317161122.S</t>
  </si>
  <si>
    <t>Pórobetónový preklad nenosný šírky 100 mm, výšky 250 mm, dĺžky 1200 mm</t>
  </si>
  <si>
    <t>317165221</t>
  </si>
  <si>
    <t>Nosný preklad YTONG šírky 300 mm, výšky 249 mm, dĺžky 1250 mm</t>
  </si>
  <si>
    <t>317165226</t>
  </si>
  <si>
    <t>Nosný preklad YTONG šírky 300 mm, výšky 249 mm, dĺžky 2500 mm</t>
  </si>
  <si>
    <t>Vodorovné konštrukcie</t>
  </si>
  <si>
    <t>417321414.S</t>
  </si>
  <si>
    <t>Betón stužujúcich pásov a vencov železový tr. C 20/25</t>
  </si>
  <si>
    <t>417351115.S</t>
  </si>
  <si>
    <t>Debnenie bočníc stužujúcich pásov a vencov vrátane vzpier zhotovenie</t>
  </si>
  <si>
    <t>417351116.S</t>
  </si>
  <si>
    <t>Debnenie bočníc stužujúcich pásov a vencov vrátane vzpier odstránenie</t>
  </si>
  <si>
    <t>417361821.S</t>
  </si>
  <si>
    <t>Výstuž stužujúcich pásov a vencov z betonárskej ocele B500 (10505)</t>
  </si>
  <si>
    <t>417391151.S</t>
  </si>
  <si>
    <t>Montáž obkladu betónových konštrukcií vykonaný súčasne s betónovaním extrudovaným polystyrénom</t>
  </si>
  <si>
    <t>283750000700.S</t>
  </si>
  <si>
    <t>Doska XPS hr. 50 mm, zateplenie soklov, suterénov, podláh</t>
  </si>
  <si>
    <t>Násyp - ochranná krycia vrstva z praného kameniva s utlačením a urovnaním povrchu fr.16-22mm -strecha S1</t>
  </si>
  <si>
    <t>625250701.S</t>
  </si>
  <si>
    <t>Kontaktný zatepľovací systém z minerálnej vlny hr. 30 mm, skrutkovacie kotvy - podhľady loggií</t>
  </si>
  <si>
    <t>Kontaktný zatepľovací systém z minerálnej vlny hr. 50 mm, skrutkovacie kotvy, lepiaca a armovacia malta, armovacia sieťka - deliaca stena medzi loggiami</t>
  </si>
  <si>
    <t>711210200.S</t>
  </si>
  <si>
    <t>Zhotovenie dvojnásobnej izol. stierky balkónov a terás na ploche vodorovnej</t>
  </si>
  <si>
    <t>245650000400.S1</t>
  </si>
  <si>
    <t>Stierka hydroizolačná, 1-zložková, pružná</t>
  </si>
  <si>
    <t>247710007700.S</t>
  </si>
  <si>
    <t>Pás tesniaci š. 120 mm, na utesnenie rohových a spojovacích škár pri aplikácii hydroizolácií</t>
  </si>
  <si>
    <t>Montáž tepelnej izolácie stropov rovných minerálnou vlnou, spodkom s úpravou viazacím drôtom</t>
  </si>
  <si>
    <t>713170060.S</t>
  </si>
  <si>
    <t>Montáž tepelnej izolácie z XPS na balkóny a terasy lepením</t>
  </si>
  <si>
    <t>283750001700.S1</t>
  </si>
  <si>
    <t>Doska XPS  hr. 40 mm pre podlahy-spádová</t>
  </si>
  <si>
    <t>762421306.S</t>
  </si>
  <si>
    <t>Obloženie stropov alebo strešných podhľadov z dosiek OSB skrutkovaných na zraz hr. dosky 25 mm</t>
  </si>
  <si>
    <t>762712140.S</t>
  </si>
  <si>
    <t>Montáž priestorových viazaných konštrukcií z reziva hraneného prierezovej plochy 280 - 450 cm2</t>
  </si>
  <si>
    <t>763120010.S</t>
  </si>
  <si>
    <t>Sadrokartónová inštalačná predstena pre sanitárne zariadenia, kca CD+UD, jednoducho opláštená doskou impregnovanou H2 12,5 mm</t>
  </si>
  <si>
    <t>763163321.S1</t>
  </si>
  <si>
    <t>Strop SDK na oceľovej konštrukcií CD+UD a závesoch s parozábranou, doska protipožiarna DF 12.5 mm, TI MW 150 mm</t>
  </si>
  <si>
    <t>763163341.S1</t>
  </si>
  <si>
    <t>Strop SDK na oceľovej konštrukcií CD+UD a závesoch s parozábranou, doska protipožiarna impregnovaná DFH2 12.5 mm, TI 150 mm</t>
  </si>
  <si>
    <t>764421720.S</t>
  </si>
  <si>
    <t>Oplechovanie okapov loggii - systémové riešenie</t>
  </si>
  <si>
    <t>611-900x750</t>
  </si>
  <si>
    <t>Plastové okno jednokrídlové OS, šxv 900x750 mm, izolačné trojsklo, 6 komorový profil,dištančný rámik,stredové tesnenie, celoobvodové bezpeč.kovanie, mikroventil., vr.prísluš, RAL 7030 - informat.cen</t>
  </si>
  <si>
    <t>611-900x1500</t>
  </si>
  <si>
    <t>Plastové okno jednokrídlové OS, šxv 900x1500mm, izolačné trojsklo, 6 komorový profil,dištančný rámik,stredové tesnenie, celoobvodové bezpeč.kovanie, mikroventil., vr.prísluš, RAL 7030 - informatívna cena</t>
  </si>
  <si>
    <t>611-1000x2380</t>
  </si>
  <si>
    <t>Plastová okno jednokrídlové OS, šxv 1000x2380mm, izolačné trojsklo, 6 komorový profil,dištančný rámik,stredové tesnenie, celoobvodové bezpeč.kovanie, mikroventil., vr.prísluš, RAL 7030 - informatívna cana</t>
  </si>
  <si>
    <t>611-1600x2380</t>
  </si>
  <si>
    <t>Plastová presklená stena dvojkrídlové O+fix, šxv 1600x2380mm,otváravá č. š.900mm, izolačné trojsklo, 6 komorový profil,dištančný rámik,stredové tesnenie, celoobvodové bezpeč.kovanie, mikroventil., vr.prísluš, RAL 7030 - informatívna cena</t>
  </si>
  <si>
    <t>Plastové vchodové dvere otváravé, šxv 1050x2380mm,izolačné trojsklo, 6 komorový profil,5-komorový krídl.profil,staveb.hl.85mm,hliník.prah,kovanie GU-automatik s 3-bod.zamykaním, RAL 7030 - informatívna cena</t>
  </si>
  <si>
    <t>Kľučka dverová a rozeta 2x, nehrdzavejúca oceľ, povrch nerez brúsený</t>
  </si>
  <si>
    <t>Dvere vnútorné jednokrídlové, šírka 600-900 mm, výplň DTD doska, povrch CPL laminát, mechanicky odolné plné</t>
  </si>
  <si>
    <t>Montáž parapetnej dosky plastovej šírky do 300 mm</t>
  </si>
  <si>
    <t>Parapetná doska plastová, šírka 300 mm, komôrková vnútorná</t>
  </si>
  <si>
    <t>998766101.S</t>
  </si>
  <si>
    <t>Presun hmot pre konštrukcie stolárske v objektoch výšky do 6 m</t>
  </si>
  <si>
    <t>767164016.S</t>
  </si>
  <si>
    <t>Montáž zábradlia na francúzske okná , kotvenie</t>
  </si>
  <si>
    <t>553-13NOZ6</t>
  </si>
  <si>
    <t>Zábradlie z pozink.ocele na francúzske okná, vertikálne výplň z oceľ.pásoviny 40x6mm, výška do 1200 mm, kotvenie,RAL 7030 exteriérové</t>
  </si>
  <si>
    <t>Montáž soklíkov z obkladačiek - terasy</t>
  </si>
  <si>
    <t>771576304.S</t>
  </si>
  <si>
    <t>Montáž podláh z dlaždíc keramických do tmelu flexibilného mrazuvzdorného -terasy</t>
  </si>
  <si>
    <t>597740000400.S</t>
  </si>
  <si>
    <t>Dlaždice keramické protišmykové, mrazuvzdorné - podľa výberu</t>
  </si>
  <si>
    <t>781732040.S1</t>
  </si>
  <si>
    <t>Montáž obkladov vonk. stien z obkladačiek tehlových kladených do malty, škár. hmotou škárovacou</t>
  </si>
  <si>
    <t>596360000100.S1</t>
  </si>
  <si>
    <t>Obkladový pásik tehlový s hladkým pieskov.povrchom, jemnej farby, rozmer 210x23x50mm - podľa výberu a vzorkovníka</t>
  </si>
  <si>
    <t>153</t>
  </si>
  <si>
    <t>306</t>
  </si>
  <si>
    <t>308</t>
  </si>
  <si>
    <t xml:space="preserve">SO 02.2-OV - Zdravotechnika - Bývalá kotolňa </t>
  </si>
  <si>
    <t xml:space="preserve">    8 - Rúrové vedenie</t>
  </si>
  <si>
    <t>167101100.S</t>
  </si>
  <si>
    <t>Nakladanie výkopku tr.1-4 ručne</t>
  </si>
  <si>
    <t>451572111.S</t>
  </si>
  <si>
    <t>Lôžko pod potrubie, stoky a drobné objekty, v otvorenom výkope z kameniva drobného ťaženého 0-4 mm</t>
  </si>
  <si>
    <t>Rúrové vedenie</t>
  </si>
  <si>
    <t>871181058.S</t>
  </si>
  <si>
    <t>Montáž vodovodného potrubia z dvojvsrtvového PE 100 SDR17/PN10 zváraných natupo D 40x2,4 mm</t>
  </si>
  <si>
    <t>286130030800.S</t>
  </si>
  <si>
    <t>Rúra HDPE na vodu PE100 PN10 SDR17 40x2,4x100 m</t>
  </si>
  <si>
    <t>877181002.S</t>
  </si>
  <si>
    <t>Montáž tvarovky vodovodného potrubia z PE 100 zváranej natupo D 40 mm</t>
  </si>
  <si>
    <t>286530017200.S1</t>
  </si>
  <si>
    <t>Tvarovky PE 100 SDR 11 D 40 mm</t>
  </si>
  <si>
    <t>961055111.S</t>
  </si>
  <si>
    <t>Búranie základov alebo vybúranie otvorov  v základoch železobetónových,  -2,40000t</t>
  </si>
  <si>
    <t>971056005.S</t>
  </si>
  <si>
    <t>Jadrové vrty diamantovými korunkami do D 60 mm do stien - železobetónových -0,00007t</t>
  </si>
  <si>
    <t>721170905.S</t>
  </si>
  <si>
    <t>Oprava odpadového potrubia novodurového vsadenie odbočky do potrubia D 50 mm</t>
  </si>
  <si>
    <t>721171106.S1</t>
  </si>
  <si>
    <t>Potrubie z PVC - U odpadové zavesené hrdlové D 50 mm</t>
  </si>
  <si>
    <t>721213000.S</t>
  </si>
  <si>
    <t>Montáž podlahového vpustu  DN 50</t>
  </si>
  <si>
    <t>286630021800.S</t>
  </si>
  <si>
    <t>Podlahový vtok s vertikálnym odtokom D 50 mm, rošt 150x150 mm, PE-HD</t>
  </si>
  <si>
    <t>230203691.S</t>
  </si>
  <si>
    <t>Montáž prechodka HDPE d32/ PexAlPex d 32/1"</t>
  </si>
  <si>
    <t>2862200.1</t>
  </si>
  <si>
    <t>Prechodka HDPE d 32/PeX-Al-PeX d32</t>
  </si>
  <si>
    <t>725333360.S</t>
  </si>
  <si>
    <t>Montáž výlevky keramickej voľne stojacej bez výtokovej armatúry</t>
  </si>
  <si>
    <t>642710000100.S</t>
  </si>
  <si>
    <t>Výlevka stojatá keramická s plastovou mrežou</t>
  </si>
  <si>
    <t>725829801.S</t>
  </si>
  <si>
    <t>Montáž batérie výlevkovej nástennej pákovej alebo klasickej s mechanickým ovládaním</t>
  </si>
  <si>
    <t>551450003400</t>
  </si>
  <si>
    <t>Batéria umývadlová nástenná páková -výlevka</t>
  </si>
  <si>
    <t>725869351.S</t>
  </si>
  <si>
    <t>Montáž zápachovej uzávierky pre zariaďovacie predmety, výlevkovej do D 50 mm</t>
  </si>
  <si>
    <t>551620014100.S</t>
  </si>
  <si>
    <t>Zápachová uzávierka kolenová d 50/50 mm, pre výlevku</t>
  </si>
  <si>
    <t>SO 02.3-OV - Vykurovanie - Bývalá kotolňa</t>
  </si>
  <si>
    <t>974031155.S</t>
  </si>
  <si>
    <t>Vysekávanie rýh v akomkoľvek murive tehlovom na akúkoľvek maltu do hĺbky 100 mm a š. do 200 mm,  -0,03800t</t>
  </si>
  <si>
    <t>722221200.S</t>
  </si>
  <si>
    <t>Montáž  redukčného ventilu G 1</t>
  </si>
  <si>
    <t>551110019400.S</t>
  </si>
  <si>
    <t>Tlakový redukčný ventil, 1" FF, mosadz</t>
  </si>
  <si>
    <t>722221365.S</t>
  </si>
  <si>
    <t>Montáž vodovodného filtra závitového G 3/4</t>
  </si>
  <si>
    <t>422010003000.S</t>
  </si>
  <si>
    <t>Filter závitový na vodu 3/4", FF, PN 20, mosadz</t>
  </si>
  <si>
    <t>731291080.S</t>
  </si>
  <si>
    <t>Montáž rýchlomontážnej sady s 3-cestným zmiešavačom DN 32</t>
  </si>
  <si>
    <t>7741074</t>
  </si>
  <si>
    <t>RMS M31 DN32 Alpha2.1 32-60</t>
  </si>
  <si>
    <t>7741097</t>
  </si>
  <si>
    <t>upevnenie na RMS DN25/32</t>
  </si>
  <si>
    <t>732230200.S</t>
  </si>
  <si>
    <t>Montáž akumulačnej nádoby vykurovacej vody s vnoreným zásobníkom na prípravu TV s izoláciou objem do 400 l</t>
  </si>
  <si>
    <t>Z018470</t>
  </si>
  <si>
    <t>Vitocell 100-W SVWA 200L, biela</t>
  </si>
  <si>
    <t>Z018891</t>
  </si>
  <si>
    <t>Vitocal 200-S, Typ AWB-E-AC 201.D10, 400W, pre vykurovanie a ohrev vody, balíková zostava</t>
  </si>
  <si>
    <t>734209114.S</t>
  </si>
  <si>
    <t>Montáž závitovej armatúry s 2 závitmi G 3/4</t>
  </si>
  <si>
    <t>735154140.S</t>
  </si>
  <si>
    <t>Montáž vykurovacieho telesa panelového dvojradového výšky 600 mm/ dĺžky 400-600 mm</t>
  </si>
  <si>
    <t>735154240.S</t>
  </si>
  <si>
    <t>Montáž vykurovacieho telesa panelového trojradového výšky 600 mm/ dĺžky 400-600 mm</t>
  </si>
  <si>
    <t>K00336006009016011</t>
  </si>
  <si>
    <t>Oceľové panelové radiátory KORAD 33K 600x600, s bočným pripojením, s 3 panelmi a 3 konvektormi</t>
  </si>
  <si>
    <t>K00226004009016011</t>
  </si>
  <si>
    <t>Oceľové panelové radiátory KORAD 22K 600x400, s bočným pripojením, s 2 panelmi a 2 konvektormi</t>
  </si>
  <si>
    <t>K00226006009016011</t>
  </si>
  <si>
    <t>Oceľové panelové radiátory KORAD 22K 600x600, s bočným pripojením, s 2 panelmi a 2 konvektormi</t>
  </si>
  <si>
    <t>735158120.S1</t>
  </si>
  <si>
    <t>Vykurovacie telesá rúrkové , tlaková skúška telesa vodou</t>
  </si>
  <si>
    <t xml:space="preserve">SO 02.4-OV - Elektroinštalácia - Bývalá kotolňa </t>
  </si>
  <si>
    <t>210010161.S</t>
  </si>
  <si>
    <t>Rúrka tuhá elektroinštalačná z HDPE, D 63 uložená voľne</t>
  </si>
  <si>
    <t>286130072600.S</t>
  </si>
  <si>
    <t>Chránička tuhá dvojplášťová korugovaná DN 63, HDPE</t>
  </si>
  <si>
    <t>210800162.S</t>
  </si>
  <si>
    <t>Kábel medený uložený pevne CYKY 450/750 V 5x10</t>
  </si>
  <si>
    <t>341110002300.S</t>
  </si>
  <si>
    <t>Kábel medený CYKY 5x10 mm2</t>
  </si>
  <si>
    <t>Rozvádzač RE-2 s výzbrojou</t>
  </si>
  <si>
    <t>Rozvádzač RP s výzbrojou</t>
  </si>
  <si>
    <t>348140000600</t>
  </si>
  <si>
    <t>EL5 - Svietidlo LED nástenné  1x10W, 230V, AC, 50Hz, IP44, typ podľa výberu investora</t>
  </si>
  <si>
    <t>EL6 - Svietidlo LED stropné so senzorom 1x14W, 360°, 230V, AC, 50Hz, IP44, typ podľa výberu investora</t>
  </si>
  <si>
    <t>460200163.S</t>
  </si>
  <si>
    <t>Hĺbenie káblovej ryhy ručne 35 cm širokej a 80 cm hlbokej, v zemine triedy 3</t>
  </si>
  <si>
    <t>460420021.S</t>
  </si>
  <si>
    <t>Zriadenie, rekonšt. káblového lôžka z piesku bez zakrytia, v ryhe šír. do 65 cm, hrúbky vrstvy 5 cm</t>
  </si>
  <si>
    <t>583110000300.S</t>
  </si>
  <si>
    <t>Drvina vápencová frakcia 0-4 mm</t>
  </si>
  <si>
    <t>460490012.S</t>
  </si>
  <si>
    <t>Rozvinutie a uloženie výstražnej fólie z PE do ryhy, šírka do 33 cm</t>
  </si>
  <si>
    <t>283230008000</t>
  </si>
  <si>
    <t>Výstražná fóla PE, šxhr 300x0,08 mm, dĺ. 250 m, farba červená, HAGARD</t>
  </si>
  <si>
    <t>460560163.S</t>
  </si>
  <si>
    <t>Ručný zásyp nezap. káblovej ryhy bez zhutn. zeminy, 35 cm širokej, 80 cm hlbokej v zemine tr. 3</t>
  </si>
  <si>
    <t>SO 02.5-OV - Bleskozvod a uzemnenie - Bývalá kotolňa</t>
  </si>
  <si>
    <t>210010313.S</t>
  </si>
  <si>
    <t>Krabica (KO 125) odbočná s viečkom, bez zapojenia, štvorcová</t>
  </si>
  <si>
    <t>345410000500.S</t>
  </si>
  <si>
    <t>Krabica odbočná z PVC s viečkom pod omietku KO 125</t>
  </si>
  <si>
    <t>345410000600.S</t>
  </si>
  <si>
    <t>OBO 5106133 Revízne dvierka 5800 VZ</t>
  </si>
  <si>
    <t>210011304.S</t>
  </si>
  <si>
    <t>Osadenie polyamidovej príchytky (hmoždinky) HM 12, do tehlového muriva</t>
  </si>
  <si>
    <t>311310008520.S</t>
  </si>
  <si>
    <t>Hmoždinka 12x160 rámová KPR</t>
  </si>
  <si>
    <t>210220020.S</t>
  </si>
  <si>
    <t>Uzemňovacie vedenie v zemi FeZn do 120 mm2 vrátane izolácie spojov</t>
  </si>
  <si>
    <t>210220021.S</t>
  </si>
  <si>
    <t>Uzemňovacie vedenie v zemi FeZn vrátane izolácie spojov O 10 mm</t>
  </si>
  <si>
    <t>210220050.S</t>
  </si>
  <si>
    <t>Označenie zvodov číselnými štítkami</t>
  </si>
  <si>
    <t>354410064800.S</t>
  </si>
  <si>
    <t>Štítok orientačný nerezový na zvody 1</t>
  </si>
  <si>
    <t>354410064900.S</t>
  </si>
  <si>
    <t>Štítok orientačný nerezový na zvody 2</t>
  </si>
  <si>
    <t>354410065000.S</t>
  </si>
  <si>
    <t>Štítok orientačný nerezový na zvody 3</t>
  </si>
  <si>
    <t>354410065100.S</t>
  </si>
  <si>
    <t>Štítok orientačný nerezový na zvody 4</t>
  </si>
  <si>
    <t>354410065200.S</t>
  </si>
  <si>
    <t>Štítok orientačný nerezový na zvody 5</t>
  </si>
  <si>
    <t>210220101.S</t>
  </si>
  <si>
    <t>Podpery vedenia FeZn na plochú strechu PV21</t>
  </si>
  <si>
    <t>354410034900.S</t>
  </si>
  <si>
    <t>Podložka plastová k podpere vedenia FeZn označenie podložka k PV 21</t>
  </si>
  <si>
    <t>354410035100.S</t>
  </si>
  <si>
    <t>Podpera vedenia FeZn na ploché strechy označenie PV 21 betonová</t>
  </si>
  <si>
    <t>210220105.S</t>
  </si>
  <si>
    <t>Podpery vedenia FeZn do muriva PV 01h a PV 01, 02, 03</t>
  </si>
  <si>
    <t>354410031900.S</t>
  </si>
  <si>
    <t>Podpera vedenia FeZn do muriva a do hmoždinky označenie PV 01 h</t>
  </si>
  <si>
    <t>210220204.S</t>
  </si>
  <si>
    <t>Zachytávacia tyč FeZn bez osadenia JP 10, JP 15, JP 20</t>
  </si>
  <si>
    <t>354410023000.S</t>
  </si>
  <si>
    <t>Tyč zachytávacia FeZn na upevnenie do muriva označenie JP 10</t>
  </si>
  <si>
    <t>210220206.S</t>
  </si>
  <si>
    <t>Zachytávacia tyč FeZn s osadením JP 30</t>
  </si>
  <si>
    <t>354410023300.S</t>
  </si>
  <si>
    <t>Tyč zachytávacia FeZn na upevnenie do muriva označenie JP 20, d 25 mm</t>
  </si>
  <si>
    <t>210220210.S</t>
  </si>
  <si>
    <t>Podstavec betónový FeZn k zachytávacej tyči JP</t>
  </si>
  <si>
    <t>354410024800.S</t>
  </si>
  <si>
    <t>Podstavec betónový k zachytávacej tyči FeZn označenie JP a OB 350x350</t>
  </si>
  <si>
    <t>354410030650.S</t>
  </si>
  <si>
    <t>Podložka ochranná AlMgSi k betónovému podstavcu, d 330 mm</t>
  </si>
  <si>
    <t>354410058640.S</t>
  </si>
  <si>
    <t>Klin nerezový do podstavca, d 330 mm</t>
  </si>
  <si>
    <t>210220243.S</t>
  </si>
  <si>
    <t>Svorka FeZn spojovacia SS</t>
  </si>
  <si>
    <t>354410003400.S</t>
  </si>
  <si>
    <t>Svorka FeZn spojovacia označenie SS 2 skrutky s príložkou</t>
  </si>
  <si>
    <t>210220245.S</t>
  </si>
  <si>
    <t>Svorka FeZn pripojovacia SP</t>
  </si>
  <si>
    <t>210220246.S</t>
  </si>
  <si>
    <t>Svorka FeZn na odkvapový žľab SO</t>
  </si>
  <si>
    <t>354410004200.S</t>
  </si>
  <si>
    <t>Svorka FeZn odkvapová označenie SO</t>
  </si>
  <si>
    <t>210220247.S</t>
  </si>
  <si>
    <t>Svorka FeZn skúšobná SZ</t>
  </si>
  <si>
    <t>354410004300.S</t>
  </si>
  <si>
    <t>Svorka FeZn skúšobná označenie SZ</t>
  </si>
  <si>
    <t>210220252.S</t>
  </si>
  <si>
    <t>Svorka FeZn odbočovacia spojovacia SR 01, SR 02 (pásovina do 120 mm2)</t>
  </si>
  <si>
    <t>354410000700.S</t>
  </si>
  <si>
    <t>Svorka FeZn odbočovacia spojovacia označenie SR 02 (M8) s podložkou</t>
  </si>
  <si>
    <t>210220325.S</t>
  </si>
  <si>
    <t>Oddelovacia tyč, sklolaminát</t>
  </si>
  <si>
    <t>354410064135.S</t>
  </si>
  <si>
    <t>Tyč izolujúca, sklolaminát 0,5 m</t>
  </si>
  <si>
    <t>210220800.S</t>
  </si>
  <si>
    <t>Uzemňovacie vedenie na povrchu AlMgSi drôt zvodový O 8-10 mm</t>
  </si>
  <si>
    <t>354410064200.S</t>
  </si>
  <si>
    <t>Drôt bleskozvodový zliatina AlMgSi, d 8 mm, Al</t>
  </si>
  <si>
    <t>210220803.S</t>
  </si>
  <si>
    <t>Skrytý zvod pri zatepľovacom systéme AlMgSi drôt zvodový O 8 mm</t>
  </si>
  <si>
    <t>345710009300.S</t>
  </si>
  <si>
    <t>Rúrka ohybná vlnitá pancierová so strednou mechanickou odolnosťou z PVC-U, D 32</t>
  </si>
  <si>
    <t>345710038300.S</t>
  </si>
  <si>
    <t>Príchytka z PVC pre elektroinštal. rúrky d 32 mm pre povrchovú montáž s 2 skrutkami</t>
  </si>
  <si>
    <t>460620013.S</t>
  </si>
  <si>
    <t>Proviz. úprava terénu v zemine tr. 3, aby nerovnosti terénu neboli väčšie ako 2 cm od vodor.hladiny</t>
  </si>
  <si>
    <t>Mechanizmy - pracovná plošina</t>
  </si>
  <si>
    <t>SO 02.2.NV - Neoprávnené výdavky - Bývalá kotolňa</t>
  </si>
  <si>
    <t>SO 02.1-NV - Búracie práce - Bývalá kotolňa 1.NP</t>
  </si>
  <si>
    <t>962031132.S</t>
  </si>
  <si>
    <t>Búranie priečok alebo vybúranie otvorov plochy nad 4 m2 z tehál pálených, plných alebo dutých hr. do 150 mm,  -0,19600t</t>
  </si>
  <si>
    <t>962032631.S1</t>
  </si>
  <si>
    <t>Búranie muriva z tehál nad strechou na akúkoľvek maltu,  -1,63300t</t>
  </si>
  <si>
    <t>965043341.S</t>
  </si>
  <si>
    <t>Búranie podkladov pod dlažby, liatych dlažieb a mazanín,betón s poterom,teracom hr.do 100 mm, plochy nad 4 m2  -2,20000t</t>
  </si>
  <si>
    <t>965043441.S1</t>
  </si>
  <si>
    <t>Búranie betónových podkladov - spádová vrstva strechy</t>
  </si>
  <si>
    <t>966053121.S</t>
  </si>
  <si>
    <t>Vybúranie častí ríms zo železobetónu vyložených do 500 mm,  -0,08300t</t>
  </si>
  <si>
    <t>968071115.S</t>
  </si>
  <si>
    <t>Demontáž okien kovových s rámom, vrátane parapetov, 1 bm obvodu - 0,005t</t>
  </si>
  <si>
    <t>968071116.S</t>
  </si>
  <si>
    <t>Demontáž dverí kovových so zárubňou, 1 bm obvodu - 0,005t</t>
  </si>
  <si>
    <t>971033641.S</t>
  </si>
  <si>
    <t>Vybúranie otvorov v murive tehl. plochy do 4 m2 hr. do 300 mm,  -1,87500t</t>
  </si>
  <si>
    <t>971033651.S</t>
  </si>
  <si>
    <t>Vybúranie otvorov v murive tehl. plochy do 4 m2 hr. do 600 mm,  -1,87500t</t>
  </si>
  <si>
    <t>973031334.S</t>
  </si>
  <si>
    <t>Vysekanie kapsy z tehál plochy do 0,25 m2, hl. do 150 mm,  -0,04000t</t>
  </si>
  <si>
    <t>978013141.S</t>
  </si>
  <si>
    <t>Otlčenie omietok stien vnútorných vápenných alebo vápennocementových v rozsahu do 30 %,  -0,01000t</t>
  </si>
  <si>
    <t>979089212.S</t>
  </si>
  <si>
    <t>Poplatok za skladovanie - bitúmenové zmesi, uholný decht, dechtové výrobky (17 03 ), ostatné</t>
  </si>
  <si>
    <t>712300833.S1</t>
  </si>
  <si>
    <t>Odstránenie povlakovej krytiny na strechách plochých 10° , asfaltové pásy</t>
  </si>
  <si>
    <t>764430840.S</t>
  </si>
  <si>
    <t>Demontáž oplechovania múrov a nadmuroviek rš od 330 do 500 mm,  -0,00230t</t>
  </si>
  <si>
    <t>SO 02.2-NV - Navrhovaný stav - Bývalá kotolňa 1.NP</t>
  </si>
  <si>
    <t>317165223</t>
  </si>
  <si>
    <t>Nosný preklad YTONG šírky 300 mm, výšky 249 mm, dĺžky 1750 mm</t>
  </si>
  <si>
    <t>317165242</t>
  </si>
  <si>
    <t>Nosný preklad YTONG šírky 375 mm, výšky 249 mm, dĺžky 1500 mm</t>
  </si>
  <si>
    <t>Osadenie oceľových valcovaných nosníkov, vrátane montážneho materiálu- strop</t>
  </si>
  <si>
    <t>342272102</t>
  </si>
  <si>
    <t>Priečky z tvárnic YTONG hr. 100 mm P2-500 hladkých, na MVC a maltu YTONG (100x249x599)</t>
  </si>
  <si>
    <t>631351101.S</t>
  </si>
  <si>
    <t>Debnenie stien, rýh a otvorov v podlahách zhotovenie</t>
  </si>
  <si>
    <t>631351102.S</t>
  </si>
  <si>
    <t>Debnenie stien, rýh a otvorov v podlahách odstránenie</t>
  </si>
  <si>
    <t>Zhotovenie okrajovej dilatačnej pásky z PE</t>
  </si>
  <si>
    <t>611460124.S</t>
  </si>
  <si>
    <t>Príprava vnútorného podkladu stropov penetráciou pod omietky a nátery</t>
  </si>
  <si>
    <t>611460362.S</t>
  </si>
  <si>
    <t>Vnútorná omietka stropov vápennocementová jednovrstvová, hr. 8 mm</t>
  </si>
  <si>
    <t>612460122.S</t>
  </si>
  <si>
    <t>Príprava vnútorného podkladu stien penetráciou hĺbkovou na nasiakavé podklady</t>
  </si>
  <si>
    <t>SDK  - základný penetračný náter</t>
  </si>
  <si>
    <t>763138223.S</t>
  </si>
  <si>
    <t>Podhľad SDK závesný na dvojúrovňovej oceľovej podkonštrukcií CD+UD, doska protipožiarna impregnovaná 12.5 mm</t>
  </si>
  <si>
    <t>Oplechovanie vonkajších parapetov Al poplast. max.rš.200mm-zamerať priamo na stavbe!</t>
  </si>
  <si>
    <t>611-800x400</t>
  </si>
  <si>
    <t>Plastové okno jednokrídlové OS, šxv 800x400mm, izolačné trojsklo, 6 komorový profil,dištančný rámik,stredové tesnenie, celoobvodové bezpeč.kovanie, mikroventil., vr.prísluš, RAL 7030 - informat.cen</t>
  </si>
  <si>
    <t>611-1200x400</t>
  </si>
  <si>
    <t>Plastové okno jednokrídlové OS, šxv 1200x400mm, izolačné trojsklo, 6 komorový profil,dištančný rámik,stredové tesnenie, celoobvodové bezpeč.kovanie, mikroventil., vr.prísluš, RAL 7030 - informatívna cena</t>
  </si>
  <si>
    <t>611-2370x2280</t>
  </si>
  <si>
    <t>Plastová presklená stena dvojkrídlové O+fix, šxv 2370x2280mm,otvár.časť š.900mm, izolačné trojsklo, 6 komorový profil,dištančný rámik,stredové tesnenie, celoobvodové bezpeč.kovanie, mikroventil., vr.prísluš, RAL 7030 - informatívna cana</t>
  </si>
  <si>
    <t>611-2360x2280</t>
  </si>
  <si>
    <t>Plastová presklená stena dvojkrídlové do boka posuvné+fix, šxv 2360x2280mm,posuvná.časť š.1180mm, izolačné trojsklo, 6 komorový profil,dištančný rámik,stredové tesnenie, celoobvodové bezpeč.kovanie, mikroventil., vr.prísluš, RAL 7030 - informatívna cena</t>
  </si>
  <si>
    <t>611-1050x2280</t>
  </si>
  <si>
    <t>Plastové vchodové dvere otváravé, šxv 1050x2280mm,izolačné trojsklo, 6 komorový profil,5-komorový krídl.profil,staveb.hl.85mm,hliník.prah,kovanie GU-automatik s 3-bod.zamykaním, RAL 7030 - informatívna cena</t>
  </si>
  <si>
    <t>611810002900.S</t>
  </si>
  <si>
    <t>Zárubňa vnútorná obložková, šírka 600-900 mm, výška 1970 mm, DTD doska, povrch CPL laminát, pre stenu hrúbky 260-350 mm, pre jednokrídlové dvere</t>
  </si>
  <si>
    <t>Lišta obvodová</t>
  </si>
  <si>
    <t>Montáž obkladov vnútor. stien z obkladačiek</t>
  </si>
  <si>
    <t>SO 03 - SPEVNENÉ PLOCHY A KOMUNIKÁCIE</t>
  </si>
  <si>
    <t>SO 03.1 - Spevnené plochy a komunikácie</t>
  </si>
  <si>
    <t xml:space="preserve">    5 - Komunikácie</t>
  </si>
  <si>
    <t>113107241.S</t>
  </si>
  <si>
    <t>Odstránenie krytu v ploche nad 200 m2 asfaltového, hr. vrstvy do 50 mm,  -0,09800t</t>
  </si>
  <si>
    <t>113307223.S</t>
  </si>
  <si>
    <t>Odstránenie podkladu v ploche nad 200 m2 z kameniva hrubého drveného, hr.200 do 300 m,  -0,40000t</t>
  </si>
  <si>
    <t>113307231.S</t>
  </si>
  <si>
    <t>Odstránenie podkladu v ploche nad 200 m2 z betónu prostého, hr. vrstvy do 150 mm,  -0,22500t</t>
  </si>
  <si>
    <t>122301102.S</t>
  </si>
  <si>
    <t>Odkopávka a prekopávka nezapažená v hornine 4, nad 100 do 1000 m3</t>
  </si>
  <si>
    <t>Zásyp sypaninou so zhutnením jám, šachiet, rýh, zárezov alebo okolo objektov do 100 m3- použjú sa pôvodné vykopané vrstvy</t>
  </si>
  <si>
    <t>181101101.S</t>
  </si>
  <si>
    <t>Úprava pláne v zárezoch v hornine 1-4 bez zhutnenia</t>
  </si>
  <si>
    <t>181201102.S</t>
  </si>
  <si>
    <t>Úprava pláne v násypoch v hornine 1-4 so zhutnením</t>
  </si>
  <si>
    <t>457971111.S</t>
  </si>
  <si>
    <t>Zriadenie vrstvy z geotextílie so sklonom do 1:5-2 vrstvy</t>
  </si>
  <si>
    <t>69311000-geo</t>
  </si>
  <si>
    <t>Geotextília do podzemných vrstiev</t>
  </si>
  <si>
    <t>Komunikácie</t>
  </si>
  <si>
    <t>564521111.S</t>
  </si>
  <si>
    <t>Zhotovenie podsypu alebo podkladu zo sypaniny, po zhutnení hr. 80 mm</t>
  </si>
  <si>
    <t>564531111.S</t>
  </si>
  <si>
    <t>Zhotovenie podsypu alebo podkladu zo sypaniny, po zhutnení hr. 100 mm</t>
  </si>
  <si>
    <t>564752114.S</t>
  </si>
  <si>
    <t>Podklad alebo kryt z kameniva hrubého drveného veľ. 32-63 mm (vibr.štrk) po zhut.hr. 180 mm</t>
  </si>
  <si>
    <t>564761111.S</t>
  </si>
  <si>
    <t>Podklad alebo kryt z kameniva hrubého drveného veľ. 32-63 mm s rozprestretím a zhutnením hr. 200 mm</t>
  </si>
  <si>
    <t>564962111.S</t>
  </si>
  <si>
    <t>Podklad z mechanicky spevneného kameniva MSK s rozprestretím a zhutnením, po zhutnení hr. 200 mm</t>
  </si>
  <si>
    <t>581140312.S1</t>
  </si>
  <si>
    <t>Kryt cementobetónový cestných komunikácií skupiny CB III,C30/37, Dmax 32,STN 7366123, hr. 220 mm</t>
  </si>
  <si>
    <t>596911144.S</t>
  </si>
  <si>
    <t>Kladenie betónovej zámkovej dlažby komunikácií pre peších hr. 60 mm pre peších nad 300 m2 so zriadením lôžka z kameniva hr. 40 mm fr.0-8mm</t>
  </si>
  <si>
    <t>592460007700.S</t>
  </si>
  <si>
    <t>Dlažba betónová hr.60 mm</t>
  </si>
  <si>
    <t>596911223.S1</t>
  </si>
  <si>
    <t>Kladenie betónovej zámkovej dlažby pozemných komunikácií hr. 80 mm  nad 100 do 300 m2 so zriadením lôžka z kameniva hr. 40 mm fr.0-8mm</t>
  </si>
  <si>
    <t>592460008700.S</t>
  </si>
  <si>
    <t>Dlažba betónová hr.80 mm</t>
  </si>
  <si>
    <t>596911331.S</t>
  </si>
  <si>
    <t>Kladenie dlažby pre nevidiacich hr. 60 mm do lôžka z kameniva ťaženého s vyplnením škár</t>
  </si>
  <si>
    <t>592460007300.S</t>
  </si>
  <si>
    <t>Dlažba betónová pre nevidiacich, rozmer  nopková(pupčeková), farebná-podľa výberu!</t>
  </si>
  <si>
    <t>592460007300.S1</t>
  </si>
  <si>
    <t>Dlažba betónová pre nevidiacich, rozmer  vrúbkovaná, farebná-podľa výberu!</t>
  </si>
  <si>
    <t>596912213.S</t>
  </si>
  <si>
    <t>Kladenie betónovej dlažby z vegetačných tvárnic hr. 80 mm, do lôžka z kameniva ťaženého hr.40mm, fr.0-8mm, plochy nad 100 do 300 m2</t>
  </si>
  <si>
    <t>592460020200.S</t>
  </si>
  <si>
    <t>Dlažba betónová zatrávňovacia hr.80mm</t>
  </si>
  <si>
    <t>631362441.S1</t>
  </si>
  <si>
    <t>Výstuž cestnej komunikácie z oceľových sietí , priemer drôtu 8/8 mm, veľkosť oka 100x100 mm, B500, krytie 40mm</t>
  </si>
  <si>
    <t>916362113.S</t>
  </si>
  <si>
    <t>Osadenie cestného obrubníka betónového stojatého do lôžka z betónu prostého tr. C 20/25 s bočnou oporou</t>
  </si>
  <si>
    <t>592170003800.S</t>
  </si>
  <si>
    <t>Obrubník cestný so skosením, lxšxv 1000x150x250 mm</t>
  </si>
  <si>
    <t>592170000900.S</t>
  </si>
  <si>
    <t>Obrubník cestný bez skosenia rovný, lxšxv 1000x150x250 mm</t>
  </si>
  <si>
    <t>918101113.S</t>
  </si>
  <si>
    <t>Lôžko pod obrubníky, krajníky alebo obruby z dlažobných kociek z betónu prostého tr. C 20/25</t>
  </si>
  <si>
    <t>919726213.S1</t>
  </si>
  <si>
    <t>Dilatačné škáry  plôch, s dvojnás. penetračným náterom ,asfaltová modifikovaná zálievka s výplňovým drveným kamenivom</t>
  </si>
  <si>
    <t>919726221.S</t>
  </si>
  <si>
    <t>Dilatačné škáry plôch, tesnenie škár vložením gumenej vložky</t>
  </si>
  <si>
    <t>272890000100.S</t>
  </si>
  <si>
    <t>Pásy gumové dilatačné</t>
  </si>
  <si>
    <t>919735112.S</t>
  </si>
  <si>
    <t>Rezanie existujúceho asfaltového krytu alebo podkladu hĺbky nad 50 do 100 mm</t>
  </si>
  <si>
    <t>919735123.S</t>
  </si>
  <si>
    <t>Rezanie existujúceho betónového krytu alebo podkladu hĺbky nad 100 do 150 mm</t>
  </si>
  <si>
    <t>931961115.S1</t>
  </si>
  <si>
    <t>Vložky do dilatačných škár zvislé, z polystyrénovej dosky hr.10mm</t>
  </si>
  <si>
    <t>979087212.S</t>
  </si>
  <si>
    <t>Nakladanie na dopravné prostriedky pre vodorovnú dopravu sutiny</t>
  </si>
  <si>
    <t>979089715.S</t>
  </si>
  <si>
    <t>Prenájom kontajneru 16 m3</t>
  </si>
  <si>
    <t>998224111.S</t>
  </si>
  <si>
    <t>Presun hmôt pre pozemné komunikácie s krytom monolitickým betónovým akejkoľvek dĺžky objektu</t>
  </si>
  <si>
    <t>711471051.S1</t>
  </si>
  <si>
    <t>Zhotovenie izolácie  ropotesnou fóliou položenou voľne na vodorovnej ploche so zvarením spoju</t>
  </si>
  <si>
    <t>283230000200.S</t>
  </si>
  <si>
    <t>Hydroizolačná fólia PE-HD hr. 1,5 mm, izolácia proti vlhkosti, radónu a úniku ropných produktov</t>
  </si>
  <si>
    <t>SO 03.2 - Trvalé a dočasné dopravné značenie</t>
  </si>
  <si>
    <t>131201102.S</t>
  </si>
  <si>
    <t>Výkop nezapaženej jamy v hornine 3, nad 100 do 1000 m3</t>
  </si>
  <si>
    <t>275313611.S</t>
  </si>
  <si>
    <t>Betón základových pätiek, prostý tr. C 16/20</t>
  </si>
  <si>
    <t>914001111.S</t>
  </si>
  <si>
    <t>Osadenie a montáž cestnej zvislej dopravnej značky na stĺpik, stĺp, konzolu alebo objekt</t>
  </si>
  <si>
    <t>404410113438</t>
  </si>
  <si>
    <t>Informatívna značka ZDZ 321-30 "Jednosmerná cesta", Zn lisovaná, V2 - 600x600 mm</t>
  </si>
  <si>
    <t>404410176032</t>
  </si>
  <si>
    <t>Návesť ZDZ 325-10 "Priechod pre chodcov (informačná značka,umiestnenie vpravo)", Zn lisovaná, V1-600x600 mm</t>
  </si>
  <si>
    <t>404410035290</t>
  </si>
  <si>
    <t>Regulačná značka ZDZ 230 "Zákaz vjazdu", Zn lisovaná, V3 - kruh 750 mm</t>
  </si>
  <si>
    <t>404410033925</t>
  </si>
  <si>
    <t>Regulačná značka ZDZ 202 "Stoj, daj prednosť v jazde", Zn lisovaná, V2-900 x 900 mm</t>
  </si>
  <si>
    <t>404410037952</t>
  </si>
  <si>
    <t>Regulačná značka ZDZ 272-30 "Parkovanie , Zn lisovaná, V2 - 600x600 mm</t>
  </si>
  <si>
    <t>404410181028</t>
  </si>
  <si>
    <t>Všeobecná dodatková tabuľa ZDZ 506-86  "Platí pre (osoby so zdravotným postihnutím)", rozmer 231x420 mm, Zn lisovaná</t>
  </si>
  <si>
    <t>404410180938</t>
  </si>
  <si>
    <t>Všeobecná dodatková tabuľa ZDZ 504-10 "Smer platnosti (doľava)", rozmer 231x420 mm, Zn lisovaná</t>
  </si>
  <si>
    <t>404410180940</t>
  </si>
  <si>
    <t>Všeobecná dodatková tabuľa ZDZ 504-20  "Smer platnosti (doprava)", rozmer 231x420 mm, Zn lisovaná</t>
  </si>
  <si>
    <t>914501121.S</t>
  </si>
  <si>
    <t>Montáž stĺpika zvislej dopravnej značky dĺžky do 3,5 m do betónového základu</t>
  </si>
  <si>
    <t>404490008400.S</t>
  </si>
  <si>
    <t>Stĺpik Zn, d 60 mm/3,5m pre dopravné značky, červeno-biely reflexný polep</t>
  </si>
  <si>
    <t>404440000100.S</t>
  </si>
  <si>
    <t>Úchyt na stĺpik, d 60 mm</t>
  </si>
  <si>
    <t>914812211.S</t>
  </si>
  <si>
    <t>Montáž dočasnej dopravnej značky kompletnej základnej vrátane stĺpika podstavca</t>
  </si>
  <si>
    <t>404490008500.S</t>
  </si>
  <si>
    <t>Stĺpik Zn, (červeno - biely reflexný polep), pre dopravné značky</t>
  </si>
  <si>
    <t>404440000200.S</t>
  </si>
  <si>
    <t>Úchyt na stĺpik, d 40x40 mm</t>
  </si>
  <si>
    <t>404490008900.S</t>
  </si>
  <si>
    <t>Podstavec gumený, dxš 900x450 mm, pre stĺpiky dopravného značenia</t>
  </si>
  <si>
    <t>404410000405.</t>
  </si>
  <si>
    <t>Výstražná značka ZDZ 131 "Práca"</t>
  </si>
  <si>
    <t>404410035635</t>
  </si>
  <si>
    <t>Regulačná značka ZDZ 254 "Zákaz predchádzania"</t>
  </si>
  <si>
    <t>404410035725</t>
  </si>
  <si>
    <t>Regulačná značka ZDZ 264 "Koniec zákazu predchádzania"</t>
  </si>
  <si>
    <t>404410179834</t>
  </si>
  <si>
    <t>Všeobecná dodatková tabuľa ZDZ 503 "Smerová šípka "-503-10-2ks,503-20-1ks</t>
  </si>
  <si>
    <t>404450003600</t>
  </si>
  <si>
    <t>Zariadenie dopravné 702-10-smerovacia doska</t>
  </si>
  <si>
    <t>404450006000.S</t>
  </si>
  <si>
    <t>Zariadenie dopravné - Smerová alebo vodiaca doska 702-10</t>
  </si>
  <si>
    <t>404430000100.S</t>
  </si>
  <si>
    <t>Výstražné svetlo na upozornenie výkopov či dočasných pracovísk za zníženej viditeľnosti</t>
  </si>
  <si>
    <t>404430000200.S</t>
  </si>
  <si>
    <t>Batéria 4R25 do výstražného svetla 6V</t>
  </si>
  <si>
    <t>915712511.S</t>
  </si>
  <si>
    <t>Vodorovné dopravné značenie termoplastom deliacich čiar súvislých šírky 125 mm biela základná</t>
  </si>
  <si>
    <t>915712512.S</t>
  </si>
  <si>
    <t>Vodorovné dopravné značenie termoplastom deliacich čiar súvislých šírky 125 mm biela retroreflexná</t>
  </si>
  <si>
    <t>915712521.S</t>
  </si>
  <si>
    <t>Vodorovné dopravné značenie termoplastom deliacich čiar prerušovaných šírky 125 mm biela základná</t>
  </si>
  <si>
    <t>915712522.S</t>
  </si>
  <si>
    <t>Vodorovné dopravné značenie termoplastom deliacich čiar prerušovaných šírky 125 mm biela retroreflexná</t>
  </si>
  <si>
    <t>915712611.S</t>
  </si>
  <si>
    <t>Vodorovné dopravné značenie termoplastom vodiacich čiar súvislých šírky 250 mm biela základná</t>
  </si>
  <si>
    <t>915712612.S</t>
  </si>
  <si>
    <t>Vodorovné dopravné značenie termoplastom vodiacich čiar súvislých šírky 250 mm biela retroreflexná</t>
  </si>
  <si>
    <t>915721511.S</t>
  </si>
  <si>
    <t>Vodorovné dopravné značenie termoplastom prechodov pre chodcov, šípky, symboly a pod., biela základná</t>
  </si>
  <si>
    <t>915721512.S</t>
  </si>
  <si>
    <t>Vodorovné dopravné značenie termoplastom prechodov pre chodcov, šípky, symboly a pod., biela retroreflexná</t>
  </si>
  <si>
    <t>998223011.S1</t>
  </si>
  <si>
    <t>Presun hmôt pre pozemné komunikácie  akejkoľvek dĺžky objektu</t>
  </si>
  <si>
    <t>SO 04 - VODOVODNÁ A KANALIZAČNÁ PRÍPOJKA</t>
  </si>
  <si>
    <t>SO 04.1 - Vodovodná prípojka</t>
  </si>
  <si>
    <t>175101101.S</t>
  </si>
  <si>
    <t>Obsyp potrubia sypaninou z vhodných hornín 1 až 4 bez prehodenia sypaniny</t>
  </si>
  <si>
    <t>583410004300.S</t>
  </si>
  <si>
    <t>Štrkodrva frakcia 0-32 mm</t>
  </si>
  <si>
    <t>230203678.S</t>
  </si>
  <si>
    <t>Montáž prechodka PE/mosadz s vonkajším závitom PE 100 SDR11 D 40/1 1/2"</t>
  </si>
  <si>
    <t>286220028700.S</t>
  </si>
  <si>
    <t>Prechodka PE/mosadz s vonkajším závitom PE 100 SDR 11 D 40/1 1/2"</t>
  </si>
  <si>
    <t>230203685.S</t>
  </si>
  <si>
    <t>Montáž prechodka PE/mosadz s vonkajším závitom PE 100 SDR11 D 63/1 1/2"</t>
  </si>
  <si>
    <t>286220029300.S</t>
  </si>
  <si>
    <t>Prechodka PE/mosadz s vonkajším závitom PE 100 SDR 11 D 63/1 1/2"</t>
  </si>
  <si>
    <t>197730062600</t>
  </si>
  <si>
    <t>Zátka, 6/4", PN 10, T = +120 °C, vhodné pre pitnú vodu, mosadz</t>
  </si>
  <si>
    <t>871171218.S</t>
  </si>
  <si>
    <t>Montáž vodovodného RC potrubia z PE 100 RC SDR11 zváraného elektrotvarovkami D 32x3,0 mm</t>
  </si>
  <si>
    <t>STW040037100</t>
  </si>
  <si>
    <t>Rúra HDPE PE100 RC2 D 40x3,7 mm, dĺ. 100 m PN 16 (SDR11) pre tlakový rozvod pitnej vody</t>
  </si>
  <si>
    <t>871221224.S</t>
  </si>
  <si>
    <t>Montáž vodovodného RC potrubia z PE 100 RC SDR11 zváraného elektrotvarovkami D 63x5,8 mm</t>
  </si>
  <si>
    <t>STW063058100</t>
  </si>
  <si>
    <t>Rúra HDPE PE100 AQUALINE RC2 D 63x5,8 mm, dĺ. 100 m PN 16 (SDR11) pre tlakový rozvod vody</t>
  </si>
  <si>
    <t>877181058.S</t>
  </si>
  <si>
    <t>Montáž elektrotvarovky pre vodovodné potrubia z PE 100 D 40,63 mm</t>
  </si>
  <si>
    <t>28653017.S</t>
  </si>
  <si>
    <t>Elektrotvarovky PE 100 SDR 11</t>
  </si>
  <si>
    <t>879172199.S</t>
  </si>
  <si>
    <t>Príplatok k cene za montáž vodovodných prípojok DN od 32 do 80</t>
  </si>
  <si>
    <t>891211111.S</t>
  </si>
  <si>
    <t>Montáž vodovodného posúvača s osadením zemnej súpravy (bez poklopov) DN 50</t>
  </si>
  <si>
    <t>422210018200.S</t>
  </si>
  <si>
    <t>Posúvač pre domové prípojky 6/4"-2", liatina, PN 16</t>
  </si>
  <si>
    <t>422210001600.S</t>
  </si>
  <si>
    <t>Zemná súprava posúvačová Y 1020 D 50 mm</t>
  </si>
  <si>
    <t>891249111.S</t>
  </si>
  <si>
    <t>Montáž navrtávacieho pásu s ventilom menovitého tlaku 1 MPa na potrubí z rúr liat., oceľ.,plast. DN 80</t>
  </si>
  <si>
    <t>551180011400</t>
  </si>
  <si>
    <t>Navrtávací pás univerzálny s závitovým výstupom DN 80 - 2" na vodu, z tvárnej liatiny, strmeň nerez</t>
  </si>
  <si>
    <t>892233111.S</t>
  </si>
  <si>
    <t>Preplach a dezinfekcia vodovodného potrubia</t>
  </si>
  <si>
    <t>892241111.S</t>
  </si>
  <si>
    <t>Ostatné práce na rúrovom vedení, tlakové skúšky vodovodného potrubia DN do 80</t>
  </si>
  <si>
    <t>899401112.S</t>
  </si>
  <si>
    <t>Osadenie poklopu liatinového posúvačového</t>
  </si>
  <si>
    <t>552410000100.S</t>
  </si>
  <si>
    <t>Poklop posúvačový Y 4504</t>
  </si>
  <si>
    <t>899721131.S</t>
  </si>
  <si>
    <t>Označenie vodovodného potrubia bielou výstražnou fóliou</t>
  </si>
  <si>
    <t>722130213.S</t>
  </si>
  <si>
    <t>Potrubie z oceľových rúr pozink. bezšvíkových bežných-11 353.0, 10 004.0 zvarov. bežných-11 343.00 DN 25</t>
  </si>
  <si>
    <t>722130215.S</t>
  </si>
  <si>
    <t>Potrubie z oceľových rúr pozink. bezšvíkových bežných-11 353.0, 10 004.0 zvarov. bežných-11 343.00 DN 40</t>
  </si>
  <si>
    <t>722221025.S</t>
  </si>
  <si>
    <t>Montáž guľového kohúta závitového priameho pre vodu G 5/4</t>
  </si>
  <si>
    <t>551110005200.S</t>
  </si>
  <si>
    <t>Guľový uzáver pre vodu 5/4", niklovaná mosadz</t>
  </si>
  <si>
    <t>722221330.S</t>
  </si>
  <si>
    <t>Montáž spätnej klapky závitovej pre vodu G 2</t>
  </si>
  <si>
    <t>551190001300.S</t>
  </si>
  <si>
    <t>Spätná klapka vodorovná závitová 2", PN 10, pre vodu, mosadz</t>
  </si>
  <si>
    <t>722221385.S</t>
  </si>
  <si>
    <t>Montáž vodovodného filtra závitového G 2</t>
  </si>
  <si>
    <t>436320004800.S</t>
  </si>
  <si>
    <t>Filter 2" mosadz, pre filtrovanie mechanických nečistôt z pitnej vody</t>
  </si>
  <si>
    <t>722221457.S</t>
  </si>
  <si>
    <t>Montáž posúvača závitového pre vodu G 2</t>
  </si>
  <si>
    <t>551110007600.S</t>
  </si>
  <si>
    <t>Guľový uzáver pre vodu s odvodnením, 2" FF, páčka, niklovaná mosadz</t>
  </si>
  <si>
    <t>722263420.S</t>
  </si>
  <si>
    <t>Montáž vodomeru závitového jednovtokového suchobežného G 6/4</t>
  </si>
  <si>
    <t>389510000900.S</t>
  </si>
  <si>
    <t>Šróbenie 1 pár pre vodomer</t>
  </si>
  <si>
    <t>389510000700.S</t>
  </si>
  <si>
    <t>Medzikus pre dĺžku 130 mm, vonkajší závit</t>
  </si>
  <si>
    <t>388212230100</t>
  </si>
  <si>
    <t>Vodomer - fakturačné meradlo  dodávka vodárenskej spoločnosti</t>
  </si>
  <si>
    <t>SO 04.2 - Kanalizačná prípojka</t>
  </si>
  <si>
    <t>132201202.S</t>
  </si>
  <si>
    <t>Výkop ryhy šírky 600-2000mm horn.3 od 100 do 1000 m3</t>
  </si>
  <si>
    <t>132201209.S</t>
  </si>
  <si>
    <t>Príplatok k cenám za lepivosť pri hĺbení rýh š. nad 600 do 2 000 mm zapaž. i nezapažených, s urovnaním dna v hornine 3</t>
  </si>
  <si>
    <t>162501122.S</t>
  </si>
  <si>
    <t>Vodorovné premiestnenie výkopku po spevnenej ceste z horniny tr.1-4, nad 100 do 1000 m3 na vzdialenosť do 3000 m</t>
  </si>
  <si>
    <t>162501123.S</t>
  </si>
  <si>
    <t>Vodorovné premiestnenie výkopku po spevnenej ceste z horniny tr.1-4, nad 100 do 1000 m3, príplatok k cene za každých ďalšich a začatých 1000 m</t>
  </si>
  <si>
    <t>167101102.S</t>
  </si>
  <si>
    <t>Nakladanie neuľahnutého výkopku z hornín tr.1-4 nad 100 do 1000 m3</t>
  </si>
  <si>
    <t>171201202.S</t>
  </si>
  <si>
    <t>Uloženie sypaniny na skládky nad 100 do 1000 m3</t>
  </si>
  <si>
    <t>171209002.S</t>
  </si>
  <si>
    <t>Poplatok za skladovanie - zemina a kamenivo (17 05) ostatné</t>
  </si>
  <si>
    <t>174101002.S</t>
  </si>
  <si>
    <t>Zásyp sypaninou so zhutnením jám, šachiet, rýh, zárezov alebo okolo objektov nad 100 do 1000 m3</t>
  </si>
  <si>
    <t>583310004000.S</t>
  </si>
  <si>
    <t>Kamenivo ťažené drobné drvené frakcia 0-4 mm</t>
  </si>
  <si>
    <t>831263195.S</t>
  </si>
  <si>
    <t>Príplatok k cene za zriadenie kanalizačnej prípojky DN od 100 do 300 mm</t>
  </si>
  <si>
    <t>871276002.S</t>
  </si>
  <si>
    <t>Montáž kanalizačného PVC-U potrubia hladkého viacvrstvového DN 125</t>
  </si>
  <si>
    <t>KGEM125/0,5</t>
  </si>
  <si>
    <t>Rúra PVC-U hladký kanalizačný systém D 125x3,2, dĺ. 0,5 m</t>
  </si>
  <si>
    <t>KGEM125/2</t>
  </si>
  <si>
    <t>Rúra PVC-U hladký kanalizačný systém D 125x3,2, dĺ. 2 m</t>
  </si>
  <si>
    <t>KGEM125/3</t>
  </si>
  <si>
    <t>Rúra PVC-U hladký kanalizačný systém D 125x3,2, dĺ. 3 m</t>
  </si>
  <si>
    <t>KGEM125/5</t>
  </si>
  <si>
    <t>Rúra PVC-U hladký kanalizačný systém D 125x3,2, dĺ. 5 m</t>
  </si>
  <si>
    <t>871326004.S</t>
  </si>
  <si>
    <t>Montáž kanalizačného PVC-U potrubia hladkého viacvrstvového DN 150</t>
  </si>
  <si>
    <t>KGEM160/1</t>
  </si>
  <si>
    <t>Rúra PVC hladký kanalizačný systém dxt 152x4,0 mm, dĺ. 1 m</t>
  </si>
  <si>
    <t>KGEM160/5</t>
  </si>
  <si>
    <t>Rúra PVC hladký kanalizačný systém dxt 152x4,0 mm, dĺ. 5 m</t>
  </si>
  <si>
    <t>871356006.S</t>
  </si>
  <si>
    <t>Montáž kanalizačného PVC-U potrubia hladkého viacvrstvového DN 200</t>
  </si>
  <si>
    <t>KGEM200/2</t>
  </si>
  <si>
    <t>Rúra PVC-U hladký kanalizačný systém D 200x4,9, dĺ. 2 m</t>
  </si>
  <si>
    <t>KGEM200/5</t>
  </si>
  <si>
    <t>Rúra PVC-U hladký kanalizačný systém D 200x4,9, dĺ. 5 m</t>
  </si>
  <si>
    <t>877276098.S</t>
  </si>
  <si>
    <t>Montáž kanalizačnej PVC-U presuvky,prechodky DN 125</t>
  </si>
  <si>
    <t>KGAMS125</t>
  </si>
  <si>
    <t>Šachtový prechod PVC pieskovaný D 125 hladký kanalizačný systém</t>
  </si>
  <si>
    <t>877326100.S</t>
  </si>
  <si>
    <t>Montáž kanalizačnej PVC-U presuvky, prechodky, DN 150</t>
  </si>
  <si>
    <t>KGAMS150</t>
  </si>
  <si>
    <t>Šachtový prechod PVC pieskovaný DN 150 hladký kanalizačný systém</t>
  </si>
  <si>
    <t>877356102.S</t>
  </si>
  <si>
    <t>Montáž kanalizačnej PVC-U presuvky, prechodky, DN 200</t>
  </si>
  <si>
    <t>KGAMS200</t>
  </si>
  <si>
    <t>Šachtový prechod PVC pieskovaný D 200 hladký kanalizačný systém</t>
  </si>
  <si>
    <t>892311000.S</t>
  </si>
  <si>
    <t>Skúška tesnosti kanalizácie D 150 mm</t>
  </si>
  <si>
    <t>892351000.S</t>
  </si>
  <si>
    <t>Skúška tesnosti kanalizácie D 200 mm</t>
  </si>
  <si>
    <t>894431131.S1</t>
  </si>
  <si>
    <t>Montáž revíznej šachty z PVC, DN 400), tlak 12,5 t, hĺ. 850 do 1200 mm</t>
  </si>
  <si>
    <t>10340-RŠS</t>
  </si>
  <si>
    <t>Revízna šachta  DN400, dno sútokové DN150,200,vlnovcová šachtová rúra,gumové tesnenie</t>
  </si>
  <si>
    <t>899101111.S</t>
  </si>
  <si>
    <t>Osadenie poklopu liatinového a oceľového vrátane rámu hmotn. do 50 kg</t>
  </si>
  <si>
    <t>RF000320</t>
  </si>
  <si>
    <t>Liat. poklop A15 na vlnovcovú šacht. rúru ID 425</t>
  </si>
  <si>
    <t>899721132.S</t>
  </si>
  <si>
    <t>Označenie kanalizačného potrubia hnedou výstražnou fóliou</t>
  </si>
  <si>
    <t>SO 04.3 - Armatúrna šachta - AŠ - stavebná časť</t>
  </si>
  <si>
    <t xml:space="preserve">    89 - Rurové vedenie - stav.časť</t>
  </si>
  <si>
    <t xml:space="preserve">    99 - Presun hmôt HSV </t>
  </si>
  <si>
    <t xml:space="preserve">    711 - Izolácie proti vode a vlhkosti </t>
  </si>
  <si>
    <t>131201202.S</t>
  </si>
  <si>
    <t>Výkop zapaženej jamy v hornine 3, nad 100 do 1000 m3</t>
  </si>
  <si>
    <t>131201209.S</t>
  </si>
  <si>
    <t>Príplatok za lepivosť pri hĺbení zapažených jám a zárezov s urovnaním dna v hornine 3</t>
  </si>
  <si>
    <t>151101201.S</t>
  </si>
  <si>
    <t>Paženie stien bez rozopretia alebo vzopretia, príložné hĺbky do 4m</t>
  </si>
  <si>
    <t>151101211.S</t>
  </si>
  <si>
    <t>Odstránenie paženia stien príložné hĺbky do 4 m</t>
  </si>
  <si>
    <t>346245321.S</t>
  </si>
  <si>
    <t>Prímurovky izolačné a ochranné z tehál dĺžky 250 mm na MC 10 hr. 100 mm</t>
  </si>
  <si>
    <t>451541111.S</t>
  </si>
  <si>
    <t>Lôžko pod potrubie, stoky a drobné objekty, v otvorenom výkope zo štrkodrvy 0-63 mm</t>
  </si>
  <si>
    <t>452311131.S</t>
  </si>
  <si>
    <t>Dosky, bloky, sedlá z betónu v otvorenom výkope tr. C 12/15</t>
  </si>
  <si>
    <t>452351101.S</t>
  </si>
  <si>
    <t>Debnenie v otvorenom výkope dosiek, sedlových lôžok a blokov pod potrubie,stoky a drobné objekty</t>
  </si>
  <si>
    <t>452386151.S</t>
  </si>
  <si>
    <t>Vyrovnávací prstenec z prostého betónu tr. C 12/15 pod poklopy a mreže, výška do 100 mm</t>
  </si>
  <si>
    <t>Rurové vedenie - stav.časť</t>
  </si>
  <si>
    <t>893301002.S</t>
  </si>
  <si>
    <t>Osadenie vodomernej šachty železobetónovej, hmotnosti nad 3 do 6 t</t>
  </si>
  <si>
    <t>594-AŠ</t>
  </si>
  <si>
    <t>Armatúrna šachta AŠ - vn.r. 0,9x1,2x1,8m,  železobetónová, oceľové stúpadlá</t>
  </si>
  <si>
    <t>899102111.S</t>
  </si>
  <si>
    <t>Osadenie poklopu liatinového a oceľového vrátane rámu hmotn. nad 50 do 100 kg</t>
  </si>
  <si>
    <t>552410002500.S</t>
  </si>
  <si>
    <t>Poklop liatinový s odvetraním, tr. zaťaženia D400</t>
  </si>
  <si>
    <t>971056009.S</t>
  </si>
  <si>
    <t>Jadrové vrty diamantovými korunkami do D 100 mm do stien - železobetónových -0,00019t</t>
  </si>
  <si>
    <t>286680000200.S</t>
  </si>
  <si>
    <t>Tesniaca manžeta pre izolovanie prestupov potrubia DN 75, bitúmenová manžeta D 63-75 mm, guma/asfalt/PP/PVC</t>
  </si>
  <si>
    <t>286680000100.S</t>
  </si>
  <si>
    <t>Tesniaca manžeta pre izolovanie prestupov potrubia DN 50, bitúmenová manžeta D 40-50 mm, guma/asfalt/PP/PVC</t>
  </si>
  <si>
    <t xml:space="preserve">Presun hmôt HSV </t>
  </si>
  <si>
    <t xml:space="preserve">Izolácie proti vode a vlhkosti </t>
  </si>
  <si>
    <t>711511101.S</t>
  </si>
  <si>
    <t>Zhotovenie  izolácie  nádrží, bazénov za studena asfaltovým lakom penetračným</t>
  </si>
  <si>
    <t>246170000900.S</t>
  </si>
  <si>
    <t>Lak asfaltový penetračný</t>
  </si>
  <si>
    <t>711541164.S</t>
  </si>
  <si>
    <t>Zhotovenie  izolácie  nádrží, bazénov pásmi pritavením NAIP</t>
  </si>
  <si>
    <t>628110000600.S</t>
  </si>
  <si>
    <t>Pás asfaltový bez krycej vrstvy, vložka strojná lepenka A 500/H</t>
  </si>
  <si>
    <t>SO 04.4 - Vodomerná šachta - VŠ - stavebná časť</t>
  </si>
  <si>
    <t>346245321.S1</t>
  </si>
  <si>
    <t>Prímurovky izolačné a ochranné z tehál PP mm na MC 10 hr. 100 mm</t>
  </si>
  <si>
    <t>594-VŠ</t>
  </si>
  <si>
    <t>Armatúrna šachta AŠ - vn.r. 1,5x2,0x1,8m,  železobetónová, oceľové stúpadlá</t>
  </si>
  <si>
    <t>SO 05 - DAŽĎOVÁ KANALIZÁCIA STRIECH</t>
  </si>
  <si>
    <t>SO 05.1 - Dažďová kanalizácia, revízne šachty RŠD a filtračné šachty FŠ</t>
  </si>
  <si>
    <t xml:space="preserve">    8-KŠ - Rúrové vedenie - kanalizačné šachty betónové</t>
  </si>
  <si>
    <t>KGEM125/1</t>
  </si>
  <si>
    <t>Rúra PVC-U hladký kanalizačný systém D 125x3,2, dĺ. 1 m</t>
  </si>
  <si>
    <t>KGEM160/2</t>
  </si>
  <si>
    <t>Rúra PVC-U hladký kanalizačný systém D 160x4,0, dĺ. 2 m</t>
  </si>
  <si>
    <t>KGEM160/3</t>
  </si>
  <si>
    <t>Rúra PVC-U hladký kanalizačný systém D 160x4,0, dĺ. 3 m</t>
  </si>
  <si>
    <t>Rúra PVC-U hladký kanalizačný systém D 160x4,0, dĺ. 5 m</t>
  </si>
  <si>
    <t>877276002.S</t>
  </si>
  <si>
    <t>Montáž kanalizačného PVC-U kolena DN 125</t>
  </si>
  <si>
    <t>KGB125/45</t>
  </si>
  <si>
    <t>Koleno PVC D 125/45° hladký kanalizačný systém</t>
  </si>
  <si>
    <t>877276026.S</t>
  </si>
  <si>
    <t>Montáž kanalizačnej PVC-U odbočky DN 125</t>
  </si>
  <si>
    <t>KGEA125/125/45</t>
  </si>
  <si>
    <t>Odbočka PVC D 125/125/45° hladký kanalizačný systém</t>
  </si>
  <si>
    <t>877326004.S</t>
  </si>
  <si>
    <t>Montáž kanalizačného PVC-U kolena DN 150</t>
  </si>
  <si>
    <t>KGB150/45</t>
  </si>
  <si>
    <t>Koleno PVC D 150/45° hladký kanalizačný systém</t>
  </si>
  <si>
    <t>877326028.S</t>
  </si>
  <si>
    <t>Montáž kanalizačnej PVC-U odbočky DN 150</t>
  </si>
  <si>
    <t>KGEA150/125/45</t>
  </si>
  <si>
    <t>Odbočka PVC D 150/125/45° hladký kanalizačný systém</t>
  </si>
  <si>
    <t>877326052.S</t>
  </si>
  <si>
    <t>Montáž kanalizačnej PVC-U redukcie DN 150/125</t>
  </si>
  <si>
    <t>KGR150/125</t>
  </si>
  <si>
    <t>Redukcia PVC D 150/125 mm hladký kanalizačný systém</t>
  </si>
  <si>
    <t>894431144.S</t>
  </si>
  <si>
    <t>Montáž revíznej šachty z PVC, DN 400/160 (DN šachty/DN potr. ved.), tlak 40 t,</t>
  </si>
  <si>
    <t>10340-RŠD</t>
  </si>
  <si>
    <t>8959911201</t>
  </si>
  <si>
    <t>Montáž lapača strešných splavenín DN 125</t>
  </si>
  <si>
    <t>286630056150.S</t>
  </si>
  <si>
    <t>Lapač strešných naplavenín plastový z PP s otočným kĺbom, lapacím košom a zápachovou uzávierkou DN 110/125, pohľadové diely z liatiny</t>
  </si>
  <si>
    <t>11756431001</t>
  </si>
  <si>
    <t>Liatinový poklop DN 400, B 125 V, O 630</t>
  </si>
  <si>
    <t>8-KŠ</t>
  </si>
  <si>
    <t>Rúrové vedenie - kanalizačné šachty betónové</t>
  </si>
  <si>
    <t>894421113.S</t>
  </si>
  <si>
    <t>Zriadenie šachiet prefabrikovaných</t>
  </si>
  <si>
    <t>2866101.S</t>
  </si>
  <si>
    <t>Filtračná šachta betónová DN1000mm s filtrom</t>
  </si>
  <si>
    <t>899102111.S.1</t>
  </si>
  <si>
    <t>552410002300.S</t>
  </si>
  <si>
    <t>Poklop 250kN</t>
  </si>
  <si>
    <t>SO 05.2 - Vsakovacie bloky a vetracia šachta VTŠ</t>
  </si>
  <si>
    <t xml:space="preserve">    8-VSAK - Rúrové vedenie - vsakovacie bloky</t>
  </si>
  <si>
    <t>131201109.S</t>
  </si>
  <si>
    <t>Hĺbenie nezapažených jám a zárezov. Príplatok za lepivosť horniny 3</t>
  </si>
  <si>
    <t>175101201.S</t>
  </si>
  <si>
    <t>Obsyp objektov sypaninou z vhodných hornín 1 až 4 bez prehodenia sypaniny</t>
  </si>
  <si>
    <t>452311121.S</t>
  </si>
  <si>
    <t>Dosky, bloky, sedlá z betónu v otvorenom výkope tr. C 8/10</t>
  </si>
  <si>
    <t>Zriadenie vrstvy z geotextílie s presahom</t>
  </si>
  <si>
    <t>693110004100.S</t>
  </si>
  <si>
    <t>Geotextília polypropylénová netkaná</t>
  </si>
  <si>
    <t>KGEM160/0,5</t>
  </si>
  <si>
    <t>Rúra PVC-U hladký kanalizačný systém D 160x4,0, dĺ. 0,5 m</t>
  </si>
  <si>
    <t>Rúra PVC-U hladký kanalizačný systém D 160x4,0, dĺ. 1 m</t>
  </si>
  <si>
    <t>894403021.S</t>
  </si>
  <si>
    <t>Osadenie betónového dielca pre šachty, dno akéhokoľvek druhu</t>
  </si>
  <si>
    <t>592240004000.S</t>
  </si>
  <si>
    <t>Dno jednoliate šachtové kompaktné pre kanalizačnú šachtu DN 1000</t>
  </si>
  <si>
    <t>452112121.S</t>
  </si>
  <si>
    <t>Osadenie prstenca  pod poklopy a mreže, výšky nad 100 do 200 mm</t>
  </si>
  <si>
    <t>11900161001</t>
  </si>
  <si>
    <t>Betónový roznášací prstenec pre bežné poklopy</t>
  </si>
  <si>
    <t>894401110</t>
  </si>
  <si>
    <t>Osadenie betónového dielca pre šachty, prechodová skruž TBS</t>
  </si>
  <si>
    <t>100062560090</t>
  </si>
  <si>
    <t>Kónus 1000-625/600/90</t>
  </si>
  <si>
    <t>894401111.S</t>
  </si>
  <si>
    <t>Osadenie betónového dielca pre šachty, rovná skruž TBS</t>
  </si>
  <si>
    <t>100025090</t>
  </si>
  <si>
    <t>Skruž 1000/250/90</t>
  </si>
  <si>
    <t>100050090</t>
  </si>
  <si>
    <t>Skruž 1000/500/90</t>
  </si>
  <si>
    <t>1000100090</t>
  </si>
  <si>
    <t>Skruž 1000/1000/90</t>
  </si>
  <si>
    <t>222201</t>
  </si>
  <si>
    <t>Tesnenie 22x22mm</t>
  </si>
  <si>
    <t>600-1</t>
  </si>
  <si>
    <t>Poklop s vetraním DN 600, D250 kN</t>
  </si>
  <si>
    <t>8-VSAK</t>
  </si>
  <si>
    <t>Rúrové vedenie - vsakovacie bloky</t>
  </si>
  <si>
    <t>8959700101</t>
  </si>
  <si>
    <t>Montáž vsakovacieho bloku 1200x600x600 mm</t>
  </si>
  <si>
    <t>286650000900.S</t>
  </si>
  <si>
    <t>Vsakovací blok , rozmer 1200x600x600 mm, objem 432 l (alt.technobox432)</t>
  </si>
  <si>
    <t>SO 05.3 - Vsakovacie studne VST</t>
  </si>
  <si>
    <t>133201102.S</t>
  </si>
  <si>
    <t>Výkop šachty zapaženej, hornina 3 nad 100 m3</t>
  </si>
  <si>
    <t>133201109.S</t>
  </si>
  <si>
    <t>Príplatok k cenám za lepivosť pri hĺbení šachiet zapažených i nezapažených v hornine 3</t>
  </si>
  <si>
    <t>151101202.S</t>
  </si>
  <si>
    <t>Paženie stien bez rozopretia alebo vzopretia, príložné hĺbky do 8 m</t>
  </si>
  <si>
    <t>151101212.S</t>
  </si>
  <si>
    <t>Odstránenie paženia stien príložné hĺbky do 8 m</t>
  </si>
  <si>
    <t>583310002000.S</t>
  </si>
  <si>
    <t>Kamenivo ťažené hrubé frakcia 32-63 mm</t>
  </si>
  <si>
    <t>583310004100.S</t>
  </si>
  <si>
    <t>Kamenivo ťažené hrubé frakcia 0-32 mm</t>
  </si>
  <si>
    <t>583310001600.S</t>
  </si>
  <si>
    <t>Kamenivo ťažené hrubé frakcia 16-32 mm</t>
  </si>
  <si>
    <t>894414111.S.</t>
  </si>
  <si>
    <t>Osadenie železobetónového dielca pre šachty, skruž základová</t>
  </si>
  <si>
    <t>10001000120</t>
  </si>
  <si>
    <t>Skruž 1000/1000/120</t>
  </si>
  <si>
    <t>Osadenie betónového dielca pre šachty, rovná alebo prechodová skruž TBS</t>
  </si>
  <si>
    <t>Kónus 1000-625/600/90, vr. kapsové stúpadlo</t>
  </si>
  <si>
    <t>899501411.S1</t>
  </si>
  <si>
    <t>Stúpadlo do šachty liatinové vidlicové alebo z betonárskej ocele  -0,004t</t>
  </si>
  <si>
    <t>11125</t>
  </si>
  <si>
    <t>Poklop liatinový kruhový DN 600, D125 kN</t>
  </si>
  <si>
    <t>SO 06 - DAŽĎOVÁ KANALIZÁCIA SPEVNENÝCH PLÔCH</t>
  </si>
  <si>
    <t>SO 06.1 - Dažďová kanalizácia, revízne šachty RŠ a zberné žľaby</t>
  </si>
  <si>
    <t xml:space="preserve">    9 - Ostatné konštrukcie a práce - žľaby</t>
  </si>
  <si>
    <t>894201163.S</t>
  </si>
  <si>
    <t>Dno alebo steny šachiet armatúrnych z betónu vodostavebného tr. C 25/30</t>
  </si>
  <si>
    <t>KGEM200/0,5</t>
  </si>
  <si>
    <t>Rúra PVC-U hladký kanalizačný systém D 200x4,9, dĺ. 0,5 m</t>
  </si>
  <si>
    <t>KGEM200/1</t>
  </si>
  <si>
    <t>Rúra PVC-U hladký kanalizačný systém D 200x4,9, dĺ. 1 m</t>
  </si>
  <si>
    <t>KGEA150/150/87</t>
  </si>
  <si>
    <t>Odbočka PVC D 150/150/87° hladký kanalizačný systém, PIPELIFE</t>
  </si>
  <si>
    <t>KGEA150/150/45</t>
  </si>
  <si>
    <t>Odbočka PVC D 150/150/45° hladký kanalizačný systém, PIPELIFE</t>
  </si>
  <si>
    <t>Kónus 1000-625/600, vr. kapsové stúpadlo</t>
  </si>
  <si>
    <t>Skruž 1000/250</t>
  </si>
  <si>
    <t>600D400</t>
  </si>
  <si>
    <t>Poklop liatinový DN 600, D400 kN</t>
  </si>
  <si>
    <t>Ostatné konštrukcie a práce - žľaby</t>
  </si>
  <si>
    <t>918101112.S</t>
  </si>
  <si>
    <t>Lôžko  z betónu prostého tr. C 16/20</t>
  </si>
  <si>
    <t>919716325.S1</t>
  </si>
  <si>
    <t>Výstuž zberného žľabu každých 30cm priemer 8mm, po oboch stranách</t>
  </si>
  <si>
    <t>935114424.S.</t>
  </si>
  <si>
    <t>Osadenie odvodňovacieho betónového žľabu univerzálneho s ochrannou hranou svetlej šírky 150 mm a s roštom triedy D 400 do betónového lôžka</t>
  </si>
  <si>
    <t>592270007300.S</t>
  </si>
  <si>
    <t>Čelná koncová stena, pre žľaby betónové s ochrannou hranou svetlej šírky 150 mm</t>
  </si>
  <si>
    <t>592270014800.S</t>
  </si>
  <si>
    <t>Liatinový rošt, štrbiny 18x170 mm, dĺ. 0,5 m, D 400, s rýchlouzáverom, pre žľaby betónové s ochrannou hranou svetlej šírky 150 mm</t>
  </si>
  <si>
    <t>592270022400</t>
  </si>
  <si>
    <t>Odvodňovací žľab univerzálny BGU-Z 150, dĺžky 1 m, výšky 265 mm,betónový s liatinovou hranou</t>
  </si>
  <si>
    <t>935114492.S</t>
  </si>
  <si>
    <t>Osadenie vpustu pre odvodňovací betónový žľab univerzálny s ochrannou hranou svetlej šírky 150 mm</t>
  </si>
  <si>
    <t>592270007000</t>
  </si>
  <si>
    <t>Vpust BGU-Z  150, lxšxv 500x251x690 mm, s oceľovou pozinkovanou hranou a presuvkou DN 150, betónový</t>
  </si>
  <si>
    <t>592270007200.S</t>
  </si>
  <si>
    <t>Kalový kôš k zachytávaniu nečistôt pre vpust betónový svetlej šírky 150 mm</t>
  </si>
  <si>
    <t>592270014600</t>
  </si>
  <si>
    <t>Mriežkový rošt BG-SV NW 150, lxšxhr 500x197x25 mm, rozmer štrbiny MW 30x10 mm, trieda C 250, s rýchlouzáverom, pozinkovaná oceľ, pre žľaby s ochrannou hranou, BG-GRASPOINTNER (HYDRO BG)</t>
  </si>
  <si>
    <t>SO 06.2 - Vsakovacie bloky a vetracia šachta VTŠ</t>
  </si>
  <si>
    <t>Kónus 1000-625/600</t>
  </si>
  <si>
    <t>SO 06.3 - Odlučovač ropných látok - ORL</t>
  </si>
  <si>
    <t xml:space="preserve">    3-ORL - Zvislé a kompletné konštrukcie - ORL</t>
  </si>
  <si>
    <t>133201101.S</t>
  </si>
  <si>
    <t>Výkop šachty zapaženej, hornina 3 do 100 m3</t>
  </si>
  <si>
    <t>583310003200.S</t>
  </si>
  <si>
    <t>Štrkopiesok frakcia 0-32 mm</t>
  </si>
  <si>
    <t>181101102.S</t>
  </si>
  <si>
    <t>Úprava pláne v zárezoch v hornine 1-4 so zhutnením</t>
  </si>
  <si>
    <t>3-ORL</t>
  </si>
  <si>
    <t>Zvislé a kompletné konštrukcie - ORL</t>
  </si>
  <si>
    <t>386921022.S1</t>
  </si>
  <si>
    <t>Montáž odlučovača ropných látok alebo lapača tukov železobetónového</t>
  </si>
  <si>
    <t>594320008375</t>
  </si>
  <si>
    <t>Odlučovač ropných látok (alt.SEPURATOR BLUE 20 + PURASORB, TECHNO TIP)</t>
  </si>
  <si>
    <t>452311141.S</t>
  </si>
  <si>
    <t>Dosky, bloky, sedlá z betónu v otvorenom výkope tr. C 16/20</t>
  </si>
  <si>
    <t>631362442.S</t>
  </si>
  <si>
    <t>Výstuž mazanín z betónov (z kameniva) a z ľahkých betónov zo sietí KARI, priemer drôtu 8/8 mm, veľkosť oka 150x150 mm</t>
  </si>
  <si>
    <t>62512090</t>
  </si>
  <si>
    <t>Vyrovnávací prstenec 625/120/90</t>
  </si>
  <si>
    <t>Skruž 1000/500/90, alebo 1000/250/90 - podľa výškových pomerov</t>
  </si>
  <si>
    <t>899103111.S</t>
  </si>
  <si>
    <t>Osadenie poklopu liatinového a oceľového vrátane rámu hmotn. nad 100 do 150 kg</t>
  </si>
  <si>
    <t>592240008400.S</t>
  </si>
  <si>
    <t>Poklop betón - liatina, tr. zaťaženia D400, pre revízne šachty DN 630 až 1000</t>
  </si>
  <si>
    <t>998271301</t>
  </si>
  <si>
    <t>Presun hmôt pre kanal. hĺbené monolit. z betónu alebo železobetónu v otvorenom výkope</t>
  </si>
  <si>
    <t>HZS-09</t>
  </si>
  <si>
    <t>Spustenie systému do prevádzky</t>
  </si>
  <si>
    <t>súb</t>
  </si>
  <si>
    <t>SO 07 - AREÁLOVÉ OSVETLENIE</t>
  </si>
  <si>
    <t xml:space="preserve">    2 - Zakladanie   </t>
  </si>
  <si>
    <t xml:space="preserve">Zakladanie   </t>
  </si>
  <si>
    <t>247410001400.S</t>
  </si>
  <si>
    <t>PVC 250X6,2X1000</t>
  </si>
  <si>
    <t>210010075.S</t>
  </si>
  <si>
    <t>Rúrka ohybná elektroinštalačná z HDPE, D 40 uložená pod omietkou</t>
  </si>
  <si>
    <t>345710005500.S</t>
  </si>
  <si>
    <t>Rúrka ohybná 09040 dvojplášťová korugovaná z HDPE, bezhalogénová, D 40 mm</t>
  </si>
  <si>
    <t>210100013.S</t>
  </si>
  <si>
    <t>Ukončenie vodičov v rozvádzač. vrátane zapojenia a vodičovej koncovky do 16 mm2 pre vonkajšie práce</t>
  </si>
  <si>
    <t>210100281.S</t>
  </si>
  <si>
    <t>Ukončenie celoplastových káblov zmrašť. záklopkou alebo páskou do 4 x 10 mm2 pre vonkajšie práce</t>
  </si>
  <si>
    <t>343430001600.S</t>
  </si>
  <si>
    <t>Rozdeľovacia hlava 4x10</t>
  </si>
  <si>
    <t>210201863.S</t>
  </si>
  <si>
    <t>Montáž stožiara oceľového výšky 6 m s prírubou pre uličné svietidlá</t>
  </si>
  <si>
    <t>348370003600.S</t>
  </si>
  <si>
    <t>Stožiar oceľový osvetľovací rúrový s prírubou výšky 6 m, D 60 mm</t>
  </si>
  <si>
    <t>210201962.S</t>
  </si>
  <si>
    <t>Montáž a zapojenie svietidla na stožiar  do 2 kg</t>
  </si>
  <si>
    <t>345410006000.S</t>
  </si>
  <si>
    <t>LED svietidlo ST-60W, 230V, 50Hz, IP65</t>
  </si>
  <si>
    <t>210204103.S</t>
  </si>
  <si>
    <t>Výložník oceľový jednoramenný - do hmotn. 35 kg</t>
  </si>
  <si>
    <t>316770000800</t>
  </si>
  <si>
    <t>Výložník  jednoramenný zinkový, vyloženie 0,5 m</t>
  </si>
  <si>
    <t>210204201.S</t>
  </si>
  <si>
    <t>Elektrovýstroj stožiara pre 1 okruh</t>
  </si>
  <si>
    <t>026530000800.S</t>
  </si>
  <si>
    <t>Výzbroj stožiarová ROSA TB1 1xE14 D01 4x10-35 3 káble</t>
  </si>
  <si>
    <t>210222243.S</t>
  </si>
  <si>
    <t>Svorka FeZn spojovacia SS, pre vonkajšie práce</t>
  </si>
  <si>
    <t>210800107.S</t>
  </si>
  <si>
    <t>Kábel medený uložený voľne CYKY 450/750 V 3x1,5</t>
  </si>
  <si>
    <t>210800156.S</t>
  </si>
  <si>
    <t>Kábel medený uložený pevne CYKY 450/750 V 4x10</t>
  </si>
  <si>
    <t>341110001700.S</t>
  </si>
  <si>
    <t>Kábel medený CYKY 4x10 mm2</t>
  </si>
  <si>
    <t>210962069.S</t>
  </si>
  <si>
    <t>Demontáž stožiara osvetľovacieho</t>
  </si>
  <si>
    <t>MV</t>
  </si>
  <si>
    <t>Murárske výpomoci</t>
  </si>
  <si>
    <t>460050003.S</t>
  </si>
  <si>
    <t>Jama pre jednoduchý stožiar nepätkovaný dĺžky 6-8 m, v rovine,zásyp a zhutnenie,zemina tr.3</t>
  </si>
  <si>
    <t>460420221.S</t>
  </si>
  <si>
    <t>Rekonštrukcia káblového lôžka z piesku so zakrytím tehlami v smere kábla na šírku 35 cm</t>
  </si>
  <si>
    <t>583310000100.S</t>
  </si>
  <si>
    <t>Kamenivo ťažené drobné frakcia 0-1 mm</t>
  </si>
  <si>
    <t>596110000200.S</t>
  </si>
  <si>
    <t>Tehla plná pálená maloformátová, lxšxv 290x140x65 mm</t>
  </si>
  <si>
    <t>001100001.S</t>
  </si>
  <si>
    <t>Likvidácia odpadu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</si>
</sst>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5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8"/>
      <color theme="10"/>
      <name val="Wingdings 2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4" fillId="0" borderId="0" applyNumberFormat="0" applyFill="0" applyBorder="0" applyAlignment="0" applyProtection="0"/>
  </cellStyleXfs>
  <cellXfs count="226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2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3" xfId="0" applyFont="1" applyBorder="1" applyAlignment="1">
      <alignment vertical="center"/>
    </xf>
    <xf numFmtId="0" fontId="0" fillId="3" borderId="0" xfId="0" applyFont="1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ont="1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6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4" borderId="7" xfId="0" applyFont="1" applyFill="1" applyBorder="1" applyAlignment="1">
      <alignment vertical="center"/>
    </xf>
    <xf numFmtId="0" fontId="19" fillId="4" borderId="0" xfId="0" applyFont="1" applyFill="1" applyAlignment="1">
      <alignment horizontal="center" vertical="center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4" fontId="21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7" fillId="0" borderId="14" xfId="0" applyNumberFormat="1" applyFont="1" applyBorder="1" applyAlignment="1">
      <alignment vertical="center"/>
    </xf>
    <xf numFmtId="4" fontId="17" fillId="0" borderId="0" xfId="0" applyNumberFormat="1" applyFont="1" applyBorder="1" applyAlignment="1">
      <alignment vertical="center"/>
    </xf>
    <xf numFmtId="166" fontId="17" fillId="0" borderId="0" xfId="0" applyNumberFormat="1" applyFont="1" applyBorder="1" applyAlignment="1">
      <alignment vertical="center"/>
    </xf>
    <xf numFmtId="4" fontId="17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5" fillId="0" borderId="14" xfId="0" applyNumberFormat="1" applyFont="1" applyBorder="1" applyAlignment="1">
      <alignment vertical="center"/>
    </xf>
    <xf numFmtId="4" fontId="25" fillId="0" borderId="0" xfId="0" applyNumberFormat="1" applyFont="1" applyBorder="1" applyAlignment="1">
      <alignment vertical="center"/>
    </xf>
    <xf numFmtId="166" fontId="25" fillId="0" borderId="0" xfId="0" applyNumberFormat="1" applyFont="1" applyBorder="1" applyAlignment="1">
      <alignment vertical="center"/>
    </xf>
    <xf numFmtId="4" fontId="25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166" fontId="1" fillId="0" borderId="0" xfId="0" applyNumberFormat="1" applyFont="1" applyBorder="1" applyAlignment="1">
      <alignment vertical="center"/>
    </xf>
    <xf numFmtId="4" fontId="1" fillId="0" borderId="15" xfId="0" applyNumberFormat="1" applyFont="1" applyBorder="1" applyAlignment="1">
      <alignment vertical="center"/>
    </xf>
    <xf numFmtId="0" fontId="27" fillId="0" borderId="0" xfId="1" applyFont="1" applyAlignment="1">
      <alignment horizontal="center" vertical="center"/>
    </xf>
    <xf numFmtId="4" fontId="25" fillId="0" borderId="19" xfId="0" applyNumberFormat="1" applyFont="1" applyBorder="1" applyAlignment="1">
      <alignment vertical="center"/>
    </xf>
    <xf numFmtId="4" fontId="25" fillId="0" borderId="20" xfId="0" applyNumberFormat="1" applyFont="1" applyBorder="1" applyAlignment="1">
      <alignment vertical="center"/>
    </xf>
    <xf numFmtId="166" fontId="25" fillId="0" borderId="20" xfId="0" applyNumberFormat="1" applyFont="1" applyBorder="1" applyAlignment="1">
      <alignment vertical="center"/>
    </xf>
    <xf numFmtId="4" fontId="25" fillId="0" borderId="21" xfId="0" applyNumberFormat="1" applyFont="1" applyBorder="1" applyAlignment="1">
      <alignment vertical="center"/>
    </xf>
    <xf numFmtId="0" fontId="0" fillId="0" borderId="0" xfId="0" applyProtection="1"/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2" fillId="0" borderId="0" xfId="0" applyFont="1" applyAlignment="1">
      <alignment horizontal="left" vertical="center"/>
    </xf>
    <xf numFmtId="4" fontId="13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4" fontId="13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19" fillId="4" borderId="0" xfId="0" applyFont="1" applyFill="1" applyAlignment="1">
      <alignment horizontal="left" vertical="center"/>
    </xf>
    <xf numFmtId="0" fontId="19" fillId="4" borderId="0" xfId="0" applyFont="1" applyFill="1" applyAlignment="1">
      <alignment horizontal="right" vertical="center"/>
    </xf>
    <xf numFmtId="0" fontId="29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19" fillId="4" borderId="16" xfId="0" applyFont="1" applyFill="1" applyBorder="1" applyAlignment="1">
      <alignment horizontal="center" vertical="center" wrapText="1"/>
    </xf>
    <xf numFmtId="0" fontId="19" fillId="4" borderId="17" xfId="0" applyFont="1" applyFill="1" applyBorder="1" applyAlignment="1">
      <alignment horizontal="center" vertical="center" wrapText="1"/>
    </xf>
    <xf numFmtId="0" fontId="19" fillId="4" borderId="18" xfId="0" applyFont="1" applyFill="1" applyBorder="1" applyAlignment="1">
      <alignment horizontal="center" vertical="center" wrapText="1"/>
    </xf>
    <xf numFmtId="0" fontId="19" fillId="4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1" fillId="0" borderId="0" xfId="0" applyNumberFormat="1" applyFont="1" applyAlignment="1"/>
    <xf numFmtId="166" fontId="30" fillId="0" borderId="12" xfId="0" applyNumberFormat="1" applyFont="1" applyBorder="1" applyAlignment="1"/>
    <xf numFmtId="166" fontId="30" fillId="0" borderId="13" xfId="0" applyNumberFormat="1" applyFont="1" applyBorder="1" applyAlignment="1"/>
    <xf numFmtId="4" fontId="31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19" fillId="0" borderId="22" xfId="0" applyFont="1" applyBorder="1" applyAlignment="1" applyProtection="1">
      <alignment horizontal="center" vertical="center"/>
      <protection locked="0"/>
    </xf>
    <xf numFmtId="49" fontId="19" fillId="0" borderId="22" xfId="0" applyNumberFormat="1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center" vertical="center" wrapText="1"/>
      <protection locked="0"/>
    </xf>
    <xf numFmtId="167" fontId="19" fillId="0" borderId="22" xfId="0" applyNumberFormat="1" applyFont="1" applyBorder="1" applyAlignment="1" applyProtection="1">
      <alignment vertical="center"/>
      <protection locked="0"/>
    </xf>
    <xf numFmtId="4" fontId="19" fillId="0" borderId="22" xfId="0" applyNumberFormat="1" applyFont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center" vertical="center"/>
    </xf>
    <xf numFmtId="166" fontId="20" fillId="0" borderId="0" xfId="0" applyNumberFormat="1" applyFont="1" applyBorder="1" applyAlignment="1">
      <alignment vertical="center"/>
    </xf>
    <xf numFmtId="166" fontId="20" fillId="0" borderId="15" xfId="0" applyNumberFormat="1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20" fillId="0" borderId="19" xfId="0" applyFont="1" applyBorder="1" applyAlignment="1">
      <alignment horizontal="left" vertical="center"/>
    </xf>
    <xf numFmtId="0" fontId="20" fillId="0" borderId="20" xfId="0" applyFont="1" applyBorder="1" applyAlignment="1">
      <alignment horizontal="center" vertical="center"/>
    </xf>
    <xf numFmtId="166" fontId="20" fillId="0" borderId="20" xfId="0" applyNumberFormat="1" applyFont="1" applyBorder="1" applyAlignment="1">
      <alignment vertical="center"/>
    </xf>
    <xf numFmtId="166" fontId="20" fillId="0" borderId="21" xfId="0" applyNumberFormat="1" applyFont="1" applyBorder="1" applyAlignment="1">
      <alignment vertical="center"/>
    </xf>
    <xf numFmtId="0" fontId="32" fillId="0" borderId="22" xfId="0" applyFont="1" applyBorder="1" applyAlignment="1" applyProtection="1">
      <alignment horizontal="center" vertical="center"/>
      <protection locked="0"/>
    </xf>
    <xf numFmtId="49" fontId="32" fillId="0" borderId="22" xfId="0" applyNumberFormat="1" applyFont="1" applyBorder="1" applyAlignment="1" applyProtection="1">
      <alignment horizontal="left" vertical="center" wrapText="1"/>
      <protection locked="0"/>
    </xf>
    <xf numFmtId="0" fontId="32" fillId="0" borderId="22" xfId="0" applyFont="1" applyBorder="1" applyAlignment="1" applyProtection="1">
      <alignment horizontal="left" vertical="center" wrapText="1"/>
      <protection locked="0"/>
    </xf>
    <xf numFmtId="0" fontId="32" fillId="0" borderId="22" xfId="0" applyFont="1" applyBorder="1" applyAlignment="1" applyProtection="1">
      <alignment horizontal="center" vertical="center" wrapText="1"/>
      <protection locked="0"/>
    </xf>
    <xf numFmtId="167" fontId="32" fillId="0" borderId="22" xfId="0" applyNumberFormat="1" applyFont="1" applyBorder="1" applyAlignment="1" applyProtection="1">
      <alignment vertical="center"/>
      <protection locked="0"/>
    </xf>
    <xf numFmtId="4" fontId="32" fillId="0" borderId="22" xfId="0" applyNumberFormat="1" applyFont="1" applyBorder="1" applyAlignment="1" applyProtection="1">
      <alignment vertical="center"/>
      <protection locked="0"/>
    </xf>
    <xf numFmtId="0" fontId="33" fillId="0" borderId="22" xfId="0" applyFont="1" applyBorder="1" applyAlignment="1" applyProtection="1">
      <alignment vertical="center"/>
      <protection locked="0"/>
    </xf>
    <xf numFmtId="0" fontId="33" fillId="0" borderId="3" xfId="0" applyFont="1" applyBorder="1" applyAlignment="1">
      <alignment vertical="center"/>
    </xf>
    <xf numFmtId="0" fontId="32" fillId="0" borderId="14" xfId="0" applyFont="1" applyBorder="1" applyAlignment="1">
      <alignment horizontal="left" vertical="center"/>
    </xf>
    <xf numFmtId="0" fontId="32" fillId="0" borderId="0" xfId="0" applyFont="1" applyBorder="1" applyAlignment="1">
      <alignment horizontal="center" vertical="center"/>
    </xf>
    <xf numFmtId="0" fontId="32" fillId="0" borderId="19" xfId="0" applyFont="1" applyBorder="1" applyAlignment="1">
      <alignment horizontal="left" vertical="center"/>
    </xf>
    <xf numFmtId="0" fontId="32" fillId="0" borderId="20" xfId="0" applyFont="1" applyBorder="1" applyAlignment="1">
      <alignment horizontal="center" vertical="center"/>
    </xf>
    <xf numFmtId="167" fontId="0" fillId="0" borderId="0" xfId="0" applyNumberFormat="1"/>
    <xf numFmtId="0" fontId="26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19" fillId="4" borderId="6" xfId="0" applyFont="1" applyFill="1" applyBorder="1" applyAlignment="1">
      <alignment horizontal="center" vertical="center"/>
    </xf>
    <xf numFmtId="0" fontId="19" fillId="4" borderId="7" xfId="0" applyFont="1" applyFill="1" applyBorder="1" applyAlignment="1">
      <alignment horizontal="left" vertical="center"/>
    </xf>
    <xf numFmtId="0" fontId="19" fillId="4" borderId="7" xfId="0" applyFont="1" applyFill="1" applyBorder="1" applyAlignment="1">
      <alignment horizontal="center"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24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9" fillId="4" borderId="8" xfId="0" applyFont="1" applyFill="1" applyBorder="1" applyAlignment="1">
      <alignment horizontal="left" vertical="center"/>
    </xf>
    <xf numFmtId="0" fontId="19" fillId="4" borderId="7" xfId="0" applyFont="1" applyFill="1" applyBorder="1" applyAlignment="1">
      <alignment horizontal="right" vertical="center"/>
    </xf>
    <xf numFmtId="4" fontId="24" fillId="0" borderId="0" xfId="0" applyNumberFormat="1" applyFont="1" applyAlignment="1">
      <alignment horizontal="right" vertical="center"/>
    </xf>
    <xf numFmtId="4" fontId="7" fillId="0" borderId="0" xfId="0" applyNumberFormat="1" applyFont="1" applyAlignment="1">
      <alignment horizontal="right" vertical="center"/>
    </xf>
    <xf numFmtId="4" fontId="14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64" fontId="13" fillId="0" borderId="0" xfId="0" applyNumberFormat="1" applyFont="1" applyAlignment="1">
      <alignment horizontal="left"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7" xfId="0" applyFont="1" applyFill="1" applyBorder="1" applyAlignment="1">
      <alignment vertical="center"/>
    </xf>
    <xf numFmtId="0" fontId="0" fillId="3" borderId="8" xfId="0" applyFont="1" applyFill="1" applyBorder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0" fillId="0" borderId="0" xfId="0"/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4" fontId="21" fillId="0" borderId="0" xfId="0" applyNumberFormat="1" applyFont="1" applyAlignment="1">
      <alignment horizontal="right" vertical="center"/>
    </xf>
    <xf numFmtId="4" fontId="2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vertical="center"/>
    </xf>
    <xf numFmtId="4" fontId="15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4" fontId="12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8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</cellXfs>
  <cellStyles count="2">
    <cellStyle name="Hypertextové prepojenie" xfId="1" builtinId="8"/>
    <cellStyle name="Normálna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33"/>
  <sheetViews>
    <sheetView showGridLines="0" tabSelected="1" workbookViewId="0">
      <selection activeCell="AM48" sqref="AM48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pans="1:74" s="1" customFormat="1" ht="36.950000000000003" customHeight="1">
      <c r="AR2" s="205" t="s">
        <v>5</v>
      </c>
      <c r="AS2" s="206"/>
      <c r="AT2" s="206"/>
      <c r="AU2" s="206"/>
      <c r="AV2" s="206"/>
      <c r="AW2" s="206"/>
      <c r="AX2" s="206"/>
      <c r="AY2" s="206"/>
      <c r="AZ2" s="206"/>
      <c r="BA2" s="206"/>
      <c r="BB2" s="206"/>
      <c r="BC2" s="206"/>
      <c r="BD2" s="206"/>
      <c r="BE2" s="206"/>
      <c r="BS2" s="14" t="s">
        <v>6</v>
      </c>
      <c r="BT2" s="14" t="s">
        <v>7</v>
      </c>
    </row>
    <row r="3" spans="1:74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7</v>
      </c>
    </row>
    <row r="4" spans="1:74" s="1" customFormat="1" ht="24.95" customHeight="1">
      <c r="B4" s="17"/>
      <c r="D4" s="18" t="s">
        <v>8</v>
      </c>
      <c r="AR4" s="17"/>
      <c r="AS4" s="19" t="s">
        <v>9</v>
      </c>
      <c r="BS4" s="14" t="s">
        <v>10</v>
      </c>
    </row>
    <row r="5" spans="1:74" s="1" customFormat="1" ht="12" customHeight="1">
      <c r="B5" s="17"/>
      <c r="D5" s="20" t="s">
        <v>11</v>
      </c>
      <c r="K5" s="21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206"/>
      <c r="Z5" s="206"/>
      <c r="AA5" s="206"/>
      <c r="AB5" s="206"/>
      <c r="AC5" s="206"/>
      <c r="AD5" s="206"/>
      <c r="AE5" s="206"/>
      <c r="AF5" s="206"/>
      <c r="AG5" s="206"/>
      <c r="AH5" s="206"/>
      <c r="AI5" s="206"/>
      <c r="AJ5" s="206"/>
      <c r="AK5" s="206"/>
      <c r="AL5" s="206"/>
      <c r="AM5" s="206"/>
      <c r="AN5" s="206"/>
      <c r="AO5" s="206"/>
      <c r="AR5" s="17"/>
      <c r="BS5" s="14" t="s">
        <v>6</v>
      </c>
    </row>
    <row r="6" spans="1:74" s="1" customFormat="1" ht="36.950000000000003" customHeight="1">
      <c r="B6" s="17"/>
      <c r="D6" s="22" t="s">
        <v>12</v>
      </c>
      <c r="K6" s="217" t="s">
        <v>13</v>
      </c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R6" s="17"/>
      <c r="BS6" s="14" t="s">
        <v>6</v>
      </c>
    </row>
    <row r="7" spans="1:74" s="1" customFormat="1" ht="12" customHeight="1">
      <c r="B7" s="17"/>
      <c r="D7" s="23" t="s">
        <v>14</v>
      </c>
      <c r="K7" s="21" t="s">
        <v>1</v>
      </c>
      <c r="AK7" s="23" t="s">
        <v>15</v>
      </c>
      <c r="AN7" s="21" t="s">
        <v>1</v>
      </c>
      <c r="AR7" s="17"/>
      <c r="BS7" s="14" t="s">
        <v>6</v>
      </c>
    </row>
    <row r="8" spans="1:74" s="1" customFormat="1" ht="12" customHeight="1">
      <c r="B8" s="17"/>
      <c r="D8" s="23" t="s">
        <v>16</v>
      </c>
      <c r="K8" s="21" t="s">
        <v>17</v>
      </c>
      <c r="AK8" s="23" t="s">
        <v>18</v>
      </c>
      <c r="AN8" s="21" t="s">
        <v>19</v>
      </c>
      <c r="AR8" s="17"/>
      <c r="BS8" s="14" t="s">
        <v>6</v>
      </c>
    </row>
    <row r="9" spans="1:74" s="1" customFormat="1" ht="14.45" customHeight="1">
      <c r="B9" s="17"/>
      <c r="AR9" s="17"/>
      <c r="BS9" s="14" t="s">
        <v>6</v>
      </c>
    </row>
    <row r="10" spans="1:74" s="1" customFormat="1" ht="12" customHeight="1">
      <c r="B10" s="17"/>
      <c r="D10" s="23" t="s">
        <v>20</v>
      </c>
      <c r="AK10" s="23" t="s">
        <v>21</v>
      </c>
      <c r="AN10" s="21" t="s">
        <v>1</v>
      </c>
      <c r="AR10" s="17"/>
      <c r="BS10" s="14" t="s">
        <v>6</v>
      </c>
    </row>
    <row r="11" spans="1:74" s="1" customFormat="1" ht="18.399999999999999" customHeight="1">
      <c r="B11" s="17"/>
      <c r="E11" s="21" t="s">
        <v>22</v>
      </c>
      <c r="AK11" s="23" t="s">
        <v>23</v>
      </c>
      <c r="AN11" s="21" t="s">
        <v>1</v>
      </c>
      <c r="AR11" s="17"/>
      <c r="BS11" s="14" t="s">
        <v>6</v>
      </c>
    </row>
    <row r="12" spans="1:74" s="1" customFormat="1" ht="6.95" customHeight="1">
      <c r="B12" s="17"/>
      <c r="AR12" s="17"/>
      <c r="BS12" s="14" t="s">
        <v>6</v>
      </c>
    </row>
    <row r="13" spans="1:74" s="1" customFormat="1" ht="12" customHeight="1">
      <c r="B13" s="17"/>
      <c r="D13" s="23" t="s">
        <v>24</v>
      </c>
      <c r="AK13" s="23" t="s">
        <v>21</v>
      </c>
      <c r="AN13" s="21" t="s">
        <v>1</v>
      </c>
      <c r="AR13" s="17"/>
      <c r="BS13" s="14" t="s">
        <v>6</v>
      </c>
    </row>
    <row r="14" spans="1:74" ht="12.75">
      <c r="B14" s="17"/>
      <c r="E14" s="21" t="s">
        <v>25</v>
      </c>
      <c r="AK14" s="23" t="s">
        <v>23</v>
      </c>
      <c r="AN14" s="21" t="s">
        <v>1</v>
      </c>
      <c r="AR14" s="17"/>
      <c r="BS14" s="14" t="s">
        <v>6</v>
      </c>
    </row>
    <row r="15" spans="1:74" s="1" customFormat="1" ht="6.95" customHeight="1">
      <c r="B15" s="17"/>
      <c r="AR15" s="17"/>
      <c r="BS15" s="14" t="s">
        <v>3</v>
      </c>
    </row>
    <row r="16" spans="1:74" s="1" customFormat="1" ht="12" customHeight="1">
      <c r="B16" s="17"/>
      <c r="D16" s="23" t="s">
        <v>26</v>
      </c>
      <c r="AK16" s="23" t="s">
        <v>21</v>
      </c>
      <c r="AN16" s="21" t="s">
        <v>1</v>
      </c>
      <c r="AR16" s="17"/>
      <c r="BS16" s="14" t="s">
        <v>3</v>
      </c>
    </row>
    <row r="17" spans="1:71" s="1" customFormat="1" ht="18.399999999999999" customHeight="1">
      <c r="B17" s="17"/>
      <c r="E17" s="21" t="s">
        <v>27</v>
      </c>
      <c r="AK17" s="23" t="s">
        <v>23</v>
      </c>
      <c r="AN17" s="21" t="s">
        <v>1</v>
      </c>
      <c r="AR17" s="17"/>
      <c r="BS17" s="14" t="s">
        <v>28</v>
      </c>
    </row>
    <row r="18" spans="1:71" s="1" customFormat="1" ht="6.95" customHeight="1">
      <c r="B18" s="17"/>
      <c r="AR18" s="17"/>
      <c r="BS18" s="14" t="s">
        <v>6</v>
      </c>
    </row>
    <row r="19" spans="1:71" s="1" customFormat="1" ht="12" customHeight="1">
      <c r="B19" s="17"/>
      <c r="D19" s="23" t="s">
        <v>29</v>
      </c>
      <c r="AK19" s="23" t="s">
        <v>21</v>
      </c>
      <c r="AN19" s="21" t="s">
        <v>1</v>
      </c>
      <c r="AR19" s="17"/>
      <c r="BS19" s="14" t="s">
        <v>6</v>
      </c>
    </row>
    <row r="20" spans="1:71" s="1" customFormat="1" ht="18.399999999999999" customHeight="1">
      <c r="B20" s="17"/>
      <c r="E20" s="21" t="s">
        <v>27</v>
      </c>
      <c r="AK20" s="23" t="s">
        <v>23</v>
      </c>
      <c r="AN20" s="21" t="s">
        <v>1</v>
      </c>
      <c r="AR20" s="17"/>
      <c r="BS20" s="14" t="s">
        <v>28</v>
      </c>
    </row>
    <row r="21" spans="1:71" s="1" customFormat="1" ht="6.95" customHeight="1">
      <c r="B21" s="17"/>
      <c r="AR21" s="17"/>
    </row>
    <row r="22" spans="1:71" s="1" customFormat="1" ht="12" customHeight="1">
      <c r="B22" s="17"/>
      <c r="D22" s="23" t="s">
        <v>30</v>
      </c>
      <c r="AR22" s="17"/>
    </row>
    <row r="23" spans="1:71" s="1" customFormat="1" ht="16.5" customHeight="1">
      <c r="B23" s="17"/>
      <c r="E23" s="218" t="s">
        <v>1</v>
      </c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218"/>
      <c r="U23" s="218"/>
      <c r="V23" s="218"/>
      <c r="W23" s="218"/>
      <c r="X23" s="218"/>
      <c r="Y23" s="218"/>
      <c r="Z23" s="218"/>
      <c r="AA23" s="218"/>
      <c r="AB23" s="218"/>
      <c r="AC23" s="218"/>
      <c r="AD23" s="218"/>
      <c r="AE23" s="218"/>
      <c r="AF23" s="218"/>
      <c r="AG23" s="218"/>
      <c r="AH23" s="218"/>
      <c r="AI23" s="218"/>
      <c r="AJ23" s="218"/>
      <c r="AK23" s="218"/>
      <c r="AL23" s="218"/>
      <c r="AM23" s="218"/>
      <c r="AN23" s="218"/>
      <c r="AR23" s="17"/>
    </row>
    <row r="24" spans="1:71" s="1" customFormat="1" ht="6.95" customHeight="1">
      <c r="B24" s="17"/>
      <c r="AR24" s="17"/>
    </row>
    <row r="25" spans="1:71" s="1" customFormat="1" ht="6.95" customHeight="1">
      <c r="B25" s="17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R25" s="17"/>
    </row>
    <row r="26" spans="1:71" s="2" customFormat="1" ht="25.9" customHeight="1">
      <c r="A26" s="26"/>
      <c r="B26" s="27"/>
      <c r="C26" s="26"/>
      <c r="D26" s="28" t="s">
        <v>31</v>
      </c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19">
        <f>ROUND(AG94,2)</f>
        <v>1027830.58</v>
      </c>
      <c r="AL26" s="220"/>
      <c r="AM26" s="220"/>
      <c r="AN26" s="220"/>
      <c r="AO26" s="220"/>
      <c r="AP26" s="26"/>
      <c r="AQ26" s="26"/>
      <c r="AR26" s="27"/>
      <c r="BE26" s="26"/>
    </row>
    <row r="27" spans="1:71" s="2" customFormat="1" ht="6.95" customHeight="1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7"/>
      <c r="BE27" s="26"/>
    </row>
    <row r="28" spans="1:71" s="2" customFormat="1" ht="12.75">
      <c r="A28" s="26"/>
      <c r="B28" s="27"/>
      <c r="C28" s="26"/>
      <c r="D28" s="26"/>
      <c r="E28" s="26"/>
      <c r="F28" s="26"/>
      <c r="G28" s="26"/>
      <c r="H28" s="26"/>
      <c r="I28" s="26"/>
      <c r="J28" s="26"/>
      <c r="K28" s="26"/>
      <c r="L28" s="221" t="s">
        <v>32</v>
      </c>
      <c r="M28" s="221"/>
      <c r="N28" s="221"/>
      <c r="O28" s="221"/>
      <c r="P28" s="221"/>
      <c r="Q28" s="26"/>
      <c r="R28" s="26"/>
      <c r="S28" s="26"/>
      <c r="T28" s="26"/>
      <c r="U28" s="26"/>
      <c r="V28" s="26"/>
      <c r="W28" s="221" t="s">
        <v>33</v>
      </c>
      <c r="X28" s="221"/>
      <c r="Y28" s="221"/>
      <c r="Z28" s="221"/>
      <c r="AA28" s="221"/>
      <c r="AB28" s="221"/>
      <c r="AC28" s="221"/>
      <c r="AD28" s="221"/>
      <c r="AE28" s="221"/>
      <c r="AF28" s="26"/>
      <c r="AG28" s="26"/>
      <c r="AH28" s="26"/>
      <c r="AI28" s="26"/>
      <c r="AJ28" s="26"/>
      <c r="AK28" s="221" t="s">
        <v>34</v>
      </c>
      <c r="AL28" s="221"/>
      <c r="AM28" s="221"/>
      <c r="AN28" s="221"/>
      <c r="AO28" s="221"/>
      <c r="AP28" s="26"/>
      <c r="AQ28" s="26"/>
      <c r="AR28" s="27"/>
      <c r="BE28" s="26"/>
    </row>
    <row r="29" spans="1:71" s="3" customFormat="1" ht="14.45" customHeight="1">
      <c r="B29" s="31"/>
      <c r="D29" s="23" t="s">
        <v>35</v>
      </c>
      <c r="F29" s="32" t="s">
        <v>36</v>
      </c>
      <c r="L29" s="200">
        <v>0.2</v>
      </c>
      <c r="M29" s="199"/>
      <c r="N29" s="199"/>
      <c r="O29" s="199"/>
      <c r="P29" s="199"/>
      <c r="Q29" s="33"/>
      <c r="R29" s="33"/>
      <c r="S29" s="33"/>
      <c r="T29" s="33"/>
      <c r="U29" s="33"/>
      <c r="V29" s="33"/>
      <c r="W29" s="198">
        <f>ROUND(AZ94, 2)</f>
        <v>0</v>
      </c>
      <c r="X29" s="199"/>
      <c r="Y29" s="199"/>
      <c r="Z29" s="199"/>
      <c r="AA29" s="199"/>
      <c r="AB29" s="199"/>
      <c r="AC29" s="199"/>
      <c r="AD29" s="199"/>
      <c r="AE29" s="199"/>
      <c r="AF29" s="33"/>
      <c r="AG29" s="33"/>
      <c r="AH29" s="33"/>
      <c r="AI29" s="33"/>
      <c r="AJ29" s="33"/>
      <c r="AK29" s="198">
        <f>ROUND(AV94, 2)</f>
        <v>0</v>
      </c>
      <c r="AL29" s="199"/>
      <c r="AM29" s="199"/>
      <c r="AN29" s="199"/>
      <c r="AO29" s="199"/>
      <c r="AP29" s="33"/>
      <c r="AQ29" s="33"/>
      <c r="AR29" s="34"/>
      <c r="AS29" s="33"/>
      <c r="AT29" s="33"/>
      <c r="AU29" s="33"/>
      <c r="AV29" s="33"/>
      <c r="AW29" s="33"/>
      <c r="AX29" s="33"/>
      <c r="AY29" s="33"/>
      <c r="AZ29" s="33"/>
    </row>
    <row r="30" spans="1:71" s="3" customFormat="1" ht="14.45" customHeight="1">
      <c r="B30" s="31"/>
      <c r="F30" s="32" t="s">
        <v>37</v>
      </c>
      <c r="L30" s="213">
        <v>0.2</v>
      </c>
      <c r="M30" s="214"/>
      <c r="N30" s="214"/>
      <c r="O30" s="214"/>
      <c r="P30" s="214"/>
      <c r="W30" s="215">
        <f>ROUND(BA94, 2)</f>
        <v>1027830.58</v>
      </c>
      <c r="X30" s="214"/>
      <c r="Y30" s="214"/>
      <c r="Z30" s="214"/>
      <c r="AA30" s="214"/>
      <c r="AB30" s="214"/>
      <c r="AC30" s="214"/>
      <c r="AD30" s="214"/>
      <c r="AE30" s="214"/>
      <c r="AK30" s="215">
        <f>ROUND(AW94, 2)</f>
        <v>205566.12</v>
      </c>
      <c r="AL30" s="214"/>
      <c r="AM30" s="214"/>
      <c r="AN30" s="214"/>
      <c r="AO30" s="214"/>
      <c r="AR30" s="31"/>
    </row>
    <row r="31" spans="1:71" s="3" customFormat="1" ht="14.45" hidden="1" customHeight="1">
      <c r="B31" s="31"/>
      <c r="F31" s="23" t="s">
        <v>38</v>
      </c>
      <c r="L31" s="213">
        <v>0.2</v>
      </c>
      <c r="M31" s="214"/>
      <c r="N31" s="214"/>
      <c r="O31" s="214"/>
      <c r="P31" s="214"/>
      <c r="W31" s="215">
        <f>ROUND(BB94, 2)</f>
        <v>0</v>
      </c>
      <c r="X31" s="214"/>
      <c r="Y31" s="214"/>
      <c r="Z31" s="214"/>
      <c r="AA31" s="214"/>
      <c r="AB31" s="214"/>
      <c r="AC31" s="214"/>
      <c r="AD31" s="214"/>
      <c r="AE31" s="214"/>
      <c r="AK31" s="215">
        <v>0</v>
      </c>
      <c r="AL31" s="214"/>
      <c r="AM31" s="214"/>
      <c r="AN31" s="214"/>
      <c r="AO31" s="214"/>
      <c r="AR31" s="31"/>
    </row>
    <row r="32" spans="1:71" s="3" customFormat="1" ht="14.45" hidden="1" customHeight="1">
      <c r="B32" s="31"/>
      <c r="F32" s="23" t="s">
        <v>39</v>
      </c>
      <c r="L32" s="213">
        <v>0.2</v>
      </c>
      <c r="M32" s="214"/>
      <c r="N32" s="214"/>
      <c r="O32" s="214"/>
      <c r="P32" s="214"/>
      <c r="W32" s="215">
        <f>ROUND(BC94, 2)</f>
        <v>0</v>
      </c>
      <c r="X32" s="214"/>
      <c r="Y32" s="214"/>
      <c r="Z32" s="214"/>
      <c r="AA32" s="214"/>
      <c r="AB32" s="214"/>
      <c r="AC32" s="214"/>
      <c r="AD32" s="214"/>
      <c r="AE32" s="214"/>
      <c r="AK32" s="215">
        <v>0</v>
      </c>
      <c r="AL32" s="214"/>
      <c r="AM32" s="214"/>
      <c r="AN32" s="214"/>
      <c r="AO32" s="214"/>
      <c r="AR32" s="31"/>
    </row>
    <row r="33" spans="1:57" s="3" customFormat="1" ht="14.45" hidden="1" customHeight="1">
      <c r="B33" s="31"/>
      <c r="F33" s="32" t="s">
        <v>40</v>
      </c>
      <c r="L33" s="200">
        <v>0</v>
      </c>
      <c r="M33" s="199"/>
      <c r="N33" s="199"/>
      <c r="O33" s="199"/>
      <c r="P33" s="199"/>
      <c r="Q33" s="33"/>
      <c r="R33" s="33"/>
      <c r="S33" s="33"/>
      <c r="T33" s="33"/>
      <c r="U33" s="33"/>
      <c r="V33" s="33"/>
      <c r="W33" s="198">
        <f>ROUND(BD94, 2)</f>
        <v>0</v>
      </c>
      <c r="X33" s="199"/>
      <c r="Y33" s="199"/>
      <c r="Z33" s="199"/>
      <c r="AA33" s="199"/>
      <c r="AB33" s="199"/>
      <c r="AC33" s="199"/>
      <c r="AD33" s="199"/>
      <c r="AE33" s="199"/>
      <c r="AF33" s="33"/>
      <c r="AG33" s="33"/>
      <c r="AH33" s="33"/>
      <c r="AI33" s="33"/>
      <c r="AJ33" s="33"/>
      <c r="AK33" s="198">
        <v>0</v>
      </c>
      <c r="AL33" s="199"/>
      <c r="AM33" s="199"/>
      <c r="AN33" s="199"/>
      <c r="AO33" s="199"/>
      <c r="AP33" s="33"/>
      <c r="AQ33" s="33"/>
      <c r="AR33" s="34"/>
      <c r="AS33" s="33"/>
      <c r="AT33" s="33"/>
      <c r="AU33" s="33"/>
      <c r="AV33" s="33"/>
      <c r="AW33" s="33"/>
      <c r="AX33" s="33"/>
      <c r="AY33" s="33"/>
      <c r="AZ33" s="33"/>
    </row>
    <row r="34" spans="1:57" s="2" customFormat="1" ht="6.95" customHeight="1">
      <c r="A34" s="26"/>
      <c r="B34" s="27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7"/>
      <c r="BE34" s="26"/>
    </row>
    <row r="35" spans="1:57" s="2" customFormat="1" ht="25.9" customHeight="1">
      <c r="A35" s="26"/>
      <c r="B35" s="27"/>
      <c r="C35" s="35"/>
      <c r="D35" s="36" t="s">
        <v>41</v>
      </c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8" t="s">
        <v>42</v>
      </c>
      <c r="U35" s="37"/>
      <c r="V35" s="37"/>
      <c r="W35" s="37"/>
      <c r="X35" s="204" t="s">
        <v>43</v>
      </c>
      <c r="Y35" s="202"/>
      <c r="Z35" s="202"/>
      <c r="AA35" s="202"/>
      <c r="AB35" s="202"/>
      <c r="AC35" s="37"/>
      <c r="AD35" s="37"/>
      <c r="AE35" s="37"/>
      <c r="AF35" s="37"/>
      <c r="AG35" s="37"/>
      <c r="AH35" s="37"/>
      <c r="AI35" s="37"/>
      <c r="AJ35" s="37"/>
      <c r="AK35" s="201">
        <f>SUM(AK26:AK33)</f>
        <v>1233396.7</v>
      </c>
      <c r="AL35" s="202"/>
      <c r="AM35" s="202"/>
      <c r="AN35" s="202"/>
      <c r="AO35" s="203"/>
      <c r="AP35" s="35"/>
      <c r="AQ35" s="35"/>
      <c r="AR35" s="27"/>
      <c r="BE35" s="26"/>
    </row>
    <row r="36" spans="1:57" s="2" customFormat="1" ht="6.95" customHeight="1">
      <c r="A36" s="26"/>
      <c r="B36" s="27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7"/>
      <c r="BE36" s="26"/>
    </row>
    <row r="37" spans="1:57" s="2" customFormat="1" ht="14.45" customHeight="1">
      <c r="A37" s="26"/>
      <c r="B37" s="27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7"/>
      <c r="BE37" s="26"/>
    </row>
    <row r="38" spans="1:57" s="1" customFormat="1" ht="14.45" customHeight="1">
      <c r="B38" s="17"/>
      <c r="AR38" s="17"/>
    </row>
    <row r="39" spans="1:57" s="1" customFormat="1" ht="14.45" customHeight="1">
      <c r="B39" s="17"/>
      <c r="AR39" s="17"/>
    </row>
    <row r="40" spans="1:57" s="1" customFormat="1" ht="14.45" customHeight="1">
      <c r="B40" s="17"/>
      <c r="AR40" s="17"/>
    </row>
    <row r="41" spans="1:57" s="1" customFormat="1" ht="14.45" customHeight="1">
      <c r="B41" s="17"/>
      <c r="AR41" s="17"/>
    </row>
    <row r="42" spans="1:57" s="1" customFormat="1" ht="14.45" customHeight="1">
      <c r="B42" s="17"/>
      <c r="AR42" s="17"/>
    </row>
    <row r="43" spans="1:57" s="1" customFormat="1" ht="14.45" customHeight="1">
      <c r="B43" s="17"/>
      <c r="AR43" s="17"/>
    </row>
    <row r="44" spans="1:57" s="1" customFormat="1" ht="14.45" customHeight="1">
      <c r="B44" s="17"/>
      <c r="AR44" s="17"/>
    </row>
    <row r="45" spans="1:57" s="1" customFormat="1" ht="14.45" customHeight="1">
      <c r="B45" s="17"/>
      <c r="AR45" s="17"/>
    </row>
    <row r="46" spans="1:57" s="1" customFormat="1" ht="14.45" customHeight="1">
      <c r="B46" s="17"/>
      <c r="AR46" s="17"/>
    </row>
    <row r="47" spans="1:57" s="1" customFormat="1" ht="14.45" customHeight="1">
      <c r="B47" s="17"/>
      <c r="AR47" s="17"/>
    </row>
    <row r="48" spans="1:57" s="1" customFormat="1" ht="14.45" customHeight="1">
      <c r="B48" s="17"/>
      <c r="AR48" s="17"/>
    </row>
    <row r="49" spans="1:57" s="2" customFormat="1" ht="14.45" customHeight="1">
      <c r="B49" s="39"/>
      <c r="D49" s="40" t="s">
        <v>44</v>
      </c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0" t="s">
        <v>45</v>
      </c>
      <c r="AI49" s="41"/>
      <c r="AJ49" s="41"/>
      <c r="AK49" s="41"/>
      <c r="AL49" s="41"/>
      <c r="AM49" s="41"/>
      <c r="AN49" s="41"/>
      <c r="AO49" s="41"/>
      <c r="AR49" s="39"/>
    </row>
    <row r="50" spans="1:57">
      <c r="B50" s="17"/>
      <c r="AR50" s="17"/>
    </row>
    <row r="51" spans="1:57">
      <c r="B51" s="17"/>
      <c r="AR51" s="17"/>
    </row>
    <row r="52" spans="1:57">
      <c r="B52" s="17"/>
      <c r="AR52" s="17"/>
    </row>
    <row r="53" spans="1:57">
      <c r="B53" s="17"/>
      <c r="AR53" s="17"/>
    </row>
    <row r="54" spans="1:57">
      <c r="B54" s="17"/>
      <c r="AR54" s="17"/>
    </row>
    <row r="55" spans="1:57">
      <c r="B55" s="17"/>
      <c r="AR55" s="17"/>
    </row>
    <row r="56" spans="1:57">
      <c r="B56" s="17"/>
      <c r="AR56" s="17"/>
    </row>
    <row r="57" spans="1:57">
      <c r="B57" s="17"/>
      <c r="AR57" s="17"/>
    </row>
    <row r="58" spans="1:57">
      <c r="B58" s="17"/>
      <c r="AR58" s="17"/>
    </row>
    <row r="59" spans="1:57">
      <c r="B59" s="17"/>
      <c r="AR59" s="17"/>
    </row>
    <row r="60" spans="1:57" s="2" customFormat="1" ht="12.75">
      <c r="A60" s="26"/>
      <c r="B60" s="27"/>
      <c r="C60" s="26"/>
      <c r="D60" s="42" t="s">
        <v>46</v>
      </c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42" t="s">
        <v>47</v>
      </c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42" t="s">
        <v>46</v>
      </c>
      <c r="AI60" s="29"/>
      <c r="AJ60" s="29"/>
      <c r="AK60" s="29"/>
      <c r="AL60" s="29"/>
      <c r="AM60" s="42" t="s">
        <v>47</v>
      </c>
      <c r="AN60" s="29"/>
      <c r="AO60" s="29"/>
      <c r="AP60" s="26"/>
      <c r="AQ60" s="26"/>
      <c r="AR60" s="27"/>
      <c r="BE60" s="26"/>
    </row>
    <row r="61" spans="1:57">
      <c r="B61" s="17"/>
      <c r="AR61" s="17"/>
    </row>
    <row r="62" spans="1:57">
      <c r="B62" s="17"/>
      <c r="AR62" s="17"/>
    </row>
    <row r="63" spans="1:57">
      <c r="B63" s="17"/>
      <c r="AR63" s="17"/>
    </row>
    <row r="64" spans="1:57" s="2" customFormat="1" ht="12.75">
      <c r="A64" s="26"/>
      <c r="B64" s="27"/>
      <c r="C64" s="26"/>
      <c r="D64" s="40" t="s">
        <v>48</v>
      </c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0" t="s">
        <v>49</v>
      </c>
      <c r="AI64" s="43"/>
      <c r="AJ64" s="43"/>
      <c r="AK64" s="43"/>
      <c r="AL64" s="43"/>
      <c r="AM64" s="43"/>
      <c r="AN64" s="43"/>
      <c r="AO64" s="43"/>
      <c r="AP64" s="26"/>
      <c r="AQ64" s="26"/>
      <c r="AR64" s="27"/>
      <c r="BE64" s="26"/>
    </row>
    <row r="65" spans="1:57">
      <c r="B65" s="17"/>
      <c r="AR65" s="17"/>
    </row>
    <row r="66" spans="1:57">
      <c r="B66" s="17"/>
      <c r="AR66" s="17"/>
    </row>
    <row r="67" spans="1:57">
      <c r="B67" s="17"/>
      <c r="AR67" s="17"/>
    </row>
    <row r="68" spans="1:57">
      <c r="B68" s="17"/>
      <c r="AR68" s="17"/>
    </row>
    <row r="69" spans="1:57">
      <c r="B69" s="17"/>
      <c r="AR69" s="17"/>
    </row>
    <row r="70" spans="1:57">
      <c r="B70" s="17"/>
      <c r="AR70" s="17"/>
    </row>
    <row r="71" spans="1:57">
      <c r="B71" s="17"/>
      <c r="AR71" s="17"/>
    </row>
    <row r="72" spans="1:57">
      <c r="B72" s="17"/>
      <c r="AR72" s="17"/>
    </row>
    <row r="73" spans="1:57">
      <c r="B73" s="17"/>
      <c r="AR73" s="17"/>
    </row>
    <row r="74" spans="1:57">
      <c r="B74" s="17"/>
      <c r="AR74" s="17"/>
    </row>
    <row r="75" spans="1:57" s="2" customFormat="1" ht="12.75">
      <c r="A75" s="26"/>
      <c r="B75" s="27"/>
      <c r="C75" s="26"/>
      <c r="D75" s="42" t="s">
        <v>46</v>
      </c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42" t="s">
        <v>47</v>
      </c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42" t="s">
        <v>46</v>
      </c>
      <c r="AI75" s="29"/>
      <c r="AJ75" s="29"/>
      <c r="AK75" s="29"/>
      <c r="AL75" s="29"/>
      <c r="AM75" s="42" t="s">
        <v>47</v>
      </c>
      <c r="AN75" s="29"/>
      <c r="AO75" s="29"/>
      <c r="AP75" s="26"/>
      <c r="AQ75" s="26"/>
      <c r="AR75" s="27"/>
      <c r="BE75" s="26"/>
    </row>
    <row r="76" spans="1:57" s="2" customFormat="1">
      <c r="A76" s="26"/>
      <c r="B76" s="27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7"/>
      <c r="BE76" s="26"/>
    </row>
    <row r="77" spans="1:57" s="2" customFormat="1" ht="6.9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27"/>
      <c r="BE77" s="26"/>
    </row>
    <row r="81" spans="1:9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27"/>
      <c r="BE81" s="26"/>
    </row>
    <row r="82" spans="1:91" s="2" customFormat="1" ht="24.95" customHeight="1">
      <c r="A82" s="26"/>
      <c r="B82" s="27"/>
      <c r="C82" s="18" t="s">
        <v>50</v>
      </c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7"/>
      <c r="BE82" s="26"/>
    </row>
    <row r="83" spans="1:9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7"/>
      <c r="BE83" s="26"/>
    </row>
    <row r="84" spans="1:91" s="4" customFormat="1" ht="12" customHeight="1">
      <c r="B84" s="48"/>
      <c r="C84" s="23" t="s">
        <v>11</v>
      </c>
      <c r="AR84" s="48"/>
    </row>
    <row r="85" spans="1:91" s="5" customFormat="1" ht="36.950000000000003" customHeight="1">
      <c r="B85" s="49"/>
      <c r="C85" s="50" t="s">
        <v>12</v>
      </c>
      <c r="L85" s="189" t="str">
        <f>K6</f>
        <v>Prestavba budov zdravotného strediska</v>
      </c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  <c r="AF85" s="190"/>
      <c r="AG85" s="190"/>
      <c r="AH85" s="190"/>
      <c r="AI85" s="190"/>
      <c r="AJ85" s="190"/>
      <c r="AK85" s="190"/>
      <c r="AL85" s="190"/>
      <c r="AM85" s="190"/>
      <c r="AN85" s="190"/>
      <c r="AO85" s="190"/>
      <c r="AR85" s="49"/>
    </row>
    <row r="86" spans="1:91" s="2" customFormat="1" ht="6.95" customHeight="1">
      <c r="A86" s="26"/>
      <c r="B86" s="27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7"/>
      <c r="BE86" s="26"/>
    </row>
    <row r="87" spans="1:91" s="2" customFormat="1" ht="12" customHeight="1">
      <c r="A87" s="26"/>
      <c r="B87" s="27"/>
      <c r="C87" s="23" t="s">
        <v>16</v>
      </c>
      <c r="D87" s="26"/>
      <c r="E87" s="26"/>
      <c r="F87" s="26"/>
      <c r="G87" s="26"/>
      <c r="H87" s="26"/>
      <c r="I87" s="26"/>
      <c r="J87" s="26"/>
      <c r="K87" s="26"/>
      <c r="L87" s="51" t="str">
        <f>IF(K8="","",K8)</f>
        <v>kú: Jelka,p.č.:1174/1,4,24,25</v>
      </c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3" t="s">
        <v>18</v>
      </c>
      <c r="AJ87" s="26"/>
      <c r="AK87" s="26"/>
      <c r="AL87" s="26"/>
      <c r="AM87" s="191" t="str">
        <f>IF(AN8= "","",AN8)</f>
        <v>12. 5. 2022</v>
      </c>
      <c r="AN87" s="191"/>
      <c r="AO87" s="26"/>
      <c r="AP87" s="26"/>
      <c r="AQ87" s="26"/>
      <c r="AR87" s="27"/>
      <c r="BE87" s="26"/>
    </row>
    <row r="88" spans="1:91" s="2" customFormat="1" ht="6.95" customHeight="1">
      <c r="A88" s="26"/>
      <c r="B88" s="27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7"/>
      <c r="BE88" s="26"/>
    </row>
    <row r="89" spans="1:91" s="2" customFormat="1" ht="15.2" customHeight="1">
      <c r="A89" s="26"/>
      <c r="B89" s="27"/>
      <c r="C89" s="23" t="s">
        <v>20</v>
      </c>
      <c r="D89" s="26"/>
      <c r="E89" s="26"/>
      <c r="F89" s="26"/>
      <c r="G89" s="26"/>
      <c r="H89" s="26"/>
      <c r="I89" s="26"/>
      <c r="J89" s="26"/>
      <c r="K89" s="26"/>
      <c r="L89" s="4" t="str">
        <f>IF(E11= "","",E11)</f>
        <v>Obec Jelka, Mierová 959/17, 925 23 Jelka</v>
      </c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3" t="s">
        <v>26</v>
      </c>
      <c r="AJ89" s="26"/>
      <c r="AK89" s="26"/>
      <c r="AL89" s="26"/>
      <c r="AM89" s="192" t="str">
        <f>IF(E17="","",E17)</f>
        <v xml:space="preserve"> </v>
      </c>
      <c r="AN89" s="193"/>
      <c r="AO89" s="193"/>
      <c r="AP89" s="193"/>
      <c r="AQ89" s="26"/>
      <c r="AR89" s="27"/>
      <c r="AS89" s="207" t="s">
        <v>51</v>
      </c>
      <c r="AT89" s="208"/>
      <c r="AU89" s="53"/>
      <c r="AV89" s="53"/>
      <c r="AW89" s="53"/>
      <c r="AX89" s="53"/>
      <c r="AY89" s="53"/>
      <c r="AZ89" s="53"/>
      <c r="BA89" s="53"/>
      <c r="BB89" s="53"/>
      <c r="BC89" s="53"/>
      <c r="BD89" s="54"/>
      <c r="BE89" s="26"/>
    </row>
    <row r="90" spans="1:91" s="2" customFormat="1" ht="15.2" customHeight="1">
      <c r="A90" s="26"/>
      <c r="B90" s="27"/>
      <c r="C90" s="23" t="s">
        <v>24</v>
      </c>
      <c r="D90" s="26"/>
      <c r="E90" s="26"/>
      <c r="F90" s="26"/>
      <c r="G90" s="26"/>
      <c r="H90" s="26"/>
      <c r="I90" s="26"/>
      <c r="J90" s="26"/>
      <c r="K90" s="26"/>
      <c r="L90" s="4" t="str">
        <f>IF(E14="","",E14)</f>
        <v>BALA, a.s., Veľká Budafa 66, 930 34 Holice</v>
      </c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3" t="s">
        <v>29</v>
      </c>
      <c r="AJ90" s="26"/>
      <c r="AK90" s="26"/>
      <c r="AL90" s="26"/>
      <c r="AM90" s="192" t="str">
        <f>IF(E20="","",E20)</f>
        <v xml:space="preserve"> </v>
      </c>
      <c r="AN90" s="193"/>
      <c r="AO90" s="193"/>
      <c r="AP90" s="193"/>
      <c r="AQ90" s="26"/>
      <c r="AR90" s="27"/>
      <c r="AS90" s="209"/>
      <c r="AT90" s="210"/>
      <c r="AU90" s="55"/>
      <c r="AV90" s="55"/>
      <c r="AW90" s="55"/>
      <c r="AX90" s="55"/>
      <c r="AY90" s="55"/>
      <c r="AZ90" s="55"/>
      <c r="BA90" s="55"/>
      <c r="BB90" s="55"/>
      <c r="BC90" s="55"/>
      <c r="BD90" s="56"/>
      <c r="BE90" s="26"/>
    </row>
    <row r="91" spans="1:91" s="2" customFormat="1" ht="10.9" customHeight="1">
      <c r="A91" s="26"/>
      <c r="B91" s="27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7"/>
      <c r="AS91" s="209"/>
      <c r="AT91" s="210"/>
      <c r="AU91" s="55"/>
      <c r="AV91" s="55"/>
      <c r="AW91" s="55"/>
      <c r="AX91" s="55"/>
      <c r="AY91" s="55"/>
      <c r="AZ91" s="55"/>
      <c r="BA91" s="55"/>
      <c r="BB91" s="55"/>
      <c r="BC91" s="55"/>
      <c r="BD91" s="56"/>
      <c r="BE91" s="26"/>
    </row>
    <row r="92" spans="1:91" s="2" customFormat="1" ht="29.25" customHeight="1">
      <c r="A92" s="26"/>
      <c r="B92" s="27"/>
      <c r="C92" s="182" t="s">
        <v>52</v>
      </c>
      <c r="D92" s="183"/>
      <c r="E92" s="183"/>
      <c r="F92" s="183"/>
      <c r="G92" s="183"/>
      <c r="H92" s="57"/>
      <c r="I92" s="184" t="s">
        <v>53</v>
      </c>
      <c r="J92" s="183"/>
      <c r="K92" s="183"/>
      <c r="L92" s="183"/>
      <c r="M92" s="183"/>
      <c r="N92" s="183"/>
      <c r="O92" s="183"/>
      <c r="P92" s="183"/>
      <c r="Q92" s="183"/>
      <c r="R92" s="183"/>
      <c r="S92" s="183"/>
      <c r="T92" s="183"/>
      <c r="U92" s="183"/>
      <c r="V92" s="183"/>
      <c r="W92" s="183"/>
      <c r="X92" s="183"/>
      <c r="Y92" s="183"/>
      <c r="Z92" s="183"/>
      <c r="AA92" s="183"/>
      <c r="AB92" s="183"/>
      <c r="AC92" s="183"/>
      <c r="AD92" s="183"/>
      <c r="AE92" s="183"/>
      <c r="AF92" s="183"/>
      <c r="AG92" s="195" t="s">
        <v>54</v>
      </c>
      <c r="AH92" s="183"/>
      <c r="AI92" s="183"/>
      <c r="AJ92" s="183"/>
      <c r="AK92" s="183"/>
      <c r="AL92" s="183"/>
      <c r="AM92" s="183"/>
      <c r="AN92" s="184" t="s">
        <v>55</v>
      </c>
      <c r="AO92" s="183"/>
      <c r="AP92" s="194"/>
      <c r="AQ92" s="58" t="s">
        <v>56</v>
      </c>
      <c r="AR92" s="27"/>
      <c r="AS92" s="59" t="s">
        <v>57</v>
      </c>
      <c r="AT92" s="60" t="s">
        <v>58</v>
      </c>
      <c r="AU92" s="60" t="s">
        <v>59</v>
      </c>
      <c r="AV92" s="60" t="s">
        <v>60</v>
      </c>
      <c r="AW92" s="60" t="s">
        <v>61</v>
      </c>
      <c r="AX92" s="60" t="s">
        <v>62</v>
      </c>
      <c r="AY92" s="60" t="s">
        <v>63</v>
      </c>
      <c r="AZ92" s="60" t="s">
        <v>64</v>
      </c>
      <c r="BA92" s="60" t="s">
        <v>65</v>
      </c>
      <c r="BB92" s="60" t="s">
        <v>66</v>
      </c>
      <c r="BC92" s="60" t="s">
        <v>67</v>
      </c>
      <c r="BD92" s="61" t="s">
        <v>68</v>
      </c>
      <c r="BE92" s="26"/>
    </row>
    <row r="93" spans="1:91" s="2" customFormat="1" ht="10.9" customHeight="1">
      <c r="A93" s="26"/>
      <c r="B93" s="27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62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4"/>
      <c r="BE93" s="26"/>
    </row>
    <row r="94" spans="1:91" s="6" customFormat="1" ht="32.450000000000003" customHeight="1">
      <c r="B94" s="65"/>
      <c r="C94" s="66" t="s">
        <v>69</v>
      </c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211">
        <f>ROUND(AG95+AG105+AG115+AG118+AG123+AG127+AG131,2)</f>
        <v>1027830.58</v>
      </c>
      <c r="AH94" s="211"/>
      <c r="AI94" s="211"/>
      <c r="AJ94" s="211"/>
      <c r="AK94" s="211"/>
      <c r="AL94" s="211"/>
      <c r="AM94" s="211"/>
      <c r="AN94" s="212">
        <f t="shared" ref="AN94:AN131" si="0">SUM(AG94,AT94)</f>
        <v>1233396.7</v>
      </c>
      <c r="AO94" s="212"/>
      <c r="AP94" s="212"/>
      <c r="AQ94" s="69" t="s">
        <v>1</v>
      </c>
      <c r="AR94" s="65"/>
      <c r="AS94" s="70">
        <f>ROUND(AS95+AS105+AS115+AS118+AS123+AS127+AS131,2)</f>
        <v>0</v>
      </c>
      <c r="AT94" s="71">
        <f t="shared" ref="AT94:AT131" si="1">ROUND(SUM(AV94:AW94),2)</f>
        <v>205566.12</v>
      </c>
      <c r="AU94" s="72">
        <f>ROUND(AU95+AU105+AU115+AU118+AU123+AU127+AU131,5)</f>
        <v>0</v>
      </c>
      <c r="AV94" s="71">
        <f>ROUND(AZ94*L29,2)</f>
        <v>0</v>
      </c>
      <c r="AW94" s="71">
        <f>ROUND(BA94*L30,2)</f>
        <v>205566.12</v>
      </c>
      <c r="AX94" s="71">
        <f>ROUND(BB94*L29,2)</f>
        <v>0</v>
      </c>
      <c r="AY94" s="71">
        <f>ROUND(BC94*L30,2)</f>
        <v>0</v>
      </c>
      <c r="AZ94" s="71">
        <f>ROUND(AZ95+AZ105+AZ115+AZ118+AZ123+AZ127+AZ131,2)</f>
        <v>0</v>
      </c>
      <c r="BA94" s="71">
        <f>ROUND(BA95+BA105+BA115+BA118+BA123+BA127+BA131,2)</f>
        <v>1027830.58</v>
      </c>
      <c r="BB94" s="71">
        <f>ROUND(BB95+BB105+BB115+BB118+BB123+BB127+BB131,2)</f>
        <v>0</v>
      </c>
      <c r="BC94" s="71">
        <f>ROUND(BC95+BC105+BC115+BC118+BC123+BC127+BC131,2)</f>
        <v>0</v>
      </c>
      <c r="BD94" s="73">
        <f>ROUND(BD95+BD105+BD115+BD118+BD123+BD127+BD131,2)</f>
        <v>0</v>
      </c>
      <c r="BS94" s="74" t="s">
        <v>70</v>
      </c>
      <c r="BT94" s="74" t="s">
        <v>71</v>
      </c>
      <c r="BU94" s="75" t="s">
        <v>72</v>
      </c>
      <c r="BV94" s="74" t="s">
        <v>73</v>
      </c>
      <c r="BW94" s="74" t="s">
        <v>4</v>
      </c>
      <c r="BX94" s="74" t="s">
        <v>74</v>
      </c>
      <c r="CL94" s="74" t="s">
        <v>1</v>
      </c>
    </row>
    <row r="95" spans="1:91" s="7" customFormat="1" ht="24.75" customHeight="1">
      <c r="B95" s="76"/>
      <c r="C95" s="77"/>
      <c r="D95" s="181" t="s">
        <v>75</v>
      </c>
      <c r="E95" s="181"/>
      <c r="F95" s="181"/>
      <c r="G95" s="181"/>
      <c r="H95" s="181"/>
      <c r="I95" s="78"/>
      <c r="J95" s="181" t="s">
        <v>76</v>
      </c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96">
        <f>ROUND(AG96+AG102,2)</f>
        <v>482769.63</v>
      </c>
      <c r="AH95" s="188"/>
      <c r="AI95" s="188"/>
      <c r="AJ95" s="188"/>
      <c r="AK95" s="188"/>
      <c r="AL95" s="188"/>
      <c r="AM95" s="188"/>
      <c r="AN95" s="187">
        <f t="shared" si="0"/>
        <v>579323.56000000006</v>
      </c>
      <c r="AO95" s="188"/>
      <c r="AP95" s="188"/>
      <c r="AQ95" s="79" t="s">
        <v>77</v>
      </c>
      <c r="AR95" s="76"/>
      <c r="AS95" s="80">
        <f>ROUND(AS96+AS102,2)</f>
        <v>0</v>
      </c>
      <c r="AT95" s="81">
        <f t="shared" si="1"/>
        <v>96553.93</v>
      </c>
      <c r="AU95" s="82">
        <f>ROUND(AU96+AU102,5)</f>
        <v>0</v>
      </c>
      <c r="AV95" s="81">
        <f>ROUND(AZ95*L29,2)</f>
        <v>0</v>
      </c>
      <c r="AW95" s="81">
        <f>ROUND(BA95*L30,2)</f>
        <v>96553.93</v>
      </c>
      <c r="AX95" s="81">
        <f>ROUND(BB95*L29,2)</f>
        <v>0</v>
      </c>
      <c r="AY95" s="81">
        <f>ROUND(BC95*L30,2)</f>
        <v>0</v>
      </c>
      <c r="AZ95" s="81">
        <f>ROUND(AZ96+AZ102,2)</f>
        <v>0</v>
      </c>
      <c r="BA95" s="81">
        <f>ROUND(BA96+BA102,2)</f>
        <v>482769.63</v>
      </c>
      <c r="BB95" s="81">
        <f>ROUND(BB96+BB102,2)</f>
        <v>0</v>
      </c>
      <c r="BC95" s="81">
        <f>ROUND(BC96+BC102,2)</f>
        <v>0</v>
      </c>
      <c r="BD95" s="83">
        <f>ROUND(BD96+BD102,2)</f>
        <v>0</v>
      </c>
      <c r="BS95" s="84" t="s">
        <v>70</v>
      </c>
      <c r="BT95" s="84" t="s">
        <v>78</v>
      </c>
      <c r="BU95" s="84" t="s">
        <v>72</v>
      </c>
      <c r="BV95" s="84" t="s">
        <v>73</v>
      </c>
      <c r="BW95" s="84" t="s">
        <v>79</v>
      </c>
      <c r="BX95" s="84" t="s">
        <v>4</v>
      </c>
      <c r="CL95" s="84" t="s">
        <v>1</v>
      </c>
      <c r="CM95" s="84" t="s">
        <v>71</v>
      </c>
    </row>
    <row r="96" spans="1:91" s="4" customFormat="1" ht="23.25" customHeight="1">
      <c r="B96" s="48"/>
      <c r="C96" s="10"/>
      <c r="D96" s="10"/>
      <c r="E96" s="180" t="s">
        <v>80</v>
      </c>
      <c r="F96" s="180"/>
      <c r="G96" s="180"/>
      <c r="H96" s="180"/>
      <c r="I96" s="180"/>
      <c r="J96" s="10"/>
      <c r="K96" s="180" t="s">
        <v>81</v>
      </c>
      <c r="L96" s="180"/>
      <c r="M96" s="180"/>
      <c r="N96" s="180"/>
      <c r="O96" s="180"/>
      <c r="P96" s="180"/>
      <c r="Q96" s="180"/>
      <c r="R96" s="180"/>
      <c r="S96" s="180"/>
      <c r="T96" s="180"/>
      <c r="U96" s="180"/>
      <c r="V96" s="180"/>
      <c r="W96" s="180"/>
      <c r="X96" s="180"/>
      <c r="Y96" s="180"/>
      <c r="Z96" s="180"/>
      <c r="AA96" s="180"/>
      <c r="AB96" s="180"/>
      <c r="AC96" s="180"/>
      <c r="AD96" s="180"/>
      <c r="AE96" s="180"/>
      <c r="AF96" s="180"/>
      <c r="AG96" s="197">
        <f>ROUND(SUM(AG97:AG101),2)</f>
        <v>427341.18</v>
      </c>
      <c r="AH96" s="186"/>
      <c r="AI96" s="186"/>
      <c r="AJ96" s="186"/>
      <c r="AK96" s="186"/>
      <c r="AL96" s="186"/>
      <c r="AM96" s="186"/>
      <c r="AN96" s="185">
        <f t="shared" si="0"/>
        <v>512809.42</v>
      </c>
      <c r="AO96" s="186"/>
      <c r="AP96" s="186"/>
      <c r="AQ96" s="85" t="s">
        <v>82</v>
      </c>
      <c r="AR96" s="48"/>
      <c r="AS96" s="86">
        <f>ROUND(SUM(AS97:AS101),2)</f>
        <v>0</v>
      </c>
      <c r="AT96" s="87">
        <f t="shared" si="1"/>
        <v>85468.24</v>
      </c>
      <c r="AU96" s="88">
        <f>ROUND(SUM(AU97:AU101),5)</f>
        <v>0</v>
      </c>
      <c r="AV96" s="87">
        <f>ROUND(AZ96*L29,2)</f>
        <v>0</v>
      </c>
      <c r="AW96" s="87">
        <f>ROUND(BA96*L30,2)</f>
        <v>85468.24</v>
      </c>
      <c r="AX96" s="87">
        <f>ROUND(BB96*L29,2)</f>
        <v>0</v>
      </c>
      <c r="AY96" s="87">
        <f>ROUND(BC96*L30,2)</f>
        <v>0</v>
      </c>
      <c r="AZ96" s="87">
        <f>ROUND(SUM(AZ97:AZ101),2)</f>
        <v>0</v>
      </c>
      <c r="BA96" s="87">
        <f>ROUND(SUM(BA97:BA101),2)</f>
        <v>427341.18</v>
      </c>
      <c r="BB96" s="87">
        <f>ROUND(SUM(BB97:BB101),2)</f>
        <v>0</v>
      </c>
      <c r="BC96" s="87">
        <f>ROUND(SUM(BC97:BC101),2)</f>
        <v>0</v>
      </c>
      <c r="BD96" s="89">
        <f>ROUND(SUM(BD97:BD101),2)</f>
        <v>0</v>
      </c>
      <c r="BS96" s="21" t="s">
        <v>70</v>
      </c>
      <c r="BT96" s="21" t="s">
        <v>83</v>
      </c>
      <c r="BU96" s="21" t="s">
        <v>72</v>
      </c>
      <c r="BV96" s="21" t="s">
        <v>73</v>
      </c>
      <c r="BW96" s="21" t="s">
        <v>84</v>
      </c>
      <c r="BX96" s="21" t="s">
        <v>79</v>
      </c>
      <c r="CL96" s="21" t="s">
        <v>1</v>
      </c>
    </row>
    <row r="97" spans="1:91" s="4" customFormat="1" ht="23.25" customHeight="1">
      <c r="A97" s="90" t="s">
        <v>85</v>
      </c>
      <c r="B97" s="48"/>
      <c r="C97" s="10"/>
      <c r="D97" s="10"/>
      <c r="E97" s="10"/>
      <c r="F97" s="180" t="s">
        <v>86</v>
      </c>
      <c r="G97" s="180"/>
      <c r="H97" s="180"/>
      <c r="I97" s="180"/>
      <c r="J97" s="180"/>
      <c r="K97" s="10"/>
      <c r="L97" s="180" t="s">
        <v>87</v>
      </c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0"/>
      <c r="AA97" s="180"/>
      <c r="AB97" s="180"/>
      <c r="AC97" s="180"/>
      <c r="AD97" s="180"/>
      <c r="AE97" s="180"/>
      <c r="AF97" s="180"/>
      <c r="AG97" s="185">
        <f>'SO 01.1-OV - Búracie prác...'!J34</f>
        <v>7009.33</v>
      </c>
      <c r="AH97" s="186"/>
      <c r="AI97" s="186"/>
      <c r="AJ97" s="186"/>
      <c r="AK97" s="186"/>
      <c r="AL97" s="186"/>
      <c r="AM97" s="186"/>
      <c r="AN97" s="185">
        <f t="shared" si="0"/>
        <v>8411.2000000000007</v>
      </c>
      <c r="AO97" s="186"/>
      <c r="AP97" s="186"/>
      <c r="AQ97" s="85" t="s">
        <v>82</v>
      </c>
      <c r="AR97" s="48"/>
      <c r="AS97" s="86">
        <v>0</v>
      </c>
      <c r="AT97" s="87">
        <f t="shared" si="1"/>
        <v>1401.87</v>
      </c>
      <c r="AU97" s="88">
        <f>'SO 01.1-OV - Búracie prác...'!P133</f>
        <v>0</v>
      </c>
      <c r="AV97" s="87">
        <f>'SO 01.1-OV - Búracie prác...'!J37</f>
        <v>0</v>
      </c>
      <c r="AW97" s="87">
        <f>'SO 01.1-OV - Búracie prác...'!J38</f>
        <v>1401.87</v>
      </c>
      <c r="AX97" s="87">
        <f>'SO 01.1-OV - Búracie prác...'!J39</f>
        <v>0</v>
      </c>
      <c r="AY97" s="87">
        <f>'SO 01.1-OV - Búracie prác...'!J40</f>
        <v>0</v>
      </c>
      <c r="AZ97" s="87">
        <f>'SO 01.1-OV - Búracie prác...'!F37</f>
        <v>0</v>
      </c>
      <c r="BA97" s="87">
        <f>'SO 01.1-OV - Búracie prác...'!F38</f>
        <v>7009.33</v>
      </c>
      <c r="BB97" s="87">
        <f>'SO 01.1-OV - Búracie prác...'!F39</f>
        <v>0</v>
      </c>
      <c r="BC97" s="87">
        <f>'SO 01.1-OV - Búracie prác...'!F40</f>
        <v>0</v>
      </c>
      <c r="BD97" s="89">
        <f>'SO 01.1-OV - Búracie prác...'!F41</f>
        <v>0</v>
      </c>
      <c r="BT97" s="21" t="s">
        <v>88</v>
      </c>
      <c r="BV97" s="21" t="s">
        <v>73</v>
      </c>
      <c r="BW97" s="21" t="s">
        <v>89</v>
      </c>
      <c r="BX97" s="21" t="s">
        <v>84</v>
      </c>
      <c r="CL97" s="21" t="s">
        <v>1</v>
      </c>
    </row>
    <row r="98" spans="1:91" s="4" customFormat="1" ht="23.25" customHeight="1">
      <c r="A98" s="90" t="s">
        <v>85</v>
      </c>
      <c r="B98" s="48"/>
      <c r="C98" s="10"/>
      <c r="D98" s="10"/>
      <c r="E98" s="10"/>
      <c r="F98" s="180" t="s">
        <v>90</v>
      </c>
      <c r="G98" s="180"/>
      <c r="H98" s="180"/>
      <c r="I98" s="180"/>
      <c r="J98" s="180"/>
      <c r="K98" s="10"/>
      <c r="L98" s="180" t="s">
        <v>91</v>
      </c>
      <c r="M98" s="180"/>
      <c r="N98" s="180"/>
      <c r="O98" s="180"/>
      <c r="P98" s="180"/>
      <c r="Q98" s="180"/>
      <c r="R98" s="180"/>
      <c r="S98" s="180"/>
      <c r="T98" s="180"/>
      <c r="U98" s="180"/>
      <c r="V98" s="180"/>
      <c r="W98" s="180"/>
      <c r="X98" s="180"/>
      <c r="Y98" s="180"/>
      <c r="Z98" s="180"/>
      <c r="AA98" s="180"/>
      <c r="AB98" s="180"/>
      <c r="AC98" s="180"/>
      <c r="AD98" s="180"/>
      <c r="AE98" s="180"/>
      <c r="AF98" s="180"/>
      <c r="AG98" s="185">
        <f>'SO 01.2-OV - Navrhovaný s...'!J34</f>
        <v>267066.05</v>
      </c>
      <c r="AH98" s="186"/>
      <c r="AI98" s="186"/>
      <c r="AJ98" s="186"/>
      <c r="AK98" s="186"/>
      <c r="AL98" s="186"/>
      <c r="AM98" s="186"/>
      <c r="AN98" s="185">
        <f t="shared" si="0"/>
        <v>320479.26</v>
      </c>
      <c r="AO98" s="186"/>
      <c r="AP98" s="186"/>
      <c r="AQ98" s="85" t="s">
        <v>82</v>
      </c>
      <c r="AR98" s="48"/>
      <c r="AS98" s="86">
        <v>0</v>
      </c>
      <c r="AT98" s="87">
        <f t="shared" si="1"/>
        <v>53413.21</v>
      </c>
      <c r="AU98" s="88">
        <f>'SO 01.2-OV - Navrhovaný s...'!P149</f>
        <v>0</v>
      </c>
      <c r="AV98" s="87">
        <f>'SO 01.2-OV - Navrhovaný s...'!J37</f>
        <v>0</v>
      </c>
      <c r="AW98" s="87">
        <f>'SO 01.2-OV - Navrhovaný s...'!J38</f>
        <v>53413.21</v>
      </c>
      <c r="AX98" s="87">
        <f>'SO 01.2-OV - Navrhovaný s...'!J39</f>
        <v>0</v>
      </c>
      <c r="AY98" s="87">
        <f>'SO 01.2-OV - Navrhovaný s...'!J40</f>
        <v>0</v>
      </c>
      <c r="AZ98" s="87">
        <f>'SO 01.2-OV - Navrhovaný s...'!F37</f>
        <v>0</v>
      </c>
      <c r="BA98" s="87">
        <f>'SO 01.2-OV - Navrhovaný s...'!F38</f>
        <v>267066.05</v>
      </c>
      <c r="BB98" s="87">
        <f>'SO 01.2-OV - Navrhovaný s...'!F39</f>
        <v>0</v>
      </c>
      <c r="BC98" s="87">
        <f>'SO 01.2-OV - Navrhovaný s...'!F40</f>
        <v>0</v>
      </c>
      <c r="BD98" s="89">
        <f>'SO 01.2-OV - Navrhovaný s...'!F41</f>
        <v>0</v>
      </c>
      <c r="BT98" s="21" t="s">
        <v>88</v>
      </c>
      <c r="BV98" s="21" t="s">
        <v>73</v>
      </c>
      <c r="BW98" s="21" t="s">
        <v>92</v>
      </c>
      <c r="BX98" s="21" t="s">
        <v>84</v>
      </c>
      <c r="CL98" s="21" t="s">
        <v>1</v>
      </c>
    </row>
    <row r="99" spans="1:91" s="4" customFormat="1" ht="23.25" customHeight="1">
      <c r="A99" s="90" t="s">
        <v>85</v>
      </c>
      <c r="B99" s="48"/>
      <c r="C99" s="10"/>
      <c r="D99" s="10"/>
      <c r="E99" s="10"/>
      <c r="F99" s="180" t="s">
        <v>93</v>
      </c>
      <c r="G99" s="180"/>
      <c r="H99" s="180"/>
      <c r="I99" s="180"/>
      <c r="J99" s="180"/>
      <c r="K99" s="10"/>
      <c r="L99" s="180" t="s">
        <v>94</v>
      </c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180"/>
      <c r="AE99" s="180"/>
      <c r="AF99" s="180"/>
      <c r="AG99" s="185">
        <f>'SO 01.3-OV - Zdravotechni...'!J34</f>
        <v>32454.75</v>
      </c>
      <c r="AH99" s="186"/>
      <c r="AI99" s="186"/>
      <c r="AJ99" s="186"/>
      <c r="AK99" s="186"/>
      <c r="AL99" s="186"/>
      <c r="AM99" s="186"/>
      <c r="AN99" s="185">
        <f t="shared" si="0"/>
        <v>38945.699999999997</v>
      </c>
      <c r="AO99" s="186"/>
      <c r="AP99" s="186"/>
      <c r="AQ99" s="85" t="s">
        <v>82</v>
      </c>
      <c r="AR99" s="48"/>
      <c r="AS99" s="86">
        <v>0</v>
      </c>
      <c r="AT99" s="87">
        <f t="shared" si="1"/>
        <v>6490.95</v>
      </c>
      <c r="AU99" s="88">
        <f>'SO 01.3-OV - Zdravotechni...'!P135</f>
        <v>0</v>
      </c>
      <c r="AV99" s="87">
        <f>'SO 01.3-OV - Zdravotechni...'!J37</f>
        <v>0</v>
      </c>
      <c r="AW99" s="87">
        <f>'SO 01.3-OV - Zdravotechni...'!J38</f>
        <v>6490.95</v>
      </c>
      <c r="AX99" s="87">
        <f>'SO 01.3-OV - Zdravotechni...'!J39</f>
        <v>0</v>
      </c>
      <c r="AY99" s="87">
        <f>'SO 01.3-OV - Zdravotechni...'!J40</f>
        <v>0</v>
      </c>
      <c r="AZ99" s="87">
        <f>'SO 01.3-OV - Zdravotechni...'!F37</f>
        <v>0</v>
      </c>
      <c r="BA99" s="87">
        <f>'SO 01.3-OV - Zdravotechni...'!F38</f>
        <v>32454.75</v>
      </c>
      <c r="BB99" s="87">
        <f>'SO 01.3-OV - Zdravotechni...'!F39</f>
        <v>0</v>
      </c>
      <c r="BC99" s="87">
        <f>'SO 01.3-OV - Zdravotechni...'!F40</f>
        <v>0</v>
      </c>
      <c r="BD99" s="89">
        <f>'SO 01.3-OV - Zdravotechni...'!F41</f>
        <v>0</v>
      </c>
      <c r="BT99" s="21" t="s">
        <v>88</v>
      </c>
      <c r="BV99" s="21" t="s">
        <v>73</v>
      </c>
      <c r="BW99" s="21" t="s">
        <v>95</v>
      </c>
      <c r="BX99" s="21" t="s">
        <v>84</v>
      </c>
      <c r="CL99" s="21" t="s">
        <v>1</v>
      </c>
    </row>
    <row r="100" spans="1:91" s="4" customFormat="1" ht="23.25" customHeight="1">
      <c r="A100" s="90" t="s">
        <v>85</v>
      </c>
      <c r="B100" s="48"/>
      <c r="C100" s="10"/>
      <c r="D100" s="10"/>
      <c r="E100" s="10"/>
      <c r="F100" s="180" t="s">
        <v>96</v>
      </c>
      <c r="G100" s="180"/>
      <c r="H100" s="180"/>
      <c r="I100" s="180"/>
      <c r="J100" s="180"/>
      <c r="K100" s="10"/>
      <c r="L100" s="180" t="s">
        <v>97</v>
      </c>
      <c r="M100" s="180"/>
      <c r="N100" s="180"/>
      <c r="O100" s="180"/>
      <c r="P100" s="180"/>
      <c r="Q100" s="180"/>
      <c r="R100" s="180"/>
      <c r="S100" s="180"/>
      <c r="T100" s="180"/>
      <c r="U100" s="180"/>
      <c r="V100" s="180"/>
      <c r="W100" s="180"/>
      <c r="X100" s="180"/>
      <c r="Y100" s="180"/>
      <c r="Z100" s="180"/>
      <c r="AA100" s="180"/>
      <c r="AB100" s="180"/>
      <c r="AC100" s="180"/>
      <c r="AD100" s="180"/>
      <c r="AE100" s="180"/>
      <c r="AF100" s="180"/>
      <c r="AG100" s="185">
        <f>'SO 01.4-OV - Vykurovanie ...'!J34</f>
        <v>89955.18</v>
      </c>
      <c r="AH100" s="186"/>
      <c r="AI100" s="186"/>
      <c r="AJ100" s="186"/>
      <c r="AK100" s="186"/>
      <c r="AL100" s="186"/>
      <c r="AM100" s="186"/>
      <c r="AN100" s="185">
        <f t="shared" si="0"/>
        <v>107946.22</v>
      </c>
      <c r="AO100" s="186"/>
      <c r="AP100" s="186"/>
      <c r="AQ100" s="85" t="s">
        <v>82</v>
      </c>
      <c r="AR100" s="48"/>
      <c r="AS100" s="86">
        <v>0</v>
      </c>
      <c r="AT100" s="87">
        <f t="shared" si="1"/>
        <v>17991.04</v>
      </c>
      <c r="AU100" s="88">
        <f>'SO 01.4-OV - Vykurovanie ...'!P137</f>
        <v>0</v>
      </c>
      <c r="AV100" s="87">
        <f>'SO 01.4-OV - Vykurovanie ...'!J37</f>
        <v>0</v>
      </c>
      <c r="AW100" s="87">
        <f>'SO 01.4-OV - Vykurovanie ...'!J38</f>
        <v>17991.04</v>
      </c>
      <c r="AX100" s="87">
        <f>'SO 01.4-OV - Vykurovanie ...'!J39</f>
        <v>0</v>
      </c>
      <c r="AY100" s="87">
        <f>'SO 01.4-OV - Vykurovanie ...'!J40</f>
        <v>0</v>
      </c>
      <c r="AZ100" s="87">
        <f>'SO 01.4-OV - Vykurovanie ...'!F37</f>
        <v>0</v>
      </c>
      <c r="BA100" s="87">
        <f>'SO 01.4-OV - Vykurovanie ...'!F38</f>
        <v>89955.18</v>
      </c>
      <c r="BB100" s="87">
        <f>'SO 01.4-OV - Vykurovanie ...'!F39</f>
        <v>0</v>
      </c>
      <c r="BC100" s="87">
        <f>'SO 01.4-OV - Vykurovanie ...'!F40</f>
        <v>0</v>
      </c>
      <c r="BD100" s="89">
        <f>'SO 01.4-OV - Vykurovanie ...'!F41</f>
        <v>0</v>
      </c>
      <c r="BT100" s="21" t="s">
        <v>88</v>
      </c>
      <c r="BV100" s="21" t="s">
        <v>73</v>
      </c>
      <c r="BW100" s="21" t="s">
        <v>98</v>
      </c>
      <c r="BX100" s="21" t="s">
        <v>84</v>
      </c>
      <c r="CL100" s="21" t="s">
        <v>1</v>
      </c>
    </row>
    <row r="101" spans="1:91" s="4" customFormat="1" ht="23.25" customHeight="1">
      <c r="A101" s="90" t="s">
        <v>85</v>
      </c>
      <c r="B101" s="48"/>
      <c r="C101" s="10"/>
      <c r="D101" s="10"/>
      <c r="E101" s="10"/>
      <c r="F101" s="180" t="s">
        <v>99</v>
      </c>
      <c r="G101" s="180"/>
      <c r="H101" s="180"/>
      <c r="I101" s="180"/>
      <c r="J101" s="180"/>
      <c r="K101" s="10"/>
      <c r="L101" s="180" t="s">
        <v>100</v>
      </c>
      <c r="M101" s="180"/>
      <c r="N101" s="180"/>
      <c r="O101" s="180"/>
      <c r="P101" s="180"/>
      <c r="Q101" s="180"/>
      <c r="R101" s="180"/>
      <c r="S101" s="180"/>
      <c r="T101" s="180"/>
      <c r="U101" s="180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0"/>
      <c r="AF101" s="180"/>
      <c r="AG101" s="185">
        <f>'SO 01.5-OV - Elektroinšta...'!J34</f>
        <v>30855.87</v>
      </c>
      <c r="AH101" s="186"/>
      <c r="AI101" s="186"/>
      <c r="AJ101" s="186"/>
      <c r="AK101" s="186"/>
      <c r="AL101" s="186"/>
      <c r="AM101" s="186"/>
      <c r="AN101" s="185">
        <f t="shared" si="0"/>
        <v>37027.040000000001</v>
      </c>
      <c r="AO101" s="186"/>
      <c r="AP101" s="186"/>
      <c r="AQ101" s="85" t="s">
        <v>82</v>
      </c>
      <c r="AR101" s="48"/>
      <c r="AS101" s="86">
        <v>0</v>
      </c>
      <c r="AT101" s="87">
        <f t="shared" si="1"/>
        <v>6171.17</v>
      </c>
      <c r="AU101" s="88">
        <f>'SO 01.5-OV - Elektroinšta...'!P131</f>
        <v>0</v>
      </c>
      <c r="AV101" s="87">
        <f>'SO 01.5-OV - Elektroinšta...'!J37</f>
        <v>0</v>
      </c>
      <c r="AW101" s="87">
        <f>'SO 01.5-OV - Elektroinšta...'!J38</f>
        <v>6171.17</v>
      </c>
      <c r="AX101" s="87">
        <f>'SO 01.5-OV - Elektroinšta...'!J39</f>
        <v>0</v>
      </c>
      <c r="AY101" s="87">
        <f>'SO 01.5-OV - Elektroinšta...'!J40</f>
        <v>0</v>
      </c>
      <c r="AZ101" s="87">
        <f>'SO 01.5-OV - Elektroinšta...'!F37</f>
        <v>0</v>
      </c>
      <c r="BA101" s="87">
        <f>'SO 01.5-OV - Elektroinšta...'!F38</f>
        <v>30855.87</v>
      </c>
      <c r="BB101" s="87">
        <f>'SO 01.5-OV - Elektroinšta...'!F39</f>
        <v>0</v>
      </c>
      <c r="BC101" s="87">
        <f>'SO 01.5-OV - Elektroinšta...'!F40</f>
        <v>0</v>
      </c>
      <c r="BD101" s="89">
        <f>'SO 01.5-OV - Elektroinšta...'!F41</f>
        <v>0</v>
      </c>
      <c r="BT101" s="21" t="s">
        <v>88</v>
      </c>
      <c r="BV101" s="21" t="s">
        <v>73</v>
      </c>
      <c r="BW101" s="21" t="s">
        <v>101</v>
      </c>
      <c r="BX101" s="21" t="s">
        <v>84</v>
      </c>
      <c r="CL101" s="21" t="s">
        <v>1</v>
      </c>
    </row>
    <row r="102" spans="1:91" s="4" customFormat="1" ht="23.25" customHeight="1">
      <c r="B102" s="48"/>
      <c r="C102" s="10"/>
      <c r="D102" s="10"/>
      <c r="E102" s="180" t="s">
        <v>102</v>
      </c>
      <c r="F102" s="180"/>
      <c r="G102" s="180"/>
      <c r="H102" s="180"/>
      <c r="I102" s="180"/>
      <c r="J102" s="10"/>
      <c r="K102" s="180" t="s">
        <v>103</v>
      </c>
      <c r="L102" s="180"/>
      <c r="M102" s="180"/>
      <c r="N102" s="180"/>
      <c r="O102" s="180"/>
      <c r="P102" s="180"/>
      <c r="Q102" s="180"/>
      <c r="R102" s="180"/>
      <c r="S102" s="180"/>
      <c r="T102" s="180"/>
      <c r="U102" s="180"/>
      <c r="V102" s="180"/>
      <c r="W102" s="180"/>
      <c r="X102" s="180"/>
      <c r="Y102" s="180"/>
      <c r="Z102" s="180"/>
      <c r="AA102" s="180"/>
      <c r="AB102" s="180"/>
      <c r="AC102" s="180"/>
      <c r="AD102" s="180"/>
      <c r="AE102" s="180"/>
      <c r="AF102" s="180"/>
      <c r="AG102" s="197">
        <f>ROUND(SUM(AG103:AG104),2)</f>
        <v>55428.45</v>
      </c>
      <c r="AH102" s="186"/>
      <c r="AI102" s="186"/>
      <c r="AJ102" s="186"/>
      <c r="AK102" s="186"/>
      <c r="AL102" s="186"/>
      <c r="AM102" s="186"/>
      <c r="AN102" s="185">
        <f t="shared" si="0"/>
        <v>66514.14</v>
      </c>
      <c r="AO102" s="186"/>
      <c r="AP102" s="186"/>
      <c r="AQ102" s="85" t="s">
        <v>82</v>
      </c>
      <c r="AR102" s="48"/>
      <c r="AS102" s="86">
        <f>ROUND(SUM(AS103:AS104),2)</f>
        <v>0</v>
      </c>
      <c r="AT102" s="87">
        <f t="shared" si="1"/>
        <v>11085.69</v>
      </c>
      <c r="AU102" s="88">
        <f>ROUND(SUM(AU103:AU104),5)</f>
        <v>0</v>
      </c>
      <c r="AV102" s="87">
        <f>ROUND(AZ102*L29,2)</f>
        <v>0</v>
      </c>
      <c r="AW102" s="87">
        <f>ROUND(BA102*L30,2)</f>
        <v>11085.69</v>
      </c>
      <c r="AX102" s="87">
        <f>ROUND(BB102*L29,2)</f>
        <v>0</v>
      </c>
      <c r="AY102" s="87">
        <f>ROUND(BC102*L30,2)</f>
        <v>0</v>
      </c>
      <c r="AZ102" s="87">
        <f>ROUND(SUM(AZ103:AZ104),2)</f>
        <v>0</v>
      </c>
      <c r="BA102" s="87">
        <f>ROUND(SUM(BA103:BA104),2)</f>
        <v>55428.45</v>
      </c>
      <c r="BB102" s="87">
        <f>ROUND(SUM(BB103:BB104),2)</f>
        <v>0</v>
      </c>
      <c r="BC102" s="87">
        <f>ROUND(SUM(BC103:BC104),2)</f>
        <v>0</v>
      </c>
      <c r="BD102" s="89">
        <f>ROUND(SUM(BD103:BD104),2)</f>
        <v>0</v>
      </c>
      <c r="BS102" s="21" t="s">
        <v>70</v>
      </c>
      <c r="BT102" s="21" t="s">
        <v>83</v>
      </c>
      <c r="BU102" s="21" t="s">
        <v>72</v>
      </c>
      <c r="BV102" s="21" t="s">
        <v>73</v>
      </c>
      <c r="BW102" s="21" t="s">
        <v>104</v>
      </c>
      <c r="BX102" s="21" t="s">
        <v>79</v>
      </c>
      <c r="CL102" s="21" t="s">
        <v>1</v>
      </c>
    </row>
    <row r="103" spans="1:91" s="4" customFormat="1" ht="23.25" customHeight="1">
      <c r="A103" s="90" t="s">
        <v>85</v>
      </c>
      <c r="B103" s="48"/>
      <c r="C103" s="10"/>
      <c r="D103" s="10"/>
      <c r="E103" s="10"/>
      <c r="F103" s="180" t="s">
        <v>105</v>
      </c>
      <c r="G103" s="180"/>
      <c r="H103" s="180"/>
      <c r="I103" s="180"/>
      <c r="J103" s="180"/>
      <c r="K103" s="10"/>
      <c r="L103" s="180" t="s">
        <v>106</v>
      </c>
      <c r="M103" s="180"/>
      <c r="N103" s="180"/>
      <c r="O103" s="180"/>
      <c r="P103" s="180"/>
      <c r="Q103" s="180"/>
      <c r="R103" s="180"/>
      <c r="S103" s="180"/>
      <c r="T103" s="180"/>
      <c r="U103" s="180"/>
      <c r="V103" s="180"/>
      <c r="W103" s="180"/>
      <c r="X103" s="180"/>
      <c r="Y103" s="180"/>
      <c r="Z103" s="180"/>
      <c r="AA103" s="180"/>
      <c r="AB103" s="180"/>
      <c r="AC103" s="180"/>
      <c r="AD103" s="180"/>
      <c r="AE103" s="180"/>
      <c r="AF103" s="180"/>
      <c r="AG103" s="185">
        <f>'SO 01.1-NV - Búracie prác...'!J34</f>
        <v>3989.24</v>
      </c>
      <c r="AH103" s="186"/>
      <c r="AI103" s="186"/>
      <c r="AJ103" s="186"/>
      <c r="AK103" s="186"/>
      <c r="AL103" s="186"/>
      <c r="AM103" s="186"/>
      <c r="AN103" s="185">
        <f t="shared" si="0"/>
        <v>4787.09</v>
      </c>
      <c r="AO103" s="186"/>
      <c r="AP103" s="186"/>
      <c r="AQ103" s="85" t="s">
        <v>82</v>
      </c>
      <c r="AR103" s="48"/>
      <c r="AS103" s="86">
        <v>0</v>
      </c>
      <c r="AT103" s="87">
        <f t="shared" si="1"/>
        <v>797.85</v>
      </c>
      <c r="AU103" s="88">
        <f>'SO 01.1-NV - Búracie prác...'!P130</f>
        <v>0</v>
      </c>
      <c r="AV103" s="87">
        <f>'SO 01.1-NV - Búracie prác...'!J37</f>
        <v>0</v>
      </c>
      <c r="AW103" s="87">
        <f>'SO 01.1-NV - Búracie prác...'!J38</f>
        <v>797.85</v>
      </c>
      <c r="AX103" s="87">
        <f>'SO 01.1-NV - Búracie prác...'!J39</f>
        <v>0</v>
      </c>
      <c r="AY103" s="87">
        <f>'SO 01.1-NV - Búracie prác...'!J40</f>
        <v>0</v>
      </c>
      <c r="AZ103" s="87">
        <f>'SO 01.1-NV - Búracie prác...'!F37</f>
        <v>0</v>
      </c>
      <c r="BA103" s="87">
        <f>'SO 01.1-NV - Búracie prác...'!F38</f>
        <v>3989.24</v>
      </c>
      <c r="BB103" s="87">
        <f>'SO 01.1-NV - Búracie prác...'!F39</f>
        <v>0</v>
      </c>
      <c r="BC103" s="87">
        <f>'SO 01.1-NV - Búracie prác...'!F40</f>
        <v>0</v>
      </c>
      <c r="BD103" s="89">
        <f>'SO 01.1-NV - Búracie prác...'!F41</f>
        <v>0</v>
      </c>
      <c r="BT103" s="21" t="s">
        <v>88</v>
      </c>
      <c r="BV103" s="21" t="s">
        <v>73</v>
      </c>
      <c r="BW103" s="21" t="s">
        <v>107</v>
      </c>
      <c r="BX103" s="21" t="s">
        <v>104</v>
      </c>
      <c r="CL103" s="21" t="s">
        <v>1</v>
      </c>
    </row>
    <row r="104" spans="1:91" s="4" customFormat="1" ht="23.25" customHeight="1">
      <c r="A104" s="90" t="s">
        <v>85</v>
      </c>
      <c r="B104" s="48"/>
      <c r="C104" s="10"/>
      <c r="D104" s="10"/>
      <c r="E104" s="10"/>
      <c r="F104" s="180" t="s">
        <v>108</v>
      </c>
      <c r="G104" s="180"/>
      <c r="H104" s="180"/>
      <c r="I104" s="180"/>
      <c r="J104" s="180"/>
      <c r="K104" s="10"/>
      <c r="L104" s="180" t="s">
        <v>109</v>
      </c>
      <c r="M104" s="180"/>
      <c r="N104" s="180"/>
      <c r="O104" s="180"/>
      <c r="P104" s="180"/>
      <c r="Q104" s="180"/>
      <c r="R104" s="180"/>
      <c r="S104" s="180"/>
      <c r="T104" s="180"/>
      <c r="U104" s="180"/>
      <c r="V104" s="180"/>
      <c r="W104" s="180"/>
      <c r="X104" s="180"/>
      <c r="Y104" s="180"/>
      <c r="Z104" s="180"/>
      <c r="AA104" s="180"/>
      <c r="AB104" s="180"/>
      <c r="AC104" s="180"/>
      <c r="AD104" s="180"/>
      <c r="AE104" s="180"/>
      <c r="AF104" s="180"/>
      <c r="AG104" s="185">
        <f>'SO 01.2-NV - Navrhovaný s...'!J34</f>
        <v>51439.21</v>
      </c>
      <c r="AH104" s="186"/>
      <c r="AI104" s="186"/>
      <c r="AJ104" s="186"/>
      <c r="AK104" s="186"/>
      <c r="AL104" s="186"/>
      <c r="AM104" s="186"/>
      <c r="AN104" s="185">
        <f t="shared" si="0"/>
        <v>61727.05</v>
      </c>
      <c r="AO104" s="186"/>
      <c r="AP104" s="186"/>
      <c r="AQ104" s="85" t="s">
        <v>82</v>
      </c>
      <c r="AR104" s="48"/>
      <c r="AS104" s="86">
        <v>0</v>
      </c>
      <c r="AT104" s="87">
        <f t="shared" si="1"/>
        <v>10287.84</v>
      </c>
      <c r="AU104" s="88">
        <f>'SO 01.2-NV - Navrhovaný s...'!P134</f>
        <v>0</v>
      </c>
      <c r="AV104" s="87">
        <f>'SO 01.2-NV - Navrhovaný s...'!J37</f>
        <v>0</v>
      </c>
      <c r="AW104" s="87">
        <f>'SO 01.2-NV - Navrhovaný s...'!J38</f>
        <v>10287.84</v>
      </c>
      <c r="AX104" s="87">
        <f>'SO 01.2-NV - Navrhovaný s...'!J39</f>
        <v>0</v>
      </c>
      <c r="AY104" s="87">
        <f>'SO 01.2-NV - Navrhovaný s...'!J40</f>
        <v>0</v>
      </c>
      <c r="AZ104" s="87">
        <f>'SO 01.2-NV - Navrhovaný s...'!F37</f>
        <v>0</v>
      </c>
      <c r="BA104" s="87">
        <f>'SO 01.2-NV - Navrhovaný s...'!F38</f>
        <v>51439.21</v>
      </c>
      <c r="BB104" s="87">
        <f>'SO 01.2-NV - Navrhovaný s...'!F39</f>
        <v>0</v>
      </c>
      <c r="BC104" s="87">
        <f>'SO 01.2-NV - Navrhovaný s...'!F40</f>
        <v>0</v>
      </c>
      <c r="BD104" s="89">
        <f>'SO 01.2-NV - Navrhovaný s...'!F41</f>
        <v>0</v>
      </c>
      <c r="BT104" s="21" t="s">
        <v>88</v>
      </c>
      <c r="BV104" s="21" t="s">
        <v>73</v>
      </c>
      <c r="BW104" s="21" t="s">
        <v>110</v>
      </c>
      <c r="BX104" s="21" t="s">
        <v>104</v>
      </c>
      <c r="CL104" s="21" t="s">
        <v>1</v>
      </c>
    </row>
    <row r="105" spans="1:91" s="7" customFormat="1" ht="24.75" customHeight="1">
      <c r="B105" s="76"/>
      <c r="C105" s="77"/>
      <c r="D105" s="181" t="s">
        <v>111</v>
      </c>
      <c r="E105" s="181"/>
      <c r="F105" s="181"/>
      <c r="G105" s="181"/>
      <c r="H105" s="181"/>
      <c r="I105" s="78"/>
      <c r="J105" s="181" t="s">
        <v>112</v>
      </c>
      <c r="K105" s="181"/>
      <c r="L105" s="181"/>
      <c r="M105" s="181"/>
      <c r="N105" s="181"/>
      <c r="O105" s="181"/>
      <c r="P105" s="181"/>
      <c r="Q105" s="181"/>
      <c r="R105" s="181"/>
      <c r="S105" s="181"/>
      <c r="T105" s="181"/>
      <c r="U105" s="181"/>
      <c r="V105" s="181"/>
      <c r="W105" s="181"/>
      <c r="X105" s="181"/>
      <c r="Y105" s="181"/>
      <c r="Z105" s="181"/>
      <c r="AA105" s="181"/>
      <c r="AB105" s="181"/>
      <c r="AC105" s="181"/>
      <c r="AD105" s="181"/>
      <c r="AE105" s="181"/>
      <c r="AF105" s="181"/>
      <c r="AG105" s="196">
        <f>ROUND(AG106+AG112,2)</f>
        <v>266167.45</v>
      </c>
      <c r="AH105" s="188"/>
      <c r="AI105" s="188"/>
      <c r="AJ105" s="188"/>
      <c r="AK105" s="188"/>
      <c r="AL105" s="188"/>
      <c r="AM105" s="188"/>
      <c r="AN105" s="187">
        <f t="shared" si="0"/>
        <v>319400.94</v>
      </c>
      <c r="AO105" s="188"/>
      <c r="AP105" s="188"/>
      <c r="AQ105" s="79" t="s">
        <v>77</v>
      </c>
      <c r="AR105" s="76"/>
      <c r="AS105" s="80">
        <f>ROUND(AS106+AS112,2)</f>
        <v>0</v>
      </c>
      <c r="AT105" s="81">
        <f t="shared" si="1"/>
        <v>53233.49</v>
      </c>
      <c r="AU105" s="82">
        <f>ROUND(AU106+AU112,5)</f>
        <v>0</v>
      </c>
      <c r="AV105" s="81">
        <f>ROUND(AZ105*L29,2)</f>
        <v>0</v>
      </c>
      <c r="AW105" s="81">
        <f>ROUND(BA105*L30,2)</f>
        <v>53233.49</v>
      </c>
      <c r="AX105" s="81">
        <f>ROUND(BB105*L29,2)</f>
        <v>0</v>
      </c>
      <c r="AY105" s="81">
        <f>ROUND(BC105*L30,2)</f>
        <v>0</v>
      </c>
      <c r="AZ105" s="81">
        <f>ROUND(AZ106+AZ112,2)</f>
        <v>0</v>
      </c>
      <c r="BA105" s="81">
        <f>ROUND(BA106+BA112,2)</f>
        <v>266167.45</v>
      </c>
      <c r="BB105" s="81">
        <f>ROUND(BB106+BB112,2)</f>
        <v>0</v>
      </c>
      <c r="BC105" s="81">
        <f>ROUND(BC106+BC112,2)</f>
        <v>0</v>
      </c>
      <c r="BD105" s="83">
        <f>ROUND(BD106+BD112,2)</f>
        <v>0</v>
      </c>
      <c r="BS105" s="84" t="s">
        <v>70</v>
      </c>
      <c r="BT105" s="84" t="s">
        <v>78</v>
      </c>
      <c r="BU105" s="84" t="s">
        <v>72</v>
      </c>
      <c r="BV105" s="84" t="s">
        <v>73</v>
      </c>
      <c r="BW105" s="84" t="s">
        <v>113</v>
      </c>
      <c r="BX105" s="84" t="s">
        <v>4</v>
      </c>
      <c r="CL105" s="84" t="s">
        <v>1</v>
      </c>
      <c r="CM105" s="84" t="s">
        <v>71</v>
      </c>
    </row>
    <row r="106" spans="1:91" s="4" customFormat="1" ht="23.25" customHeight="1">
      <c r="B106" s="48"/>
      <c r="C106" s="10"/>
      <c r="D106" s="10"/>
      <c r="E106" s="180" t="s">
        <v>114</v>
      </c>
      <c r="F106" s="180"/>
      <c r="G106" s="180"/>
      <c r="H106" s="180"/>
      <c r="I106" s="180"/>
      <c r="J106" s="10"/>
      <c r="K106" s="180" t="s">
        <v>115</v>
      </c>
      <c r="L106" s="180"/>
      <c r="M106" s="180"/>
      <c r="N106" s="180"/>
      <c r="O106" s="180"/>
      <c r="P106" s="180"/>
      <c r="Q106" s="180"/>
      <c r="R106" s="180"/>
      <c r="S106" s="180"/>
      <c r="T106" s="180"/>
      <c r="U106" s="180"/>
      <c r="V106" s="180"/>
      <c r="W106" s="180"/>
      <c r="X106" s="180"/>
      <c r="Y106" s="180"/>
      <c r="Z106" s="180"/>
      <c r="AA106" s="180"/>
      <c r="AB106" s="180"/>
      <c r="AC106" s="180"/>
      <c r="AD106" s="180"/>
      <c r="AE106" s="180"/>
      <c r="AF106" s="180"/>
      <c r="AG106" s="197">
        <f>ROUND(SUM(AG107:AG111),2)</f>
        <v>200778.04</v>
      </c>
      <c r="AH106" s="186"/>
      <c r="AI106" s="186"/>
      <c r="AJ106" s="186"/>
      <c r="AK106" s="186"/>
      <c r="AL106" s="186"/>
      <c r="AM106" s="186"/>
      <c r="AN106" s="185">
        <f t="shared" si="0"/>
        <v>240933.65000000002</v>
      </c>
      <c r="AO106" s="186"/>
      <c r="AP106" s="186"/>
      <c r="AQ106" s="85" t="s">
        <v>82</v>
      </c>
      <c r="AR106" s="48"/>
      <c r="AS106" s="86">
        <f>ROUND(SUM(AS107:AS111),2)</f>
        <v>0</v>
      </c>
      <c r="AT106" s="87">
        <f t="shared" si="1"/>
        <v>40155.61</v>
      </c>
      <c r="AU106" s="88">
        <f>ROUND(SUM(AU107:AU111),5)</f>
        <v>0</v>
      </c>
      <c r="AV106" s="87">
        <f>ROUND(AZ106*L29,2)</f>
        <v>0</v>
      </c>
      <c r="AW106" s="87">
        <f>ROUND(BA106*L30,2)</f>
        <v>40155.61</v>
      </c>
      <c r="AX106" s="87">
        <f>ROUND(BB106*L29,2)</f>
        <v>0</v>
      </c>
      <c r="AY106" s="87">
        <f>ROUND(BC106*L30,2)</f>
        <v>0</v>
      </c>
      <c r="AZ106" s="87">
        <f>ROUND(SUM(AZ107:AZ111),2)</f>
        <v>0</v>
      </c>
      <c r="BA106" s="87">
        <f>ROUND(SUM(BA107:BA111),2)</f>
        <v>200778.04</v>
      </c>
      <c r="BB106" s="87">
        <f>ROUND(SUM(BB107:BB111),2)</f>
        <v>0</v>
      </c>
      <c r="BC106" s="87">
        <f>ROUND(SUM(BC107:BC111),2)</f>
        <v>0</v>
      </c>
      <c r="BD106" s="89">
        <f>ROUND(SUM(BD107:BD111),2)</f>
        <v>0</v>
      </c>
      <c r="BS106" s="21" t="s">
        <v>70</v>
      </c>
      <c r="BT106" s="21" t="s">
        <v>83</v>
      </c>
      <c r="BU106" s="21" t="s">
        <v>72</v>
      </c>
      <c r="BV106" s="21" t="s">
        <v>73</v>
      </c>
      <c r="BW106" s="21" t="s">
        <v>116</v>
      </c>
      <c r="BX106" s="21" t="s">
        <v>113</v>
      </c>
      <c r="CL106" s="21" t="s">
        <v>1</v>
      </c>
    </row>
    <row r="107" spans="1:91" s="4" customFormat="1" ht="23.25" customHeight="1">
      <c r="A107" s="90" t="s">
        <v>85</v>
      </c>
      <c r="B107" s="48"/>
      <c r="C107" s="10"/>
      <c r="D107" s="10"/>
      <c r="E107" s="10"/>
      <c r="F107" s="180" t="s">
        <v>117</v>
      </c>
      <c r="G107" s="180"/>
      <c r="H107" s="180"/>
      <c r="I107" s="180"/>
      <c r="J107" s="180"/>
      <c r="K107" s="10"/>
      <c r="L107" s="180" t="s">
        <v>118</v>
      </c>
      <c r="M107" s="180"/>
      <c r="N107" s="180"/>
      <c r="O107" s="180"/>
      <c r="P107" s="180"/>
      <c r="Q107" s="180"/>
      <c r="R107" s="180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80"/>
      <c r="AG107" s="185">
        <f>'SO 02.1-OV - Navrhovaný s...'!J34</f>
        <v>124130.74</v>
      </c>
      <c r="AH107" s="186"/>
      <c r="AI107" s="186"/>
      <c r="AJ107" s="186"/>
      <c r="AK107" s="186"/>
      <c r="AL107" s="186"/>
      <c r="AM107" s="186"/>
      <c r="AN107" s="185">
        <f t="shared" si="0"/>
        <v>148956.89000000001</v>
      </c>
      <c r="AO107" s="186"/>
      <c r="AP107" s="186"/>
      <c r="AQ107" s="85" t="s">
        <v>82</v>
      </c>
      <c r="AR107" s="48"/>
      <c r="AS107" s="86">
        <v>0</v>
      </c>
      <c r="AT107" s="87">
        <f t="shared" si="1"/>
        <v>24826.15</v>
      </c>
      <c r="AU107" s="88">
        <f>'SO 02.1-OV - Navrhovaný s...'!P148</f>
        <v>0</v>
      </c>
      <c r="AV107" s="87">
        <f>'SO 02.1-OV - Navrhovaný s...'!J37</f>
        <v>0</v>
      </c>
      <c r="AW107" s="87">
        <f>'SO 02.1-OV - Navrhovaný s...'!J38</f>
        <v>24826.15</v>
      </c>
      <c r="AX107" s="87">
        <f>'SO 02.1-OV - Navrhovaný s...'!J39</f>
        <v>0</v>
      </c>
      <c r="AY107" s="87">
        <f>'SO 02.1-OV - Navrhovaný s...'!J40</f>
        <v>0</v>
      </c>
      <c r="AZ107" s="87">
        <f>'SO 02.1-OV - Navrhovaný s...'!F37</f>
        <v>0</v>
      </c>
      <c r="BA107" s="87">
        <f>'SO 02.1-OV - Navrhovaný s...'!F38</f>
        <v>124130.74</v>
      </c>
      <c r="BB107" s="87">
        <f>'SO 02.1-OV - Navrhovaný s...'!F39</f>
        <v>0</v>
      </c>
      <c r="BC107" s="87">
        <f>'SO 02.1-OV - Navrhovaný s...'!F40</f>
        <v>0</v>
      </c>
      <c r="BD107" s="89">
        <f>'SO 02.1-OV - Navrhovaný s...'!F41</f>
        <v>0</v>
      </c>
      <c r="BT107" s="21" t="s">
        <v>88</v>
      </c>
      <c r="BV107" s="21" t="s">
        <v>73</v>
      </c>
      <c r="BW107" s="21" t="s">
        <v>119</v>
      </c>
      <c r="BX107" s="21" t="s">
        <v>116</v>
      </c>
      <c r="CL107" s="21" t="s">
        <v>1</v>
      </c>
    </row>
    <row r="108" spans="1:91" s="4" customFormat="1" ht="23.25" customHeight="1">
      <c r="A108" s="90" t="s">
        <v>85</v>
      </c>
      <c r="B108" s="48"/>
      <c r="C108" s="10"/>
      <c r="D108" s="10"/>
      <c r="E108" s="10"/>
      <c r="F108" s="180" t="s">
        <v>120</v>
      </c>
      <c r="G108" s="180"/>
      <c r="H108" s="180"/>
      <c r="I108" s="180"/>
      <c r="J108" s="180"/>
      <c r="K108" s="10"/>
      <c r="L108" s="180" t="s">
        <v>121</v>
      </c>
      <c r="M108" s="180"/>
      <c r="N108" s="180"/>
      <c r="O108" s="180"/>
      <c r="P108" s="180"/>
      <c r="Q108" s="180"/>
      <c r="R108" s="180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80"/>
      <c r="AG108" s="185">
        <f>'SO 02.2-OV - Zdravotechni...'!J34</f>
        <v>17285.36</v>
      </c>
      <c r="AH108" s="186"/>
      <c r="AI108" s="186"/>
      <c r="AJ108" s="186"/>
      <c r="AK108" s="186"/>
      <c r="AL108" s="186"/>
      <c r="AM108" s="186"/>
      <c r="AN108" s="185">
        <f t="shared" si="0"/>
        <v>20742.43</v>
      </c>
      <c r="AO108" s="186"/>
      <c r="AP108" s="186"/>
      <c r="AQ108" s="85" t="s">
        <v>82</v>
      </c>
      <c r="AR108" s="48"/>
      <c r="AS108" s="86">
        <v>0</v>
      </c>
      <c r="AT108" s="87">
        <f t="shared" si="1"/>
        <v>3457.07</v>
      </c>
      <c r="AU108" s="88">
        <f>'SO 02.2-OV - Zdravotechni...'!P136</f>
        <v>0</v>
      </c>
      <c r="AV108" s="87">
        <f>'SO 02.2-OV - Zdravotechni...'!J37</f>
        <v>0</v>
      </c>
      <c r="AW108" s="87">
        <f>'SO 02.2-OV - Zdravotechni...'!J38</f>
        <v>3457.07</v>
      </c>
      <c r="AX108" s="87">
        <f>'SO 02.2-OV - Zdravotechni...'!J39</f>
        <v>0</v>
      </c>
      <c r="AY108" s="87">
        <f>'SO 02.2-OV - Zdravotechni...'!J40</f>
        <v>0</v>
      </c>
      <c r="AZ108" s="87">
        <f>'SO 02.2-OV - Zdravotechni...'!F37</f>
        <v>0</v>
      </c>
      <c r="BA108" s="87">
        <f>'SO 02.2-OV - Zdravotechni...'!F38</f>
        <v>17285.36</v>
      </c>
      <c r="BB108" s="87">
        <f>'SO 02.2-OV - Zdravotechni...'!F39</f>
        <v>0</v>
      </c>
      <c r="BC108" s="87">
        <f>'SO 02.2-OV - Zdravotechni...'!F40</f>
        <v>0</v>
      </c>
      <c r="BD108" s="89">
        <f>'SO 02.2-OV - Zdravotechni...'!F41</f>
        <v>0</v>
      </c>
      <c r="BT108" s="21" t="s">
        <v>88</v>
      </c>
      <c r="BV108" s="21" t="s">
        <v>73</v>
      </c>
      <c r="BW108" s="21" t="s">
        <v>122</v>
      </c>
      <c r="BX108" s="21" t="s">
        <v>116</v>
      </c>
      <c r="CL108" s="21" t="s">
        <v>1</v>
      </c>
    </row>
    <row r="109" spans="1:91" s="4" customFormat="1" ht="23.25" customHeight="1">
      <c r="A109" s="90" t="s">
        <v>85</v>
      </c>
      <c r="B109" s="48"/>
      <c r="C109" s="10"/>
      <c r="D109" s="10"/>
      <c r="E109" s="10"/>
      <c r="F109" s="180" t="s">
        <v>123</v>
      </c>
      <c r="G109" s="180"/>
      <c r="H109" s="180"/>
      <c r="I109" s="180"/>
      <c r="J109" s="180"/>
      <c r="K109" s="10"/>
      <c r="L109" s="180" t="s">
        <v>124</v>
      </c>
      <c r="M109" s="180"/>
      <c r="N109" s="180"/>
      <c r="O109" s="180"/>
      <c r="P109" s="180"/>
      <c r="Q109" s="180"/>
      <c r="R109" s="180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80"/>
      <c r="AG109" s="185">
        <f>'SO 02.3-OV - Vykurovanie ...'!J34</f>
        <v>40361.199999999997</v>
      </c>
      <c r="AH109" s="186"/>
      <c r="AI109" s="186"/>
      <c r="AJ109" s="186"/>
      <c r="AK109" s="186"/>
      <c r="AL109" s="186"/>
      <c r="AM109" s="186"/>
      <c r="AN109" s="185">
        <f t="shared" si="0"/>
        <v>48433.439999999995</v>
      </c>
      <c r="AO109" s="186"/>
      <c r="AP109" s="186"/>
      <c r="AQ109" s="85" t="s">
        <v>82</v>
      </c>
      <c r="AR109" s="48"/>
      <c r="AS109" s="86">
        <v>0</v>
      </c>
      <c r="AT109" s="87">
        <f t="shared" si="1"/>
        <v>8072.24</v>
      </c>
      <c r="AU109" s="88">
        <f>'SO 02.3-OV - Vykurovanie ...'!P137</f>
        <v>0</v>
      </c>
      <c r="AV109" s="87">
        <f>'SO 02.3-OV - Vykurovanie ...'!J37</f>
        <v>0</v>
      </c>
      <c r="AW109" s="87">
        <f>'SO 02.3-OV - Vykurovanie ...'!J38</f>
        <v>8072.24</v>
      </c>
      <c r="AX109" s="87">
        <f>'SO 02.3-OV - Vykurovanie ...'!J39</f>
        <v>0</v>
      </c>
      <c r="AY109" s="87">
        <f>'SO 02.3-OV - Vykurovanie ...'!J40</f>
        <v>0</v>
      </c>
      <c r="AZ109" s="87">
        <f>'SO 02.3-OV - Vykurovanie ...'!F37</f>
        <v>0</v>
      </c>
      <c r="BA109" s="87">
        <f>'SO 02.3-OV - Vykurovanie ...'!F38</f>
        <v>40361.199999999997</v>
      </c>
      <c r="BB109" s="87">
        <f>'SO 02.3-OV - Vykurovanie ...'!F39</f>
        <v>0</v>
      </c>
      <c r="BC109" s="87">
        <f>'SO 02.3-OV - Vykurovanie ...'!F40</f>
        <v>0</v>
      </c>
      <c r="BD109" s="89">
        <f>'SO 02.3-OV - Vykurovanie ...'!F41</f>
        <v>0</v>
      </c>
      <c r="BT109" s="21" t="s">
        <v>88</v>
      </c>
      <c r="BV109" s="21" t="s">
        <v>73</v>
      </c>
      <c r="BW109" s="21" t="s">
        <v>125</v>
      </c>
      <c r="BX109" s="21" t="s">
        <v>116</v>
      </c>
      <c r="CL109" s="21" t="s">
        <v>1</v>
      </c>
    </row>
    <row r="110" spans="1:91" s="4" customFormat="1" ht="23.25" customHeight="1">
      <c r="A110" s="90" t="s">
        <v>85</v>
      </c>
      <c r="B110" s="48"/>
      <c r="C110" s="10"/>
      <c r="D110" s="10"/>
      <c r="E110" s="10"/>
      <c r="F110" s="180" t="s">
        <v>126</v>
      </c>
      <c r="G110" s="180"/>
      <c r="H110" s="180"/>
      <c r="I110" s="180"/>
      <c r="J110" s="180"/>
      <c r="K110" s="10"/>
      <c r="L110" s="180" t="s">
        <v>127</v>
      </c>
      <c r="M110" s="180"/>
      <c r="N110" s="180"/>
      <c r="O110" s="180"/>
      <c r="P110" s="180"/>
      <c r="Q110" s="180"/>
      <c r="R110" s="180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80"/>
      <c r="AG110" s="185">
        <f>'SO 02.4-OV - Elektroinšta...'!J34</f>
        <v>16037.65</v>
      </c>
      <c r="AH110" s="186"/>
      <c r="AI110" s="186"/>
      <c r="AJ110" s="186"/>
      <c r="AK110" s="186"/>
      <c r="AL110" s="186"/>
      <c r="AM110" s="186"/>
      <c r="AN110" s="185">
        <f t="shared" si="0"/>
        <v>19245.18</v>
      </c>
      <c r="AO110" s="186"/>
      <c r="AP110" s="186"/>
      <c r="AQ110" s="85" t="s">
        <v>82</v>
      </c>
      <c r="AR110" s="48"/>
      <c r="AS110" s="86">
        <v>0</v>
      </c>
      <c r="AT110" s="87">
        <f t="shared" si="1"/>
        <v>3207.53</v>
      </c>
      <c r="AU110" s="88">
        <f>'SO 02.4-OV - Elektroinšta...'!P131</f>
        <v>0</v>
      </c>
      <c r="AV110" s="87">
        <f>'SO 02.4-OV - Elektroinšta...'!J37</f>
        <v>0</v>
      </c>
      <c r="AW110" s="87">
        <f>'SO 02.4-OV - Elektroinšta...'!J38</f>
        <v>3207.53</v>
      </c>
      <c r="AX110" s="87">
        <f>'SO 02.4-OV - Elektroinšta...'!J39</f>
        <v>0</v>
      </c>
      <c r="AY110" s="87">
        <f>'SO 02.4-OV - Elektroinšta...'!J40</f>
        <v>0</v>
      </c>
      <c r="AZ110" s="87">
        <f>'SO 02.4-OV - Elektroinšta...'!F37</f>
        <v>0</v>
      </c>
      <c r="BA110" s="87">
        <f>'SO 02.4-OV - Elektroinšta...'!F38</f>
        <v>16037.65</v>
      </c>
      <c r="BB110" s="87">
        <f>'SO 02.4-OV - Elektroinšta...'!F39</f>
        <v>0</v>
      </c>
      <c r="BC110" s="87">
        <f>'SO 02.4-OV - Elektroinšta...'!F40</f>
        <v>0</v>
      </c>
      <c r="BD110" s="89">
        <f>'SO 02.4-OV - Elektroinšta...'!F41</f>
        <v>0</v>
      </c>
      <c r="BT110" s="21" t="s">
        <v>88</v>
      </c>
      <c r="BV110" s="21" t="s">
        <v>73</v>
      </c>
      <c r="BW110" s="21" t="s">
        <v>128</v>
      </c>
      <c r="BX110" s="21" t="s">
        <v>116</v>
      </c>
      <c r="CL110" s="21" t="s">
        <v>1</v>
      </c>
    </row>
    <row r="111" spans="1:91" s="4" customFormat="1" ht="23.25" customHeight="1">
      <c r="A111" s="90" t="s">
        <v>85</v>
      </c>
      <c r="B111" s="48"/>
      <c r="C111" s="10"/>
      <c r="D111" s="10"/>
      <c r="E111" s="10"/>
      <c r="F111" s="180" t="s">
        <v>129</v>
      </c>
      <c r="G111" s="180"/>
      <c r="H111" s="180"/>
      <c r="I111" s="180"/>
      <c r="J111" s="180"/>
      <c r="K111" s="10"/>
      <c r="L111" s="180" t="s">
        <v>130</v>
      </c>
      <c r="M111" s="180"/>
      <c r="N111" s="180"/>
      <c r="O111" s="180"/>
      <c r="P111" s="180"/>
      <c r="Q111" s="180"/>
      <c r="R111" s="180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80"/>
      <c r="AG111" s="185">
        <f>'SO 02.5-OV - Bleskozvod a...'!J34</f>
        <v>2963.09</v>
      </c>
      <c r="AH111" s="186"/>
      <c r="AI111" s="186"/>
      <c r="AJ111" s="186"/>
      <c r="AK111" s="186"/>
      <c r="AL111" s="186"/>
      <c r="AM111" s="186"/>
      <c r="AN111" s="185">
        <f t="shared" si="0"/>
        <v>3555.71</v>
      </c>
      <c r="AO111" s="186"/>
      <c r="AP111" s="186"/>
      <c r="AQ111" s="85" t="s">
        <v>82</v>
      </c>
      <c r="AR111" s="48"/>
      <c r="AS111" s="86">
        <v>0</v>
      </c>
      <c r="AT111" s="87">
        <f t="shared" si="1"/>
        <v>592.62</v>
      </c>
      <c r="AU111" s="88">
        <f>'SO 02.5-OV - Bleskozvod a...'!P128</f>
        <v>0</v>
      </c>
      <c r="AV111" s="87">
        <f>'SO 02.5-OV - Bleskozvod a...'!J37</f>
        <v>0</v>
      </c>
      <c r="AW111" s="87">
        <f>'SO 02.5-OV - Bleskozvod a...'!J38</f>
        <v>592.62</v>
      </c>
      <c r="AX111" s="87">
        <f>'SO 02.5-OV - Bleskozvod a...'!J39</f>
        <v>0</v>
      </c>
      <c r="AY111" s="87">
        <f>'SO 02.5-OV - Bleskozvod a...'!J40</f>
        <v>0</v>
      </c>
      <c r="AZ111" s="87">
        <f>'SO 02.5-OV - Bleskozvod a...'!F37</f>
        <v>0</v>
      </c>
      <c r="BA111" s="87">
        <f>'SO 02.5-OV - Bleskozvod a...'!F38</f>
        <v>2963.09</v>
      </c>
      <c r="BB111" s="87">
        <f>'SO 02.5-OV - Bleskozvod a...'!F39</f>
        <v>0</v>
      </c>
      <c r="BC111" s="87">
        <f>'SO 02.5-OV - Bleskozvod a...'!F40</f>
        <v>0</v>
      </c>
      <c r="BD111" s="89">
        <f>'SO 02.5-OV - Bleskozvod a...'!F41</f>
        <v>0</v>
      </c>
      <c r="BT111" s="21" t="s">
        <v>88</v>
      </c>
      <c r="BV111" s="21" t="s">
        <v>73</v>
      </c>
      <c r="BW111" s="21" t="s">
        <v>131</v>
      </c>
      <c r="BX111" s="21" t="s">
        <v>116</v>
      </c>
      <c r="CL111" s="21" t="s">
        <v>1</v>
      </c>
    </row>
    <row r="112" spans="1:91" s="4" customFormat="1" ht="23.25" customHeight="1">
      <c r="B112" s="48"/>
      <c r="C112" s="10"/>
      <c r="D112" s="10"/>
      <c r="E112" s="180" t="s">
        <v>132</v>
      </c>
      <c r="F112" s="180"/>
      <c r="G112" s="180"/>
      <c r="H112" s="180"/>
      <c r="I112" s="180"/>
      <c r="J112" s="10"/>
      <c r="K112" s="180" t="s">
        <v>133</v>
      </c>
      <c r="L112" s="180"/>
      <c r="M112" s="180"/>
      <c r="N112" s="180"/>
      <c r="O112" s="180"/>
      <c r="P112" s="180"/>
      <c r="Q112" s="180"/>
      <c r="R112" s="180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80"/>
      <c r="AG112" s="197">
        <f>ROUND(SUM(AG113:AG114),2)</f>
        <v>65389.41</v>
      </c>
      <c r="AH112" s="186"/>
      <c r="AI112" s="186"/>
      <c r="AJ112" s="186"/>
      <c r="AK112" s="186"/>
      <c r="AL112" s="186"/>
      <c r="AM112" s="186"/>
      <c r="AN112" s="185">
        <f t="shared" si="0"/>
        <v>78467.290000000008</v>
      </c>
      <c r="AO112" s="186"/>
      <c r="AP112" s="186"/>
      <c r="AQ112" s="85" t="s">
        <v>82</v>
      </c>
      <c r="AR112" s="48"/>
      <c r="AS112" s="86">
        <f>ROUND(SUM(AS113:AS114),2)</f>
        <v>0</v>
      </c>
      <c r="AT112" s="87">
        <f t="shared" si="1"/>
        <v>13077.88</v>
      </c>
      <c r="AU112" s="88">
        <f>ROUND(SUM(AU113:AU114),5)</f>
        <v>0</v>
      </c>
      <c r="AV112" s="87">
        <f>ROUND(AZ112*L29,2)</f>
        <v>0</v>
      </c>
      <c r="AW112" s="87">
        <f>ROUND(BA112*L30,2)</f>
        <v>13077.88</v>
      </c>
      <c r="AX112" s="87">
        <f>ROUND(BB112*L29,2)</f>
        <v>0</v>
      </c>
      <c r="AY112" s="87">
        <f>ROUND(BC112*L30,2)</f>
        <v>0</v>
      </c>
      <c r="AZ112" s="87">
        <f>ROUND(SUM(AZ113:AZ114),2)</f>
        <v>0</v>
      </c>
      <c r="BA112" s="87">
        <f>ROUND(SUM(BA113:BA114),2)</f>
        <v>65389.41</v>
      </c>
      <c r="BB112" s="87">
        <f>ROUND(SUM(BB113:BB114),2)</f>
        <v>0</v>
      </c>
      <c r="BC112" s="87">
        <f>ROUND(SUM(BC113:BC114),2)</f>
        <v>0</v>
      </c>
      <c r="BD112" s="89">
        <f>ROUND(SUM(BD113:BD114),2)</f>
        <v>0</v>
      </c>
      <c r="BS112" s="21" t="s">
        <v>70</v>
      </c>
      <c r="BT112" s="21" t="s">
        <v>83</v>
      </c>
      <c r="BU112" s="21" t="s">
        <v>72</v>
      </c>
      <c r="BV112" s="21" t="s">
        <v>73</v>
      </c>
      <c r="BW112" s="21" t="s">
        <v>134</v>
      </c>
      <c r="BX112" s="21" t="s">
        <v>113</v>
      </c>
      <c r="CL112" s="21" t="s">
        <v>1</v>
      </c>
    </row>
    <row r="113" spans="1:91" s="4" customFormat="1" ht="23.25" customHeight="1">
      <c r="A113" s="90" t="s">
        <v>85</v>
      </c>
      <c r="B113" s="48"/>
      <c r="C113" s="10"/>
      <c r="D113" s="10"/>
      <c r="E113" s="10"/>
      <c r="F113" s="180" t="s">
        <v>135</v>
      </c>
      <c r="G113" s="180"/>
      <c r="H113" s="180"/>
      <c r="I113" s="180"/>
      <c r="J113" s="180"/>
      <c r="K113" s="10"/>
      <c r="L113" s="180" t="s">
        <v>136</v>
      </c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80"/>
      <c r="AG113" s="185">
        <f>'SO 02.1-NV - Búracie prác...'!J34</f>
        <v>7830.32</v>
      </c>
      <c r="AH113" s="186"/>
      <c r="AI113" s="186"/>
      <c r="AJ113" s="186"/>
      <c r="AK113" s="186"/>
      <c r="AL113" s="186"/>
      <c r="AM113" s="186"/>
      <c r="AN113" s="185">
        <f t="shared" si="0"/>
        <v>9396.3799999999992</v>
      </c>
      <c r="AO113" s="186"/>
      <c r="AP113" s="186"/>
      <c r="AQ113" s="85" t="s">
        <v>82</v>
      </c>
      <c r="AR113" s="48"/>
      <c r="AS113" s="86">
        <v>0</v>
      </c>
      <c r="AT113" s="87">
        <f t="shared" si="1"/>
        <v>1566.06</v>
      </c>
      <c r="AU113" s="88">
        <f>'SO 02.1-NV - Búracie prác...'!P131</f>
        <v>0</v>
      </c>
      <c r="AV113" s="87">
        <f>'SO 02.1-NV - Búracie prác...'!J37</f>
        <v>0</v>
      </c>
      <c r="AW113" s="87">
        <f>'SO 02.1-NV - Búracie prác...'!J38</f>
        <v>1566.06</v>
      </c>
      <c r="AX113" s="87">
        <f>'SO 02.1-NV - Búracie prác...'!J39</f>
        <v>0</v>
      </c>
      <c r="AY113" s="87">
        <f>'SO 02.1-NV - Búracie prác...'!J40</f>
        <v>0</v>
      </c>
      <c r="AZ113" s="87">
        <f>'SO 02.1-NV - Búracie prác...'!F37</f>
        <v>0</v>
      </c>
      <c r="BA113" s="87">
        <f>'SO 02.1-NV - Búracie prác...'!F38</f>
        <v>7830.32</v>
      </c>
      <c r="BB113" s="87">
        <f>'SO 02.1-NV - Búracie prác...'!F39</f>
        <v>0</v>
      </c>
      <c r="BC113" s="87">
        <f>'SO 02.1-NV - Búracie prác...'!F40</f>
        <v>0</v>
      </c>
      <c r="BD113" s="89">
        <f>'SO 02.1-NV - Búracie prác...'!F41</f>
        <v>0</v>
      </c>
      <c r="BT113" s="21" t="s">
        <v>88</v>
      </c>
      <c r="BV113" s="21" t="s">
        <v>73</v>
      </c>
      <c r="BW113" s="21" t="s">
        <v>137</v>
      </c>
      <c r="BX113" s="21" t="s">
        <v>134</v>
      </c>
      <c r="CL113" s="21" t="s">
        <v>1</v>
      </c>
    </row>
    <row r="114" spans="1:91" s="4" customFormat="1" ht="23.25" customHeight="1">
      <c r="A114" s="90" t="s">
        <v>85</v>
      </c>
      <c r="B114" s="48"/>
      <c r="C114" s="10"/>
      <c r="D114" s="10"/>
      <c r="E114" s="10"/>
      <c r="F114" s="180" t="s">
        <v>138</v>
      </c>
      <c r="G114" s="180"/>
      <c r="H114" s="180"/>
      <c r="I114" s="180"/>
      <c r="J114" s="180"/>
      <c r="K114" s="10"/>
      <c r="L114" s="180" t="s">
        <v>139</v>
      </c>
      <c r="M114" s="180"/>
      <c r="N114" s="180"/>
      <c r="O114" s="180"/>
      <c r="P114" s="180"/>
      <c r="Q114" s="180"/>
      <c r="R114" s="180"/>
      <c r="S114" s="180"/>
      <c r="T114" s="180"/>
      <c r="U114" s="180"/>
      <c r="V114" s="180"/>
      <c r="W114" s="180"/>
      <c r="X114" s="180"/>
      <c r="Y114" s="180"/>
      <c r="Z114" s="180"/>
      <c r="AA114" s="180"/>
      <c r="AB114" s="180"/>
      <c r="AC114" s="180"/>
      <c r="AD114" s="180"/>
      <c r="AE114" s="180"/>
      <c r="AF114" s="180"/>
      <c r="AG114" s="185">
        <f>'SO 02.2-NV - Navrhovaný s...'!J34</f>
        <v>57559.09</v>
      </c>
      <c r="AH114" s="186"/>
      <c r="AI114" s="186"/>
      <c r="AJ114" s="186"/>
      <c r="AK114" s="186"/>
      <c r="AL114" s="186"/>
      <c r="AM114" s="186"/>
      <c r="AN114" s="185">
        <f t="shared" si="0"/>
        <v>69070.91</v>
      </c>
      <c r="AO114" s="186"/>
      <c r="AP114" s="186"/>
      <c r="AQ114" s="85" t="s">
        <v>82</v>
      </c>
      <c r="AR114" s="48"/>
      <c r="AS114" s="86">
        <v>0</v>
      </c>
      <c r="AT114" s="87">
        <f t="shared" si="1"/>
        <v>11511.82</v>
      </c>
      <c r="AU114" s="88">
        <f>'SO 02.2-NV - Navrhovaný s...'!P142</f>
        <v>0</v>
      </c>
      <c r="AV114" s="87">
        <f>'SO 02.2-NV - Navrhovaný s...'!J37</f>
        <v>0</v>
      </c>
      <c r="AW114" s="87">
        <f>'SO 02.2-NV - Navrhovaný s...'!J38</f>
        <v>11511.82</v>
      </c>
      <c r="AX114" s="87">
        <f>'SO 02.2-NV - Navrhovaný s...'!J39</f>
        <v>0</v>
      </c>
      <c r="AY114" s="87">
        <f>'SO 02.2-NV - Navrhovaný s...'!J40</f>
        <v>0</v>
      </c>
      <c r="AZ114" s="87">
        <f>'SO 02.2-NV - Navrhovaný s...'!F37</f>
        <v>0</v>
      </c>
      <c r="BA114" s="87">
        <f>'SO 02.2-NV - Navrhovaný s...'!F38</f>
        <v>57559.09</v>
      </c>
      <c r="BB114" s="87">
        <f>'SO 02.2-NV - Navrhovaný s...'!F39</f>
        <v>0</v>
      </c>
      <c r="BC114" s="87">
        <f>'SO 02.2-NV - Navrhovaný s...'!F40</f>
        <v>0</v>
      </c>
      <c r="BD114" s="89">
        <f>'SO 02.2-NV - Navrhovaný s...'!F41</f>
        <v>0</v>
      </c>
      <c r="BT114" s="21" t="s">
        <v>88</v>
      </c>
      <c r="BV114" s="21" t="s">
        <v>73</v>
      </c>
      <c r="BW114" s="21" t="s">
        <v>140</v>
      </c>
      <c r="BX114" s="21" t="s">
        <v>134</v>
      </c>
      <c r="CL114" s="21" t="s">
        <v>1</v>
      </c>
    </row>
    <row r="115" spans="1:91" s="7" customFormat="1" ht="16.5" customHeight="1">
      <c r="B115" s="76"/>
      <c r="C115" s="77"/>
      <c r="D115" s="181" t="s">
        <v>141</v>
      </c>
      <c r="E115" s="181"/>
      <c r="F115" s="181"/>
      <c r="G115" s="181"/>
      <c r="H115" s="181"/>
      <c r="I115" s="78"/>
      <c r="J115" s="181" t="s">
        <v>142</v>
      </c>
      <c r="K115" s="181"/>
      <c r="L115" s="181"/>
      <c r="M115" s="181"/>
      <c r="N115" s="181"/>
      <c r="O115" s="181"/>
      <c r="P115" s="181"/>
      <c r="Q115" s="181"/>
      <c r="R115" s="181"/>
      <c r="S115" s="181"/>
      <c r="T115" s="181"/>
      <c r="U115" s="181"/>
      <c r="V115" s="181"/>
      <c r="W115" s="181"/>
      <c r="X115" s="181"/>
      <c r="Y115" s="181"/>
      <c r="Z115" s="181"/>
      <c r="AA115" s="181"/>
      <c r="AB115" s="181"/>
      <c r="AC115" s="181"/>
      <c r="AD115" s="181"/>
      <c r="AE115" s="181"/>
      <c r="AF115" s="181"/>
      <c r="AG115" s="196">
        <f>ROUND(SUM(AG116:AG117),2)</f>
        <v>145638.31</v>
      </c>
      <c r="AH115" s="188"/>
      <c r="AI115" s="188"/>
      <c r="AJ115" s="188"/>
      <c r="AK115" s="188"/>
      <c r="AL115" s="188"/>
      <c r="AM115" s="188"/>
      <c r="AN115" s="187">
        <f t="shared" si="0"/>
        <v>174765.97</v>
      </c>
      <c r="AO115" s="188"/>
      <c r="AP115" s="188"/>
      <c r="AQ115" s="79" t="s">
        <v>77</v>
      </c>
      <c r="AR115" s="76"/>
      <c r="AS115" s="80">
        <f>ROUND(SUM(AS116:AS117),2)</f>
        <v>0</v>
      </c>
      <c r="AT115" s="81">
        <f t="shared" si="1"/>
        <v>29127.66</v>
      </c>
      <c r="AU115" s="82">
        <f>ROUND(SUM(AU116:AU117),5)</f>
        <v>0</v>
      </c>
      <c r="AV115" s="81">
        <f>ROUND(AZ115*L29,2)</f>
        <v>0</v>
      </c>
      <c r="AW115" s="81">
        <f>ROUND(BA115*L30,2)</f>
        <v>29127.66</v>
      </c>
      <c r="AX115" s="81">
        <f>ROUND(BB115*L29,2)</f>
        <v>0</v>
      </c>
      <c r="AY115" s="81">
        <f>ROUND(BC115*L30,2)</f>
        <v>0</v>
      </c>
      <c r="AZ115" s="81">
        <f>ROUND(SUM(AZ116:AZ117),2)</f>
        <v>0</v>
      </c>
      <c r="BA115" s="81">
        <f>ROUND(SUM(BA116:BA117),2)</f>
        <v>145638.31</v>
      </c>
      <c r="BB115" s="81">
        <f>ROUND(SUM(BB116:BB117),2)</f>
        <v>0</v>
      </c>
      <c r="BC115" s="81">
        <f>ROUND(SUM(BC116:BC117),2)</f>
        <v>0</v>
      </c>
      <c r="BD115" s="83">
        <f>ROUND(SUM(BD116:BD117),2)</f>
        <v>0</v>
      </c>
      <c r="BS115" s="84" t="s">
        <v>70</v>
      </c>
      <c r="BT115" s="84" t="s">
        <v>78</v>
      </c>
      <c r="BU115" s="84" t="s">
        <v>72</v>
      </c>
      <c r="BV115" s="84" t="s">
        <v>73</v>
      </c>
      <c r="BW115" s="84" t="s">
        <v>143</v>
      </c>
      <c r="BX115" s="84" t="s">
        <v>4</v>
      </c>
      <c r="CL115" s="84" t="s">
        <v>1</v>
      </c>
      <c r="CM115" s="84" t="s">
        <v>71</v>
      </c>
    </row>
    <row r="116" spans="1:91" s="4" customFormat="1" ht="16.5" customHeight="1">
      <c r="A116" s="90" t="s">
        <v>85</v>
      </c>
      <c r="B116" s="48"/>
      <c r="C116" s="10"/>
      <c r="D116" s="10"/>
      <c r="E116" s="180" t="s">
        <v>144</v>
      </c>
      <c r="F116" s="180"/>
      <c r="G116" s="180"/>
      <c r="H116" s="180"/>
      <c r="I116" s="180"/>
      <c r="J116" s="10"/>
      <c r="K116" s="180" t="s">
        <v>145</v>
      </c>
      <c r="L116" s="180"/>
      <c r="M116" s="180"/>
      <c r="N116" s="180"/>
      <c r="O116" s="180"/>
      <c r="P116" s="180"/>
      <c r="Q116" s="180"/>
      <c r="R116" s="180"/>
      <c r="S116" s="180"/>
      <c r="T116" s="180"/>
      <c r="U116" s="180"/>
      <c r="V116" s="180"/>
      <c r="W116" s="180"/>
      <c r="X116" s="180"/>
      <c r="Y116" s="180"/>
      <c r="Z116" s="180"/>
      <c r="AA116" s="180"/>
      <c r="AB116" s="180"/>
      <c r="AC116" s="180"/>
      <c r="AD116" s="180"/>
      <c r="AE116" s="180"/>
      <c r="AF116" s="180"/>
      <c r="AG116" s="185">
        <f>'SO 03.1 - Spevnené plochy...'!J32</f>
        <v>134810.39000000001</v>
      </c>
      <c r="AH116" s="186"/>
      <c r="AI116" s="186"/>
      <c r="AJ116" s="186"/>
      <c r="AK116" s="186"/>
      <c r="AL116" s="186"/>
      <c r="AM116" s="186"/>
      <c r="AN116" s="185">
        <f t="shared" si="0"/>
        <v>161772.47000000003</v>
      </c>
      <c r="AO116" s="186"/>
      <c r="AP116" s="186"/>
      <c r="AQ116" s="85" t="s">
        <v>82</v>
      </c>
      <c r="AR116" s="48"/>
      <c r="AS116" s="86">
        <v>0</v>
      </c>
      <c r="AT116" s="87">
        <f t="shared" si="1"/>
        <v>26962.080000000002</v>
      </c>
      <c r="AU116" s="88">
        <f>'SO 03.1 - Spevnené plochy...'!P128</f>
        <v>0</v>
      </c>
      <c r="AV116" s="87">
        <f>'SO 03.1 - Spevnené plochy...'!J35</f>
        <v>0</v>
      </c>
      <c r="AW116" s="87">
        <f>'SO 03.1 - Spevnené plochy...'!J36</f>
        <v>26962.080000000002</v>
      </c>
      <c r="AX116" s="87">
        <f>'SO 03.1 - Spevnené plochy...'!J37</f>
        <v>0</v>
      </c>
      <c r="AY116" s="87">
        <f>'SO 03.1 - Spevnené plochy...'!J38</f>
        <v>0</v>
      </c>
      <c r="AZ116" s="87">
        <f>'SO 03.1 - Spevnené plochy...'!F35</f>
        <v>0</v>
      </c>
      <c r="BA116" s="87">
        <f>'SO 03.1 - Spevnené plochy...'!F36</f>
        <v>134810.39000000001</v>
      </c>
      <c r="BB116" s="87">
        <f>'SO 03.1 - Spevnené plochy...'!F37</f>
        <v>0</v>
      </c>
      <c r="BC116" s="87">
        <f>'SO 03.1 - Spevnené plochy...'!F38</f>
        <v>0</v>
      </c>
      <c r="BD116" s="89">
        <f>'SO 03.1 - Spevnené plochy...'!F39</f>
        <v>0</v>
      </c>
      <c r="BT116" s="21" t="s">
        <v>83</v>
      </c>
      <c r="BV116" s="21" t="s">
        <v>73</v>
      </c>
      <c r="BW116" s="21" t="s">
        <v>146</v>
      </c>
      <c r="BX116" s="21" t="s">
        <v>143</v>
      </c>
      <c r="CL116" s="21" t="s">
        <v>1</v>
      </c>
    </row>
    <row r="117" spans="1:91" s="4" customFormat="1" ht="16.5" customHeight="1">
      <c r="A117" s="90" t="s">
        <v>85</v>
      </c>
      <c r="B117" s="48"/>
      <c r="C117" s="10"/>
      <c r="D117" s="10"/>
      <c r="E117" s="180" t="s">
        <v>147</v>
      </c>
      <c r="F117" s="180"/>
      <c r="G117" s="180"/>
      <c r="H117" s="180"/>
      <c r="I117" s="180"/>
      <c r="J117" s="10"/>
      <c r="K117" s="180" t="s">
        <v>148</v>
      </c>
      <c r="L117" s="180"/>
      <c r="M117" s="180"/>
      <c r="N117" s="180"/>
      <c r="O117" s="180"/>
      <c r="P117" s="180"/>
      <c r="Q117" s="180"/>
      <c r="R117" s="180"/>
      <c r="S117" s="180"/>
      <c r="T117" s="180"/>
      <c r="U117" s="180"/>
      <c r="V117" s="180"/>
      <c r="W117" s="180"/>
      <c r="X117" s="180"/>
      <c r="Y117" s="180"/>
      <c r="Z117" s="180"/>
      <c r="AA117" s="180"/>
      <c r="AB117" s="180"/>
      <c r="AC117" s="180"/>
      <c r="AD117" s="180"/>
      <c r="AE117" s="180"/>
      <c r="AF117" s="180"/>
      <c r="AG117" s="185">
        <f>'SO 03.2 - Trvalé a dočasn...'!J32</f>
        <v>10827.92</v>
      </c>
      <c r="AH117" s="186"/>
      <c r="AI117" s="186"/>
      <c r="AJ117" s="186"/>
      <c r="AK117" s="186"/>
      <c r="AL117" s="186"/>
      <c r="AM117" s="186"/>
      <c r="AN117" s="185">
        <f t="shared" si="0"/>
        <v>12993.5</v>
      </c>
      <c r="AO117" s="186"/>
      <c r="AP117" s="186"/>
      <c r="AQ117" s="85" t="s">
        <v>82</v>
      </c>
      <c r="AR117" s="48"/>
      <c r="AS117" s="86">
        <v>0</v>
      </c>
      <c r="AT117" s="87">
        <f t="shared" si="1"/>
        <v>2165.58</v>
      </c>
      <c r="AU117" s="88">
        <f>'SO 03.2 - Trvalé a dočasn...'!P125</f>
        <v>0</v>
      </c>
      <c r="AV117" s="87">
        <f>'SO 03.2 - Trvalé a dočasn...'!J35</f>
        <v>0</v>
      </c>
      <c r="AW117" s="87">
        <f>'SO 03.2 - Trvalé a dočasn...'!J36</f>
        <v>2165.58</v>
      </c>
      <c r="AX117" s="87">
        <f>'SO 03.2 - Trvalé a dočasn...'!J37</f>
        <v>0</v>
      </c>
      <c r="AY117" s="87">
        <f>'SO 03.2 - Trvalé a dočasn...'!J38</f>
        <v>0</v>
      </c>
      <c r="AZ117" s="87">
        <f>'SO 03.2 - Trvalé a dočasn...'!F35</f>
        <v>0</v>
      </c>
      <c r="BA117" s="87">
        <f>'SO 03.2 - Trvalé a dočasn...'!F36</f>
        <v>10827.92</v>
      </c>
      <c r="BB117" s="87">
        <f>'SO 03.2 - Trvalé a dočasn...'!F37</f>
        <v>0</v>
      </c>
      <c r="BC117" s="87">
        <f>'SO 03.2 - Trvalé a dočasn...'!F38</f>
        <v>0</v>
      </c>
      <c r="BD117" s="89">
        <f>'SO 03.2 - Trvalé a dočasn...'!F39</f>
        <v>0</v>
      </c>
      <c r="BT117" s="21" t="s">
        <v>83</v>
      </c>
      <c r="BV117" s="21" t="s">
        <v>73</v>
      </c>
      <c r="BW117" s="21" t="s">
        <v>149</v>
      </c>
      <c r="BX117" s="21" t="s">
        <v>143</v>
      </c>
      <c r="CL117" s="21" t="s">
        <v>1</v>
      </c>
    </row>
    <row r="118" spans="1:91" s="7" customFormat="1" ht="24.75" customHeight="1">
      <c r="B118" s="76"/>
      <c r="C118" s="77"/>
      <c r="D118" s="181" t="s">
        <v>150</v>
      </c>
      <c r="E118" s="181"/>
      <c r="F118" s="181"/>
      <c r="G118" s="181"/>
      <c r="H118" s="181"/>
      <c r="I118" s="78"/>
      <c r="J118" s="181" t="s">
        <v>151</v>
      </c>
      <c r="K118" s="181"/>
      <c r="L118" s="181"/>
      <c r="M118" s="181"/>
      <c r="N118" s="181"/>
      <c r="O118" s="181"/>
      <c r="P118" s="181"/>
      <c r="Q118" s="181"/>
      <c r="R118" s="181"/>
      <c r="S118" s="181"/>
      <c r="T118" s="181"/>
      <c r="U118" s="181"/>
      <c r="V118" s="181"/>
      <c r="W118" s="181"/>
      <c r="X118" s="181"/>
      <c r="Y118" s="181"/>
      <c r="Z118" s="181"/>
      <c r="AA118" s="181"/>
      <c r="AB118" s="181"/>
      <c r="AC118" s="181"/>
      <c r="AD118" s="181"/>
      <c r="AE118" s="181"/>
      <c r="AF118" s="181"/>
      <c r="AG118" s="196">
        <f>ROUND(SUM(AG119:AG122),2)</f>
        <v>24591.34</v>
      </c>
      <c r="AH118" s="188"/>
      <c r="AI118" s="188"/>
      <c r="AJ118" s="188"/>
      <c r="AK118" s="188"/>
      <c r="AL118" s="188"/>
      <c r="AM118" s="188"/>
      <c r="AN118" s="187">
        <f t="shared" si="0"/>
        <v>29509.61</v>
      </c>
      <c r="AO118" s="188"/>
      <c r="AP118" s="188"/>
      <c r="AQ118" s="79" t="s">
        <v>77</v>
      </c>
      <c r="AR118" s="76"/>
      <c r="AS118" s="80">
        <f>ROUND(SUM(AS119:AS122),2)</f>
        <v>0</v>
      </c>
      <c r="AT118" s="81">
        <f t="shared" si="1"/>
        <v>4918.2700000000004</v>
      </c>
      <c r="AU118" s="82">
        <f>ROUND(SUM(AU119:AU122),5)</f>
        <v>0</v>
      </c>
      <c r="AV118" s="81">
        <f>ROUND(AZ118*L29,2)</f>
        <v>0</v>
      </c>
      <c r="AW118" s="81">
        <f>ROUND(BA118*L30,2)</f>
        <v>4918.2700000000004</v>
      </c>
      <c r="AX118" s="81">
        <f>ROUND(BB118*L29,2)</f>
        <v>0</v>
      </c>
      <c r="AY118" s="81">
        <f>ROUND(BC118*L30,2)</f>
        <v>0</v>
      </c>
      <c r="AZ118" s="81">
        <f>ROUND(SUM(AZ119:AZ122),2)</f>
        <v>0</v>
      </c>
      <c r="BA118" s="81">
        <f>ROUND(SUM(BA119:BA122),2)</f>
        <v>24591.34</v>
      </c>
      <c r="BB118" s="81">
        <f>ROUND(SUM(BB119:BB122),2)</f>
        <v>0</v>
      </c>
      <c r="BC118" s="81">
        <f>ROUND(SUM(BC119:BC122),2)</f>
        <v>0</v>
      </c>
      <c r="BD118" s="83">
        <f>ROUND(SUM(BD119:BD122),2)</f>
        <v>0</v>
      </c>
      <c r="BS118" s="84" t="s">
        <v>70</v>
      </c>
      <c r="BT118" s="84" t="s">
        <v>78</v>
      </c>
      <c r="BU118" s="84" t="s">
        <v>72</v>
      </c>
      <c r="BV118" s="84" t="s">
        <v>73</v>
      </c>
      <c r="BW118" s="84" t="s">
        <v>152</v>
      </c>
      <c r="BX118" s="84" t="s">
        <v>4</v>
      </c>
      <c r="CL118" s="84" t="s">
        <v>1</v>
      </c>
      <c r="CM118" s="84" t="s">
        <v>71</v>
      </c>
    </row>
    <row r="119" spans="1:91" s="4" customFormat="1" ht="16.5" customHeight="1">
      <c r="A119" s="90" t="s">
        <v>85</v>
      </c>
      <c r="B119" s="48"/>
      <c r="C119" s="10"/>
      <c r="D119" s="10"/>
      <c r="E119" s="180" t="s">
        <v>153</v>
      </c>
      <c r="F119" s="180"/>
      <c r="G119" s="180"/>
      <c r="H119" s="180"/>
      <c r="I119" s="180"/>
      <c r="J119" s="10"/>
      <c r="K119" s="180" t="s">
        <v>154</v>
      </c>
      <c r="L119" s="180"/>
      <c r="M119" s="180"/>
      <c r="N119" s="180"/>
      <c r="O119" s="180"/>
      <c r="P119" s="180"/>
      <c r="Q119" s="180"/>
      <c r="R119" s="180"/>
      <c r="S119" s="180"/>
      <c r="T119" s="180"/>
      <c r="U119" s="180"/>
      <c r="V119" s="180"/>
      <c r="W119" s="180"/>
      <c r="X119" s="180"/>
      <c r="Y119" s="180"/>
      <c r="Z119" s="180"/>
      <c r="AA119" s="180"/>
      <c r="AB119" s="180"/>
      <c r="AC119" s="180"/>
      <c r="AD119" s="180"/>
      <c r="AE119" s="180"/>
      <c r="AF119" s="180"/>
      <c r="AG119" s="185">
        <f>'SO 04.1 - Vodovodná prípojka'!J32</f>
        <v>5772.87</v>
      </c>
      <c r="AH119" s="186"/>
      <c r="AI119" s="186"/>
      <c r="AJ119" s="186"/>
      <c r="AK119" s="186"/>
      <c r="AL119" s="186"/>
      <c r="AM119" s="186"/>
      <c r="AN119" s="185">
        <f t="shared" si="0"/>
        <v>6927.44</v>
      </c>
      <c r="AO119" s="186"/>
      <c r="AP119" s="186"/>
      <c r="AQ119" s="85" t="s">
        <v>82</v>
      </c>
      <c r="AR119" s="48"/>
      <c r="AS119" s="86">
        <v>0</v>
      </c>
      <c r="AT119" s="87">
        <f t="shared" si="1"/>
        <v>1154.57</v>
      </c>
      <c r="AU119" s="88">
        <f>'SO 04.1 - Vodovodná prípojka'!P126</f>
        <v>0</v>
      </c>
      <c r="AV119" s="87">
        <f>'SO 04.1 - Vodovodná prípojka'!J35</f>
        <v>0</v>
      </c>
      <c r="AW119" s="87">
        <f>'SO 04.1 - Vodovodná prípojka'!J36</f>
        <v>1154.57</v>
      </c>
      <c r="AX119" s="87">
        <f>'SO 04.1 - Vodovodná prípojka'!J37</f>
        <v>0</v>
      </c>
      <c r="AY119" s="87">
        <f>'SO 04.1 - Vodovodná prípojka'!J38</f>
        <v>0</v>
      </c>
      <c r="AZ119" s="87">
        <f>'SO 04.1 - Vodovodná prípojka'!F35</f>
        <v>0</v>
      </c>
      <c r="BA119" s="87">
        <f>'SO 04.1 - Vodovodná prípojka'!F36</f>
        <v>5772.87</v>
      </c>
      <c r="BB119" s="87">
        <f>'SO 04.1 - Vodovodná prípojka'!F37</f>
        <v>0</v>
      </c>
      <c r="BC119" s="87">
        <f>'SO 04.1 - Vodovodná prípojka'!F38</f>
        <v>0</v>
      </c>
      <c r="BD119" s="89">
        <f>'SO 04.1 - Vodovodná prípojka'!F39</f>
        <v>0</v>
      </c>
      <c r="BT119" s="21" t="s">
        <v>83</v>
      </c>
      <c r="BV119" s="21" t="s">
        <v>73</v>
      </c>
      <c r="BW119" s="21" t="s">
        <v>155</v>
      </c>
      <c r="BX119" s="21" t="s">
        <v>152</v>
      </c>
      <c r="CL119" s="21" t="s">
        <v>1</v>
      </c>
    </row>
    <row r="120" spans="1:91" s="4" customFormat="1" ht="16.5" customHeight="1">
      <c r="A120" s="90" t="s">
        <v>85</v>
      </c>
      <c r="B120" s="48"/>
      <c r="C120" s="10"/>
      <c r="D120" s="10"/>
      <c r="E120" s="180" t="s">
        <v>156</v>
      </c>
      <c r="F120" s="180"/>
      <c r="G120" s="180"/>
      <c r="H120" s="180"/>
      <c r="I120" s="180"/>
      <c r="J120" s="10"/>
      <c r="K120" s="180" t="s">
        <v>157</v>
      </c>
      <c r="L120" s="180"/>
      <c r="M120" s="180"/>
      <c r="N120" s="180"/>
      <c r="O120" s="180"/>
      <c r="P120" s="180"/>
      <c r="Q120" s="180"/>
      <c r="R120" s="180"/>
      <c r="S120" s="180"/>
      <c r="T120" s="180"/>
      <c r="U120" s="180"/>
      <c r="V120" s="180"/>
      <c r="W120" s="180"/>
      <c r="X120" s="180"/>
      <c r="Y120" s="180"/>
      <c r="Z120" s="180"/>
      <c r="AA120" s="180"/>
      <c r="AB120" s="180"/>
      <c r="AC120" s="180"/>
      <c r="AD120" s="180"/>
      <c r="AE120" s="180"/>
      <c r="AF120" s="180"/>
      <c r="AG120" s="185">
        <f>'SO 04.2 - Kanalizačná prí...'!J32</f>
        <v>9030.16</v>
      </c>
      <c r="AH120" s="186"/>
      <c r="AI120" s="186"/>
      <c r="AJ120" s="186"/>
      <c r="AK120" s="186"/>
      <c r="AL120" s="186"/>
      <c r="AM120" s="186"/>
      <c r="AN120" s="185">
        <f t="shared" si="0"/>
        <v>10836.19</v>
      </c>
      <c r="AO120" s="186"/>
      <c r="AP120" s="186"/>
      <c r="AQ120" s="85" t="s">
        <v>82</v>
      </c>
      <c r="AR120" s="48"/>
      <c r="AS120" s="86">
        <v>0</v>
      </c>
      <c r="AT120" s="87">
        <f t="shared" si="1"/>
        <v>1806.03</v>
      </c>
      <c r="AU120" s="88">
        <f>'SO 04.2 - Kanalizačná prí...'!P125</f>
        <v>0</v>
      </c>
      <c r="AV120" s="87">
        <f>'SO 04.2 - Kanalizačná prí...'!J35</f>
        <v>0</v>
      </c>
      <c r="AW120" s="87">
        <f>'SO 04.2 - Kanalizačná prí...'!J36</f>
        <v>1806.03</v>
      </c>
      <c r="AX120" s="87">
        <f>'SO 04.2 - Kanalizačná prí...'!J37</f>
        <v>0</v>
      </c>
      <c r="AY120" s="87">
        <f>'SO 04.2 - Kanalizačná prí...'!J38</f>
        <v>0</v>
      </c>
      <c r="AZ120" s="87">
        <f>'SO 04.2 - Kanalizačná prí...'!F35</f>
        <v>0</v>
      </c>
      <c r="BA120" s="87">
        <f>'SO 04.2 - Kanalizačná prí...'!F36</f>
        <v>9030.16</v>
      </c>
      <c r="BB120" s="87">
        <f>'SO 04.2 - Kanalizačná prí...'!F37</f>
        <v>0</v>
      </c>
      <c r="BC120" s="87">
        <f>'SO 04.2 - Kanalizačná prí...'!F38</f>
        <v>0</v>
      </c>
      <c r="BD120" s="89">
        <f>'SO 04.2 - Kanalizačná prí...'!F39</f>
        <v>0</v>
      </c>
      <c r="BT120" s="21" t="s">
        <v>83</v>
      </c>
      <c r="BV120" s="21" t="s">
        <v>73</v>
      </c>
      <c r="BW120" s="21" t="s">
        <v>158</v>
      </c>
      <c r="BX120" s="21" t="s">
        <v>152</v>
      </c>
      <c r="CL120" s="21" t="s">
        <v>1</v>
      </c>
    </row>
    <row r="121" spans="1:91" s="4" customFormat="1" ht="16.5" customHeight="1">
      <c r="A121" s="90" t="s">
        <v>85</v>
      </c>
      <c r="B121" s="48"/>
      <c r="C121" s="10"/>
      <c r="D121" s="10"/>
      <c r="E121" s="180" t="s">
        <v>159</v>
      </c>
      <c r="F121" s="180"/>
      <c r="G121" s="180"/>
      <c r="H121" s="180"/>
      <c r="I121" s="180"/>
      <c r="J121" s="10"/>
      <c r="K121" s="180" t="s">
        <v>160</v>
      </c>
      <c r="L121" s="180"/>
      <c r="M121" s="180"/>
      <c r="N121" s="180"/>
      <c r="O121" s="180"/>
      <c r="P121" s="180"/>
      <c r="Q121" s="180"/>
      <c r="R121" s="180"/>
      <c r="S121" s="180"/>
      <c r="T121" s="180"/>
      <c r="U121" s="180"/>
      <c r="V121" s="180"/>
      <c r="W121" s="180"/>
      <c r="X121" s="180"/>
      <c r="Y121" s="180"/>
      <c r="Z121" s="180"/>
      <c r="AA121" s="180"/>
      <c r="AB121" s="180"/>
      <c r="AC121" s="180"/>
      <c r="AD121" s="180"/>
      <c r="AE121" s="180"/>
      <c r="AF121" s="180"/>
      <c r="AG121" s="185">
        <f>'SO 04.3 - Armatúrna šacht...'!J32</f>
        <v>3683.31</v>
      </c>
      <c r="AH121" s="186"/>
      <c r="AI121" s="186"/>
      <c r="AJ121" s="186"/>
      <c r="AK121" s="186"/>
      <c r="AL121" s="186"/>
      <c r="AM121" s="186"/>
      <c r="AN121" s="185">
        <f t="shared" si="0"/>
        <v>4419.97</v>
      </c>
      <c r="AO121" s="186"/>
      <c r="AP121" s="186"/>
      <c r="AQ121" s="85" t="s">
        <v>82</v>
      </c>
      <c r="AR121" s="48"/>
      <c r="AS121" s="86">
        <v>0</v>
      </c>
      <c r="AT121" s="87">
        <f t="shared" si="1"/>
        <v>736.66</v>
      </c>
      <c r="AU121" s="88">
        <f>'SO 04.3 - Armatúrna šacht...'!P128</f>
        <v>0</v>
      </c>
      <c r="AV121" s="87">
        <f>'SO 04.3 - Armatúrna šacht...'!J35</f>
        <v>0</v>
      </c>
      <c r="AW121" s="87">
        <f>'SO 04.3 - Armatúrna šacht...'!J36</f>
        <v>736.66</v>
      </c>
      <c r="AX121" s="87">
        <f>'SO 04.3 - Armatúrna šacht...'!J37</f>
        <v>0</v>
      </c>
      <c r="AY121" s="87">
        <f>'SO 04.3 - Armatúrna šacht...'!J38</f>
        <v>0</v>
      </c>
      <c r="AZ121" s="87">
        <f>'SO 04.3 - Armatúrna šacht...'!F35</f>
        <v>0</v>
      </c>
      <c r="BA121" s="87">
        <f>'SO 04.3 - Armatúrna šacht...'!F36</f>
        <v>3683.31</v>
      </c>
      <c r="BB121" s="87">
        <f>'SO 04.3 - Armatúrna šacht...'!F37</f>
        <v>0</v>
      </c>
      <c r="BC121" s="87">
        <f>'SO 04.3 - Armatúrna šacht...'!F38</f>
        <v>0</v>
      </c>
      <c r="BD121" s="89">
        <f>'SO 04.3 - Armatúrna šacht...'!F39</f>
        <v>0</v>
      </c>
      <c r="BT121" s="21" t="s">
        <v>83</v>
      </c>
      <c r="BV121" s="21" t="s">
        <v>73</v>
      </c>
      <c r="BW121" s="21" t="s">
        <v>161</v>
      </c>
      <c r="BX121" s="21" t="s">
        <v>152</v>
      </c>
      <c r="CL121" s="21" t="s">
        <v>1</v>
      </c>
    </row>
    <row r="122" spans="1:91" s="4" customFormat="1" ht="16.5" customHeight="1">
      <c r="A122" s="90" t="s">
        <v>85</v>
      </c>
      <c r="B122" s="48"/>
      <c r="C122" s="10"/>
      <c r="D122" s="10"/>
      <c r="E122" s="180" t="s">
        <v>162</v>
      </c>
      <c r="F122" s="180"/>
      <c r="G122" s="180"/>
      <c r="H122" s="180"/>
      <c r="I122" s="180"/>
      <c r="J122" s="10"/>
      <c r="K122" s="180" t="s">
        <v>163</v>
      </c>
      <c r="L122" s="180"/>
      <c r="M122" s="180"/>
      <c r="N122" s="180"/>
      <c r="O122" s="180"/>
      <c r="P122" s="180"/>
      <c r="Q122" s="180"/>
      <c r="R122" s="180"/>
      <c r="S122" s="180"/>
      <c r="T122" s="180"/>
      <c r="U122" s="180"/>
      <c r="V122" s="180"/>
      <c r="W122" s="180"/>
      <c r="X122" s="180"/>
      <c r="Y122" s="180"/>
      <c r="Z122" s="180"/>
      <c r="AA122" s="180"/>
      <c r="AB122" s="180"/>
      <c r="AC122" s="180"/>
      <c r="AD122" s="180"/>
      <c r="AE122" s="180"/>
      <c r="AF122" s="180"/>
      <c r="AG122" s="185">
        <f>'SO 04.4 - Vodomerná šacht...'!J32</f>
        <v>6105</v>
      </c>
      <c r="AH122" s="186"/>
      <c r="AI122" s="186"/>
      <c r="AJ122" s="186"/>
      <c r="AK122" s="186"/>
      <c r="AL122" s="186"/>
      <c r="AM122" s="186"/>
      <c r="AN122" s="185">
        <f t="shared" si="0"/>
        <v>7326</v>
      </c>
      <c r="AO122" s="186"/>
      <c r="AP122" s="186"/>
      <c r="AQ122" s="85" t="s">
        <v>82</v>
      </c>
      <c r="AR122" s="48"/>
      <c r="AS122" s="86">
        <v>0</v>
      </c>
      <c r="AT122" s="87">
        <f t="shared" si="1"/>
        <v>1221</v>
      </c>
      <c r="AU122" s="88">
        <f>'SO 04.4 - Vodomerná šacht...'!P128</f>
        <v>0</v>
      </c>
      <c r="AV122" s="87">
        <f>'SO 04.4 - Vodomerná šacht...'!J35</f>
        <v>0</v>
      </c>
      <c r="AW122" s="87">
        <f>'SO 04.4 - Vodomerná šacht...'!J36</f>
        <v>1221</v>
      </c>
      <c r="AX122" s="87">
        <f>'SO 04.4 - Vodomerná šacht...'!J37</f>
        <v>0</v>
      </c>
      <c r="AY122" s="87">
        <f>'SO 04.4 - Vodomerná šacht...'!J38</f>
        <v>0</v>
      </c>
      <c r="AZ122" s="87">
        <f>'SO 04.4 - Vodomerná šacht...'!F35</f>
        <v>0</v>
      </c>
      <c r="BA122" s="87">
        <f>'SO 04.4 - Vodomerná šacht...'!F36</f>
        <v>6105</v>
      </c>
      <c r="BB122" s="87">
        <f>'SO 04.4 - Vodomerná šacht...'!F37</f>
        <v>0</v>
      </c>
      <c r="BC122" s="87">
        <f>'SO 04.4 - Vodomerná šacht...'!F38</f>
        <v>0</v>
      </c>
      <c r="BD122" s="89">
        <f>'SO 04.4 - Vodomerná šacht...'!F39</f>
        <v>0</v>
      </c>
      <c r="BT122" s="21" t="s">
        <v>83</v>
      </c>
      <c r="BV122" s="21" t="s">
        <v>73</v>
      </c>
      <c r="BW122" s="21" t="s">
        <v>164</v>
      </c>
      <c r="BX122" s="21" t="s">
        <v>152</v>
      </c>
      <c r="CL122" s="21" t="s">
        <v>1</v>
      </c>
    </row>
    <row r="123" spans="1:91" s="7" customFormat="1" ht="16.5" customHeight="1">
      <c r="B123" s="76"/>
      <c r="C123" s="77"/>
      <c r="D123" s="181" t="s">
        <v>165</v>
      </c>
      <c r="E123" s="181"/>
      <c r="F123" s="181"/>
      <c r="G123" s="181"/>
      <c r="H123" s="181"/>
      <c r="I123" s="78"/>
      <c r="J123" s="181" t="s">
        <v>166</v>
      </c>
      <c r="K123" s="181"/>
      <c r="L123" s="181"/>
      <c r="M123" s="181"/>
      <c r="N123" s="181"/>
      <c r="O123" s="181"/>
      <c r="P123" s="181"/>
      <c r="Q123" s="181"/>
      <c r="R123" s="181"/>
      <c r="S123" s="181"/>
      <c r="T123" s="181"/>
      <c r="U123" s="181"/>
      <c r="V123" s="181"/>
      <c r="W123" s="181"/>
      <c r="X123" s="181"/>
      <c r="Y123" s="181"/>
      <c r="Z123" s="181"/>
      <c r="AA123" s="181"/>
      <c r="AB123" s="181"/>
      <c r="AC123" s="181"/>
      <c r="AD123" s="181"/>
      <c r="AE123" s="181"/>
      <c r="AF123" s="181"/>
      <c r="AG123" s="196">
        <f>ROUND(SUM(AG124:AG126),2)</f>
        <v>37316.61</v>
      </c>
      <c r="AH123" s="188"/>
      <c r="AI123" s="188"/>
      <c r="AJ123" s="188"/>
      <c r="AK123" s="188"/>
      <c r="AL123" s="188"/>
      <c r="AM123" s="188"/>
      <c r="AN123" s="187">
        <f t="shared" si="0"/>
        <v>44779.93</v>
      </c>
      <c r="AO123" s="188"/>
      <c r="AP123" s="188"/>
      <c r="AQ123" s="79" t="s">
        <v>77</v>
      </c>
      <c r="AR123" s="76"/>
      <c r="AS123" s="80">
        <f>ROUND(SUM(AS124:AS126),2)</f>
        <v>0</v>
      </c>
      <c r="AT123" s="81">
        <f t="shared" si="1"/>
        <v>7463.32</v>
      </c>
      <c r="AU123" s="82">
        <f>ROUND(SUM(AU124:AU126),5)</f>
        <v>0</v>
      </c>
      <c r="AV123" s="81">
        <f>ROUND(AZ123*L29,2)</f>
        <v>0</v>
      </c>
      <c r="AW123" s="81">
        <f>ROUND(BA123*L30,2)</f>
        <v>7463.32</v>
      </c>
      <c r="AX123" s="81">
        <f>ROUND(BB123*L29,2)</f>
        <v>0</v>
      </c>
      <c r="AY123" s="81">
        <f>ROUND(BC123*L30,2)</f>
        <v>0</v>
      </c>
      <c r="AZ123" s="81">
        <f>ROUND(SUM(AZ124:AZ126),2)</f>
        <v>0</v>
      </c>
      <c r="BA123" s="81">
        <f>ROUND(SUM(BA124:BA126),2)</f>
        <v>37316.61</v>
      </c>
      <c r="BB123" s="81">
        <f>ROUND(SUM(BB124:BB126),2)</f>
        <v>0</v>
      </c>
      <c r="BC123" s="81">
        <f>ROUND(SUM(BC124:BC126),2)</f>
        <v>0</v>
      </c>
      <c r="BD123" s="83">
        <f>ROUND(SUM(BD124:BD126),2)</f>
        <v>0</v>
      </c>
      <c r="BS123" s="84" t="s">
        <v>70</v>
      </c>
      <c r="BT123" s="84" t="s">
        <v>78</v>
      </c>
      <c r="BU123" s="84" t="s">
        <v>72</v>
      </c>
      <c r="BV123" s="84" t="s">
        <v>73</v>
      </c>
      <c r="BW123" s="84" t="s">
        <v>167</v>
      </c>
      <c r="BX123" s="84" t="s">
        <v>4</v>
      </c>
      <c r="CL123" s="84" t="s">
        <v>1</v>
      </c>
      <c r="CM123" s="84" t="s">
        <v>71</v>
      </c>
    </row>
    <row r="124" spans="1:91" s="4" customFormat="1" ht="23.25" customHeight="1">
      <c r="A124" s="90" t="s">
        <v>85</v>
      </c>
      <c r="B124" s="48"/>
      <c r="C124" s="10"/>
      <c r="D124" s="10"/>
      <c r="E124" s="180" t="s">
        <v>168</v>
      </c>
      <c r="F124" s="180"/>
      <c r="G124" s="180"/>
      <c r="H124" s="180"/>
      <c r="I124" s="180"/>
      <c r="J124" s="10"/>
      <c r="K124" s="180" t="s">
        <v>169</v>
      </c>
      <c r="L124" s="180"/>
      <c r="M124" s="180"/>
      <c r="N124" s="180"/>
      <c r="O124" s="180"/>
      <c r="P124" s="180"/>
      <c r="Q124" s="180"/>
      <c r="R124" s="180"/>
      <c r="S124" s="180"/>
      <c r="T124" s="180"/>
      <c r="U124" s="180"/>
      <c r="V124" s="180"/>
      <c r="W124" s="180"/>
      <c r="X124" s="180"/>
      <c r="Y124" s="180"/>
      <c r="Z124" s="180"/>
      <c r="AA124" s="180"/>
      <c r="AB124" s="180"/>
      <c r="AC124" s="180"/>
      <c r="AD124" s="180"/>
      <c r="AE124" s="180"/>
      <c r="AF124" s="180"/>
      <c r="AG124" s="185">
        <f>'SO 05.1 - Dažďová kanaliz...'!J32</f>
        <v>21053.5</v>
      </c>
      <c r="AH124" s="186"/>
      <c r="AI124" s="186"/>
      <c r="AJ124" s="186"/>
      <c r="AK124" s="186"/>
      <c r="AL124" s="186"/>
      <c r="AM124" s="186"/>
      <c r="AN124" s="185">
        <f t="shared" si="0"/>
        <v>25264.2</v>
      </c>
      <c r="AO124" s="186"/>
      <c r="AP124" s="186"/>
      <c r="AQ124" s="85" t="s">
        <v>82</v>
      </c>
      <c r="AR124" s="48"/>
      <c r="AS124" s="86">
        <v>0</v>
      </c>
      <c r="AT124" s="87">
        <f t="shared" si="1"/>
        <v>4210.7</v>
      </c>
      <c r="AU124" s="88">
        <f>'SO 05.1 - Dažďová kanaliz...'!P126</f>
        <v>0</v>
      </c>
      <c r="AV124" s="87">
        <f>'SO 05.1 - Dažďová kanaliz...'!J35</f>
        <v>0</v>
      </c>
      <c r="AW124" s="87">
        <f>'SO 05.1 - Dažďová kanaliz...'!J36</f>
        <v>4210.7</v>
      </c>
      <c r="AX124" s="87">
        <f>'SO 05.1 - Dažďová kanaliz...'!J37</f>
        <v>0</v>
      </c>
      <c r="AY124" s="87">
        <f>'SO 05.1 - Dažďová kanaliz...'!J38</f>
        <v>0</v>
      </c>
      <c r="AZ124" s="87">
        <f>'SO 05.1 - Dažďová kanaliz...'!F35</f>
        <v>0</v>
      </c>
      <c r="BA124" s="87">
        <f>'SO 05.1 - Dažďová kanaliz...'!F36</f>
        <v>21053.5</v>
      </c>
      <c r="BB124" s="87">
        <f>'SO 05.1 - Dažďová kanaliz...'!F37</f>
        <v>0</v>
      </c>
      <c r="BC124" s="87">
        <f>'SO 05.1 - Dažďová kanaliz...'!F38</f>
        <v>0</v>
      </c>
      <c r="BD124" s="89">
        <f>'SO 05.1 - Dažďová kanaliz...'!F39</f>
        <v>0</v>
      </c>
      <c r="BT124" s="21" t="s">
        <v>83</v>
      </c>
      <c r="BV124" s="21" t="s">
        <v>73</v>
      </c>
      <c r="BW124" s="21" t="s">
        <v>170</v>
      </c>
      <c r="BX124" s="21" t="s">
        <v>167</v>
      </c>
      <c r="CL124" s="21" t="s">
        <v>1</v>
      </c>
    </row>
    <row r="125" spans="1:91" s="4" customFormat="1" ht="16.5" customHeight="1">
      <c r="A125" s="90" t="s">
        <v>85</v>
      </c>
      <c r="B125" s="48"/>
      <c r="C125" s="10"/>
      <c r="D125" s="10"/>
      <c r="E125" s="180" t="s">
        <v>171</v>
      </c>
      <c r="F125" s="180"/>
      <c r="G125" s="180"/>
      <c r="H125" s="180"/>
      <c r="I125" s="180"/>
      <c r="J125" s="10"/>
      <c r="K125" s="180" t="s">
        <v>172</v>
      </c>
      <c r="L125" s="180"/>
      <c r="M125" s="180"/>
      <c r="N125" s="180"/>
      <c r="O125" s="180"/>
      <c r="P125" s="180"/>
      <c r="Q125" s="180"/>
      <c r="R125" s="180"/>
      <c r="S125" s="180"/>
      <c r="T125" s="180"/>
      <c r="U125" s="180"/>
      <c r="V125" s="180"/>
      <c r="W125" s="180"/>
      <c r="X125" s="180"/>
      <c r="Y125" s="180"/>
      <c r="Z125" s="180"/>
      <c r="AA125" s="180"/>
      <c r="AB125" s="180"/>
      <c r="AC125" s="180"/>
      <c r="AD125" s="180"/>
      <c r="AE125" s="180"/>
      <c r="AF125" s="180"/>
      <c r="AG125" s="185">
        <f>'SO 05.2 - Vsakovacie blok...'!J32</f>
        <v>7806.9</v>
      </c>
      <c r="AH125" s="186"/>
      <c r="AI125" s="186"/>
      <c r="AJ125" s="186"/>
      <c r="AK125" s="186"/>
      <c r="AL125" s="186"/>
      <c r="AM125" s="186"/>
      <c r="AN125" s="185">
        <f t="shared" si="0"/>
        <v>9368.2799999999988</v>
      </c>
      <c r="AO125" s="186"/>
      <c r="AP125" s="186"/>
      <c r="AQ125" s="85" t="s">
        <v>82</v>
      </c>
      <c r="AR125" s="48"/>
      <c r="AS125" s="86">
        <v>0</v>
      </c>
      <c r="AT125" s="87">
        <f t="shared" si="1"/>
        <v>1561.38</v>
      </c>
      <c r="AU125" s="88">
        <f>'SO 05.2 - Vsakovacie blok...'!P127</f>
        <v>0</v>
      </c>
      <c r="AV125" s="87">
        <f>'SO 05.2 - Vsakovacie blok...'!J35</f>
        <v>0</v>
      </c>
      <c r="AW125" s="87">
        <f>'SO 05.2 - Vsakovacie blok...'!J36</f>
        <v>1561.38</v>
      </c>
      <c r="AX125" s="87">
        <f>'SO 05.2 - Vsakovacie blok...'!J37</f>
        <v>0</v>
      </c>
      <c r="AY125" s="87">
        <f>'SO 05.2 - Vsakovacie blok...'!J38</f>
        <v>0</v>
      </c>
      <c r="AZ125" s="87">
        <f>'SO 05.2 - Vsakovacie blok...'!F35</f>
        <v>0</v>
      </c>
      <c r="BA125" s="87">
        <f>'SO 05.2 - Vsakovacie blok...'!F36</f>
        <v>7806.9</v>
      </c>
      <c r="BB125" s="87">
        <f>'SO 05.2 - Vsakovacie blok...'!F37</f>
        <v>0</v>
      </c>
      <c r="BC125" s="87">
        <f>'SO 05.2 - Vsakovacie blok...'!F38</f>
        <v>0</v>
      </c>
      <c r="BD125" s="89">
        <f>'SO 05.2 - Vsakovacie blok...'!F39</f>
        <v>0</v>
      </c>
      <c r="BT125" s="21" t="s">
        <v>83</v>
      </c>
      <c r="BV125" s="21" t="s">
        <v>73</v>
      </c>
      <c r="BW125" s="21" t="s">
        <v>173</v>
      </c>
      <c r="BX125" s="21" t="s">
        <v>167</v>
      </c>
      <c r="CL125" s="21" t="s">
        <v>1</v>
      </c>
    </row>
    <row r="126" spans="1:91" s="4" customFormat="1" ht="16.5" customHeight="1">
      <c r="A126" s="90" t="s">
        <v>85</v>
      </c>
      <c r="B126" s="48"/>
      <c r="C126" s="10"/>
      <c r="D126" s="10"/>
      <c r="E126" s="180" t="s">
        <v>174</v>
      </c>
      <c r="F126" s="180"/>
      <c r="G126" s="180"/>
      <c r="H126" s="180"/>
      <c r="I126" s="180"/>
      <c r="J126" s="10"/>
      <c r="K126" s="180" t="s">
        <v>175</v>
      </c>
      <c r="L126" s="180"/>
      <c r="M126" s="180"/>
      <c r="N126" s="180"/>
      <c r="O126" s="180"/>
      <c r="P126" s="180"/>
      <c r="Q126" s="180"/>
      <c r="R126" s="180"/>
      <c r="S126" s="180"/>
      <c r="T126" s="180"/>
      <c r="U126" s="180"/>
      <c r="V126" s="180"/>
      <c r="W126" s="180"/>
      <c r="X126" s="180"/>
      <c r="Y126" s="180"/>
      <c r="Z126" s="180"/>
      <c r="AA126" s="180"/>
      <c r="AB126" s="180"/>
      <c r="AC126" s="180"/>
      <c r="AD126" s="180"/>
      <c r="AE126" s="180"/>
      <c r="AF126" s="180"/>
      <c r="AG126" s="185">
        <f>'SO 05.3 - Vsakovacie stud...'!J32</f>
        <v>8456.2099999999991</v>
      </c>
      <c r="AH126" s="186"/>
      <c r="AI126" s="186"/>
      <c r="AJ126" s="186"/>
      <c r="AK126" s="186"/>
      <c r="AL126" s="186"/>
      <c r="AM126" s="186"/>
      <c r="AN126" s="185">
        <f t="shared" si="0"/>
        <v>10147.449999999999</v>
      </c>
      <c r="AO126" s="186"/>
      <c r="AP126" s="186"/>
      <c r="AQ126" s="85" t="s">
        <v>82</v>
      </c>
      <c r="AR126" s="48"/>
      <c r="AS126" s="86">
        <v>0</v>
      </c>
      <c r="AT126" s="87">
        <f t="shared" si="1"/>
        <v>1691.24</v>
      </c>
      <c r="AU126" s="88">
        <f>'SO 05.3 - Vsakovacie stud...'!P124</f>
        <v>0</v>
      </c>
      <c r="AV126" s="87">
        <f>'SO 05.3 - Vsakovacie stud...'!J35</f>
        <v>0</v>
      </c>
      <c r="AW126" s="87">
        <f>'SO 05.3 - Vsakovacie stud...'!J36</f>
        <v>1691.24</v>
      </c>
      <c r="AX126" s="87">
        <f>'SO 05.3 - Vsakovacie stud...'!J37</f>
        <v>0</v>
      </c>
      <c r="AY126" s="87">
        <f>'SO 05.3 - Vsakovacie stud...'!J38</f>
        <v>0</v>
      </c>
      <c r="AZ126" s="87">
        <f>'SO 05.3 - Vsakovacie stud...'!F35</f>
        <v>0</v>
      </c>
      <c r="BA126" s="87">
        <f>'SO 05.3 - Vsakovacie stud...'!F36</f>
        <v>8456.2099999999991</v>
      </c>
      <c r="BB126" s="87">
        <f>'SO 05.3 - Vsakovacie stud...'!F37</f>
        <v>0</v>
      </c>
      <c r="BC126" s="87">
        <f>'SO 05.3 - Vsakovacie stud...'!F38</f>
        <v>0</v>
      </c>
      <c r="BD126" s="89">
        <f>'SO 05.3 - Vsakovacie stud...'!F39</f>
        <v>0</v>
      </c>
      <c r="BT126" s="21" t="s">
        <v>83</v>
      </c>
      <c r="BV126" s="21" t="s">
        <v>73</v>
      </c>
      <c r="BW126" s="21" t="s">
        <v>176</v>
      </c>
      <c r="BX126" s="21" t="s">
        <v>167</v>
      </c>
      <c r="CL126" s="21" t="s">
        <v>1</v>
      </c>
    </row>
    <row r="127" spans="1:91" s="7" customFormat="1" ht="24.75" customHeight="1">
      <c r="B127" s="76"/>
      <c r="C127" s="77"/>
      <c r="D127" s="181" t="s">
        <v>177</v>
      </c>
      <c r="E127" s="181"/>
      <c r="F127" s="181"/>
      <c r="G127" s="181"/>
      <c r="H127" s="181"/>
      <c r="I127" s="78"/>
      <c r="J127" s="181" t="s">
        <v>178</v>
      </c>
      <c r="K127" s="181"/>
      <c r="L127" s="181"/>
      <c r="M127" s="181"/>
      <c r="N127" s="181"/>
      <c r="O127" s="181"/>
      <c r="P127" s="181"/>
      <c r="Q127" s="181"/>
      <c r="R127" s="181"/>
      <c r="S127" s="181"/>
      <c r="T127" s="181"/>
      <c r="U127" s="181"/>
      <c r="V127" s="181"/>
      <c r="W127" s="181"/>
      <c r="X127" s="181"/>
      <c r="Y127" s="181"/>
      <c r="Z127" s="181"/>
      <c r="AA127" s="181"/>
      <c r="AB127" s="181"/>
      <c r="AC127" s="181"/>
      <c r="AD127" s="181"/>
      <c r="AE127" s="181"/>
      <c r="AF127" s="181"/>
      <c r="AG127" s="196">
        <f>ROUND(SUM(AG128:AG130),2)</f>
        <v>55914.54</v>
      </c>
      <c r="AH127" s="188"/>
      <c r="AI127" s="188"/>
      <c r="AJ127" s="188"/>
      <c r="AK127" s="188"/>
      <c r="AL127" s="188"/>
      <c r="AM127" s="188"/>
      <c r="AN127" s="187">
        <f t="shared" si="0"/>
        <v>67097.45</v>
      </c>
      <c r="AO127" s="188"/>
      <c r="AP127" s="188"/>
      <c r="AQ127" s="79" t="s">
        <v>77</v>
      </c>
      <c r="AR127" s="76"/>
      <c r="AS127" s="80">
        <f>ROUND(SUM(AS128:AS130),2)</f>
        <v>0</v>
      </c>
      <c r="AT127" s="81">
        <f t="shared" si="1"/>
        <v>11182.91</v>
      </c>
      <c r="AU127" s="82">
        <f>ROUND(SUM(AU128:AU130),5)</f>
        <v>0</v>
      </c>
      <c r="AV127" s="81">
        <f>ROUND(AZ127*L29,2)</f>
        <v>0</v>
      </c>
      <c r="AW127" s="81">
        <f>ROUND(BA127*L30,2)</f>
        <v>11182.91</v>
      </c>
      <c r="AX127" s="81">
        <f>ROUND(BB127*L29,2)</f>
        <v>0</v>
      </c>
      <c r="AY127" s="81">
        <f>ROUND(BC127*L30,2)</f>
        <v>0</v>
      </c>
      <c r="AZ127" s="81">
        <f>ROUND(SUM(AZ128:AZ130),2)</f>
        <v>0</v>
      </c>
      <c r="BA127" s="81">
        <f>ROUND(SUM(BA128:BA130),2)</f>
        <v>55914.54</v>
      </c>
      <c r="BB127" s="81">
        <f>ROUND(SUM(BB128:BB130),2)</f>
        <v>0</v>
      </c>
      <c r="BC127" s="81">
        <f>ROUND(SUM(BC128:BC130),2)</f>
        <v>0</v>
      </c>
      <c r="BD127" s="83">
        <f>ROUND(SUM(BD128:BD130),2)</f>
        <v>0</v>
      </c>
      <c r="BS127" s="84" t="s">
        <v>70</v>
      </c>
      <c r="BT127" s="84" t="s">
        <v>78</v>
      </c>
      <c r="BU127" s="84" t="s">
        <v>72</v>
      </c>
      <c r="BV127" s="84" t="s">
        <v>73</v>
      </c>
      <c r="BW127" s="84" t="s">
        <v>179</v>
      </c>
      <c r="BX127" s="84" t="s">
        <v>4</v>
      </c>
      <c r="CL127" s="84" t="s">
        <v>1</v>
      </c>
      <c r="CM127" s="84" t="s">
        <v>71</v>
      </c>
    </row>
    <row r="128" spans="1:91" s="4" customFormat="1" ht="23.25" customHeight="1">
      <c r="A128" s="90" t="s">
        <v>85</v>
      </c>
      <c r="B128" s="48"/>
      <c r="C128" s="10"/>
      <c r="D128" s="10"/>
      <c r="E128" s="180" t="s">
        <v>180</v>
      </c>
      <c r="F128" s="180"/>
      <c r="G128" s="180"/>
      <c r="H128" s="180"/>
      <c r="I128" s="180"/>
      <c r="J128" s="10"/>
      <c r="K128" s="180" t="s">
        <v>181</v>
      </c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0"/>
      <c r="AA128" s="180"/>
      <c r="AB128" s="180"/>
      <c r="AC128" s="180"/>
      <c r="AD128" s="180"/>
      <c r="AE128" s="180"/>
      <c r="AF128" s="180"/>
      <c r="AG128" s="185">
        <f>'SO 06.1 - Dažďová kanaliz...'!J32</f>
        <v>30210.1</v>
      </c>
      <c r="AH128" s="186"/>
      <c r="AI128" s="186"/>
      <c r="AJ128" s="186"/>
      <c r="AK128" s="186"/>
      <c r="AL128" s="186"/>
      <c r="AM128" s="186"/>
      <c r="AN128" s="185">
        <f t="shared" si="0"/>
        <v>36252.119999999995</v>
      </c>
      <c r="AO128" s="186"/>
      <c r="AP128" s="186"/>
      <c r="AQ128" s="85" t="s">
        <v>82</v>
      </c>
      <c r="AR128" s="48"/>
      <c r="AS128" s="86">
        <v>0</v>
      </c>
      <c r="AT128" s="87">
        <f t="shared" si="1"/>
        <v>6042.02</v>
      </c>
      <c r="AU128" s="88">
        <f>'SO 06.1 - Dažďová kanaliz...'!P127</f>
        <v>0</v>
      </c>
      <c r="AV128" s="87">
        <f>'SO 06.1 - Dažďová kanaliz...'!J35</f>
        <v>0</v>
      </c>
      <c r="AW128" s="87">
        <f>'SO 06.1 - Dažďová kanaliz...'!J36</f>
        <v>6042.02</v>
      </c>
      <c r="AX128" s="87">
        <f>'SO 06.1 - Dažďová kanaliz...'!J37</f>
        <v>0</v>
      </c>
      <c r="AY128" s="87">
        <f>'SO 06.1 - Dažďová kanaliz...'!J38</f>
        <v>0</v>
      </c>
      <c r="AZ128" s="87">
        <f>'SO 06.1 - Dažďová kanaliz...'!F35</f>
        <v>0</v>
      </c>
      <c r="BA128" s="87">
        <f>'SO 06.1 - Dažďová kanaliz...'!F36</f>
        <v>30210.1</v>
      </c>
      <c r="BB128" s="87">
        <f>'SO 06.1 - Dažďová kanaliz...'!F37</f>
        <v>0</v>
      </c>
      <c r="BC128" s="87">
        <f>'SO 06.1 - Dažďová kanaliz...'!F38</f>
        <v>0</v>
      </c>
      <c r="BD128" s="89">
        <f>'SO 06.1 - Dažďová kanaliz...'!F39</f>
        <v>0</v>
      </c>
      <c r="BT128" s="21" t="s">
        <v>83</v>
      </c>
      <c r="BV128" s="21" t="s">
        <v>73</v>
      </c>
      <c r="BW128" s="21" t="s">
        <v>182</v>
      </c>
      <c r="BX128" s="21" t="s">
        <v>179</v>
      </c>
      <c r="CL128" s="21" t="s">
        <v>1</v>
      </c>
    </row>
    <row r="129" spans="1:91" s="4" customFormat="1" ht="16.5" customHeight="1">
      <c r="A129" s="90" t="s">
        <v>85</v>
      </c>
      <c r="B129" s="48"/>
      <c r="C129" s="10"/>
      <c r="D129" s="10"/>
      <c r="E129" s="180" t="s">
        <v>183</v>
      </c>
      <c r="F129" s="180"/>
      <c r="G129" s="180"/>
      <c r="H129" s="180"/>
      <c r="I129" s="180"/>
      <c r="J129" s="10"/>
      <c r="K129" s="180" t="s">
        <v>172</v>
      </c>
      <c r="L129" s="180"/>
      <c r="M129" s="180"/>
      <c r="N129" s="180"/>
      <c r="O129" s="180"/>
      <c r="P129" s="180"/>
      <c r="Q129" s="180"/>
      <c r="R129" s="180"/>
      <c r="S129" s="180"/>
      <c r="T129" s="180"/>
      <c r="U129" s="180"/>
      <c r="V129" s="180"/>
      <c r="W129" s="180"/>
      <c r="X129" s="180"/>
      <c r="Y129" s="180"/>
      <c r="Z129" s="180"/>
      <c r="AA129" s="180"/>
      <c r="AB129" s="180"/>
      <c r="AC129" s="180"/>
      <c r="AD129" s="180"/>
      <c r="AE129" s="180"/>
      <c r="AF129" s="180"/>
      <c r="AG129" s="185">
        <f>'SO 06.2 - Vsakovacie blok...'!J32</f>
        <v>12200.17</v>
      </c>
      <c r="AH129" s="186"/>
      <c r="AI129" s="186"/>
      <c r="AJ129" s="186"/>
      <c r="AK129" s="186"/>
      <c r="AL129" s="186"/>
      <c r="AM129" s="186"/>
      <c r="AN129" s="185">
        <f t="shared" si="0"/>
        <v>14640.2</v>
      </c>
      <c r="AO129" s="186"/>
      <c r="AP129" s="186"/>
      <c r="AQ129" s="85" t="s">
        <v>82</v>
      </c>
      <c r="AR129" s="48"/>
      <c r="AS129" s="86">
        <v>0</v>
      </c>
      <c r="AT129" s="87">
        <f t="shared" si="1"/>
        <v>2440.0300000000002</v>
      </c>
      <c r="AU129" s="88">
        <f>'SO 06.2 - Vsakovacie blok...'!P127</f>
        <v>0</v>
      </c>
      <c r="AV129" s="87">
        <f>'SO 06.2 - Vsakovacie blok...'!J35</f>
        <v>0</v>
      </c>
      <c r="AW129" s="87">
        <f>'SO 06.2 - Vsakovacie blok...'!J36</f>
        <v>2440.0300000000002</v>
      </c>
      <c r="AX129" s="87">
        <f>'SO 06.2 - Vsakovacie blok...'!J37</f>
        <v>0</v>
      </c>
      <c r="AY129" s="87">
        <f>'SO 06.2 - Vsakovacie blok...'!J38</f>
        <v>0</v>
      </c>
      <c r="AZ129" s="87">
        <f>'SO 06.2 - Vsakovacie blok...'!F35</f>
        <v>0</v>
      </c>
      <c r="BA129" s="87">
        <f>'SO 06.2 - Vsakovacie blok...'!F36</f>
        <v>12200.17</v>
      </c>
      <c r="BB129" s="87">
        <f>'SO 06.2 - Vsakovacie blok...'!F37</f>
        <v>0</v>
      </c>
      <c r="BC129" s="87">
        <f>'SO 06.2 - Vsakovacie blok...'!F38</f>
        <v>0</v>
      </c>
      <c r="BD129" s="89">
        <f>'SO 06.2 - Vsakovacie blok...'!F39</f>
        <v>0</v>
      </c>
      <c r="BT129" s="21" t="s">
        <v>83</v>
      </c>
      <c r="BV129" s="21" t="s">
        <v>73</v>
      </c>
      <c r="BW129" s="21" t="s">
        <v>184</v>
      </c>
      <c r="BX129" s="21" t="s">
        <v>179</v>
      </c>
      <c r="CL129" s="21" t="s">
        <v>1</v>
      </c>
    </row>
    <row r="130" spans="1:91" s="4" customFormat="1" ht="16.5" customHeight="1">
      <c r="A130" s="90" t="s">
        <v>85</v>
      </c>
      <c r="B130" s="48"/>
      <c r="C130" s="10"/>
      <c r="D130" s="10"/>
      <c r="E130" s="180" t="s">
        <v>185</v>
      </c>
      <c r="F130" s="180"/>
      <c r="G130" s="180"/>
      <c r="H130" s="180"/>
      <c r="I130" s="180"/>
      <c r="J130" s="10"/>
      <c r="K130" s="180" t="s">
        <v>186</v>
      </c>
      <c r="L130" s="180"/>
      <c r="M130" s="180"/>
      <c r="N130" s="180"/>
      <c r="O130" s="180"/>
      <c r="P130" s="180"/>
      <c r="Q130" s="180"/>
      <c r="R130" s="180"/>
      <c r="S130" s="180"/>
      <c r="T130" s="180"/>
      <c r="U130" s="180"/>
      <c r="V130" s="180"/>
      <c r="W130" s="180"/>
      <c r="X130" s="180"/>
      <c r="Y130" s="180"/>
      <c r="Z130" s="180"/>
      <c r="AA130" s="180"/>
      <c r="AB130" s="180"/>
      <c r="AC130" s="180"/>
      <c r="AD130" s="180"/>
      <c r="AE130" s="180"/>
      <c r="AF130" s="180"/>
      <c r="AG130" s="185">
        <f>'SO 06.3 - Odlučovač ropný...'!J32</f>
        <v>13504.27</v>
      </c>
      <c r="AH130" s="186"/>
      <c r="AI130" s="186"/>
      <c r="AJ130" s="186"/>
      <c r="AK130" s="186"/>
      <c r="AL130" s="186"/>
      <c r="AM130" s="186"/>
      <c r="AN130" s="185">
        <f t="shared" si="0"/>
        <v>16205.12</v>
      </c>
      <c r="AO130" s="186"/>
      <c r="AP130" s="186"/>
      <c r="AQ130" s="85" t="s">
        <v>82</v>
      </c>
      <c r="AR130" s="48"/>
      <c r="AS130" s="86">
        <v>0</v>
      </c>
      <c r="AT130" s="87">
        <f t="shared" si="1"/>
        <v>2700.85</v>
      </c>
      <c r="AU130" s="88">
        <f>'SO 06.3 - Odlučovač ropný...'!P127</f>
        <v>0</v>
      </c>
      <c r="AV130" s="87">
        <f>'SO 06.3 - Odlučovač ropný...'!J35</f>
        <v>0</v>
      </c>
      <c r="AW130" s="87">
        <f>'SO 06.3 - Odlučovač ropný...'!J36</f>
        <v>2700.85</v>
      </c>
      <c r="AX130" s="87">
        <f>'SO 06.3 - Odlučovač ropný...'!J37</f>
        <v>0</v>
      </c>
      <c r="AY130" s="87">
        <f>'SO 06.3 - Odlučovač ropný...'!J38</f>
        <v>0</v>
      </c>
      <c r="AZ130" s="87">
        <f>'SO 06.3 - Odlučovač ropný...'!F35</f>
        <v>0</v>
      </c>
      <c r="BA130" s="87">
        <f>'SO 06.3 - Odlučovač ropný...'!F36</f>
        <v>13504.27</v>
      </c>
      <c r="BB130" s="87">
        <f>'SO 06.3 - Odlučovač ropný...'!F37</f>
        <v>0</v>
      </c>
      <c r="BC130" s="87">
        <f>'SO 06.3 - Odlučovač ropný...'!F38</f>
        <v>0</v>
      </c>
      <c r="BD130" s="89">
        <f>'SO 06.3 - Odlučovač ropný...'!F39</f>
        <v>0</v>
      </c>
      <c r="BT130" s="21" t="s">
        <v>83</v>
      </c>
      <c r="BV130" s="21" t="s">
        <v>73</v>
      </c>
      <c r="BW130" s="21" t="s">
        <v>187</v>
      </c>
      <c r="BX130" s="21" t="s">
        <v>179</v>
      </c>
      <c r="CL130" s="21" t="s">
        <v>1</v>
      </c>
    </row>
    <row r="131" spans="1:91" s="7" customFormat="1" ht="16.5" customHeight="1">
      <c r="A131" s="90" t="s">
        <v>85</v>
      </c>
      <c r="B131" s="76"/>
      <c r="C131" s="77"/>
      <c r="D131" s="181" t="s">
        <v>188</v>
      </c>
      <c r="E131" s="181"/>
      <c r="F131" s="181"/>
      <c r="G131" s="181"/>
      <c r="H131" s="181"/>
      <c r="I131" s="78"/>
      <c r="J131" s="181" t="s">
        <v>189</v>
      </c>
      <c r="K131" s="181"/>
      <c r="L131" s="181"/>
      <c r="M131" s="181"/>
      <c r="N131" s="181"/>
      <c r="O131" s="181"/>
      <c r="P131" s="181"/>
      <c r="Q131" s="181"/>
      <c r="R131" s="181"/>
      <c r="S131" s="181"/>
      <c r="T131" s="181"/>
      <c r="U131" s="181"/>
      <c r="V131" s="181"/>
      <c r="W131" s="181"/>
      <c r="X131" s="181"/>
      <c r="Y131" s="181"/>
      <c r="Z131" s="181"/>
      <c r="AA131" s="181"/>
      <c r="AB131" s="181"/>
      <c r="AC131" s="181"/>
      <c r="AD131" s="181"/>
      <c r="AE131" s="181"/>
      <c r="AF131" s="181"/>
      <c r="AG131" s="187">
        <f>'SO 07 - AREÁLOVÉ OSVETLENIE'!J30</f>
        <v>15432.7</v>
      </c>
      <c r="AH131" s="188"/>
      <c r="AI131" s="188"/>
      <c r="AJ131" s="188"/>
      <c r="AK131" s="188"/>
      <c r="AL131" s="188"/>
      <c r="AM131" s="188"/>
      <c r="AN131" s="187">
        <f t="shared" si="0"/>
        <v>18519.240000000002</v>
      </c>
      <c r="AO131" s="188"/>
      <c r="AP131" s="188"/>
      <c r="AQ131" s="79" t="s">
        <v>77</v>
      </c>
      <c r="AR131" s="76"/>
      <c r="AS131" s="91">
        <v>0</v>
      </c>
      <c r="AT131" s="92">
        <f t="shared" si="1"/>
        <v>3086.54</v>
      </c>
      <c r="AU131" s="93">
        <f>'SO 07 - AREÁLOVÉ OSVETLENIE'!P122</f>
        <v>0</v>
      </c>
      <c r="AV131" s="92">
        <f>'SO 07 - AREÁLOVÉ OSVETLENIE'!J33</f>
        <v>0</v>
      </c>
      <c r="AW131" s="92">
        <f>'SO 07 - AREÁLOVÉ OSVETLENIE'!J34</f>
        <v>3086.54</v>
      </c>
      <c r="AX131" s="92">
        <f>'SO 07 - AREÁLOVÉ OSVETLENIE'!J35</f>
        <v>0</v>
      </c>
      <c r="AY131" s="92">
        <f>'SO 07 - AREÁLOVÉ OSVETLENIE'!J36</f>
        <v>0</v>
      </c>
      <c r="AZ131" s="92">
        <f>'SO 07 - AREÁLOVÉ OSVETLENIE'!F33</f>
        <v>0</v>
      </c>
      <c r="BA131" s="92">
        <f>'SO 07 - AREÁLOVÉ OSVETLENIE'!F34</f>
        <v>15432.7</v>
      </c>
      <c r="BB131" s="92">
        <f>'SO 07 - AREÁLOVÉ OSVETLENIE'!F35</f>
        <v>0</v>
      </c>
      <c r="BC131" s="92">
        <f>'SO 07 - AREÁLOVÉ OSVETLENIE'!F36</f>
        <v>0</v>
      </c>
      <c r="BD131" s="94">
        <f>'SO 07 - AREÁLOVÉ OSVETLENIE'!F37</f>
        <v>0</v>
      </c>
      <c r="BT131" s="84" t="s">
        <v>78</v>
      </c>
      <c r="BV131" s="84" t="s">
        <v>73</v>
      </c>
      <c r="BW131" s="84" t="s">
        <v>190</v>
      </c>
      <c r="BX131" s="84" t="s">
        <v>4</v>
      </c>
      <c r="CL131" s="84" t="s">
        <v>1</v>
      </c>
      <c r="CM131" s="84" t="s">
        <v>71</v>
      </c>
    </row>
    <row r="132" spans="1:91" s="2" customFormat="1" ht="30" customHeight="1">
      <c r="A132" s="26"/>
      <c r="B132" s="27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7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</row>
    <row r="133" spans="1:91" s="2" customFormat="1" ht="6.95" customHeight="1">
      <c r="A133" s="26"/>
      <c r="B133" s="44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  <c r="AE133" s="45"/>
      <c r="AF133" s="45"/>
      <c r="AG133" s="45"/>
      <c r="AH133" s="45"/>
      <c r="AI133" s="45"/>
      <c r="AJ133" s="45"/>
      <c r="AK133" s="45"/>
      <c r="AL133" s="45"/>
      <c r="AM133" s="45"/>
      <c r="AN133" s="45"/>
      <c r="AO133" s="45"/>
      <c r="AP133" s="45"/>
      <c r="AQ133" s="45"/>
      <c r="AR133" s="27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</row>
  </sheetData>
  <mergeCells count="184">
    <mergeCell ref="W32:AE32"/>
    <mergeCell ref="K5:AO5"/>
    <mergeCell ref="K6:AO6"/>
    <mergeCell ref="E23:AN23"/>
    <mergeCell ref="AK26:AO26"/>
    <mergeCell ref="L28:P28"/>
    <mergeCell ref="AK28:AO28"/>
    <mergeCell ref="W28:AE28"/>
    <mergeCell ref="W29:AE29"/>
    <mergeCell ref="AK29:AO29"/>
    <mergeCell ref="L29:P29"/>
    <mergeCell ref="W33:AE33"/>
    <mergeCell ref="L33:P33"/>
    <mergeCell ref="AK33:AO33"/>
    <mergeCell ref="AK35:AO35"/>
    <mergeCell ref="X35:AB35"/>
    <mergeCell ref="AR2:BE2"/>
    <mergeCell ref="AG101:AM101"/>
    <mergeCell ref="AN101:AP101"/>
    <mergeCell ref="AN102:AP102"/>
    <mergeCell ref="AG102:AM102"/>
    <mergeCell ref="AS89:AT91"/>
    <mergeCell ref="AN99:AP99"/>
    <mergeCell ref="AG100:AM100"/>
    <mergeCell ref="AN100:AP100"/>
    <mergeCell ref="AG94:AM94"/>
    <mergeCell ref="AN94:AP94"/>
    <mergeCell ref="L30:P30"/>
    <mergeCell ref="AK30:AO30"/>
    <mergeCell ref="W30:AE30"/>
    <mergeCell ref="L31:P31"/>
    <mergeCell ref="AK31:AO31"/>
    <mergeCell ref="W31:AE31"/>
    <mergeCell ref="AK32:AO32"/>
    <mergeCell ref="L32:P32"/>
    <mergeCell ref="AN103:AP103"/>
    <mergeCell ref="AG103:AM103"/>
    <mergeCell ref="AN104:AP104"/>
    <mergeCell ref="AG104:AM104"/>
    <mergeCell ref="AN105:AP105"/>
    <mergeCell ref="AG105:AM105"/>
    <mergeCell ref="AN106:AP106"/>
    <mergeCell ref="AG106:AM106"/>
    <mergeCell ref="AN107:AP107"/>
    <mergeCell ref="AG107:AM107"/>
    <mergeCell ref="AG108:AM108"/>
    <mergeCell ref="AN108:AP108"/>
    <mergeCell ref="AN109:AP109"/>
    <mergeCell ref="AG109:AM109"/>
    <mergeCell ref="AN110:AP110"/>
    <mergeCell ref="AG110:AM110"/>
    <mergeCell ref="AN111:AP111"/>
    <mergeCell ref="AG111:AM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AG116:AM116"/>
    <mergeCell ref="AN116:AP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G121:AM121"/>
    <mergeCell ref="AN121:AP121"/>
    <mergeCell ref="AN122:AP122"/>
    <mergeCell ref="AG122:AM122"/>
    <mergeCell ref="AN123:AP123"/>
    <mergeCell ref="AG123:AM123"/>
    <mergeCell ref="AN124:AP124"/>
    <mergeCell ref="AG124:AM124"/>
    <mergeCell ref="AN125:AP125"/>
    <mergeCell ref="AG125:AM125"/>
    <mergeCell ref="AN126:AP126"/>
    <mergeCell ref="AG126:AM126"/>
    <mergeCell ref="AN127:AP127"/>
    <mergeCell ref="AG127:AM127"/>
    <mergeCell ref="AN128:AP128"/>
    <mergeCell ref="AG128:AM128"/>
    <mergeCell ref="AN129:AP129"/>
    <mergeCell ref="AG129:AM129"/>
    <mergeCell ref="AN130:AP130"/>
    <mergeCell ref="AG130:AM130"/>
    <mergeCell ref="AN131:AP131"/>
    <mergeCell ref="AG131:AM131"/>
    <mergeCell ref="L85:AO85"/>
    <mergeCell ref="L99:AF99"/>
    <mergeCell ref="AM87:AN87"/>
    <mergeCell ref="AM89:AP89"/>
    <mergeCell ref="AM90:AP90"/>
    <mergeCell ref="AN92:AP92"/>
    <mergeCell ref="AG92:AM92"/>
    <mergeCell ref="AG95:AM95"/>
    <mergeCell ref="AN95:AP95"/>
    <mergeCell ref="AN96:AP96"/>
    <mergeCell ref="AG96:AM96"/>
    <mergeCell ref="AN97:AP97"/>
    <mergeCell ref="AG97:AM97"/>
    <mergeCell ref="AN98:AP98"/>
    <mergeCell ref="AG98:AM98"/>
    <mergeCell ref="AG99:AM99"/>
    <mergeCell ref="C92:G92"/>
    <mergeCell ref="I92:AF92"/>
    <mergeCell ref="D95:H95"/>
    <mergeCell ref="J95:AF95"/>
    <mergeCell ref="E96:I96"/>
    <mergeCell ref="K96:AF96"/>
    <mergeCell ref="F97:J97"/>
    <mergeCell ref="L97:AF97"/>
    <mergeCell ref="L98:AF98"/>
    <mergeCell ref="F98:J98"/>
    <mergeCell ref="F99:J99"/>
    <mergeCell ref="F100:J100"/>
    <mergeCell ref="L100:AF100"/>
    <mergeCell ref="L101:AF101"/>
    <mergeCell ref="F101:J101"/>
    <mergeCell ref="E102:I102"/>
    <mergeCell ref="K102:AF102"/>
    <mergeCell ref="F103:J103"/>
    <mergeCell ref="L103:AF103"/>
    <mergeCell ref="L104:AF104"/>
    <mergeCell ref="F104:J104"/>
    <mergeCell ref="D105:H105"/>
    <mergeCell ref="J105:AF105"/>
    <mergeCell ref="K106:AF106"/>
    <mergeCell ref="E106:I106"/>
    <mergeCell ref="L107:AF107"/>
    <mergeCell ref="F107:J107"/>
    <mergeCell ref="L108:AF108"/>
    <mergeCell ref="F108:J108"/>
    <mergeCell ref="L109:AF109"/>
    <mergeCell ref="F109:J109"/>
    <mergeCell ref="F110:J110"/>
    <mergeCell ref="L110:AF110"/>
    <mergeCell ref="F111:J111"/>
    <mergeCell ref="L111:AF111"/>
    <mergeCell ref="K112:AF112"/>
    <mergeCell ref="E112:I112"/>
    <mergeCell ref="F113:J113"/>
    <mergeCell ref="L113:AF113"/>
    <mergeCell ref="L114:AF114"/>
    <mergeCell ref="F114:J114"/>
    <mergeCell ref="J115:AF115"/>
    <mergeCell ref="D115:H115"/>
    <mergeCell ref="K116:AF116"/>
    <mergeCell ref="E116:I116"/>
    <mergeCell ref="E117:I117"/>
    <mergeCell ref="K117:AF117"/>
    <mergeCell ref="D118:H118"/>
    <mergeCell ref="J118:AF118"/>
    <mergeCell ref="E119:I119"/>
    <mergeCell ref="K119:AF119"/>
    <mergeCell ref="K120:AF120"/>
    <mergeCell ref="E120:I120"/>
    <mergeCell ref="E121:I121"/>
    <mergeCell ref="K121:AF121"/>
    <mergeCell ref="K122:AF122"/>
    <mergeCell ref="E122:I122"/>
    <mergeCell ref="J123:AF123"/>
    <mergeCell ref="D123:H123"/>
    <mergeCell ref="E129:I129"/>
    <mergeCell ref="K129:AF129"/>
    <mergeCell ref="E130:I130"/>
    <mergeCell ref="K130:AF130"/>
    <mergeCell ref="D131:H131"/>
    <mergeCell ref="J131:AF131"/>
    <mergeCell ref="K124:AF124"/>
    <mergeCell ref="E124:I124"/>
    <mergeCell ref="K125:AF125"/>
    <mergeCell ref="E125:I125"/>
    <mergeCell ref="K126:AF126"/>
    <mergeCell ref="E126:I126"/>
    <mergeCell ref="D127:H127"/>
    <mergeCell ref="J127:AF127"/>
    <mergeCell ref="K128:AF128"/>
    <mergeCell ref="E128:I128"/>
  </mergeCells>
  <hyperlinks>
    <hyperlink ref="A97" location="'SO 01.1-OV - Búracie prác...'!C2" display="/" xr:uid="{00000000-0004-0000-0000-000000000000}"/>
    <hyperlink ref="A98" location="'SO 01.2-OV - Navrhovaný s...'!C2" display="/" xr:uid="{00000000-0004-0000-0000-000001000000}"/>
    <hyperlink ref="A99" location="'SO 01.3-OV - Zdravotechni...'!C2" display="/" xr:uid="{00000000-0004-0000-0000-000002000000}"/>
    <hyperlink ref="A100" location="'SO 01.4-OV - Vykurovanie ...'!C2" display="/" xr:uid="{00000000-0004-0000-0000-000003000000}"/>
    <hyperlink ref="A101" location="'SO 01.5-OV - Elektroinšta...'!C2" display="/" xr:uid="{00000000-0004-0000-0000-000004000000}"/>
    <hyperlink ref="A103" location="'SO 01.1-NV - Búracie prác...'!C2" display="/" xr:uid="{00000000-0004-0000-0000-000005000000}"/>
    <hyperlink ref="A104" location="'SO 01.2-NV - Navrhovaný s...'!C2" display="/" xr:uid="{00000000-0004-0000-0000-000006000000}"/>
    <hyperlink ref="A107" location="'SO 02.1-OV - Navrhovaný s...'!C2" display="/" xr:uid="{00000000-0004-0000-0000-000007000000}"/>
    <hyperlink ref="A108" location="'SO 02.2-OV - Zdravotechni...'!C2" display="/" xr:uid="{00000000-0004-0000-0000-000008000000}"/>
    <hyperlink ref="A109" location="'SO 02.3-OV - Vykurovanie ...'!C2" display="/" xr:uid="{00000000-0004-0000-0000-000009000000}"/>
    <hyperlink ref="A110" location="'SO 02.4-OV - Elektroinšta...'!C2" display="/" xr:uid="{00000000-0004-0000-0000-00000A000000}"/>
    <hyperlink ref="A111" location="'SO 02.5-OV - Bleskozvod a...'!C2" display="/" xr:uid="{00000000-0004-0000-0000-00000B000000}"/>
    <hyperlink ref="A113" location="'SO 02.1-NV - Búracie prác...'!C2" display="/" xr:uid="{00000000-0004-0000-0000-00000C000000}"/>
    <hyperlink ref="A114" location="'SO 02.2-NV - Navrhovaný s...'!C2" display="/" xr:uid="{00000000-0004-0000-0000-00000D000000}"/>
    <hyperlink ref="A116" location="'SO 03.1 - Spevnené plochy...'!C2" display="/" xr:uid="{00000000-0004-0000-0000-00000E000000}"/>
    <hyperlink ref="A117" location="'SO 03.2 - Trvalé a dočasn...'!C2" display="/" xr:uid="{00000000-0004-0000-0000-00000F000000}"/>
    <hyperlink ref="A119" location="'SO 04.1 - Vodovodná prípojka'!C2" display="/" xr:uid="{00000000-0004-0000-0000-000010000000}"/>
    <hyperlink ref="A120" location="'SO 04.2 - Kanalizačná prí...'!C2" display="/" xr:uid="{00000000-0004-0000-0000-000011000000}"/>
    <hyperlink ref="A121" location="'SO 04.3 - Armatúrna šacht...'!C2" display="/" xr:uid="{00000000-0004-0000-0000-000012000000}"/>
    <hyperlink ref="A122" location="'SO 04.4 - Vodomerná šacht...'!C2" display="/" xr:uid="{00000000-0004-0000-0000-000013000000}"/>
    <hyperlink ref="A124" location="'SO 05.1 - Dažďová kanaliz...'!C2" display="/" xr:uid="{00000000-0004-0000-0000-000014000000}"/>
    <hyperlink ref="A125" location="'SO 05.2 - Vsakovacie blok...'!C2" display="/" xr:uid="{00000000-0004-0000-0000-000015000000}"/>
    <hyperlink ref="A126" location="'SO 05.3 - Vsakovacie stud...'!C2" display="/" xr:uid="{00000000-0004-0000-0000-000016000000}"/>
    <hyperlink ref="A128" location="'SO 06.1 - Dažďová kanaliz...'!C2" display="/" xr:uid="{00000000-0004-0000-0000-000017000000}"/>
    <hyperlink ref="A129" location="'SO 06.2 - Vsakovacie blok...'!C2" display="/" xr:uid="{00000000-0004-0000-0000-000018000000}"/>
    <hyperlink ref="A130" location="'SO 06.3 - Odlučovač ropný...'!C2" display="/" xr:uid="{00000000-0004-0000-0000-000019000000}"/>
    <hyperlink ref="A131" location="'SO 07 - AREÁLOVÉ OSVETLENIE'!C2" display="/" xr:uid="{00000000-0004-0000-0000-00001A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BM275"/>
  <sheetViews>
    <sheetView showGridLines="0" topLeftCell="A135" workbookViewId="0">
      <selection activeCell="I139" sqref="I139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122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ht="12.75">
      <c r="B8" s="17"/>
      <c r="D8" s="23" t="s">
        <v>192</v>
      </c>
      <c r="L8" s="17"/>
    </row>
    <row r="9" spans="1:46" s="1" customFormat="1" ht="16.5" customHeight="1">
      <c r="B9" s="17"/>
      <c r="E9" s="224" t="s">
        <v>1701</v>
      </c>
      <c r="F9" s="206"/>
      <c r="G9" s="206"/>
      <c r="H9" s="206"/>
      <c r="L9" s="17"/>
    </row>
    <row r="10" spans="1:46" s="1" customFormat="1" ht="12" customHeight="1">
      <c r="B10" s="17"/>
      <c r="D10" s="23" t="s">
        <v>194</v>
      </c>
      <c r="L10" s="17"/>
    </row>
    <row r="11" spans="1:46" s="2" customFormat="1" ht="16.5" customHeight="1">
      <c r="A11" s="26"/>
      <c r="B11" s="27"/>
      <c r="C11" s="26"/>
      <c r="D11" s="26"/>
      <c r="E11" s="222" t="s">
        <v>1702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ht="12" customHeight="1">
      <c r="A12" s="26"/>
      <c r="B12" s="27"/>
      <c r="C12" s="26"/>
      <c r="D12" s="23" t="s">
        <v>196</v>
      </c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6.5" customHeight="1">
      <c r="A13" s="26"/>
      <c r="B13" s="27"/>
      <c r="C13" s="26"/>
      <c r="D13" s="26"/>
      <c r="E13" s="189" t="s">
        <v>1782</v>
      </c>
      <c r="F13" s="223"/>
      <c r="G13" s="223"/>
      <c r="H13" s="223"/>
      <c r="I13" s="26"/>
      <c r="J13" s="26"/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>
      <c r="A14" s="26"/>
      <c r="B14" s="27"/>
      <c r="C14" s="26"/>
      <c r="D14" s="26"/>
      <c r="E14" s="26"/>
      <c r="F14" s="26"/>
      <c r="G14" s="26"/>
      <c r="H14" s="26"/>
      <c r="I14" s="26"/>
      <c r="J14" s="26"/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2" customHeight="1">
      <c r="A15" s="26"/>
      <c r="B15" s="27"/>
      <c r="C15" s="26"/>
      <c r="D15" s="23" t="s">
        <v>14</v>
      </c>
      <c r="E15" s="26"/>
      <c r="F15" s="21" t="s">
        <v>1</v>
      </c>
      <c r="G15" s="26"/>
      <c r="H15" s="26"/>
      <c r="I15" s="23" t="s">
        <v>15</v>
      </c>
      <c r="J15" s="21" t="s">
        <v>1</v>
      </c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16</v>
      </c>
      <c r="E16" s="26"/>
      <c r="F16" s="21" t="s">
        <v>17</v>
      </c>
      <c r="G16" s="26"/>
      <c r="H16" s="26"/>
      <c r="I16" s="23" t="s">
        <v>18</v>
      </c>
      <c r="J16" s="52" t="str">
        <f>'Rekapitulácia stavby'!AN8</f>
        <v>12. 5. 2022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0.9" customHeight="1">
      <c r="A17" s="26"/>
      <c r="B17" s="27"/>
      <c r="C17" s="26"/>
      <c r="D17" s="26"/>
      <c r="E17" s="26"/>
      <c r="F17" s="26"/>
      <c r="G17" s="26"/>
      <c r="H17" s="26"/>
      <c r="I17" s="26"/>
      <c r="J17" s="26"/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12" customHeight="1">
      <c r="A18" s="26"/>
      <c r="B18" s="27"/>
      <c r="C18" s="26"/>
      <c r="D18" s="23" t="s">
        <v>20</v>
      </c>
      <c r="E18" s="26"/>
      <c r="F18" s="26"/>
      <c r="G18" s="26"/>
      <c r="H18" s="26"/>
      <c r="I18" s="23" t="s">
        <v>21</v>
      </c>
      <c r="J18" s="21" t="s">
        <v>1</v>
      </c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8" customHeight="1">
      <c r="A19" s="26"/>
      <c r="B19" s="27"/>
      <c r="C19" s="26"/>
      <c r="D19" s="26"/>
      <c r="E19" s="21" t="s">
        <v>22</v>
      </c>
      <c r="F19" s="26"/>
      <c r="G19" s="26"/>
      <c r="H19" s="26"/>
      <c r="I19" s="23" t="s">
        <v>23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6.95" customHeight="1">
      <c r="A20" s="26"/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12" customHeight="1">
      <c r="A21" s="26"/>
      <c r="B21" s="27"/>
      <c r="C21" s="26"/>
      <c r="D21" s="23" t="s">
        <v>24</v>
      </c>
      <c r="E21" s="26"/>
      <c r="F21" s="26"/>
      <c r="G21" s="26"/>
      <c r="H21" s="26"/>
      <c r="I21" s="23" t="s">
        <v>21</v>
      </c>
      <c r="J21" s="21" t="s">
        <v>1</v>
      </c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8" customHeight="1">
      <c r="A22" s="26"/>
      <c r="B22" s="27"/>
      <c r="C22" s="26"/>
      <c r="D22" s="26"/>
      <c r="E22" s="21" t="s">
        <v>25</v>
      </c>
      <c r="F22" s="26"/>
      <c r="G22" s="26"/>
      <c r="H22" s="26"/>
      <c r="I22" s="23" t="s">
        <v>23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6.95" customHeight="1">
      <c r="A23" s="26"/>
      <c r="B23" s="27"/>
      <c r="C23" s="26"/>
      <c r="D23" s="26"/>
      <c r="E23" s="26"/>
      <c r="F23" s="26"/>
      <c r="G23" s="26"/>
      <c r="H23" s="26"/>
      <c r="I23" s="26"/>
      <c r="J23" s="26"/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12" customHeight="1">
      <c r="A24" s="26"/>
      <c r="B24" s="27"/>
      <c r="C24" s="26"/>
      <c r="D24" s="23" t="s">
        <v>26</v>
      </c>
      <c r="E24" s="26"/>
      <c r="F24" s="26"/>
      <c r="G24" s="26"/>
      <c r="H24" s="26"/>
      <c r="I24" s="23" t="s">
        <v>21</v>
      </c>
      <c r="J24" s="21" t="str">
        <f>IF('Rekapitulácia stavby'!AN16="","",'Rekapitulácia stavby'!AN16)</f>
        <v/>
      </c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8" customHeight="1">
      <c r="A25" s="26"/>
      <c r="B25" s="27"/>
      <c r="C25" s="26"/>
      <c r="D25" s="26"/>
      <c r="E25" s="21" t="str">
        <f>IF('Rekapitulácia stavby'!E17="","",'Rekapitulácia stavby'!E17)</f>
        <v xml:space="preserve"> </v>
      </c>
      <c r="F25" s="26"/>
      <c r="G25" s="26"/>
      <c r="H25" s="26"/>
      <c r="I25" s="23" t="s">
        <v>23</v>
      </c>
      <c r="J25" s="21" t="str">
        <f>IF('Rekapitulácia stavby'!AN17="","",'Rekapitulácia stavby'!AN17)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6.95" customHeight="1">
      <c r="A26" s="26"/>
      <c r="B26" s="27"/>
      <c r="C26" s="26"/>
      <c r="D26" s="26"/>
      <c r="E26" s="26"/>
      <c r="F26" s="26"/>
      <c r="G26" s="26"/>
      <c r="H26" s="26"/>
      <c r="I26" s="26"/>
      <c r="J26" s="26"/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12" customHeight="1">
      <c r="A27" s="26"/>
      <c r="B27" s="27"/>
      <c r="C27" s="26"/>
      <c r="D27" s="23" t="s">
        <v>29</v>
      </c>
      <c r="E27" s="26"/>
      <c r="F27" s="26"/>
      <c r="G27" s="26"/>
      <c r="H27" s="26"/>
      <c r="I27" s="23" t="s">
        <v>21</v>
      </c>
      <c r="J27" s="21" t="str">
        <f>IF('Rekapitulácia stavby'!AN19="","",'Rekapitulácia stavby'!AN19)</f>
        <v/>
      </c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8" customHeight="1">
      <c r="A28" s="26"/>
      <c r="B28" s="27"/>
      <c r="C28" s="26"/>
      <c r="D28" s="26"/>
      <c r="E28" s="21" t="str">
        <f>IF('Rekapitulácia stavby'!E20="","",'Rekapitulácia stavby'!E20)</f>
        <v xml:space="preserve"> </v>
      </c>
      <c r="F28" s="26"/>
      <c r="G28" s="26"/>
      <c r="H28" s="26"/>
      <c r="I28" s="23" t="s">
        <v>23</v>
      </c>
      <c r="J28" s="21" t="str">
        <f>IF('Rekapitulácia stavby'!AN20="","",'Rekapitulácia stavby'!AN20)</f>
        <v/>
      </c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2" customFormat="1" ht="6.95" customHeight="1">
      <c r="A29" s="26"/>
      <c r="B29" s="27"/>
      <c r="C29" s="26"/>
      <c r="D29" s="26"/>
      <c r="E29" s="26"/>
      <c r="F29" s="26"/>
      <c r="G29" s="26"/>
      <c r="H29" s="26"/>
      <c r="I29" s="26"/>
      <c r="J29" s="26"/>
      <c r="K29" s="26"/>
      <c r="L29" s="39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</row>
    <row r="30" spans="1:31" s="2" customFormat="1" ht="12" customHeight="1">
      <c r="A30" s="26"/>
      <c r="B30" s="27"/>
      <c r="C30" s="26"/>
      <c r="D30" s="23" t="s">
        <v>30</v>
      </c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8" customFormat="1" ht="16.5" customHeight="1">
      <c r="A31" s="98"/>
      <c r="B31" s="99"/>
      <c r="C31" s="98"/>
      <c r="D31" s="98"/>
      <c r="E31" s="218" t="s">
        <v>1</v>
      </c>
      <c r="F31" s="218"/>
      <c r="G31" s="218"/>
      <c r="H31" s="218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6.95" customHeight="1">
      <c r="A32" s="26"/>
      <c r="B32" s="27"/>
      <c r="C32" s="26"/>
      <c r="D32" s="26"/>
      <c r="E32" s="26"/>
      <c r="F32" s="26"/>
      <c r="G32" s="26"/>
      <c r="H32" s="26"/>
      <c r="I32" s="26"/>
      <c r="J32" s="26"/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25.35" customHeight="1">
      <c r="A34" s="26"/>
      <c r="B34" s="27"/>
      <c r="C34" s="26"/>
      <c r="D34" s="101" t="s">
        <v>31</v>
      </c>
      <c r="E34" s="26"/>
      <c r="F34" s="26"/>
      <c r="G34" s="26"/>
      <c r="H34" s="26"/>
      <c r="I34" s="26"/>
      <c r="J34" s="68">
        <f>ROUND(J136, 2)</f>
        <v>17285.36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6.95" customHeight="1">
      <c r="A35" s="26"/>
      <c r="B35" s="27"/>
      <c r="C35" s="26"/>
      <c r="D35" s="63"/>
      <c r="E35" s="63"/>
      <c r="F35" s="63"/>
      <c r="G35" s="63"/>
      <c r="H35" s="63"/>
      <c r="I35" s="63"/>
      <c r="J35" s="63"/>
      <c r="K35" s="63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26"/>
      <c r="F36" s="30" t="s">
        <v>33</v>
      </c>
      <c r="G36" s="26"/>
      <c r="H36" s="26"/>
      <c r="I36" s="30" t="s">
        <v>32</v>
      </c>
      <c r="J36" s="30" t="s">
        <v>34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customHeight="1">
      <c r="A37" s="26"/>
      <c r="B37" s="27"/>
      <c r="C37" s="26"/>
      <c r="D37" s="97" t="s">
        <v>35</v>
      </c>
      <c r="E37" s="32" t="s">
        <v>36</v>
      </c>
      <c r="F37" s="102">
        <f>ROUND((SUM(BE136:BE272)),  2)</f>
        <v>0</v>
      </c>
      <c r="G37" s="103"/>
      <c r="H37" s="103"/>
      <c r="I37" s="104">
        <v>0.2</v>
      </c>
      <c r="J37" s="102">
        <f>ROUND(((SUM(BE136:BE272))*I37),  2)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customHeight="1">
      <c r="A38" s="26"/>
      <c r="B38" s="27"/>
      <c r="C38" s="26"/>
      <c r="D38" s="26"/>
      <c r="E38" s="32" t="s">
        <v>37</v>
      </c>
      <c r="F38" s="105">
        <f>ROUND((SUM(BF136:BF272)),  2)</f>
        <v>17285.36</v>
      </c>
      <c r="G38" s="26"/>
      <c r="H38" s="26"/>
      <c r="I38" s="106">
        <v>0.2</v>
      </c>
      <c r="J38" s="105">
        <f>ROUND(((SUM(BF136:BF272))*I38),  2)</f>
        <v>3457.07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23" t="s">
        <v>38</v>
      </c>
      <c r="F39" s="105">
        <f>ROUND((SUM(BG136:BG272)),  2)</f>
        <v>0</v>
      </c>
      <c r="G39" s="26"/>
      <c r="H39" s="26"/>
      <c r="I39" s="106">
        <v>0.2</v>
      </c>
      <c r="J39" s="105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14.45" hidden="1" customHeight="1">
      <c r="A40" s="26"/>
      <c r="B40" s="27"/>
      <c r="C40" s="26"/>
      <c r="D40" s="26"/>
      <c r="E40" s="23" t="s">
        <v>39</v>
      </c>
      <c r="F40" s="105">
        <f>ROUND((SUM(BH136:BH272)),  2)</f>
        <v>0</v>
      </c>
      <c r="G40" s="26"/>
      <c r="H40" s="26"/>
      <c r="I40" s="106">
        <v>0.2</v>
      </c>
      <c r="J40" s="105">
        <f>0</f>
        <v>0</v>
      </c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14.45" hidden="1" customHeight="1">
      <c r="A41" s="26"/>
      <c r="B41" s="27"/>
      <c r="C41" s="26"/>
      <c r="D41" s="26"/>
      <c r="E41" s="32" t="s">
        <v>40</v>
      </c>
      <c r="F41" s="102">
        <f>ROUND((SUM(BI136:BI272)),  2)</f>
        <v>0</v>
      </c>
      <c r="G41" s="103"/>
      <c r="H41" s="103"/>
      <c r="I41" s="104">
        <v>0</v>
      </c>
      <c r="J41" s="102">
        <f>0</f>
        <v>0</v>
      </c>
      <c r="K41" s="26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6.9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2" customFormat="1" ht="25.35" customHeight="1">
      <c r="A43" s="26"/>
      <c r="B43" s="27"/>
      <c r="C43" s="107"/>
      <c r="D43" s="108" t="s">
        <v>41</v>
      </c>
      <c r="E43" s="57"/>
      <c r="F43" s="57"/>
      <c r="G43" s="109" t="s">
        <v>42</v>
      </c>
      <c r="H43" s="110" t="s">
        <v>43</v>
      </c>
      <c r="I43" s="57"/>
      <c r="J43" s="111">
        <f>SUM(J34:J41)</f>
        <v>20742.43</v>
      </c>
      <c r="K43" s="112"/>
      <c r="L43" s="39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</row>
    <row r="44" spans="1:31" s="2" customFormat="1" ht="14.45" customHeight="1">
      <c r="A44" s="26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39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1" customFormat="1" ht="16.5" customHeight="1">
      <c r="B87" s="17"/>
      <c r="E87" s="224" t="s">
        <v>1701</v>
      </c>
      <c r="F87" s="206"/>
      <c r="G87" s="206"/>
      <c r="H87" s="206"/>
      <c r="L87" s="17"/>
    </row>
    <row r="88" spans="1:31" s="1" customFormat="1" ht="12" customHeight="1">
      <c r="B88" s="17"/>
      <c r="C88" s="23" t="s">
        <v>194</v>
      </c>
      <c r="L88" s="17"/>
    </row>
    <row r="89" spans="1:31" s="2" customFormat="1" ht="16.5" customHeight="1">
      <c r="A89" s="26"/>
      <c r="B89" s="27"/>
      <c r="C89" s="26"/>
      <c r="D89" s="26"/>
      <c r="E89" s="222" t="s">
        <v>1702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12" customHeight="1">
      <c r="A90" s="26"/>
      <c r="B90" s="27"/>
      <c r="C90" s="23" t="s">
        <v>196</v>
      </c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6.5" customHeight="1">
      <c r="A91" s="26"/>
      <c r="B91" s="27"/>
      <c r="C91" s="26"/>
      <c r="D91" s="26"/>
      <c r="E91" s="189" t="str">
        <f>E13</f>
        <v xml:space="preserve">SO 02.2-OV - Zdravotechnika - Bývalá kotolňa </v>
      </c>
      <c r="F91" s="223"/>
      <c r="G91" s="223"/>
      <c r="H91" s="223"/>
      <c r="I91" s="26"/>
      <c r="J91" s="26"/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2" customHeight="1">
      <c r="A93" s="26"/>
      <c r="B93" s="27"/>
      <c r="C93" s="23" t="s">
        <v>16</v>
      </c>
      <c r="D93" s="26"/>
      <c r="E93" s="26"/>
      <c r="F93" s="21" t="str">
        <f>F16</f>
        <v>kú: Jelka,p.č.:1174/1,4,24,25</v>
      </c>
      <c r="G93" s="26"/>
      <c r="H93" s="26"/>
      <c r="I93" s="23" t="s">
        <v>18</v>
      </c>
      <c r="J93" s="52" t="str">
        <f>IF(J16="","",J16)</f>
        <v>12. 5. 2022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6.95" customHeight="1">
      <c r="A94" s="26"/>
      <c r="B94" s="27"/>
      <c r="C94" s="26"/>
      <c r="D94" s="26"/>
      <c r="E94" s="26"/>
      <c r="F94" s="26"/>
      <c r="G94" s="26"/>
      <c r="H94" s="26"/>
      <c r="I94" s="26"/>
      <c r="J94" s="26"/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5.2" customHeight="1">
      <c r="A95" s="26"/>
      <c r="B95" s="27"/>
      <c r="C95" s="23" t="s">
        <v>20</v>
      </c>
      <c r="D95" s="26"/>
      <c r="E95" s="26"/>
      <c r="F95" s="21" t="str">
        <f>E19</f>
        <v>Obec Jelka, Mierová 959/17, 925 23 Jelka</v>
      </c>
      <c r="G95" s="26"/>
      <c r="H95" s="26"/>
      <c r="I95" s="23" t="s">
        <v>26</v>
      </c>
      <c r="J95" s="24" t="str">
        <f>E25</f>
        <v xml:space="preserve"> </v>
      </c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15.2" customHeight="1">
      <c r="A96" s="26"/>
      <c r="B96" s="27"/>
      <c r="C96" s="23" t="s">
        <v>24</v>
      </c>
      <c r="D96" s="26"/>
      <c r="E96" s="26"/>
      <c r="F96" s="21" t="str">
        <f>IF(E22="","",E22)</f>
        <v>BALA, a.s., Veľká Budafa 66, 930 34 Holice</v>
      </c>
      <c r="G96" s="26"/>
      <c r="H96" s="26"/>
      <c r="I96" s="23" t="s">
        <v>29</v>
      </c>
      <c r="J96" s="24" t="str">
        <f>E28</f>
        <v xml:space="preserve"> </v>
      </c>
      <c r="K96" s="26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9.25" customHeight="1">
      <c r="A98" s="26"/>
      <c r="B98" s="27"/>
      <c r="C98" s="115" t="s">
        <v>199</v>
      </c>
      <c r="D98" s="107"/>
      <c r="E98" s="107"/>
      <c r="F98" s="107"/>
      <c r="G98" s="107"/>
      <c r="H98" s="107"/>
      <c r="I98" s="107"/>
      <c r="J98" s="116" t="s">
        <v>200</v>
      </c>
      <c r="K98" s="107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47" s="2" customFormat="1" ht="10.35" customHeight="1">
      <c r="A99" s="26"/>
      <c r="B99" s="27"/>
      <c r="C99" s="26"/>
      <c r="D99" s="26"/>
      <c r="E99" s="26"/>
      <c r="F99" s="26"/>
      <c r="G99" s="26"/>
      <c r="H99" s="26"/>
      <c r="I99" s="26"/>
      <c r="J99" s="26"/>
      <c r="K99" s="26"/>
      <c r="L99" s="39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</row>
    <row r="100" spans="1:47" s="2" customFormat="1" ht="22.9" customHeight="1">
      <c r="A100" s="26"/>
      <c r="B100" s="27"/>
      <c r="C100" s="117" t="s">
        <v>201</v>
      </c>
      <c r="D100" s="26"/>
      <c r="E100" s="26"/>
      <c r="F100" s="26"/>
      <c r="G100" s="26"/>
      <c r="H100" s="26"/>
      <c r="I100" s="26"/>
      <c r="J100" s="68">
        <f>J136</f>
        <v>17285.36</v>
      </c>
      <c r="K100" s="26"/>
      <c r="L100" s="39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U100" s="14" t="s">
        <v>202</v>
      </c>
    </row>
    <row r="101" spans="1:47" s="9" customFormat="1" ht="24.95" customHeight="1">
      <c r="B101" s="118"/>
      <c r="D101" s="119" t="s">
        <v>203</v>
      </c>
      <c r="E101" s="120"/>
      <c r="F101" s="120"/>
      <c r="G101" s="120"/>
      <c r="H101" s="120"/>
      <c r="I101" s="120"/>
      <c r="J101" s="121">
        <f>J137</f>
        <v>4589.4800000000005</v>
      </c>
      <c r="L101" s="118"/>
    </row>
    <row r="102" spans="1:47" s="10" customFormat="1" ht="19.899999999999999" customHeight="1">
      <c r="B102" s="122"/>
      <c r="D102" s="123" t="s">
        <v>332</v>
      </c>
      <c r="E102" s="124"/>
      <c r="F102" s="124"/>
      <c r="G102" s="124"/>
      <c r="H102" s="124"/>
      <c r="I102" s="124"/>
      <c r="J102" s="125">
        <f>J138</f>
        <v>1015.67</v>
      </c>
      <c r="L102" s="122"/>
    </row>
    <row r="103" spans="1:47" s="10" customFormat="1" ht="19.899999999999999" customHeight="1">
      <c r="B103" s="122"/>
      <c r="D103" s="123" t="s">
        <v>335</v>
      </c>
      <c r="E103" s="124"/>
      <c r="F103" s="124"/>
      <c r="G103" s="124"/>
      <c r="H103" s="124"/>
      <c r="I103" s="124"/>
      <c r="J103" s="125">
        <f>J146</f>
        <v>181.55</v>
      </c>
      <c r="L103" s="122"/>
    </row>
    <row r="104" spans="1:47" s="10" customFormat="1" ht="19.899999999999999" customHeight="1">
      <c r="B104" s="122"/>
      <c r="D104" s="123" t="s">
        <v>1783</v>
      </c>
      <c r="E104" s="124"/>
      <c r="F104" s="124"/>
      <c r="G104" s="124"/>
      <c r="H104" s="124"/>
      <c r="I104" s="124"/>
      <c r="J104" s="125">
        <f>J148</f>
        <v>123.48</v>
      </c>
      <c r="L104" s="122"/>
    </row>
    <row r="105" spans="1:47" s="10" customFormat="1" ht="19.899999999999999" customHeight="1">
      <c r="B105" s="122"/>
      <c r="D105" s="123" t="s">
        <v>204</v>
      </c>
      <c r="E105" s="124"/>
      <c r="F105" s="124"/>
      <c r="G105" s="124"/>
      <c r="H105" s="124"/>
      <c r="I105" s="124"/>
      <c r="J105" s="125">
        <f>J153</f>
        <v>2726.4300000000003</v>
      </c>
      <c r="L105" s="122"/>
    </row>
    <row r="106" spans="1:47" s="10" customFormat="1" ht="19.899999999999999" customHeight="1">
      <c r="B106" s="122"/>
      <c r="D106" s="123" t="s">
        <v>206</v>
      </c>
      <c r="E106" s="124"/>
      <c r="F106" s="124"/>
      <c r="G106" s="124"/>
      <c r="H106" s="124"/>
      <c r="I106" s="124"/>
      <c r="J106" s="125">
        <f>J168</f>
        <v>542.35</v>
      </c>
      <c r="L106" s="122"/>
    </row>
    <row r="107" spans="1:47" s="9" customFormat="1" ht="24.95" customHeight="1">
      <c r="B107" s="118"/>
      <c r="D107" s="119" t="s">
        <v>866</v>
      </c>
      <c r="E107" s="120"/>
      <c r="F107" s="120"/>
      <c r="G107" s="120"/>
      <c r="H107" s="120"/>
      <c r="I107" s="120"/>
      <c r="J107" s="121">
        <f>J170</f>
        <v>12695.88</v>
      </c>
      <c r="L107" s="118"/>
    </row>
    <row r="108" spans="1:47" s="10" customFormat="1" ht="19.899999999999999" customHeight="1">
      <c r="B108" s="122"/>
      <c r="D108" s="123" t="s">
        <v>340</v>
      </c>
      <c r="E108" s="124"/>
      <c r="F108" s="124"/>
      <c r="G108" s="124"/>
      <c r="H108" s="124"/>
      <c r="I108" s="124"/>
      <c r="J108" s="125">
        <f>J171</f>
        <v>860.62</v>
      </c>
      <c r="L108" s="122"/>
    </row>
    <row r="109" spans="1:47" s="10" customFormat="1" ht="19.899999999999999" customHeight="1">
      <c r="B109" s="122"/>
      <c r="D109" s="123" t="s">
        <v>867</v>
      </c>
      <c r="E109" s="124"/>
      <c r="F109" s="124"/>
      <c r="G109" s="124"/>
      <c r="H109" s="124"/>
      <c r="I109" s="124"/>
      <c r="J109" s="125">
        <f>J176</f>
        <v>2499.1900000000005</v>
      </c>
      <c r="L109" s="122"/>
    </row>
    <row r="110" spans="1:47" s="10" customFormat="1" ht="19.899999999999999" customHeight="1">
      <c r="B110" s="122"/>
      <c r="D110" s="123" t="s">
        <v>868</v>
      </c>
      <c r="E110" s="124"/>
      <c r="F110" s="124"/>
      <c r="G110" s="124"/>
      <c r="H110" s="124"/>
      <c r="I110" s="124"/>
      <c r="J110" s="125">
        <f>J201</f>
        <v>4615.1099999999988</v>
      </c>
      <c r="L110" s="122"/>
    </row>
    <row r="111" spans="1:47" s="10" customFormat="1" ht="19.899999999999999" customHeight="1">
      <c r="B111" s="122"/>
      <c r="D111" s="123" t="s">
        <v>869</v>
      </c>
      <c r="E111" s="124"/>
      <c r="F111" s="124"/>
      <c r="G111" s="124"/>
      <c r="H111" s="124"/>
      <c r="I111" s="124"/>
      <c r="J111" s="125">
        <f>J225</f>
        <v>4652.62</v>
      </c>
      <c r="L111" s="122"/>
    </row>
    <row r="112" spans="1:47" s="10" customFormat="1" ht="19.899999999999999" customHeight="1">
      <c r="B112" s="122"/>
      <c r="D112" s="123" t="s">
        <v>211</v>
      </c>
      <c r="E112" s="124"/>
      <c r="F112" s="124"/>
      <c r="G112" s="124"/>
      <c r="H112" s="124"/>
      <c r="I112" s="124"/>
      <c r="J112" s="125">
        <f>J270</f>
        <v>68.34</v>
      </c>
      <c r="L112" s="122"/>
    </row>
    <row r="113" spans="1:31" s="2" customFormat="1" ht="21.75" customHeight="1">
      <c r="A113" s="26"/>
      <c r="B113" s="27"/>
      <c r="C113" s="26"/>
      <c r="D113" s="26"/>
      <c r="E113" s="26"/>
      <c r="F113" s="26"/>
      <c r="G113" s="26"/>
      <c r="H113" s="26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31" s="2" customFormat="1" ht="6.95" customHeight="1">
      <c r="A114" s="26"/>
      <c r="B114" s="44"/>
      <c r="C114" s="45"/>
      <c r="D114" s="45"/>
      <c r="E114" s="45"/>
      <c r="F114" s="45"/>
      <c r="G114" s="45"/>
      <c r="H114" s="45"/>
      <c r="I114" s="45"/>
      <c r="J114" s="45"/>
      <c r="K114" s="45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8" spans="1:31" s="2" customFormat="1" ht="6.95" customHeight="1">
      <c r="A118" s="26"/>
      <c r="B118" s="46"/>
      <c r="C118" s="47"/>
      <c r="D118" s="47"/>
      <c r="E118" s="47"/>
      <c r="F118" s="47"/>
      <c r="G118" s="47"/>
      <c r="H118" s="47"/>
      <c r="I118" s="47"/>
      <c r="J118" s="47"/>
      <c r="K118" s="47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31" s="2" customFormat="1" ht="24.95" customHeight="1">
      <c r="A119" s="26"/>
      <c r="B119" s="27"/>
      <c r="C119" s="18" t="s">
        <v>212</v>
      </c>
      <c r="D119" s="26"/>
      <c r="E119" s="26"/>
      <c r="F119" s="26"/>
      <c r="G119" s="26"/>
      <c r="H119" s="26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31" s="2" customFormat="1" ht="6.95" customHeight="1">
      <c r="A120" s="26"/>
      <c r="B120" s="27"/>
      <c r="C120" s="26"/>
      <c r="D120" s="26"/>
      <c r="E120" s="26"/>
      <c r="F120" s="26"/>
      <c r="G120" s="26"/>
      <c r="H120" s="26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31" s="2" customFormat="1" ht="12" customHeight="1">
      <c r="A121" s="26"/>
      <c r="B121" s="27"/>
      <c r="C121" s="23" t="s">
        <v>12</v>
      </c>
      <c r="D121" s="26"/>
      <c r="E121" s="26"/>
      <c r="F121" s="26"/>
      <c r="G121" s="26"/>
      <c r="H121" s="26"/>
      <c r="I121" s="26"/>
      <c r="J121" s="26"/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31" s="2" customFormat="1" ht="16.5" customHeight="1">
      <c r="A122" s="26"/>
      <c r="B122" s="27"/>
      <c r="C122" s="26"/>
      <c r="D122" s="26"/>
      <c r="E122" s="224" t="str">
        <f>E7</f>
        <v>Prestavba budov zdravotného strediska</v>
      </c>
      <c r="F122" s="225"/>
      <c r="G122" s="225"/>
      <c r="H122" s="225"/>
      <c r="I122" s="26"/>
      <c r="J122" s="26"/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31" s="1" customFormat="1" ht="12" customHeight="1">
      <c r="B123" s="17"/>
      <c r="C123" s="23" t="s">
        <v>192</v>
      </c>
      <c r="L123" s="17"/>
    </row>
    <row r="124" spans="1:31" s="1" customFormat="1" ht="16.5" customHeight="1">
      <c r="B124" s="17"/>
      <c r="E124" s="224" t="s">
        <v>1701</v>
      </c>
      <c r="F124" s="206"/>
      <c r="G124" s="206"/>
      <c r="H124" s="206"/>
      <c r="L124" s="17"/>
    </row>
    <row r="125" spans="1:31" s="1" customFormat="1" ht="12" customHeight="1">
      <c r="B125" s="17"/>
      <c r="C125" s="23" t="s">
        <v>194</v>
      </c>
      <c r="L125" s="17"/>
    </row>
    <row r="126" spans="1:31" s="2" customFormat="1" ht="16.5" customHeight="1">
      <c r="A126" s="26"/>
      <c r="B126" s="27"/>
      <c r="C126" s="26"/>
      <c r="D126" s="26"/>
      <c r="E126" s="222" t="s">
        <v>1702</v>
      </c>
      <c r="F126" s="223"/>
      <c r="G126" s="223"/>
      <c r="H126" s="223"/>
      <c r="I126" s="26"/>
      <c r="J126" s="26"/>
      <c r="K126" s="26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31" s="2" customFormat="1" ht="12" customHeight="1">
      <c r="A127" s="26"/>
      <c r="B127" s="27"/>
      <c r="C127" s="23" t="s">
        <v>196</v>
      </c>
      <c r="D127" s="26"/>
      <c r="E127" s="26"/>
      <c r="F127" s="26"/>
      <c r="G127" s="26"/>
      <c r="H127" s="26"/>
      <c r="I127" s="26"/>
      <c r="J127" s="26"/>
      <c r="K127" s="26"/>
      <c r="L127" s="39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</row>
    <row r="128" spans="1:31" s="2" customFormat="1" ht="16.5" customHeight="1">
      <c r="A128" s="26"/>
      <c r="B128" s="27"/>
      <c r="C128" s="26"/>
      <c r="D128" s="26"/>
      <c r="E128" s="189" t="str">
        <f>E13</f>
        <v xml:space="preserve">SO 02.2-OV - Zdravotechnika - Bývalá kotolňa </v>
      </c>
      <c r="F128" s="223"/>
      <c r="G128" s="223"/>
      <c r="H128" s="223"/>
      <c r="I128" s="26"/>
      <c r="J128" s="26"/>
      <c r="K128" s="26"/>
      <c r="L128" s="39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</row>
    <row r="129" spans="1:65" s="2" customFormat="1" ht="6.95" customHeight="1">
      <c r="A129" s="26"/>
      <c r="B129" s="27"/>
      <c r="C129" s="26"/>
      <c r="D129" s="26"/>
      <c r="E129" s="26"/>
      <c r="F129" s="26"/>
      <c r="G129" s="26"/>
      <c r="H129" s="26"/>
      <c r="I129" s="26"/>
      <c r="J129" s="26"/>
      <c r="K129" s="26"/>
      <c r="L129" s="39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</row>
    <row r="130" spans="1:65" s="2" customFormat="1" ht="12" customHeight="1">
      <c r="A130" s="26"/>
      <c r="B130" s="27"/>
      <c r="C130" s="23" t="s">
        <v>16</v>
      </c>
      <c r="D130" s="26"/>
      <c r="E130" s="26"/>
      <c r="F130" s="21" t="str">
        <f>F16</f>
        <v>kú: Jelka,p.č.:1174/1,4,24,25</v>
      </c>
      <c r="G130" s="26"/>
      <c r="H130" s="26"/>
      <c r="I130" s="23" t="s">
        <v>18</v>
      </c>
      <c r="J130" s="52" t="str">
        <f>IF(J16="","",J16)</f>
        <v>12. 5. 2022</v>
      </c>
      <c r="K130" s="26"/>
      <c r="L130" s="39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</row>
    <row r="131" spans="1:65" s="2" customFormat="1" ht="6.95" customHeight="1">
      <c r="A131" s="26"/>
      <c r="B131" s="27"/>
      <c r="C131" s="26"/>
      <c r="D131" s="26"/>
      <c r="E131" s="26"/>
      <c r="F131" s="26"/>
      <c r="G131" s="26"/>
      <c r="H131" s="26"/>
      <c r="I131" s="26"/>
      <c r="J131" s="26"/>
      <c r="K131" s="26"/>
      <c r="L131" s="39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</row>
    <row r="132" spans="1:65" s="2" customFormat="1" ht="15.2" customHeight="1">
      <c r="A132" s="26"/>
      <c r="B132" s="27"/>
      <c r="C132" s="23" t="s">
        <v>20</v>
      </c>
      <c r="D132" s="26"/>
      <c r="E132" s="26"/>
      <c r="F132" s="21" t="str">
        <f>E19</f>
        <v>Obec Jelka, Mierová 959/17, 925 23 Jelka</v>
      </c>
      <c r="G132" s="26"/>
      <c r="H132" s="26"/>
      <c r="I132" s="23" t="s">
        <v>26</v>
      </c>
      <c r="J132" s="24" t="str">
        <f>E25</f>
        <v xml:space="preserve"> </v>
      </c>
      <c r="K132" s="26"/>
      <c r="L132" s="39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</row>
    <row r="133" spans="1:65" s="2" customFormat="1" ht="15.2" customHeight="1">
      <c r="A133" s="26"/>
      <c r="B133" s="27"/>
      <c r="C133" s="23" t="s">
        <v>24</v>
      </c>
      <c r="D133" s="26"/>
      <c r="E133" s="26"/>
      <c r="F133" s="21" t="str">
        <f>IF(E22="","",E22)</f>
        <v>BALA, a.s., Veľká Budafa 66, 930 34 Holice</v>
      </c>
      <c r="G133" s="26"/>
      <c r="H133" s="26"/>
      <c r="I133" s="23" t="s">
        <v>29</v>
      </c>
      <c r="J133" s="24" t="str">
        <f>E28</f>
        <v xml:space="preserve"> </v>
      </c>
      <c r="K133" s="26"/>
      <c r="L133" s="39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</row>
    <row r="134" spans="1:65" s="2" customFormat="1" ht="10.35" customHeight="1">
      <c r="A134" s="26"/>
      <c r="B134" s="27"/>
      <c r="C134" s="26"/>
      <c r="D134" s="26"/>
      <c r="E134" s="26"/>
      <c r="F134" s="26"/>
      <c r="G134" s="26"/>
      <c r="H134" s="26"/>
      <c r="I134" s="26"/>
      <c r="J134" s="26"/>
      <c r="K134" s="26"/>
      <c r="L134" s="39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</row>
    <row r="135" spans="1:65" s="11" customFormat="1" ht="29.25" customHeight="1">
      <c r="A135" s="126"/>
      <c r="B135" s="127"/>
      <c r="C135" s="128" t="s">
        <v>213</v>
      </c>
      <c r="D135" s="129" t="s">
        <v>56</v>
      </c>
      <c r="E135" s="129" t="s">
        <v>52</v>
      </c>
      <c r="F135" s="129" t="s">
        <v>53</v>
      </c>
      <c r="G135" s="129" t="s">
        <v>214</v>
      </c>
      <c r="H135" s="129" t="s">
        <v>215</v>
      </c>
      <c r="I135" s="129" t="s">
        <v>216</v>
      </c>
      <c r="J135" s="130" t="s">
        <v>200</v>
      </c>
      <c r="K135" s="131" t="s">
        <v>217</v>
      </c>
      <c r="L135" s="132"/>
      <c r="M135" s="59" t="s">
        <v>1</v>
      </c>
      <c r="N135" s="60" t="s">
        <v>35</v>
      </c>
      <c r="O135" s="60" t="s">
        <v>218</v>
      </c>
      <c r="P135" s="60" t="s">
        <v>219</v>
      </c>
      <c r="Q135" s="60" t="s">
        <v>220</v>
      </c>
      <c r="R135" s="60" t="s">
        <v>221</v>
      </c>
      <c r="S135" s="60" t="s">
        <v>222</v>
      </c>
      <c r="T135" s="61" t="s">
        <v>223</v>
      </c>
      <c r="U135" s="126"/>
      <c r="V135" s="126"/>
      <c r="W135" s="126"/>
      <c r="X135" s="126"/>
      <c r="Y135" s="126"/>
      <c r="Z135" s="126"/>
      <c r="AA135" s="126"/>
      <c r="AB135" s="126"/>
      <c r="AC135" s="126"/>
      <c r="AD135" s="126"/>
      <c r="AE135" s="126"/>
    </row>
    <row r="136" spans="1:65" s="2" customFormat="1" ht="22.9" customHeight="1">
      <c r="A136" s="26"/>
      <c r="B136" s="27"/>
      <c r="C136" s="66" t="s">
        <v>201</v>
      </c>
      <c r="D136" s="26"/>
      <c r="E136" s="26"/>
      <c r="F136" s="26"/>
      <c r="G136" s="26"/>
      <c r="H136" s="26"/>
      <c r="I136" s="26"/>
      <c r="J136" s="133">
        <f>BK136</f>
        <v>17285.36</v>
      </c>
      <c r="K136" s="26"/>
      <c r="L136" s="27"/>
      <c r="M136" s="62"/>
      <c r="N136" s="53"/>
      <c r="O136" s="63"/>
      <c r="P136" s="134">
        <f>P137+P170</f>
        <v>0</v>
      </c>
      <c r="Q136" s="63"/>
      <c r="R136" s="134">
        <f>R137+R170</f>
        <v>0</v>
      </c>
      <c r="S136" s="63"/>
      <c r="T136" s="135">
        <f>T137+T170</f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T136" s="14" t="s">
        <v>70</v>
      </c>
      <c r="AU136" s="14" t="s">
        <v>202</v>
      </c>
      <c r="BK136" s="136">
        <f>BK137+BK170</f>
        <v>17285.36</v>
      </c>
    </row>
    <row r="137" spans="1:65" s="12" customFormat="1" ht="25.9" customHeight="1">
      <c r="B137" s="137"/>
      <c r="D137" s="138" t="s">
        <v>70</v>
      </c>
      <c r="E137" s="139" t="s">
        <v>224</v>
      </c>
      <c r="F137" s="139" t="s">
        <v>225</v>
      </c>
      <c r="J137" s="140">
        <f>BK137</f>
        <v>4589.4800000000005</v>
      </c>
      <c r="L137" s="137"/>
      <c r="M137" s="141"/>
      <c r="N137" s="142"/>
      <c r="O137" s="142"/>
      <c r="P137" s="143">
        <f>P138+P146+P148+P153+P168</f>
        <v>0</v>
      </c>
      <c r="Q137" s="142"/>
      <c r="R137" s="143">
        <f>R138+R146+R148+R153+R168</f>
        <v>0</v>
      </c>
      <c r="S137" s="142"/>
      <c r="T137" s="144">
        <f>T138+T146+T148+T153+T168</f>
        <v>0</v>
      </c>
      <c r="AR137" s="138" t="s">
        <v>78</v>
      </c>
      <c r="AT137" s="145" t="s">
        <v>70</v>
      </c>
      <c r="AU137" s="145" t="s">
        <v>71</v>
      </c>
      <c r="AY137" s="138" t="s">
        <v>226</v>
      </c>
      <c r="BK137" s="146">
        <f>BK138+BK146+BK148+BK153+BK168</f>
        <v>4589.4800000000005</v>
      </c>
    </row>
    <row r="138" spans="1:65" s="12" customFormat="1" ht="22.9" customHeight="1">
      <c r="B138" s="137"/>
      <c r="D138" s="138" t="s">
        <v>70</v>
      </c>
      <c r="E138" s="147" t="s">
        <v>78</v>
      </c>
      <c r="F138" s="147" t="s">
        <v>349</v>
      </c>
      <c r="J138" s="148">
        <f>BK138</f>
        <v>1015.67</v>
      </c>
      <c r="L138" s="137"/>
      <c r="M138" s="141"/>
      <c r="N138" s="142"/>
      <c r="O138" s="142"/>
      <c r="P138" s="143">
        <f>SUM(P139:P145)</f>
        <v>0</v>
      </c>
      <c r="Q138" s="142"/>
      <c r="R138" s="143">
        <f>SUM(R139:R145)</f>
        <v>0</v>
      </c>
      <c r="S138" s="142"/>
      <c r="T138" s="144">
        <f>SUM(T139:T145)</f>
        <v>0</v>
      </c>
      <c r="AR138" s="138" t="s">
        <v>78</v>
      </c>
      <c r="AT138" s="145" t="s">
        <v>70</v>
      </c>
      <c r="AU138" s="145" t="s">
        <v>78</v>
      </c>
      <c r="AY138" s="138" t="s">
        <v>226</v>
      </c>
      <c r="BK138" s="146">
        <f>SUM(BK139:BK145)</f>
        <v>1015.67</v>
      </c>
    </row>
    <row r="139" spans="1:65" s="2" customFormat="1" ht="24.2" customHeight="1">
      <c r="A139" s="26"/>
      <c r="B139" s="149"/>
      <c r="C139" s="150" t="s">
        <v>78</v>
      </c>
      <c r="D139" s="150" t="s">
        <v>229</v>
      </c>
      <c r="E139" s="151" t="s">
        <v>870</v>
      </c>
      <c r="F139" s="152" t="s">
        <v>871</v>
      </c>
      <c r="G139" s="153" t="s">
        <v>352</v>
      </c>
      <c r="H139" s="154">
        <v>11.5</v>
      </c>
      <c r="I139" s="155">
        <v>44.12</v>
      </c>
      <c r="J139" s="155">
        <f t="shared" ref="J139:J145" si="0">ROUND(I139*H139,2)</f>
        <v>507.38</v>
      </c>
      <c r="K139" s="156"/>
      <c r="L139" s="27"/>
      <c r="M139" s="157" t="s">
        <v>1</v>
      </c>
      <c r="N139" s="158" t="s">
        <v>37</v>
      </c>
      <c r="O139" s="159">
        <v>0</v>
      </c>
      <c r="P139" s="159">
        <f t="shared" ref="P139:P145" si="1">O139*H139</f>
        <v>0</v>
      </c>
      <c r="Q139" s="159">
        <v>0</v>
      </c>
      <c r="R139" s="159">
        <f t="shared" ref="R139:R145" si="2">Q139*H139</f>
        <v>0</v>
      </c>
      <c r="S139" s="159">
        <v>0</v>
      </c>
      <c r="T139" s="160">
        <f t="shared" ref="T139:T145" si="3">S139*H139</f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233</v>
      </c>
      <c r="AT139" s="161" t="s">
        <v>229</v>
      </c>
      <c r="AU139" s="161" t="s">
        <v>83</v>
      </c>
      <c r="AY139" s="14" t="s">
        <v>226</v>
      </c>
      <c r="BE139" s="162">
        <f t="shared" ref="BE139:BE145" si="4">IF(N139="základná",J139,0)</f>
        <v>0</v>
      </c>
      <c r="BF139" s="162">
        <f t="shared" ref="BF139:BF145" si="5">IF(N139="znížená",J139,0)</f>
        <v>507.38</v>
      </c>
      <c r="BG139" s="162">
        <f t="shared" ref="BG139:BG145" si="6">IF(N139="zákl. prenesená",J139,0)</f>
        <v>0</v>
      </c>
      <c r="BH139" s="162">
        <f t="shared" ref="BH139:BH145" si="7">IF(N139="zníž. prenesená",J139,0)</f>
        <v>0</v>
      </c>
      <c r="BI139" s="162">
        <f t="shared" ref="BI139:BI145" si="8">IF(N139="nulová",J139,0)</f>
        <v>0</v>
      </c>
      <c r="BJ139" s="14" t="s">
        <v>83</v>
      </c>
      <c r="BK139" s="162">
        <f t="shared" ref="BK139:BK145" si="9">ROUND(I139*H139,2)</f>
        <v>507.38</v>
      </c>
      <c r="BL139" s="14" t="s">
        <v>233</v>
      </c>
      <c r="BM139" s="161" t="s">
        <v>83</v>
      </c>
    </row>
    <row r="140" spans="1:65" s="2" customFormat="1" ht="24.2" customHeight="1">
      <c r="A140" s="26"/>
      <c r="B140" s="149"/>
      <c r="C140" s="150" t="s">
        <v>83</v>
      </c>
      <c r="D140" s="150" t="s">
        <v>229</v>
      </c>
      <c r="E140" s="151" t="s">
        <v>355</v>
      </c>
      <c r="F140" s="152" t="s">
        <v>356</v>
      </c>
      <c r="G140" s="153" t="s">
        <v>352</v>
      </c>
      <c r="H140" s="154">
        <v>8.1760000000000002</v>
      </c>
      <c r="I140" s="155">
        <v>1.72</v>
      </c>
      <c r="J140" s="155">
        <f t="shared" si="0"/>
        <v>14.06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 t="shared" si="1"/>
        <v>0</v>
      </c>
      <c r="Q140" s="159">
        <v>0</v>
      </c>
      <c r="R140" s="159">
        <f t="shared" si="2"/>
        <v>0</v>
      </c>
      <c r="S140" s="159">
        <v>0</v>
      </c>
      <c r="T140" s="160">
        <f t="shared" si="3"/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233</v>
      </c>
      <c r="AT140" s="161" t="s">
        <v>229</v>
      </c>
      <c r="AU140" s="161" t="s">
        <v>83</v>
      </c>
      <c r="AY140" s="14" t="s">
        <v>226</v>
      </c>
      <c r="BE140" s="162">
        <f t="shared" si="4"/>
        <v>0</v>
      </c>
      <c r="BF140" s="162">
        <f t="shared" si="5"/>
        <v>14.06</v>
      </c>
      <c r="BG140" s="162">
        <f t="shared" si="6"/>
        <v>0</v>
      </c>
      <c r="BH140" s="162">
        <f t="shared" si="7"/>
        <v>0</v>
      </c>
      <c r="BI140" s="162">
        <f t="shared" si="8"/>
        <v>0</v>
      </c>
      <c r="BJ140" s="14" t="s">
        <v>83</v>
      </c>
      <c r="BK140" s="162">
        <f t="shared" si="9"/>
        <v>14.06</v>
      </c>
      <c r="BL140" s="14" t="s">
        <v>233</v>
      </c>
      <c r="BM140" s="161" t="s">
        <v>233</v>
      </c>
    </row>
    <row r="141" spans="1:65" s="2" customFormat="1" ht="16.5" customHeight="1">
      <c r="A141" s="26"/>
      <c r="B141" s="149"/>
      <c r="C141" s="150" t="s">
        <v>88</v>
      </c>
      <c r="D141" s="150" t="s">
        <v>229</v>
      </c>
      <c r="E141" s="151" t="s">
        <v>1784</v>
      </c>
      <c r="F141" s="152" t="s">
        <v>1785</v>
      </c>
      <c r="G141" s="153" t="s">
        <v>352</v>
      </c>
      <c r="H141" s="154">
        <v>8.1760000000000002</v>
      </c>
      <c r="I141" s="155">
        <v>9.8000000000000007</v>
      </c>
      <c r="J141" s="155">
        <f t="shared" si="0"/>
        <v>80.12</v>
      </c>
      <c r="K141" s="156"/>
      <c r="L141" s="27"/>
      <c r="M141" s="157" t="s">
        <v>1</v>
      </c>
      <c r="N141" s="158" t="s">
        <v>37</v>
      </c>
      <c r="O141" s="159">
        <v>0</v>
      </c>
      <c r="P141" s="159">
        <f t="shared" si="1"/>
        <v>0</v>
      </c>
      <c r="Q141" s="159">
        <v>0</v>
      </c>
      <c r="R141" s="159">
        <f t="shared" si="2"/>
        <v>0</v>
      </c>
      <c r="S141" s="159">
        <v>0</v>
      </c>
      <c r="T141" s="160">
        <f t="shared" si="3"/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233</v>
      </c>
      <c r="AT141" s="161" t="s">
        <v>229</v>
      </c>
      <c r="AU141" s="161" t="s">
        <v>83</v>
      </c>
      <c r="AY141" s="14" t="s">
        <v>226</v>
      </c>
      <c r="BE141" s="162">
        <f t="shared" si="4"/>
        <v>0</v>
      </c>
      <c r="BF141" s="162">
        <f t="shared" si="5"/>
        <v>80.12</v>
      </c>
      <c r="BG141" s="162">
        <f t="shared" si="6"/>
        <v>0</v>
      </c>
      <c r="BH141" s="162">
        <f t="shared" si="7"/>
        <v>0</v>
      </c>
      <c r="BI141" s="162">
        <f t="shared" si="8"/>
        <v>0</v>
      </c>
      <c r="BJ141" s="14" t="s">
        <v>83</v>
      </c>
      <c r="BK141" s="162">
        <f t="shared" si="9"/>
        <v>80.12</v>
      </c>
      <c r="BL141" s="14" t="s">
        <v>233</v>
      </c>
      <c r="BM141" s="161" t="s">
        <v>239</v>
      </c>
    </row>
    <row r="142" spans="1:65" s="2" customFormat="1" ht="24.2" customHeight="1">
      <c r="A142" s="26"/>
      <c r="B142" s="149"/>
      <c r="C142" s="150" t="s">
        <v>233</v>
      </c>
      <c r="D142" s="150" t="s">
        <v>229</v>
      </c>
      <c r="E142" s="151" t="s">
        <v>872</v>
      </c>
      <c r="F142" s="152" t="s">
        <v>873</v>
      </c>
      <c r="G142" s="153" t="s">
        <v>352</v>
      </c>
      <c r="H142" s="154">
        <v>3.3239999999999998</v>
      </c>
      <c r="I142" s="155">
        <v>3.8</v>
      </c>
      <c r="J142" s="155">
        <f t="shared" si="0"/>
        <v>12.63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 t="shared" si="1"/>
        <v>0</v>
      </c>
      <c r="Q142" s="159">
        <v>0</v>
      </c>
      <c r="R142" s="159">
        <f t="shared" si="2"/>
        <v>0</v>
      </c>
      <c r="S142" s="159">
        <v>0</v>
      </c>
      <c r="T142" s="160">
        <f t="shared" si="3"/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233</v>
      </c>
      <c r="AT142" s="161" t="s">
        <v>229</v>
      </c>
      <c r="AU142" s="161" t="s">
        <v>83</v>
      </c>
      <c r="AY142" s="14" t="s">
        <v>226</v>
      </c>
      <c r="BE142" s="162">
        <f t="shared" si="4"/>
        <v>0</v>
      </c>
      <c r="BF142" s="162">
        <f t="shared" si="5"/>
        <v>12.63</v>
      </c>
      <c r="BG142" s="162">
        <f t="shared" si="6"/>
        <v>0</v>
      </c>
      <c r="BH142" s="162">
        <f t="shared" si="7"/>
        <v>0</v>
      </c>
      <c r="BI142" s="162">
        <f t="shared" si="8"/>
        <v>0</v>
      </c>
      <c r="BJ142" s="14" t="s">
        <v>83</v>
      </c>
      <c r="BK142" s="162">
        <f t="shared" si="9"/>
        <v>12.63</v>
      </c>
      <c r="BL142" s="14" t="s">
        <v>233</v>
      </c>
      <c r="BM142" s="161" t="s">
        <v>243</v>
      </c>
    </row>
    <row r="143" spans="1:65" s="2" customFormat="1" ht="33" customHeight="1">
      <c r="A143" s="26"/>
      <c r="B143" s="149"/>
      <c r="C143" s="150" t="s">
        <v>244</v>
      </c>
      <c r="D143" s="150" t="s">
        <v>229</v>
      </c>
      <c r="E143" s="151" t="s">
        <v>874</v>
      </c>
      <c r="F143" s="152" t="s">
        <v>875</v>
      </c>
      <c r="G143" s="153" t="s">
        <v>352</v>
      </c>
      <c r="H143" s="154">
        <v>5.45</v>
      </c>
      <c r="I143" s="155">
        <v>17.57</v>
      </c>
      <c r="J143" s="155">
        <f t="shared" si="0"/>
        <v>95.76</v>
      </c>
      <c r="K143" s="156"/>
      <c r="L143" s="27"/>
      <c r="M143" s="157" t="s">
        <v>1</v>
      </c>
      <c r="N143" s="158" t="s">
        <v>37</v>
      </c>
      <c r="O143" s="159">
        <v>0</v>
      </c>
      <c r="P143" s="159">
        <f t="shared" si="1"/>
        <v>0</v>
      </c>
      <c r="Q143" s="159">
        <v>0</v>
      </c>
      <c r="R143" s="159">
        <f t="shared" si="2"/>
        <v>0</v>
      </c>
      <c r="S143" s="159">
        <v>0</v>
      </c>
      <c r="T143" s="160">
        <f t="shared" si="3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233</v>
      </c>
      <c r="AT143" s="161" t="s">
        <v>229</v>
      </c>
      <c r="AU143" s="161" t="s">
        <v>83</v>
      </c>
      <c r="AY143" s="14" t="s">
        <v>226</v>
      </c>
      <c r="BE143" s="162">
        <f t="shared" si="4"/>
        <v>0</v>
      </c>
      <c r="BF143" s="162">
        <f t="shared" si="5"/>
        <v>95.76</v>
      </c>
      <c r="BG143" s="162">
        <f t="shared" si="6"/>
        <v>0</v>
      </c>
      <c r="BH143" s="162">
        <f t="shared" si="7"/>
        <v>0</v>
      </c>
      <c r="BI143" s="162">
        <f t="shared" si="8"/>
        <v>0</v>
      </c>
      <c r="BJ143" s="14" t="s">
        <v>83</v>
      </c>
      <c r="BK143" s="162">
        <f t="shared" si="9"/>
        <v>95.76</v>
      </c>
      <c r="BL143" s="14" t="s">
        <v>233</v>
      </c>
      <c r="BM143" s="161" t="s">
        <v>247</v>
      </c>
    </row>
    <row r="144" spans="1:65" s="2" customFormat="1" ht="16.5" customHeight="1">
      <c r="A144" s="26"/>
      <c r="B144" s="149"/>
      <c r="C144" s="167" t="s">
        <v>239</v>
      </c>
      <c r="D144" s="167" t="s">
        <v>362</v>
      </c>
      <c r="E144" s="168" t="s">
        <v>876</v>
      </c>
      <c r="F144" s="169" t="s">
        <v>877</v>
      </c>
      <c r="G144" s="170" t="s">
        <v>242</v>
      </c>
      <c r="H144" s="171">
        <v>8.8330000000000002</v>
      </c>
      <c r="I144" s="172">
        <v>17.600000000000001</v>
      </c>
      <c r="J144" s="172">
        <f t="shared" si="0"/>
        <v>155.46</v>
      </c>
      <c r="K144" s="173"/>
      <c r="L144" s="174"/>
      <c r="M144" s="175" t="s">
        <v>1</v>
      </c>
      <c r="N144" s="176" t="s">
        <v>37</v>
      </c>
      <c r="O144" s="159">
        <v>0</v>
      </c>
      <c r="P144" s="159">
        <f t="shared" si="1"/>
        <v>0</v>
      </c>
      <c r="Q144" s="159">
        <v>0</v>
      </c>
      <c r="R144" s="159">
        <f t="shared" si="2"/>
        <v>0</v>
      </c>
      <c r="S144" s="159">
        <v>0</v>
      </c>
      <c r="T144" s="160">
        <f t="shared" si="3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243</v>
      </c>
      <c r="AT144" s="161" t="s">
        <v>362</v>
      </c>
      <c r="AU144" s="161" t="s">
        <v>83</v>
      </c>
      <c r="AY144" s="14" t="s">
        <v>226</v>
      </c>
      <c r="BE144" s="162">
        <f t="shared" si="4"/>
        <v>0</v>
      </c>
      <c r="BF144" s="162">
        <f t="shared" si="5"/>
        <v>155.46</v>
      </c>
      <c r="BG144" s="162">
        <f t="shared" si="6"/>
        <v>0</v>
      </c>
      <c r="BH144" s="162">
        <f t="shared" si="7"/>
        <v>0</v>
      </c>
      <c r="BI144" s="162">
        <f t="shared" si="8"/>
        <v>0</v>
      </c>
      <c r="BJ144" s="14" t="s">
        <v>83</v>
      </c>
      <c r="BK144" s="162">
        <f t="shared" si="9"/>
        <v>155.46</v>
      </c>
      <c r="BL144" s="14" t="s">
        <v>233</v>
      </c>
      <c r="BM144" s="161" t="s">
        <v>250</v>
      </c>
    </row>
    <row r="145" spans="1:65" s="2" customFormat="1" ht="37.9" customHeight="1">
      <c r="A145" s="26"/>
      <c r="B145" s="149"/>
      <c r="C145" s="150" t="s">
        <v>251</v>
      </c>
      <c r="D145" s="150" t="s">
        <v>229</v>
      </c>
      <c r="E145" s="151" t="s">
        <v>1786</v>
      </c>
      <c r="F145" s="152" t="s">
        <v>1787</v>
      </c>
      <c r="G145" s="153" t="s">
        <v>352</v>
      </c>
      <c r="H145" s="154">
        <v>2.726</v>
      </c>
      <c r="I145" s="155">
        <v>55.12</v>
      </c>
      <c r="J145" s="155">
        <f t="shared" si="0"/>
        <v>150.26</v>
      </c>
      <c r="K145" s="156"/>
      <c r="L145" s="27"/>
      <c r="M145" s="157" t="s">
        <v>1</v>
      </c>
      <c r="N145" s="158" t="s">
        <v>37</v>
      </c>
      <c r="O145" s="159">
        <v>0</v>
      </c>
      <c r="P145" s="159">
        <f t="shared" si="1"/>
        <v>0</v>
      </c>
      <c r="Q145" s="159">
        <v>0</v>
      </c>
      <c r="R145" s="159">
        <f t="shared" si="2"/>
        <v>0</v>
      </c>
      <c r="S145" s="159">
        <v>0</v>
      </c>
      <c r="T145" s="160">
        <f t="shared" si="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233</v>
      </c>
      <c r="AT145" s="161" t="s">
        <v>229</v>
      </c>
      <c r="AU145" s="161" t="s">
        <v>83</v>
      </c>
      <c r="AY145" s="14" t="s">
        <v>226</v>
      </c>
      <c r="BE145" s="162">
        <f t="shared" si="4"/>
        <v>0</v>
      </c>
      <c r="BF145" s="162">
        <f t="shared" si="5"/>
        <v>150.26</v>
      </c>
      <c r="BG145" s="162">
        <f t="shared" si="6"/>
        <v>0</v>
      </c>
      <c r="BH145" s="162">
        <f t="shared" si="7"/>
        <v>0</v>
      </c>
      <c r="BI145" s="162">
        <f t="shared" si="8"/>
        <v>0</v>
      </c>
      <c r="BJ145" s="14" t="s">
        <v>83</v>
      </c>
      <c r="BK145" s="162">
        <f t="shared" si="9"/>
        <v>150.26</v>
      </c>
      <c r="BL145" s="14" t="s">
        <v>233</v>
      </c>
      <c r="BM145" s="161" t="s">
        <v>254</v>
      </c>
    </row>
    <row r="146" spans="1:65" s="12" customFormat="1" ht="22.9" customHeight="1">
      <c r="B146" s="137"/>
      <c r="D146" s="138" t="s">
        <v>70</v>
      </c>
      <c r="E146" s="147" t="s">
        <v>239</v>
      </c>
      <c r="F146" s="147" t="s">
        <v>392</v>
      </c>
      <c r="J146" s="148">
        <f>BK146</f>
        <v>181.55</v>
      </c>
      <c r="L146" s="137"/>
      <c r="M146" s="141"/>
      <c r="N146" s="142"/>
      <c r="O146" s="142"/>
      <c r="P146" s="143">
        <f>P147</f>
        <v>0</v>
      </c>
      <c r="Q146" s="142"/>
      <c r="R146" s="143">
        <f>R147</f>
        <v>0</v>
      </c>
      <c r="S146" s="142"/>
      <c r="T146" s="144">
        <f>T147</f>
        <v>0</v>
      </c>
      <c r="AR146" s="138" t="s">
        <v>78</v>
      </c>
      <c r="AT146" s="145" t="s">
        <v>70</v>
      </c>
      <c r="AU146" s="145" t="s">
        <v>78</v>
      </c>
      <c r="AY146" s="138" t="s">
        <v>226</v>
      </c>
      <c r="BK146" s="146">
        <f>BK147</f>
        <v>181.55</v>
      </c>
    </row>
    <row r="147" spans="1:65" s="2" customFormat="1" ht="24.2" customHeight="1">
      <c r="A147" s="26"/>
      <c r="B147" s="149"/>
      <c r="C147" s="150" t="s">
        <v>243</v>
      </c>
      <c r="D147" s="150" t="s">
        <v>229</v>
      </c>
      <c r="E147" s="151" t="s">
        <v>880</v>
      </c>
      <c r="F147" s="152" t="s">
        <v>881</v>
      </c>
      <c r="G147" s="153" t="s">
        <v>238</v>
      </c>
      <c r="H147" s="154">
        <v>15.53</v>
      </c>
      <c r="I147" s="155">
        <v>11.69</v>
      </c>
      <c r="J147" s="155">
        <f>ROUND(I147*H147,2)</f>
        <v>181.55</v>
      </c>
      <c r="K147" s="156"/>
      <c r="L147" s="27"/>
      <c r="M147" s="157" t="s">
        <v>1</v>
      </c>
      <c r="N147" s="158" t="s">
        <v>37</v>
      </c>
      <c r="O147" s="159">
        <v>0</v>
      </c>
      <c r="P147" s="159">
        <f>O147*H147</f>
        <v>0</v>
      </c>
      <c r="Q147" s="159">
        <v>0</v>
      </c>
      <c r="R147" s="159">
        <f>Q147*H147</f>
        <v>0</v>
      </c>
      <c r="S147" s="159">
        <v>0</v>
      </c>
      <c r="T147" s="160">
        <f>S147*H147</f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233</v>
      </c>
      <c r="AT147" s="161" t="s">
        <v>229</v>
      </c>
      <c r="AU147" s="161" t="s">
        <v>83</v>
      </c>
      <c r="AY147" s="14" t="s">
        <v>226</v>
      </c>
      <c r="BE147" s="162">
        <f>IF(N147="základná",J147,0)</f>
        <v>0</v>
      </c>
      <c r="BF147" s="162">
        <f>IF(N147="znížená",J147,0)</f>
        <v>181.55</v>
      </c>
      <c r="BG147" s="162">
        <f>IF(N147="zákl. prenesená",J147,0)</f>
        <v>0</v>
      </c>
      <c r="BH147" s="162">
        <f>IF(N147="zníž. prenesená",J147,0)</f>
        <v>0</v>
      </c>
      <c r="BI147" s="162">
        <f>IF(N147="nulová",J147,0)</f>
        <v>0</v>
      </c>
      <c r="BJ147" s="14" t="s">
        <v>83</v>
      </c>
      <c r="BK147" s="162">
        <f>ROUND(I147*H147,2)</f>
        <v>181.55</v>
      </c>
      <c r="BL147" s="14" t="s">
        <v>233</v>
      </c>
      <c r="BM147" s="161" t="s">
        <v>257</v>
      </c>
    </row>
    <row r="148" spans="1:65" s="12" customFormat="1" ht="22.9" customHeight="1">
      <c r="B148" s="137"/>
      <c r="D148" s="138" t="s">
        <v>70</v>
      </c>
      <c r="E148" s="147" t="s">
        <v>243</v>
      </c>
      <c r="F148" s="147" t="s">
        <v>1788</v>
      </c>
      <c r="J148" s="148">
        <f>BK148</f>
        <v>123.48</v>
      </c>
      <c r="L148" s="137"/>
      <c r="M148" s="141"/>
      <c r="N148" s="142"/>
      <c r="O148" s="142"/>
      <c r="P148" s="143">
        <f>SUM(P149:P152)</f>
        <v>0</v>
      </c>
      <c r="Q148" s="142"/>
      <c r="R148" s="143">
        <f>SUM(R149:R152)</f>
        <v>0</v>
      </c>
      <c r="S148" s="142"/>
      <c r="T148" s="144">
        <f>SUM(T149:T152)</f>
        <v>0</v>
      </c>
      <c r="AR148" s="138" t="s">
        <v>78</v>
      </c>
      <c r="AT148" s="145" t="s">
        <v>70</v>
      </c>
      <c r="AU148" s="145" t="s">
        <v>78</v>
      </c>
      <c r="AY148" s="138" t="s">
        <v>226</v>
      </c>
      <c r="BK148" s="146">
        <f>SUM(BK149:BK152)</f>
        <v>123.48</v>
      </c>
    </row>
    <row r="149" spans="1:65" s="2" customFormat="1" ht="33" customHeight="1">
      <c r="A149" s="26"/>
      <c r="B149" s="149"/>
      <c r="C149" s="150" t="s">
        <v>227</v>
      </c>
      <c r="D149" s="150" t="s">
        <v>229</v>
      </c>
      <c r="E149" s="151" t="s">
        <v>1789</v>
      </c>
      <c r="F149" s="152" t="s">
        <v>1790</v>
      </c>
      <c r="G149" s="153" t="s">
        <v>232</v>
      </c>
      <c r="H149" s="154">
        <v>6</v>
      </c>
      <c r="I149" s="155">
        <v>0.62</v>
      </c>
      <c r="J149" s="155">
        <f>ROUND(I149*H149,2)</f>
        <v>3.72</v>
      </c>
      <c r="K149" s="156"/>
      <c r="L149" s="27"/>
      <c r="M149" s="157" t="s">
        <v>1</v>
      </c>
      <c r="N149" s="158" t="s">
        <v>37</v>
      </c>
      <c r="O149" s="159">
        <v>0</v>
      </c>
      <c r="P149" s="159">
        <f>O149*H149</f>
        <v>0</v>
      </c>
      <c r="Q149" s="159">
        <v>0</v>
      </c>
      <c r="R149" s="159">
        <f>Q149*H149</f>
        <v>0</v>
      </c>
      <c r="S149" s="159">
        <v>0</v>
      </c>
      <c r="T149" s="160">
        <f>S149*H149</f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233</v>
      </c>
      <c r="AT149" s="161" t="s">
        <v>229</v>
      </c>
      <c r="AU149" s="161" t="s">
        <v>83</v>
      </c>
      <c r="AY149" s="14" t="s">
        <v>226</v>
      </c>
      <c r="BE149" s="162">
        <f>IF(N149="základná",J149,0)</f>
        <v>0</v>
      </c>
      <c r="BF149" s="162">
        <f>IF(N149="znížená",J149,0)</f>
        <v>3.72</v>
      </c>
      <c r="BG149" s="162">
        <f>IF(N149="zákl. prenesená",J149,0)</f>
        <v>0</v>
      </c>
      <c r="BH149" s="162">
        <f>IF(N149="zníž. prenesená",J149,0)</f>
        <v>0</v>
      </c>
      <c r="BI149" s="162">
        <f>IF(N149="nulová",J149,0)</f>
        <v>0</v>
      </c>
      <c r="BJ149" s="14" t="s">
        <v>83</v>
      </c>
      <c r="BK149" s="162">
        <f>ROUND(I149*H149,2)</f>
        <v>3.72</v>
      </c>
      <c r="BL149" s="14" t="s">
        <v>233</v>
      </c>
      <c r="BM149" s="161" t="s">
        <v>260</v>
      </c>
    </row>
    <row r="150" spans="1:65" s="2" customFormat="1" ht="24.2" customHeight="1">
      <c r="A150" s="26"/>
      <c r="B150" s="149"/>
      <c r="C150" s="167" t="s">
        <v>247</v>
      </c>
      <c r="D150" s="167" t="s">
        <v>362</v>
      </c>
      <c r="E150" s="168" t="s">
        <v>1791</v>
      </c>
      <c r="F150" s="169" t="s">
        <v>1792</v>
      </c>
      <c r="G150" s="170" t="s">
        <v>232</v>
      </c>
      <c r="H150" s="171">
        <v>6</v>
      </c>
      <c r="I150" s="172">
        <v>3.01</v>
      </c>
      <c r="J150" s="172">
        <f>ROUND(I150*H150,2)</f>
        <v>18.059999999999999</v>
      </c>
      <c r="K150" s="173"/>
      <c r="L150" s="174"/>
      <c r="M150" s="175" t="s">
        <v>1</v>
      </c>
      <c r="N150" s="176" t="s">
        <v>37</v>
      </c>
      <c r="O150" s="159">
        <v>0</v>
      </c>
      <c r="P150" s="159">
        <f>O150*H150</f>
        <v>0</v>
      </c>
      <c r="Q150" s="159">
        <v>0</v>
      </c>
      <c r="R150" s="159">
        <f>Q150*H150</f>
        <v>0</v>
      </c>
      <c r="S150" s="159">
        <v>0</v>
      </c>
      <c r="T150" s="160">
        <f>S150*H150</f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243</v>
      </c>
      <c r="AT150" s="161" t="s">
        <v>362</v>
      </c>
      <c r="AU150" s="161" t="s">
        <v>83</v>
      </c>
      <c r="AY150" s="14" t="s">
        <v>226</v>
      </c>
      <c r="BE150" s="162">
        <f>IF(N150="základná",J150,0)</f>
        <v>0</v>
      </c>
      <c r="BF150" s="162">
        <f>IF(N150="znížená",J150,0)</f>
        <v>18.059999999999999</v>
      </c>
      <c r="BG150" s="162">
        <f>IF(N150="zákl. prenesená",J150,0)</f>
        <v>0</v>
      </c>
      <c r="BH150" s="162">
        <f>IF(N150="zníž. prenesená",J150,0)</f>
        <v>0</v>
      </c>
      <c r="BI150" s="162">
        <f>IF(N150="nulová",J150,0)</f>
        <v>0</v>
      </c>
      <c r="BJ150" s="14" t="s">
        <v>83</v>
      </c>
      <c r="BK150" s="162">
        <f>ROUND(I150*H150,2)</f>
        <v>18.059999999999999</v>
      </c>
      <c r="BL150" s="14" t="s">
        <v>233</v>
      </c>
      <c r="BM150" s="161" t="s">
        <v>7</v>
      </c>
    </row>
    <row r="151" spans="1:65" s="2" customFormat="1" ht="24.2" customHeight="1">
      <c r="A151" s="26"/>
      <c r="B151" s="149"/>
      <c r="C151" s="150" t="s">
        <v>263</v>
      </c>
      <c r="D151" s="150" t="s">
        <v>229</v>
      </c>
      <c r="E151" s="151" t="s">
        <v>1793</v>
      </c>
      <c r="F151" s="152" t="s">
        <v>1794</v>
      </c>
      <c r="G151" s="153" t="s">
        <v>269</v>
      </c>
      <c r="H151" s="154">
        <v>5</v>
      </c>
      <c r="I151" s="155">
        <v>10.6</v>
      </c>
      <c r="J151" s="155">
        <f>ROUND(I151*H151,2)</f>
        <v>53</v>
      </c>
      <c r="K151" s="156"/>
      <c r="L151" s="27"/>
      <c r="M151" s="157" t="s">
        <v>1</v>
      </c>
      <c r="N151" s="158" t="s">
        <v>37</v>
      </c>
      <c r="O151" s="159">
        <v>0</v>
      </c>
      <c r="P151" s="159">
        <f>O151*H151</f>
        <v>0</v>
      </c>
      <c r="Q151" s="159">
        <v>0</v>
      </c>
      <c r="R151" s="159">
        <f>Q151*H151</f>
        <v>0</v>
      </c>
      <c r="S151" s="159">
        <v>0</v>
      </c>
      <c r="T151" s="160">
        <f>S151*H151</f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233</v>
      </c>
      <c r="AT151" s="161" t="s">
        <v>229</v>
      </c>
      <c r="AU151" s="161" t="s">
        <v>83</v>
      </c>
      <c r="AY151" s="14" t="s">
        <v>226</v>
      </c>
      <c r="BE151" s="162">
        <f>IF(N151="základná",J151,0)</f>
        <v>0</v>
      </c>
      <c r="BF151" s="162">
        <f>IF(N151="znížená",J151,0)</f>
        <v>53</v>
      </c>
      <c r="BG151" s="162">
        <f>IF(N151="zákl. prenesená",J151,0)</f>
        <v>0</v>
      </c>
      <c r="BH151" s="162">
        <f>IF(N151="zníž. prenesená",J151,0)</f>
        <v>0</v>
      </c>
      <c r="BI151" s="162">
        <f>IF(N151="nulová",J151,0)</f>
        <v>0</v>
      </c>
      <c r="BJ151" s="14" t="s">
        <v>83</v>
      </c>
      <c r="BK151" s="162">
        <f>ROUND(I151*H151,2)</f>
        <v>53</v>
      </c>
      <c r="BL151" s="14" t="s">
        <v>233</v>
      </c>
      <c r="BM151" s="161" t="s">
        <v>266</v>
      </c>
    </row>
    <row r="152" spans="1:65" s="2" customFormat="1" ht="24.2" customHeight="1">
      <c r="A152" s="26"/>
      <c r="B152" s="149"/>
      <c r="C152" s="167" t="s">
        <v>250</v>
      </c>
      <c r="D152" s="167" t="s">
        <v>362</v>
      </c>
      <c r="E152" s="168" t="s">
        <v>1795</v>
      </c>
      <c r="F152" s="169" t="s">
        <v>1796</v>
      </c>
      <c r="G152" s="170" t="s">
        <v>269</v>
      </c>
      <c r="H152" s="171">
        <v>5</v>
      </c>
      <c r="I152" s="172">
        <v>9.74</v>
      </c>
      <c r="J152" s="172">
        <f>ROUND(I152*H152,2)</f>
        <v>48.7</v>
      </c>
      <c r="K152" s="173"/>
      <c r="L152" s="174"/>
      <c r="M152" s="175" t="s">
        <v>1</v>
      </c>
      <c r="N152" s="176" t="s">
        <v>37</v>
      </c>
      <c r="O152" s="159">
        <v>0</v>
      </c>
      <c r="P152" s="159">
        <f>O152*H152</f>
        <v>0</v>
      </c>
      <c r="Q152" s="159">
        <v>0</v>
      </c>
      <c r="R152" s="159">
        <f>Q152*H152</f>
        <v>0</v>
      </c>
      <c r="S152" s="159">
        <v>0</v>
      </c>
      <c r="T152" s="160">
        <f>S152*H152</f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243</v>
      </c>
      <c r="AT152" s="161" t="s">
        <v>362</v>
      </c>
      <c r="AU152" s="161" t="s">
        <v>83</v>
      </c>
      <c r="AY152" s="14" t="s">
        <v>226</v>
      </c>
      <c r="BE152" s="162">
        <f>IF(N152="základná",J152,0)</f>
        <v>0</v>
      </c>
      <c r="BF152" s="162">
        <f>IF(N152="znížená",J152,0)</f>
        <v>48.7</v>
      </c>
      <c r="BG152" s="162">
        <f>IF(N152="zákl. prenesená",J152,0)</f>
        <v>0</v>
      </c>
      <c r="BH152" s="162">
        <f>IF(N152="zníž. prenesená",J152,0)</f>
        <v>0</v>
      </c>
      <c r="BI152" s="162">
        <f>IF(N152="nulová",J152,0)</f>
        <v>0</v>
      </c>
      <c r="BJ152" s="14" t="s">
        <v>83</v>
      </c>
      <c r="BK152" s="162">
        <f>ROUND(I152*H152,2)</f>
        <v>48.7</v>
      </c>
      <c r="BL152" s="14" t="s">
        <v>233</v>
      </c>
      <c r="BM152" s="161" t="s">
        <v>270</v>
      </c>
    </row>
    <row r="153" spans="1:65" s="12" customFormat="1" ht="22.9" customHeight="1">
      <c r="B153" s="137"/>
      <c r="D153" s="138" t="s">
        <v>70</v>
      </c>
      <c r="E153" s="147" t="s">
        <v>227</v>
      </c>
      <c r="F153" s="147" t="s">
        <v>228</v>
      </c>
      <c r="J153" s="148">
        <f>BK153</f>
        <v>2726.4300000000003</v>
      </c>
      <c r="L153" s="137"/>
      <c r="M153" s="141"/>
      <c r="N153" s="142"/>
      <c r="O153" s="142"/>
      <c r="P153" s="143">
        <f>SUM(P154:P167)</f>
        <v>0</v>
      </c>
      <c r="Q153" s="142"/>
      <c r="R153" s="143">
        <f>SUM(R154:R167)</f>
        <v>0</v>
      </c>
      <c r="S153" s="142"/>
      <c r="T153" s="144">
        <f>SUM(T154:T167)</f>
        <v>0</v>
      </c>
      <c r="AR153" s="138" t="s">
        <v>78</v>
      </c>
      <c r="AT153" s="145" t="s">
        <v>70</v>
      </c>
      <c r="AU153" s="145" t="s">
        <v>78</v>
      </c>
      <c r="AY153" s="138" t="s">
        <v>226</v>
      </c>
      <c r="BK153" s="146">
        <f>SUM(BK154:BK167)</f>
        <v>2726.4300000000003</v>
      </c>
    </row>
    <row r="154" spans="1:65" s="2" customFormat="1" ht="24.2" customHeight="1">
      <c r="A154" s="26"/>
      <c r="B154" s="149"/>
      <c r="C154" s="150" t="s">
        <v>273</v>
      </c>
      <c r="D154" s="150" t="s">
        <v>229</v>
      </c>
      <c r="E154" s="151" t="s">
        <v>481</v>
      </c>
      <c r="F154" s="152" t="s">
        <v>482</v>
      </c>
      <c r="G154" s="153" t="s">
        <v>238</v>
      </c>
      <c r="H154" s="154">
        <v>10</v>
      </c>
      <c r="I154" s="155">
        <v>3.52</v>
      </c>
      <c r="J154" s="155">
        <f t="shared" ref="J154:J167" si="10">ROUND(I154*H154,2)</f>
        <v>35.200000000000003</v>
      </c>
      <c r="K154" s="156"/>
      <c r="L154" s="27"/>
      <c r="M154" s="157" t="s">
        <v>1</v>
      </c>
      <c r="N154" s="158" t="s">
        <v>37</v>
      </c>
      <c r="O154" s="159">
        <v>0</v>
      </c>
      <c r="P154" s="159">
        <f t="shared" ref="P154:P167" si="11">O154*H154</f>
        <v>0</v>
      </c>
      <c r="Q154" s="159">
        <v>0</v>
      </c>
      <c r="R154" s="159">
        <f t="shared" ref="R154:R167" si="12">Q154*H154</f>
        <v>0</v>
      </c>
      <c r="S154" s="159">
        <v>0</v>
      </c>
      <c r="T154" s="160">
        <f t="shared" ref="T154:T167" si="13">S154*H154</f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233</v>
      </c>
      <c r="AT154" s="161" t="s">
        <v>229</v>
      </c>
      <c r="AU154" s="161" t="s">
        <v>83</v>
      </c>
      <c r="AY154" s="14" t="s">
        <v>226</v>
      </c>
      <c r="BE154" s="162">
        <f t="shared" ref="BE154:BE167" si="14">IF(N154="základná",J154,0)</f>
        <v>0</v>
      </c>
      <c r="BF154" s="162">
        <f t="shared" ref="BF154:BF167" si="15">IF(N154="znížená",J154,0)</f>
        <v>35.200000000000003</v>
      </c>
      <c r="BG154" s="162">
        <f t="shared" ref="BG154:BG167" si="16">IF(N154="zákl. prenesená",J154,0)</f>
        <v>0</v>
      </c>
      <c r="BH154" s="162">
        <f t="shared" ref="BH154:BH167" si="17">IF(N154="zníž. prenesená",J154,0)</f>
        <v>0</v>
      </c>
      <c r="BI154" s="162">
        <f t="shared" ref="BI154:BI167" si="18">IF(N154="nulová",J154,0)</f>
        <v>0</v>
      </c>
      <c r="BJ154" s="14" t="s">
        <v>83</v>
      </c>
      <c r="BK154" s="162">
        <f t="shared" ref="BK154:BK167" si="19">ROUND(I154*H154,2)</f>
        <v>35.200000000000003</v>
      </c>
      <c r="BL154" s="14" t="s">
        <v>233</v>
      </c>
      <c r="BM154" s="161" t="s">
        <v>276</v>
      </c>
    </row>
    <row r="155" spans="1:65" s="2" customFormat="1" ht="24.2" customHeight="1">
      <c r="A155" s="26"/>
      <c r="B155" s="149"/>
      <c r="C155" s="150" t="s">
        <v>254</v>
      </c>
      <c r="D155" s="150" t="s">
        <v>229</v>
      </c>
      <c r="E155" s="151" t="s">
        <v>1797</v>
      </c>
      <c r="F155" s="152" t="s">
        <v>1798</v>
      </c>
      <c r="G155" s="153" t="s">
        <v>352</v>
      </c>
      <c r="H155" s="154">
        <v>2.2879999999999998</v>
      </c>
      <c r="I155" s="155">
        <v>257.39</v>
      </c>
      <c r="J155" s="155">
        <f t="shared" si="10"/>
        <v>588.91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 t="shared" si="11"/>
        <v>0</v>
      </c>
      <c r="Q155" s="159">
        <v>0</v>
      </c>
      <c r="R155" s="159">
        <f t="shared" si="12"/>
        <v>0</v>
      </c>
      <c r="S155" s="159">
        <v>0</v>
      </c>
      <c r="T155" s="160">
        <f t="shared" si="1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233</v>
      </c>
      <c r="AT155" s="161" t="s">
        <v>229</v>
      </c>
      <c r="AU155" s="161" t="s">
        <v>83</v>
      </c>
      <c r="AY155" s="14" t="s">
        <v>226</v>
      </c>
      <c r="BE155" s="162">
        <f t="shared" si="14"/>
        <v>0</v>
      </c>
      <c r="BF155" s="162">
        <f t="shared" si="15"/>
        <v>588.91</v>
      </c>
      <c r="BG155" s="162">
        <f t="shared" si="16"/>
        <v>0</v>
      </c>
      <c r="BH155" s="162">
        <f t="shared" si="17"/>
        <v>0</v>
      </c>
      <c r="BI155" s="162">
        <f t="shared" si="18"/>
        <v>0</v>
      </c>
      <c r="BJ155" s="14" t="s">
        <v>83</v>
      </c>
      <c r="BK155" s="162">
        <f t="shared" si="19"/>
        <v>588.91</v>
      </c>
      <c r="BL155" s="14" t="s">
        <v>233</v>
      </c>
      <c r="BM155" s="161" t="s">
        <v>279</v>
      </c>
    </row>
    <row r="156" spans="1:65" s="2" customFormat="1" ht="24.2" customHeight="1">
      <c r="A156" s="26"/>
      <c r="B156" s="149"/>
      <c r="C156" s="150" t="s">
        <v>280</v>
      </c>
      <c r="D156" s="150" t="s">
        <v>229</v>
      </c>
      <c r="E156" s="151" t="s">
        <v>882</v>
      </c>
      <c r="F156" s="152" t="s">
        <v>883</v>
      </c>
      <c r="G156" s="153" t="s">
        <v>269</v>
      </c>
      <c r="H156" s="154">
        <v>3</v>
      </c>
      <c r="I156" s="155">
        <v>4.1500000000000004</v>
      </c>
      <c r="J156" s="155">
        <f t="shared" si="10"/>
        <v>12.45</v>
      </c>
      <c r="K156" s="156"/>
      <c r="L156" s="27"/>
      <c r="M156" s="157" t="s">
        <v>1</v>
      </c>
      <c r="N156" s="158" t="s">
        <v>37</v>
      </c>
      <c r="O156" s="159">
        <v>0</v>
      </c>
      <c r="P156" s="159">
        <f t="shared" si="11"/>
        <v>0</v>
      </c>
      <c r="Q156" s="159">
        <v>0</v>
      </c>
      <c r="R156" s="159">
        <f t="shared" si="12"/>
        <v>0</v>
      </c>
      <c r="S156" s="159">
        <v>0</v>
      </c>
      <c r="T156" s="160">
        <f t="shared" si="1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233</v>
      </c>
      <c r="AT156" s="161" t="s">
        <v>229</v>
      </c>
      <c r="AU156" s="161" t="s">
        <v>83</v>
      </c>
      <c r="AY156" s="14" t="s">
        <v>226</v>
      </c>
      <c r="BE156" s="162">
        <f t="shared" si="14"/>
        <v>0</v>
      </c>
      <c r="BF156" s="162">
        <f t="shared" si="15"/>
        <v>12.45</v>
      </c>
      <c r="BG156" s="162">
        <f t="shared" si="16"/>
        <v>0</v>
      </c>
      <c r="BH156" s="162">
        <f t="shared" si="17"/>
        <v>0</v>
      </c>
      <c r="BI156" s="162">
        <f t="shared" si="18"/>
        <v>0</v>
      </c>
      <c r="BJ156" s="14" t="s">
        <v>83</v>
      </c>
      <c r="BK156" s="162">
        <f t="shared" si="19"/>
        <v>12.45</v>
      </c>
      <c r="BL156" s="14" t="s">
        <v>233</v>
      </c>
      <c r="BM156" s="161" t="s">
        <v>283</v>
      </c>
    </row>
    <row r="157" spans="1:65" s="2" customFormat="1" ht="24.2" customHeight="1">
      <c r="A157" s="26"/>
      <c r="B157" s="149"/>
      <c r="C157" s="150" t="s">
        <v>257</v>
      </c>
      <c r="D157" s="150" t="s">
        <v>229</v>
      </c>
      <c r="E157" s="151" t="s">
        <v>1799</v>
      </c>
      <c r="F157" s="152" t="s">
        <v>1800</v>
      </c>
      <c r="G157" s="153" t="s">
        <v>886</v>
      </c>
      <c r="H157" s="154">
        <v>60</v>
      </c>
      <c r="I157" s="155">
        <v>0.72</v>
      </c>
      <c r="J157" s="155">
        <f t="shared" si="10"/>
        <v>43.2</v>
      </c>
      <c r="K157" s="156"/>
      <c r="L157" s="27"/>
      <c r="M157" s="157" t="s">
        <v>1</v>
      </c>
      <c r="N157" s="158" t="s">
        <v>37</v>
      </c>
      <c r="O157" s="159">
        <v>0</v>
      </c>
      <c r="P157" s="159">
        <f t="shared" si="11"/>
        <v>0</v>
      </c>
      <c r="Q157" s="159">
        <v>0</v>
      </c>
      <c r="R157" s="159">
        <f t="shared" si="12"/>
        <v>0</v>
      </c>
      <c r="S157" s="159">
        <v>0</v>
      </c>
      <c r="T157" s="160">
        <f t="shared" si="1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233</v>
      </c>
      <c r="AT157" s="161" t="s">
        <v>229</v>
      </c>
      <c r="AU157" s="161" t="s">
        <v>83</v>
      </c>
      <c r="AY157" s="14" t="s">
        <v>226</v>
      </c>
      <c r="BE157" s="162">
        <f t="shared" si="14"/>
        <v>0</v>
      </c>
      <c r="BF157" s="162">
        <f t="shared" si="15"/>
        <v>43.2</v>
      </c>
      <c r="BG157" s="162">
        <f t="shared" si="16"/>
        <v>0</v>
      </c>
      <c r="BH157" s="162">
        <f t="shared" si="17"/>
        <v>0</v>
      </c>
      <c r="BI157" s="162">
        <f t="shared" si="18"/>
        <v>0</v>
      </c>
      <c r="BJ157" s="14" t="s">
        <v>83</v>
      </c>
      <c r="BK157" s="162">
        <f t="shared" si="19"/>
        <v>43.2</v>
      </c>
      <c r="BL157" s="14" t="s">
        <v>233</v>
      </c>
      <c r="BM157" s="161" t="s">
        <v>288</v>
      </c>
    </row>
    <row r="158" spans="1:65" s="2" customFormat="1" ht="24.2" customHeight="1">
      <c r="A158" s="26"/>
      <c r="B158" s="149"/>
      <c r="C158" s="150" t="s">
        <v>293</v>
      </c>
      <c r="D158" s="150" t="s">
        <v>229</v>
      </c>
      <c r="E158" s="151" t="s">
        <v>884</v>
      </c>
      <c r="F158" s="152" t="s">
        <v>885</v>
      </c>
      <c r="G158" s="153" t="s">
        <v>886</v>
      </c>
      <c r="H158" s="154">
        <v>100</v>
      </c>
      <c r="I158" s="155">
        <v>2.39</v>
      </c>
      <c r="J158" s="155">
        <f t="shared" si="10"/>
        <v>239</v>
      </c>
      <c r="K158" s="156"/>
      <c r="L158" s="27"/>
      <c r="M158" s="157" t="s">
        <v>1</v>
      </c>
      <c r="N158" s="158" t="s">
        <v>37</v>
      </c>
      <c r="O158" s="159">
        <v>0</v>
      </c>
      <c r="P158" s="159">
        <f t="shared" si="11"/>
        <v>0</v>
      </c>
      <c r="Q158" s="159">
        <v>0</v>
      </c>
      <c r="R158" s="159">
        <f t="shared" si="12"/>
        <v>0</v>
      </c>
      <c r="S158" s="159">
        <v>0</v>
      </c>
      <c r="T158" s="160">
        <f t="shared" si="1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233</v>
      </c>
      <c r="AT158" s="161" t="s">
        <v>229</v>
      </c>
      <c r="AU158" s="161" t="s">
        <v>83</v>
      </c>
      <c r="AY158" s="14" t="s">
        <v>226</v>
      </c>
      <c r="BE158" s="162">
        <f t="shared" si="14"/>
        <v>0</v>
      </c>
      <c r="BF158" s="162">
        <f t="shared" si="15"/>
        <v>239</v>
      </c>
      <c r="BG158" s="162">
        <f t="shared" si="16"/>
        <v>0</v>
      </c>
      <c r="BH158" s="162">
        <f t="shared" si="17"/>
        <v>0</v>
      </c>
      <c r="BI158" s="162">
        <f t="shared" si="18"/>
        <v>0</v>
      </c>
      <c r="BJ158" s="14" t="s">
        <v>83</v>
      </c>
      <c r="BK158" s="162">
        <f t="shared" si="19"/>
        <v>239</v>
      </c>
      <c r="BL158" s="14" t="s">
        <v>233</v>
      </c>
      <c r="BM158" s="161" t="s">
        <v>296</v>
      </c>
    </row>
    <row r="159" spans="1:65" s="2" customFormat="1" ht="37.9" customHeight="1">
      <c r="A159" s="26"/>
      <c r="B159" s="149"/>
      <c r="C159" s="150" t="s">
        <v>260</v>
      </c>
      <c r="D159" s="150" t="s">
        <v>229</v>
      </c>
      <c r="E159" s="151" t="s">
        <v>887</v>
      </c>
      <c r="F159" s="152" t="s">
        <v>888</v>
      </c>
      <c r="G159" s="153" t="s">
        <v>232</v>
      </c>
      <c r="H159" s="154">
        <v>16.600000000000001</v>
      </c>
      <c r="I159" s="155">
        <v>2.56</v>
      </c>
      <c r="J159" s="155">
        <f t="shared" si="10"/>
        <v>42.5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 t="shared" si="11"/>
        <v>0</v>
      </c>
      <c r="Q159" s="159">
        <v>0</v>
      </c>
      <c r="R159" s="159">
        <f t="shared" si="12"/>
        <v>0</v>
      </c>
      <c r="S159" s="159">
        <v>0</v>
      </c>
      <c r="T159" s="160">
        <f t="shared" si="1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233</v>
      </c>
      <c r="AT159" s="161" t="s">
        <v>229</v>
      </c>
      <c r="AU159" s="161" t="s">
        <v>83</v>
      </c>
      <c r="AY159" s="14" t="s">
        <v>226</v>
      </c>
      <c r="BE159" s="162">
        <f t="shared" si="14"/>
        <v>0</v>
      </c>
      <c r="BF159" s="162">
        <f t="shared" si="15"/>
        <v>42.5</v>
      </c>
      <c r="BG159" s="162">
        <f t="shared" si="16"/>
        <v>0</v>
      </c>
      <c r="BH159" s="162">
        <f t="shared" si="17"/>
        <v>0</v>
      </c>
      <c r="BI159" s="162">
        <f t="shared" si="18"/>
        <v>0</v>
      </c>
      <c r="BJ159" s="14" t="s">
        <v>83</v>
      </c>
      <c r="BK159" s="162">
        <f t="shared" si="19"/>
        <v>42.5</v>
      </c>
      <c r="BL159" s="14" t="s">
        <v>233</v>
      </c>
      <c r="BM159" s="161" t="s">
        <v>299</v>
      </c>
    </row>
    <row r="160" spans="1:65" s="2" customFormat="1" ht="37.9" customHeight="1">
      <c r="A160" s="26"/>
      <c r="B160" s="149"/>
      <c r="C160" s="150" t="s">
        <v>300</v>
      </c>
      <c r="D160" s="150" t="s">
        <v>229</v>
      </c>
      <c r="E160" s="151" t="s">
        <v>889</v>
      </c>
      <c r="F160" s="152" t="s">
        <v>890</v>
      </c>
      <c r="G160" s="153" t="s">
        <v>232</v>
      </c>
      <c r="H160" s="154">
        <v>120</v>
      </c>
      <c r="I160" s="155">
        <v>4.84</v>
      </c>
      <c r="J160" s="155">
        <f t="shared" si="10"/>
        <v>580.79999999999995</v>
      </c>
      <c r="K160" s="156"/>
      <c r="L160" s="27"/>
      <c r="M160" s="157" t="s">
        <v>1</v>
      </c>
      <c r="N160" s="158" t="s">
        <v>37</v>
      </c>
      <c r="O160" s="159">
        <v>0</v>
      </c>
      <c r="P160" s="159">
        <f t="shared" si="11"/>
        <v>0</v>
      </c>
      <c r="Q160" s="159">
        <v>0</v>
      </c>
      <c r="R160" s="159">
        <f t="shared" si="12"/>
        <v>0</v>
      </c>
      <c r="S160" s="159">
        <v>0</v>
      </c>
      <c r="T160" s="160">
        <f t="shared" si="1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233</v>
      </c>
      <c r="AT160" s="161" t="s">
        <v>229</v>
      </c>
      <c r="AU160" s="161" t="s">
        <v>83</v>
      </c>
      <c r="AY160" s="14" t="s">
        <v>226</v>
      </c>
      <c r="BE160" s="162">
        <f t="shared" si="14"/>
        <v>0</v>
      </c>
      <c r="BF160" s="162">
        <f t="shared" si="15"/>
        <v>580.79999999999995</v>
      </c>
      <c r="BG160" s="162">
        <f t="shared" si="16"/>
        <v>0</v>
      </c>
      <c r="BH160" s="162">
        <f t="shared" si="17"/>
        <v>0</v>
      </c>
      <c r="BI160" s="162">
        <f t="shared" si="18"/>
        <v>0</v>
      </c>
      <c r="BJ160" s="14" t="s">
        <v>83</v>
      </c>
      <c r="BK160" s="162">
        <f t="shared" si="19"/>
        <v>580.79999999999995</v>
      </c>
      <c r="BL160" s="14" t="s">
        <v>233</v>
      </c>
      <c r="BM160" s="161" t="s">
        <v>303</v>
      </c>
    </row>
    <row r="161" spans="1:65" s="2" customFormat="1" ht="37.9" customHeight="1">
      <c r="A161" s="26"/>
      <c r="B161" s="149"/>
      <c r="C161" s="150" t="s">
        <v>7</v>
      </c>
      <c r="D161" s="150" t="s">
        <v>229</v>
      </c>
      <c r="E161" s="151" t="s">
        <v>891</v>
      </c>
      <c r="F161" s="152" t="s">
        <v>892</v>
      </c>
      <c r="G161" s="153" t="s">
        <v>232</v>
      </c>
      <c r="H161" s="154">
        <v>36</v>
      </c>
      <c r="I161" s="155">
        <v>7.93</v>
      </c>
      <c r="J161" s="155">
        <f t="shared" si="10"/>
        <v>285.48</v>
      </c>
      <c r="K161" s="156"/>
      <c r="L161" s="27"/>
      <c r="M161" s="157" t="s">
        <v>1</v>
      </c>
      <c r="N161" s="158" t="s">
        <v>37</v>
      </c>
      <c r="O161" s="159">
        <v>0</v>
      </c>
      <c r="P161" s="159">
        <f t="shared" si="11"/>
        <v>0</v>
      </c>
      <c r="Q161" s="159">
        <v>0</v>
      </c>
      <c r="R161" s="159">
        <f t="shared" si="12"/>
        <v>0</v>
      </c>
      <c r="S161" s="159">
        <v>0</v>
      </c>
      <c r="T161" s="160">
        <f t="shared" si="13"/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233</v>
      </c>
      <c r="AT161" s="161" t="s">
        <v>229</v>
      </c>
      <c r="AU161" s="161" t="s">
        <v>83</v>
      </c>
      <c r="AY161" s="14" t="s">
        <v>226</v>
      </c>
      <c r="BE161" s="162">
        <f t="shared" si="14"/>
        <v>0</v>
      </c>
      <c r="BF161" s="162">
        <f t="shared" si="15"/>
        <v>285.48</v>
      </c>
      <c r="BG161" s="162">
        <f t="shared" si="16"/>
        <v>0</v>
      </c>
      <c r="BH161" s="162">
        <f t="shared" si="17"/>
        <v>0</v>
      </c>
      <c r="BI161" s="162">
        <f t="shared" si="18"/>
        <v>0</v>
      </c>
      <c r="BJ161" s="14" t="s">
        <v>83</v>
      </c>
      <c r="BK161" s="162">
        <f t="shared" si="19"/>
        <v>285.48</v>
      </c>
      <c r="BL161" s="14" t="s">
        <v>233</v>
      </c>
      <c r="BM161" s="161" t="s">
        <v>306</v>
      </c>
    </row>
    <row r="162" spans="1:65" s="2" customFormat="1" ht="24.2" customHeight="1">
      <c r="A162" s="26"/>
      <c r="B162" s="149"/>
      <c r="C162" s="150" t="s">
        <v>309</v>
      </c>
      <c r="D162" s="150" t="s">
        <v>229</v>
      </c>
      <c r="E162" s="151" t="s">
        <v>240</v>
      </c>
      <c r="F162" s="152" t="s">
        <v>241</v>
      </c>
      <c r="G162" s="153" t="s">
        <v>242</v>
      </c>
      <c r="H162" s="154">
        <v>10.134</v>
      </c>
      <c r="I162" s="155">
        <v>11.79</v>
      </c>
      <c r="J162" s="155">
        <f t="shared" si="10"/>
        <v>119.48</v>
      </c>
      <c r="K162" s="156"/>
      <c r="L162" s="27"/>
      <c r="M162" s="157" t="s">
        <v>1</v>
      </c>
      <c r="N162" s="158" t="s">
        <v>37</v>
      </c>
      <c r="O162" s="159">
        <v>0</v>
      </c>
      <c r="P162" s="159">
        <f t="shared" si="11"/>
        <v>0</v>
      </c>
      <c r="Q162" s="159">
        <v>0</v>
      </c>
      <c r="R162" s="159">
        <f t="shared" si="12"/>
        <v>0</v>
      </c>
      <c r="S162" s="159">
        <v>0</v>
      </c>
      <c r="T162" s="160">
        <f t="shared" si="13"/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233</v>
      </c>
      <c r="AT162" s="161" t="s">
        <v>229</v>
      </c>
      <c r="AU162" s="161" t="s">
        <v>83</v>
      </c>
      <c r="AY162" s="14" t="s">
        <v>226</v>
      </c>
      <c r="BE162" s="162">
        <f t="shared" si="14"/>
        <v>0</v>
      </c>
      <c r="BF162" s="162">
        <f t="shared" si="15"/>
        <v>119.48</v>
      </c>
      <c r="BG162" s="162">
        <f t="shared" si="16"/>
        <v>0</v>
      </c>
      <c r="BH162" s="162">
        <f t="shared" si="17"/>
        <v>0</v>
      </c>
      <c r="BI162" s="162">
        <f t="shared" si="18"/>
        <v>0</v>
      </c>
      <c r="BJ162" s="14" t="s">
        <v>83</v>
      </c>
      <c r="BK162" s="162">
        <f t="shared" si="19"/>
        <v>119.48</v>
      </c>
      <c r="BL162" s="14" t="s">
        <v>233</v>
      </c>
      <c r="BM162" s="161" t="s">
        <v>312</v>
      </c>
    </row>
    <row r="163" spans="1:65" s="2" customFormat="1" ht="24.2" customHeight="1">
      <c r="A163" s="26"/>
      <c r="B163" s="149"/>
      <c r="C163" s="150" t="s">
        <v>266</v>
      </c>
      <c r="D163" s="150" t="s">
        <v>229</v>
      </c>
      <c r="E163" s="151" t="s">
        <v>893</v>
      </c>
      <c r="F163" s="152" t="s">
        <v>894</v>
      </c>
      <c r="G163" s="153" t="s">
        <v>242</v>
      </c>
      <c r="H163" s="154">
        <v>10.134</v>
      </c>
      <c r="I163" s="155">
        <v>8.26</v>
      </c>
      <c r="J163" s="155">
        <f t="shared" si="10"/>
        <v>83.71</v>
      </c>
      <c r="K163" s="156"/>
      <c r="L163" s="27"/>
      <c r="M163" s="157" t="s">
        <v>1</v>
      </c>
      <c r="N163" s="158" t="s">
        <v>37</v>
      </c>
      <c r="O163" s="159">
        <v>0</v>
      </c>
      <c r="P163" s="159">
        <f t="shared" si="11"/>
        <v>0</v>
      </c>
      <c r="Q163" s="159">
        <v>0</v>
      </c>
      <c r="R163" s="159">
        <f t="shared" si="12"/>
        <v>0</v>
      </c>
      <c r="S163" s="159">
        <v>0</v>
      </c>
      <c r="T163" s="160">
        <f t="shared" si="1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233</v>
      </c>
      <c r="AT163" s="161" t="s">
        <v>229</v>
      </c>
      <c r="AU163" s="161" t="s">
        <v>83</v>
      </c>
      <c r="AY163" s="14" t="s">
        <v>226</v>
      </c>
      <c r="BE163" s="162">
        <f t="shared" si="14"/>
        <v>0</v>
      </c>
      <c r="BF163" s="162">
        <f t="shared" si="15"/>
        <v>83.71</v>
      </c>
      <c r="BG163" s="162">
        <f t="shared" si="16"/>
        <v>0</v>
      </c>
      <c r="BH163" s="162">
        <f t="shared" si="17"/>
        <v>0</v>
      </c>
      <c r="BI163" s="162">
        <f t="shared" si="18"/>
        <v>0</v>
      </c>
      <c r="BJ163" s="14" t="s">
        <v>83</v>
      </c>
      <c r="BK163" s="162">
        <f t="shared" si="19"/>
        <v>83.71</v>
      </c>
      <c r="BL163" s="14" t="s">
        <v>233</v>
      </c>
      <c r="BM163" s="161" t="s">
        <v>315</v>
      </c>
    </row>
    <row r="164" spans="1:65" s="2" customFormat="1" ht="21.75" customHeight="1">
      <c r="A164" s="26"/>
      <c r="B164" s="149"/>
      <c r="C164" s="150" t="s">
        <v>316</v>
      </c>
      <c r="D164" s="150" t="s">
        <v>229</v>
      </c>
      <c r="E164" s="151" t="s">
        <v>245</v>
      </c>
      <c r="F164" s="152" t="s">
        <v>246</v>
      </c>
      <c r="G164" s="153" t="s">
        <v>242</v>
      </c>
      <c r="H164" s="154">
        <v>10.134</v>
      </c>
      <c r="I164" s="155">
        <v>13.88</v>
      </c>
      <c r="J164" s="155">
        <f t="shared" si="10"/>
        <v>140.66</v>
      </c>
      <c r="K164" s="156"/>
      <c r="L164" s="27"/>
      <c r="M164" s="157" t="s">
        <v>1</v>
      </c>
      <c r="N164" s="158" t="s">
        <v>37</v>
      </c>
      <c r="O164" s="159">
        <v>0</v>
      </c>
      <c r="P164" s="159">
        <f t="shared" si="11"/>
        <v>0</v>
      </c>
      <c r="Q164" s="159">
        <v>0</v>
      </c>
      <c r="R164" s="159">
        <f t="shared" si="12"/>
        <v>0</v>
      </c>
      <c r="S164" s="159">
        <v>0</v>
      </c>
      <c r="T164" s="160">
        <f t="shared" si="1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233</v>
      </c>
      <c r="AT164" s="161" t="s">
        <v>229</v>
      </c>
      <c r="AU164" s="161" t="s">
        <v>83</v>
      </c>
      <c r="AY164" s="14" t="s">
        <v>226</v>
      </c>
      <c r="BE164" s="162">
        <f t="shared" si="14"/>
        <v>0</v>
      </c>
      <c r="BF164" s="162">
        <f t="shared" si="15"/>
        <v>140.66</v>
      </c>
      <c r="BG164" s="162">
        <f t="shared" si="16"/>
        <v>0</v>
      </c>
      <c r="BH164" s="162">
        <f t="shared" si="17"/>
        <v>0</v>
      </c>
      <c r="BI164" s="162">
        <f t="shared" si="18"/>
        <v>0</v>
      </c>
      <c r="BJ164" s="14" t="s">
        <v>83</v>
      </c>
      <c r="BK164" s="162">
        <f t="shared" si="19"/>
        <v>140.66</v>
      </c>
      <c r="BL164" s="14" t="s">
        <v>233</v>
      </c>
      <c r="BM164" s="161" t="s">
        <v>319</v>
      </c>
    </row>
    <row r="165" spans="1:65" s="2" customFormat="1" ht="24.2" customHeight="1">
      <c r="A165" s="26"/>
      <c r="B165" s="149"/>
      <c r="C165" s="150" t="s">
        <v>270</v>
      </c>
      <c r="D165" s="150" t="s">
        <v>229</v>
      </c>
      <c r="E165" s="151" t="s">
        <v>248</v>
      </c>
      <c r="F165" s="152" t="s">
        <v>249</v>
      </c>
      <c r="G165" s="153" t="s">
        <v>242</v>
      </c>
      <c r="H165" s="154">
        <v>91.206000000000003</v>
      </c>
      <c r="I165" s="155">
        <v>0.44</v>
      </c>
      <c r="J165" s="155">
        <f t="shared" si="10"/>
        <v>40.130000000000003</v>
      </c>
      <c r="K165" s="156"/>
      <c r="L165" s="27"/>
      <c r="M165" s="157" t="s">
        <v>1</v>
      </c>
      <c r="N165" s="158" t="s">
        <v>37</v>
      </c>
      <c r="O165" s="159">
        <v>0</v>
      </c>
      <c r="P165" s="159">
        <f t="shared" si="11"/>
        <v>0</v>
      </c>
      <c r="Q165" s="159">
        <v>0</v>
      </c>
      <c r="R165" s="159">
        <f t="shared" si="12"/>
        <v>0</v>
      </c>
      <c r="S165" s="159">
        <v>0</v>
      </c>
      <c r="T165" s="160">
        <f t="shared" si="1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233</v>
      </c>
      <c r="AT165" s="161" t="s">
        <v>229</v>
      </c>
      <c r="AU165" s="161" t="s">
        <v>83</v>
      </c>
      <c r="AY165" s="14" t="s">
        <v>226</v>
      </c>
      <c r="BE165" s="162">
        <f t="shared" si="14"/>
        <v>0</v>
      </c>
      <c r="BF165" s="162">
        <f t="shared" si="15"/>
        <v>40.130000000000003</v>
      </c>
      <c r="BG165" s="162">
        <f t="shared" si="16"/>
        <v>0</v>
      </c>
      <c r="BH165" s="162">
        <f t="shared" si="17"/>
        <v>0</v>
      </c>
      <c r="BI165" s="162">
        <f t="shared" si="18"/>
        <v>0</v>
      </c>
      <c r="BJ165" s="14" t="s">
        <v>83</v>
      </c>
      <c r="BK165" s="162">
        <f t="shared" si="19"/>
        <v>40.130000000000003</v>
      </c>
      <c r="BL165" s="14" t="s">
        <v>233</v>
      </c>
      <c r="BM165" s="161" t="s">
        <v>324</v>
      </c>
    </row>
    <row r="166" spans="1:65" s="2" customFormat="1" ht="24.2" customHeight="1">
      <c r="A166" s="26"/>
      <c r="B166" s="149"/>
      <c r="C166" s="150" t="s">
        <v>327</v>
      </c>
      <c r="D166" s="150" t="s">
        <v>229</v>
      </c>
      <c r="E166" s="151" t="s">
        <v>252</v>
      </c>
      <c r="F166" s="152" t="s">
        <v>253</v>
      </c>
      <c r="G166" s="153" t="s">
        <v>242</v>
      </c>
      <c r="H166" s="154">
        <v>10.134</v>
      </c>
      <c r="I166" s="155">
        <v>10.81</v>
      </c>
      <c r="J166" s="155">
        <f t="shared" si="10"/>
        <v>109.55</v>
      </c>
      <c r="K166" s="156"/>
      <c r="L166" s="27"/>
      <c r="M166" s="157" t="s">
        <v>1</v>
      </c>
      <c r="N166" s="158" t="s">
        <v>37</v>
      </c>
      <c r="O166" s="159">
        <v>0</v>
      </c>
      <c r="P166" s="159">
        <f t="shared" si="11"/>
        <v>0</v>
      </c>
      <c r="Q166" s="159">
        <v>0</v>
      </c>
      <c r="R166" s="159">
        <f t="shared" si="12"/>
        <v>0</v>
      </c>
      <c r="S166" s="159">
        <v>0</v>
      </c>
      <c r="T166" s="160">
        <f t="shared" si="1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233</v>
      </c>
      <c r="AT166" s="161" t="s">
        <v>229</v>
      </c>
      <c r="AU166" s="161" t="s">
        <v>83</v>
      </c>
      <c r="AY166" s="14" t="s">
        <v>226</v>
      </c>
      <c r="BE166" s="162">
        <f t="shared" si="14"/>
        <v>0</v>
      </c>
      <c r="BF166" s="162">
        <f t="shared" si="15"/>
        <v>109.55</v>
      </c>
      <c r="BG166" s="162">
        <f t="shared" si="16"/>
        <v>0</v>
      </c>
      <c r="BH166" s="162">
        <f t="shared" si="17"/>
        <v>0</v>
      </c>
      <c r="BI166" s="162">
        <f t="shared" si="18"/>
        <v>0</v>
      </c>
      <c r="BJ166" s="14" t="s">
        <v>83</v>
      </c>
      <c r="BK166" s="162">
        <f t="shared" si="19"/>
        <v>109.55</v>
      </c>
      <c r="BL166" s="14" t="s">
        <v>233</v>
      </c>
      <c r="BM166" s="161" t="s">
        <v>330</v>
      </c>
    </row>
    <row r="167" spans="1:65" s="2" customFormat="1" ht="24.2" customHeight="1">
      <c r="A167" s="26"/>
      <c r="B167" s="149"/>
      <c r="C167" s="150" t="s">
        <v>276</v>
      </c>
      <c r="D167" s="150" t="s">
        <v>229</v>
      </c>
      <c r="E167" s="151" t="s">
        <v>258</v>
      </c>
      <c r="F167" s="152" t="s">
        <v>259</v>
      </c>
      <c r="G167" s="153" t="s">
        <v>242</v>
      </c>
      <c r="H167" s="154">
        <v>10.134</v>
      </c>
      <c r="I167" s="155">
        <v>40</v>
      </c>
      <c r="J167" s="155">
        <f t="shared" si="10"/>
        <v>405.36</v>
      </c>
      <c r="K167" s="156"/>
      <c r="L167" s="27"/>
      <c r="M167" s="157" t="s">
        <v>1</v>
      </c>
      <c r="N167" s="158" t="s">
        <v>37</v>
      </c>
      <c r="O167" s="159">
        <v>0</v>
      </c>
      <c r="P167" s="159">
        <f t="shared" si="11"/>
        <v>0</v>
      </c>
      <c r="Q167" s="159">
        <v>0</v>
      </c>
      <c r="R167" s="159">
        <f t="shared" si="12"/>
        <v>0</v>
      </c>
      <c r="S167" s="159">
        <v>0</v>
      </c>
      <c r="T167" s="160">
        <f t="shared" si="13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233</v>
      </c>
      <c r="AT167" s="161" t="s">
        <v>229</v>
      </c>
      <c r="AU167" s="161" t="s">
        <v>83</v>
      </c>
      <c r="AY167" s="14" t="s">
        <v>226</v>
      </c>
      <c r="BE167" s="162">
        <f t="shared" si="14"/>
        <v>0</v>
      </c>
      <c r="BF167" s="162">
        <f t="shared" si="15"/>
        <v>405.36</v>
      </c>
      <c r="BG167" s="162">
        <f t="shared" si="16"/>
        <v>0</v>
      </c>
      <c r="BH167" s="162">
        <f t="shared" si="17"/>
        <v>0</v>
      </c>
      <c r="BI167" s="162">
        <f t="shared" si="18"/>
        <v>0</v>
      </c>
      <c r="BJ167" s="14" t="s">
        <v>83</v>
      </c>
      <c r="BK167" s="162">
        <f t="shared" si="19"/>
        <v>405.36</v>
      </c>
      <c r="BL167" s="14" t="s">
        <v>233</v>
      </c>
      <c r="BM167" s="161" t="s">
        <v>408</v>
      </c>
    </row>
    <row r="168" spans="1:65" s="12" customFormat="1" ht="22.9" customHeight="1">
      <c r="B168" s="137"/>
      <c r="D168" s="138" t="s">
        <v>70</v>
      </c>
      <c r="E168" s="147" t="s">
        <v>284</v>
      </c>
      <c r="F168" s="147" t="s">
        <v>285</v>
      </c>
      <c r="J168" s="148">
        <f>BK168</f>
        <v>542.35</v>
      </c>
      <c r="L168" s="137"/>
      <c r="M168" s="141"/>
      <c r="N168" s="142"/>
      <c r="O168" s="142"/>
      <c r="P168" s="143">
        <f>P169</f>
        <v>0</v>
      </c>
      <c r="Q168" s="142"/>
      <c r="R168" s="143">
        <f>R169</f>
        <v>0</v>
      </c>
      <c r="S168" s="142"/>
      <c r="T168" s="144">
        <f>T169</f>
        <v>0</v>
      </c>
      <c r="AR168" s="138" t="s">
        <v>78</v>
      </c>
      <c r="AT168" s="145" t="s">
        <v>70</v>
      </c>
      <c r="AU168" s="145" t="s">
        <v>78</v>
      </c>
      <c r="AY168" s="138" t="s">
        <v>226</v>
      </c>
      <c r="BK168" s="146">
        <f>BK169</f>
        <v>542.35</v>
      </c>
    </row>
    <row r="169" spans="1:65" s="2" customFormat="1" ht="33" customHeight="1">
      <c r="A169" s="26"/>
      <c r="B169" s="149"/>
      <c r="C169" s="150" t="s">
        <v>409</v>
      </c>
      <c r="D169" s="150" t="s">
        <v>229</v>
      </c>
      <c r="E169" s="151" t="s">
        <v>895</v>
      </c>
      <c r="F169" s="152" t="s">
        <v>896</v>
      </c>
      <c r="G169" s="153" t="s">
        <v>242</v>
      </c>
      <c r="H169" s="154">
        <v>15.179</v>
      </c>
      <c r="I169" s="155">
        <v>35.729999999999997</v>
      </c>
      <c r="J169" s="155">
        <f>ROUND(I169*H169,2)</f>
        <v>542.35</v>
      </c>
      <c r="K169" s="156"/>
      <c r="L169" s="27"/>
      <c r="M169" s="157" t="s">
        <v>1</v>
      </c>
      <c r="N169" s="158" t="s">
        <v>37</v>
      </c>
      <c r="O169" s="159">
        <v>0</v>
      </c>
      <c r="P169" s="159">
        <f>O169*H169</f>
        <v>0</v>
      </c>
      <c r="Q169" s="159">
        <v>0</v>
      </c>
      <c r="R169" s="159">
        <f>Q169*H169</f>
        <v>0</v>
      </c>
      <c r="S169" s="159">
        <v>0</v>
      </c>
      <c r="T169" s="160">
        <f>S169*H169</f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233</v>
      </c>
      <c r="AT169" s="161" t="s">
        <v>229</v>
      </c>
      <c r="AU169" s="161" t="s">
        <v>83</v>
      </c>
      <c r="AY169" s="14" t="s">
        <v>226</v>
      </c>
      <c r="BE169" s="162">
        <f>IF(N169="základná",J169,0)</f>
        <v>0</v>
      </c>
      <c r="BF169" s="162">
        <f>IF(N169="znížená",J169,0)</f>
        <v>542.35</v>
      </c>
      <c r="BG169" s="162">
        <f>IF(N169="zákl. prenesená",J169,0)</f>
        <v>0</v>
      </c>
      <c r="BH169" s="162">
        <f>IF(N169="zníž. prenesená",J169,0)</f>
        <v>0</v>
      </c>
      <c r="BI169" s="162">
        <f>IF(N169="nulová",J169,0)</f>
        <v>0</v>
      </c>
      <c r="BJ169" s="14" t="s">
        <v>83</v>
      </c>
      <c r="BK169" s="162">
        <f>ROUND(I169*H169,2)</f>
        <v>542.35</v>
      </c>
      <c r="BL169" s="14" t="s">
        <v>233</v>
      </c>
      <c r="BM169" s="161" t="s">
        <v>412</v>
      </c>
    </row>
    <row r="170" spans="1:65" s="12" customFormat="1" ht="25.9" customHeight="1">
      <c r="B170" s="137"/>
      <c r="D170" s="138" t="s">
        <v>70</v>
      </c>
      <c r="E170" s="139" t="s">
        <v>289</v>
      </c>
      <c r="F170" s="139" t="s">
        <v>897</v>
      </c>
      <c r="J170" s="140">
        <f>BK170</f>
        <v>12695.88</v>
      </c>
      <c r="L170" s="137"/>
      <c r="M170" s="141"/>
      <c r="N170" s="142"/>
      <c r="O170" s="142"/>
      <c r="P170" s="143">
        <f>P171+P176+P201+P225+P270</f>
        <v>0</v>
      </c>
      <c r="Q170" s="142"/>
      <c r="R170" s="143">
        <f>R171+R176+R201+R225+R270</f>
        <v>0</v>
      </c>
      <c r="S170" s="142"/>
      <c r="T170" s="144">
        <f>T171+T176+T201+T225+T270</f>
        <v>0</v>
      </c>
      <c r="AR170" s="138" t="s">
        <v>83</v>
      </c>
      <c r="AT170" s="145" t="s">
        <v>70</v>
      </c>
      <c r="AU170" s="145" t="s">
        <v>71</v>
      </c>
      <c r="AY170" s="138" t="s">
        <v>226</v>
      </c>
      <c r="BK170" s="146">
        <f>BK171+BK176+BK201+BK225+BK270</f>
        <v>12695.88</v>
      </c>
    </row>
    <row r="171" spans="1:65" s="12" customFormat="1" ht="22.9" customHeight="1">
      <c r="B171" s="137"/>
      <c r="D171" s="138" t="s">
        <v>70</v>
      </c>
      <c r="E171" s="147" t="s">
        <v>566</v>
      </c>
      <c r="F171" s="147" t="s">
        <v>567</v>
      </c>
      <c r="J171" s="148">
        <f>BK171</f>
        <v>860.62</v>
      </c>
      <c r="L171" s="137"/>
      <c r="M171" s="141"/>
      <c r="N171" s="142"/>
      <c r="O171" s="142"/>
      <c r="P171" s="143">
        <f>SUM(P172:P175)</f>
        <v>0</v>
      </c>
      <c r="Q171" s="142"/>
      <c r="R171" s="143">
        <f>SUM(R172:R175)</f>
        <v>0</v>
      </c>
      <c r="S171" s="142"/>
      <c r="T171" s="144">
        <f>SUM(T172:T175)</f>
        <v>0</v>
      </c>
      <c r="AR171" s="138" t="s">
        <v>83</v>
      </c>
      <c r="AT171" s="145" t="s">
        <v>70</v>
      </c>
      <c r="AU171" s="145" t="s">
        <v>78</v>
      </c>
      <c r="AY171" s="138" t="s">
        <v>226</v>
      </c>
      <c r="BK171" s="146">
        <f>SUM(BK172:BK175)</f>
        <v>860.62</v>
      </c>
    </row>
    <row r="172" spans="1:65" s="2" customFormat="1" ht="24.2" customHeight="1">
      <c r="A172" s="26"/>
      <c r="B172" s="149"/>
      <c r="C172" s="150" t="s">
        <v>279</v>
      </c>
      <c r="D172" s="150" t="s">
        <v>229</v>
      </c>
      <c r="E172" s="151" t="s">
        <v>898</v>
      </c>
      <c r="F172" s="152" t="s">
        <v>899</v>
      </c>
      <c r="G172" s="153" t="s">
        <v>232</v>
      </c>
      <c r="H172" s="154">
        <v>138</v>
      </c>
      <c r="I172" s="155">
        <v>3.8</v>
      </c>
      <c r="J172" s="155">
        <f>ROUND(I172*H172,2)</f>
        <v>524.4</v>
      </c>
      <c r="K172" s="156"/>
      <c r="L172" s="27"/>
      <c r="M172" s="157" t="s">
        <v>1</v>
      </c>
      <c r="N172" s="158" t="s">
        <v>37</v>
      </c>
      <c r="O172" s="159">
        <v>0</v>
      </c>
      <c r="P172" s="159">
        <f>O172*H172</f>
        <v>0</v>
      </c>
      <c r="Q172" s="159">
        <v>0</v>
      </c>
      <c r="R172" s="159">
        <f>Q172*H172</f>
        <v>0</v>
      </c>
      <c r="S172" s="159">
        <v>0</v>
      </c>
      <c r="T172" s="160">
        <f>S172*H172</f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257</v>
      </c>
      <c r="AT172" s="161" t="s">
        <v>229</v>
      </c>
      <c r="AU172" s="161" t="s">
        <v>83</v>
      </c>
      <c r="AY172" s="14" t="s">
        <v>226</v>
      </c>
      <c r="BE172" s="162">
        <f>IF(N172="základná",J172,0)</f>
        <v>0</v>
      </c>
      <c r="BF172" s="162">
        <f>IF(N172="znížená",J172,0)</f>
        <v>524.4</v>
      </c>
      <c r="BG172" s="162">
        <f>IF(N172="zákl. prenesená",J172,0)</f>
        <v>0</v>
      </c>
      <c r="BH172" s="162">
        <f>IF(N172="zníž. prenesená",J172,0)</f>
        <v>0</v>
      </c>
      <c r="BI172" s="162">
        <f>IF(N172="nulová",J172,0)</f>
        <v>0</v>
      </c>
      <c r="BJ172" s="14" t="s">
        <v>83</v>
      </c>
      <c r="BK172" s="162">
        <f>ROUND(I172*H172,2)</f>
        <v>524.4</v>
      </c>
      <c r="BL172" s="14" t="s">
        <v>257</v>
      </c>
      <c r="BM172" s="161" t="s">
        <v>415</v>
      </c>
    </row>
    <row r="173" spans="1:65" s="2" customFormat="1" ht="33" customHeight="1">
      <c r="A173" s="26"/>
      <c r="B173" s="149"/>
      <c r="C173" s="167" t="s">
        <v>416</v>
      </c>
      <c r="D173" s="167" t="s">
        <v>362</v>
      </c>
      <c r="E173" s="168" t="s">
        <v>902</v>
      </c>
      <c r="F173" s="169" t="s">
        <v>903</v>
      </c>
      <c r="G173" s="170" t="s">
        <v>232</v>
      </c>
      <c r="H173" s="171">
        <v>49</v>
      </c>
      <c r="I173" s="172">
        <v>2.19</v>
      </c>
      <c r="J173" s="172">
        <f>ROUND(I173*H173,2)</f>
        <v>107.31</v>
      </c>
      <c r="K173" s="173"/>
      <c r="L173" s="174"/>
      <c r="M173" s="175" t="s">
        <v>1</v>
      </c>
      <c r="N173" s="176" t="s">
        <v>37</v>
      </c>
      <c r="O173" s="159">
        <v>0</v>
      </c>
      <c r="P173" s="159">
        <f>O173*H173</f>
        <v>0</v>
      </c>
      <c r="Q173" s="159">
        <v>0</v>
      </c>
      <c r="R173" s="159">
        <f>Q173*H173</f>
        <v>0</v>
      </c>
      <c r="S173" s="159">
        <v>0</v>
      </c>
      <c r="T173" s="160">
        <f>S173*H173</f>
        <v>0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R173" s="161" t="s">
        <v>288</v>
      </c>
      <c r="AT173" s="161" t="s">
        <v>362</v>
      </c>
      <c r="AU173" s="161" t="s">
        <v>83</v>
      </c>
      <c r="AY173" s="14" t="s">
        <v>226</v>
      </c>
      <c r="BE173" s="162">
        <f>IF(N173="základná",J173,0)</f>
        <v>0</v>
      </c>
      <c r="BF173" s="162">
        <f>IF(N173="znížená",J173,0)</f>
        <v>107.31</v>
      </c>
      <c r="BG173" s="162">
        <f>IF(N173="zákl. prenesená",J173,0)</f>
        <v>0</v>
      </c>
      <c r="BH173" s="162">
        <f>IF(N173="zníž. prenesená",J173,0)</f>
        <v>0</v>
      </c>
      <c r="BI173" s="162">
        <f>IF(N173="nulová",J173,0)</f>
        <v>0</v>
      </c>
      <c r="BJ173" s="14" t="s">
        <v>83</v>
      </c>
      <c r="BK173" s="162">
        <f>ROUND(I173*H173,2)</f>
        <v>107.31</v>
      </c>
      <c r="BL173" s="14" t="s">
        <v>257</v>
      </c>
      <c r="BM173" s="161" t="s">
        <v>419</v>
      </c>
    </row>
    <row r="174" spans="1:65" s="2" customFormat="1" ht="33" customHeight="1">
      <c r="A174" s="26"/>
      <c r="B174" s="149"/>
      <c r="C174" s="167" t="s">
        <v>283</v>
      </c>
      <c r="D174" s="167" t="s">
        <v>362</v>
      </c>
      <c r="E174" s="168" t="s">
        <v>904</v>
      </c>
      <c r="F174" s="169" t="s">
        <v>905</v>
      </c>
      <c r="G174" s="170" t="s">
        <v>232</v>
      </c>
      <c r="H174" s="171">
        <v>89</v>
      </c>
      <c r="I174" s="172">
        <v>2.57</v>
      </c>
      <c r="J174" s="172">
        <f>ROUND(I174*H174,2)</f>
        <v>228.73</v>
      </c>
      <c r="K174" s="173"/>
      <c r="L174" s="174"/>
      <c r="M174" s="175" t="s">
        <v>1</v>
      </c>
      <c r="N174" s="176" t="s">
        <v>37</v>
      </c>
      <c r="O174" s="159">
        <v>0</v>
      </c>
      <c r="P174" s="159">
        <f>O174*H174</f>
        <v>0</v>
      </c>
      <c r="Q174" s="159">
        <v>0</v>
      </c>
      <c r="R174" s="159">
        <f>Q174*H174</f>
        <v>0</v>
      </c>
      <c r="S174" s="159">
        <v>0</v>
      </c>
      <c r="T174" s="160">
        <f>S174*H174</f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288</v>
      </c>
      <c r="AT174" s="161" t="s">
        <v>362</v>
      </c>
      <c r="AU174" s="161" t="s">
        <v>83</v>
      </c>
      <c r="AY174" s="14" t="s">
        <v>226</v>
      </c>
      <c r="BE174" s="162">
        <f>IF(N174="základná",J174,0)</f>
        <v>0</v>
      </c>
      <c r="BF174" s="162">
        <f>IF(N174="znížená",J174,0)</f>
        <v>228.73</v>
      </c>
      <c r="BG174" s="162">
        <f>IF(N174="zákl. prenesená",J174,0)</f>
        <v>0</v>
      </c>
      <c r="BH174" s="162">
        <f>IF(N174="zníž. prenesená",J174,0)</f>
        <v>0</v>
      </c>
      <c r="BI174" s="162">
        <f>IF(N174="nulová",J174,0)</f>
        <v>0</v>
      </c>
      <c r="BJ174" s="14" t="s">
        <v>83</v>
      </c>
      <c r="BK174" s="162">
        <f>ROUND(I174*H174,2)</f>
        <v>228.73</v>
      </c>
      <c r="BL174" s="14" t="s">
        <v>257</v>
      </c>
      <c r="BM174" s="161" t="s">
        <v>424</v>
      </c>
    </row>
    <row r="175" spans="1:65" s="2" customFormat="1" ht="24.2" customHeight="1">
      <c r="A175" s="26"/>
      <c r="B175" s="149"/>
      <c r="C175" s="150" t="s">
        <v>425</v>
      </c>
      <c r="D175" s="150" t="s">
        <v>229</v>
      </c>
      <c r="E175" s="151" t="s">
        <v>912</v>
      </c>
      <c r="F175" s="152" t="s">
        <v>913</v>
      </c>
      <c r="G175" s="153" t="s">
        <v>242</v>
      </c>
      <c r="H175" s="154">
        <v>5.0000000000000001E-3</v>
      </c>
      <c r="I175" s="155">
        <v>36.69</v>
      </c>
      <c r="J175" s="155">
        <f>ROUND(I175*H175,2)</f>
        <v>0.18</v>
      </c>
      <c r="K175" s="156"/>
      <c r="L175" s="27"/>
      <c r="M175" s="157" t="s">
        <v>1</v>
      </c>
      <c r="N175" s="158" t="s">
        <v>37</v>
      </c>
      <c r="O175" s="159">
        <v>0</v>
      </c>
      <c r="P175" s="159">
        <f>O175*H175</f>
        <v>0</v>
      </c>
      <c r="Q175" s="159">
        <v>0</v>
      </c>
      <c r="R175" s="159">
        <f>Q175*H175</f>
        <v>0</v>
      </c>
      <c r="S175" s="159">
        <v>0</v>
      </c>
      <c r="T175" s="160">
        <f>S175*H175</f>
        <v>0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61" t="s">
        <v>257</v>
      </c>
      <c r="AT175" s="161" t="s">
        <v>229</v>
      </c>
      <c r="AU175" s="161" t="s">
        <v>83</v>
      </c>
      <c r="AY175" s="14" t="s">
        <v>226</v>
      </c>
      <c r="BE175" s="162">
        <f>IF(N175="základná",J175,0)</f>
        <v>0</v>
      </c>
      <c r="BF175" s="162">
        <f>IF(N175="znížená",J175,0)</f>
        <v>0.18</v>
      </c>
      <c r="BG175" s="162">
        <f>IF(N175="zákl. prenesená",J175,0)</f>
        <v>0</v>
      </c>
      <c r="BH175" s="162">
        <f>IF(N175="zníž. prenesená",J175,0)</f>
        <v>0</v>
      </c>
      <c r="BI175" s="162">
        <f>IF(N175="nulová",J175,0)</f>
        <v>0</v>
      </c>
      <c r="BJ175" s="14" t="s">
        <v>83</v>
      </c>
      <c r="BK175" s="162">
        <f>ROUND(I175*H175,2)</f>
        <v>0.18</v>
      </c>
      <c r="BL175" s="14" t="s">
        <v>257</v>
      </c>
      <c r="BM175" s="161" t="s">
        <v>428</v>
      </c>
    </row>
    <row r="176" spans="1:65" s="12" customFormat="1" ht="22.9" customHeight="1">
      <c r="B176" s="137"/>
      <c r="D176" s="138" t="s">
        <v>70</v>
      </c>
      <c r="E176" s="147" t="s">
        <v>914</v>
      </c>
      <c r="F176" s="147" t="s">
        <v>915</v>
      </c>
      <c r="J176" s="148">
        <f>BK176</f>
        <v>2499.1900000000005</v>
      </c>
      <c r="L176" s="137"/>
      <c r="M176" s="141"/>
      <c r="N176" s="142"/>
      <c r="O176" s="142"/>
      <c r="P176" s="143">
        <f>SUM(P177:P200)</f>
        <v>0</v>
      </c>
      <c r="Q176" s="142"/>
      <c r="R176" s="143">
        <f>SUM(R177:R200)</f>
        <v>0</v>
      </c>
      <c r="S176" s="142"/>
      <c r="T176" s="144">
        <f>SUM(T177:T200)</f>
        <v>0</v>
      </c>
      <c r="AR176" s="138" t="s">
        <v>83</v>
      </c>
      <c r="AT176" s="145" t="s">
        <v>70</v>
      </c>
      <c r="AU176" s="145" t="s">
        <v>78</v>
      </c>
      <c r="AY176" s="138" t="s">
        <v>226</v>
      </c>
      <c r="BK176" s="146">
        <f>SUM(BK177:BK200)</f>
        <v>2499.1900000000005</v>
      </c>
    </row>
    <row r="177" spans="1:65" s="2" customFormat="1" ht="24.2" customHeight="1">
      <c r="A177" s="26"/>
      <c r="B177" s="149"/>
      <c r="C177" s="150" t="s">
        <v>288</v>
      </c>
      <c r="D177" s="150" t="s">
        <v>229</v>
      </c>
      <c r="E177" s="151" t="s">
        <v>1801</v>
      </c>
      <c r="F177" s="152" t="s">
        <v>1802</v>
      </c>
      <c r="G177" s="153" t="s">
        <v>269</v>
      </c>
      <c r="H177" s="154">
        <v>8</v>
      </c>
      <c r="I177" s="155">
        <v>11.54</v>
      </c>
      <c r="J177" s="155">
        <f t="shared" ref="J177:J200" si="20">ROUND(I177*H177,2)</f>
        <v>92.32</v>
      </c>
      <c r="K177" s="156"/>
      <c r="L177" s="27"/>
      <c r="M177" s="157" t="s">
        <v>1</v>
      </c>
      <c r="N177" s="158" t="s">
        <v>37</v>
      </c>
      <c r="O177" s="159">
        <v>0</v>
      </c>
      <c r="P177" s="159">
        <f t="shared" ref="P177:P200" si="21">O177*H177</f>
        <v>0</v>
      </c>
      <c r="Q177" s="159">
        <v>0</v>
      </c>
      <c r="R177" s="159">
        <f t="shared" ref="R177:R200" si="22">Q177*H177</f>
        <v>0</v>
      </c>
      <c r="S177" s="159">
        <v>0</v>
      </c>
      <c r="T177" s="160">
        <f t="shared" ref="T177:T200" si="23">S177*H177</f>
        <v>0</v>
      </c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R177" s="161" t="s">
        <v>257</v>
      </c>
      <c r="AT177" s="161" t="s">
        <v>229</v>
      </c>
      <c r="AU177" s="161" t="s">
        <v>83</v>
      </c>
      <c r="AY177" s="14" t="s">
        <v>226</v>
      </c>
      <c r="BE177" s="162">
        <f t="shared" ref="BE177:BE200" si="24">IF(N177="základná",J177,0)</f>
        <v>0</v>
      </c>
      <c r="BF177" s="162">
        <f t="shared" ref="BF177:BF200" si="25">IF(N177="znížená",J177,0)</f>
        <v>92.32</v>
      </c>
      <c r="BG177" s="162">
        <f t="shared" ref="BG177:BG200" si="26">IF(N177="zákl. prenesená",J177,0)</f>
        <v>0</v>
      </c>
      <c r="BH177" s="162">
        <f t="shared" ref="BH177:BH200" si="27">IF(N177="zníž. prenesená",J177,0)</f>
        <v>0</v>
      </c>
      <c r="BI177" s="162">
        <f t="shared" ref="BI177:BI200" si="28">IF(N177="nulová",J177,0)</f>
        <v>0</v>
      </c>
      <c r="BJ177" s="14" t="s">
        <v>83</v>
      </c>
      <c r="BK177" s="162">
        <f t="shared" ref="BK177:BK200" si="29">ROUND(I177*H177,2)</f>
        <v>92.32</v>
      </c>
      <c r="BL177" s="14" t="s">
        <v>257</v>
      </c>
      <c r="BM177" s="161" t="s">
        <v>431</v>
      </c>
    </row>
    <row r="178" spans="1:65" s="2" customFormat="1" ht="33" customHeight="1">
      <c r="A178" s="26"/>
      <c r="B178" s="149"/>
      <c r="C178" s="150" t="s">
        <v>432</v>
      </c>
      <c r="D178" s="150" t="s">
        <v>229</v>
      </c>
      <c r="E178" s="151" t="s">
        <v>916</v>
      </c>
      <c r="F178" s="152" t="s">
        <v>917</v>
      </c>
      <c r="G178" s="153" t="s">
        <v>269</v>
      </c>
      <c r="H178" s="154">
        <v>5</v>
      </c>
      <c r="I178" s="155">
        <v>25.06</v>
      </c>
      <c r="J178" s="155">
        <f t="shared" si="20"/>
        <v>125.3</v>
      </c>
      <c r="K178" s="156"/>
      <c r="L178" s="27"/>
      <c r="M178" s="157" t="s">
        <v>1</v>
      </c>
      <c r="N178" s="158" t="s">
        <v>37</v>
      </c>
      <c r="O178" s="159">
        <v>0</v>
      </c>
      <c r="P178" s="159">
        <f t="shared" si="21"/>
        <v>0</v>
      </c>
      <c r="Q178" s="159">
        <v>0</v>
      </c>
      <c r="R178" s="159">
        <f t="shared" si="22"/>
        <v>0</v>
      </c>
      <c r="S178" s="159">
        <v>0</v>
      </c>
      <c r="T178" s="160">
        <f t="shared" si="23"/>
        <v>0</v>
      </c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R178" s="161" t="s">
        <v>257</v>
      </c>
      <c r="AT178" s="161" t="s">
        <v>229</v>
      </c>
      <c r="AU178" s="161" t="s">
        <v>83</v>
      </c>
      <c r="AY178" s="14" t="s">
        <v>226</v>
      </c>
      <c r="BE178" s="162">
        <f t="shared" si="24"/>
        <v>0</v>
      </c>
      <c r="BF178" s="162">
        <f t="shared" si="25"/>
        <v>125.3</v>
      </c>
      <c r="BG178" s="162">
        <f t="shared" si="26"/>
        <v>0</v>
      </c>
      <c r="BH178" s="162">
        <f t="shared" si="27"/>
        <v>0</v>
      </c>
      <c r="BI178" s="162">
        <f t="shared" si="28"/>
        <v>0</v>
      </c>
      <c r="BJ178" s="14" t="s">
        <v>83</v>
      </c>
      <c r="BK178" s="162">
        <f t="shared" si="29"/>
        <v>125.3</v>
      </c>
      <c r="BL178" s="14" t="s">
        <v>257</v>
      </c>
      <c r="BM178" s="161" t="s">
        <v>435</v>
      </c>
    </row>
    <row r="179" spans="1:65" s="2" customFormat="1" ht="24.2" customHeight="1">
      <c r="A179" s="26"/>
      <c r="B179" s="149"/>
      <c r="C179" s="150" t="s">
        <v>296</v>
      </c>
      <c r="D179" s="150" t="s">
        <v>229</v>
      </c>
      <c r="E179" s="151" t="s">
        <v>1803</v>
      </c>
      <c r="F179" s="152" t="s">
        <v>1804</v>
      </c>
      <c r="G179" s="153" t="s">
        <v>232</v>
      </c>
      <c r="H179" s="154">
        <v>3</v>
      </c>
      <c r="I179" s="155">
        <v>18.670000000000002</v>
      </c>
      <c r="J179" s="155">
        <f t="shared" si="20"/>
        <v>56.01</v>
      </c>
      <c r="K179" s="156"/>
      <c r="L179" s="27"/>
      <c r="M179" s="157" t="s">
        <v>1</v>
      </c>
      <c r="N179" s="158" t="s">
        <v>37</v>
      </c>
      <c r="O179" s="159">
        <v>0</v>
      </c>
      <c r="P179" s="159">
        <f t="shared" si="21"/>
        <v>0</v>
      </c>
      <c r="Q179" s="159">
        <v>0</v>
      </c>
      <c r="R179" s="159">
        <f t="shared" si="22"/>
        <v>0</v>
      </c>
      <c r="S179" s="159">
        <v>0</v>
      </c>
      <c r="T179" s="160">
        <f t="shared" si="23"/>
        <v>0</v>
      </c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R179" s="161" t="s">
        <v>257</v>
      </c>
      <c r="AT179" s="161" t="s">
        <v>229</v>
      </c>
      <c r="AU179" s="161" t="s">
        <v>83</v>
      </c>
      <c r="AY179" s="14" t="s">
        <v>226</v>
      </c>
      <c r="BE179" s="162">
        <f t="shared" si="24"/>
        <v>0</v>
      </c>
      <c r="BF179" s="162">
        <f t="shared" si="25"/>
        <v>56.01</v>
      </c>
      <c r="BG179" s="162">
        <f t="shared" si="26"/>
        <v>0</v>
      </c>
      <c r="BH179" s="162">
        <f t="shared" si="27"/>
        <v>0</v>
      </c>
      <c r="BI179" s="162">
        <f t="shared" si="28"/>
        <v>0</v>
      </c>
      <c r="BJ179" s="14" t="s">
        <v>83</v>
      </c>
      <c r="BK179" s="162">
        <f t="shared" si="29"/>
        <v>56.01</v>
      </c>
      <c r="BL179" s="14" t="s">
        <v>257</v>
      </c>
      <c r="BM179" s="161" t="s">
        <v>438</v>
      </c>
    </row>
    <row r="180" spans="1:65" s="2" customFormat="1" ht="21.75" customHeight="1">
      <c r="A180" s="26"/>
      <c r="B180" s="149"/>
      <c r="C180" s="150" t="s">
        <v>441</v>
      </c>
      <c r="D180" s="150" t="s">
        <v>229</v>
      </c>
      <c r="E180" s="151" t="s">
        <v>918</v>
      </c>
      <c r="F180" s="152" t="s">
        <v>919</v>
      </c>
      <c r="G180" s="153" t="s">
        <v>232</v>
      </c>
      <c r="H180" s="154">
        <v>24.3</v>
      </c>
      <c r="I180" s="155">
        <v>24.65</v>
      </c>
      <c r="J180" s="155">
        <f t="shared" si="20"/>
        <v>599</v>
      </c>
      <c r="K180" s="156"/>
      <c r="L180" s="27"/>
      <c r="M180" s="157" t="s">
        <v>1</v>
      </c>
      <c r="N180" s="158" t="s">
        <v>37</v>
      </c>
      <c r="O180" s="159">
        <v>0</v>
      </c>
      <c r="P180" s="159">
        <f t="shared" si="21"/>
        <v>0</v>
      </c>
      <c r="Q180" s="159">
        <v>0</v>
      </c>
      <c r="R180" s="159">
        <f t="shared" si="22"/>
        <v>0</v>
      </c>
      <c r="S180" s="159">
        <v>0</v>
      </c>
      <c r="T180" s="160">
        <f t="shared" si="23"/>
        <v>0</v>
      </c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R180" s="161" t="s">
        <v>257</v>
      </c>
      <c r="AT180" s="161" t="s">
        <v>229</v>
      </c>
      <c r="AU180" s="161" t="s">
        <v>83</v>
      </c>
      <c r="AY180" s="14" t="s">
        <v>226</v>
      </c>
      <c r="BE180" s="162">
        <f t="shared" si="24"/>
        <v>0</v>
      </c>
      <c r="BF180" s="162">
        <f t="shared" si="25"/>
        <v>599</v>
      </c>
      <c r="BG180" s="162">
        <f t="shared" si="26"/>
        <v>0</v>
      </c>
      <c r="BH180" s="162">
        <f t="shared" si="27"/>
        <v>0</v>
      </c>
      <c r="BI180" s="162">
        <f t="shared" si="28"/>
        <v>0</v>
      </c>
      <c r="BJ180" s="14" t="s">
        <v>83</v>
      </c>
      <c r="BK180" s="162">
        <f t="shared" si="29"/>
        <v>599</v>
      </c>
      <c r="BL180" s="14" t="s">
        <v>257</v>
      </c>
      <c r="BM180" s="161" t="s">
        <v>444</v>
      </c>
    </row>
    <row r="181" spans="1:65" s="2" customFormat="1" ht="24.2" customHeight="1">
      <c r="A181" s="26"/>
      <c r="B181" s="149"/>
      <c r="C181" s="150" t="s">
        <v>299</v>
      </c>
      <c r="D181" s="150" t="s">
        <v>229</v>
      </c>
      <c r="E181" s="151" t="s">
        <v>924</v>
      </c>
      <c r="F181" s="152" t="s">
        <v>925</v>
      </c>
      <c r="G181" s="153" t="s">
        <v>232</v>
      </c>
      <c r="H181" s="154">
        <v>7.5</v>
      </c>
      <c r="I181" s="155">
        <v>11.94</v>
      </c>
      <c r="J181" s="155">
        <f t="shared" si="20"/>
        <v>89.55</v>
      </c>
      <c r="K181" s="156"/>
      <c r="L181" s="27"/>
      <c r="M181" s="157" t="s">
        <v>1</v>
      </c>
      <c r="N181" s="158" t="s">
        <v>37</v>
      </c>
      <c r="O181" s="159">
        <v>0</v>
      </c>
      <c r="P181" s="159">
        <f t="shared" si="21"/>
        <v>0</v>
      </c>
      <c r="Q181" s="159">
        <v>0</v>
      </c>
      <c r="R181" s="159">
        <f t="shared" si="22"/>
        <v>0</v>
      </c>
      <c r="S181" s="159">
        <v>0</v>
      </c>
      <c r="T181" s="160">
        <f t="shared" si="23"/>
        <v>0</v>
      </c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R181" s="161" t="s">
        <v>257</v>
      </c>
      <c r="AT181" s="161" t="s">
        <v>229</v>
      </c>
      <c r="AU181" s="161" t="s">
        <v>83</v>
      </c>
      <c r="AY181" s="14" t="s">
        <v>226</v>
      </c>
      <c r="BE181" s="162">
        <f t="shared" si="24"/>
        <v>0</v>
      </c>
      <c r="BF181" s="162">
        <f t="shared" si="25"/>
        <v>89.55</v>
      </c>
      <c r="BG181" s="162">
        <f t="shared" si="26"/>
        <v>0</v>
      </c>
      <c r="BH181" s="162">
        <f t="shared" si="27"/>
        <v>0</v>
      </c>
      <c r="BI181" s="162">
        <f t="shared" si="28"/>
        <v>0</v>
      </c>
      <c r="BJ181" s="14" t="s">
        <v>83</v>
      </c>
      <c r="BK181" s="162">
        <f t="shared" si="29"/>
        <v>89.55</v>
      </c>
      <c r="BL181" s="14" t="s">
        <v>257</v>
      </c>
      <c r="BM181" s="161" t="s">
        <v>447</v>
      </c>
    </row>
    <row r="182" spans="1:65" s="2" customFormat="1" ht="24.2" customHeight="1">
      <c r="A182" s="26"/>
      <c r="B182" s="149"/>
      <c r="C182" s="150" t="s">
        <v>448</v>
      </c>
      <c r="D182" s="150" t="s">
        <v>229</v>
      </c>
      <c r="E182" s="151" t="s">
        <v>926</v>
      </c>
      <c r="F182" s="152" t="s">
        <v>927</v>
      </c>
      <c r="G182" s="153" t="s">
        <v>232</v>
      </c>
      <c r="H182" s="154">
        <v>28.5</v>
      </c>
      <c r="I182" s="155">
        <v>15.69</v>
      </c>
      <c r="J182" s="155">
        <f t="shared" si="20"/>
        <v>447.17</v>
      </c>
      <c r="K182" s="156"/>
      <c r="L182" s="27"/>
      <c r="M182" s="157" t="s">
        <v>1</v>
      </c>
      <c r="N182" s="158" t="s">
        <v>37</v>
      </c>
      <c r="O182" s="159">
        <v>0</v>
      </c>
      <c r="P182" s="159">
        <f t="shared" si="21"/>
        <v>0</v>
      </c>
      <c r="Q182" s="159">
        <v>0</v>
      </c>
      <c r="R182" s="159">
        <f t="shared" si="22"/>
        <v>0</v>
      </c>
      <c r="S182" s="159">
        <v>0</v>
      </c>
      <c r="T182" s="160">
        <f t="shared" si="23"/>
        <v>0</v>
      </c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R182" s="161" t="s">
        <v>257</v>
      </c>
      <c r="AT182" s="161" t="s">
        <v>229</v>
      </c>
      <c r="AU182" s="161" t="s">
        <v>83</v>
      </c>
      <c r="AY182" s="14" t="s">
        <v>226</v>
      </c>
      <c r="BE182" s="162">
        <f t="shared" si="24"/>
        <v>0</v>
      </c>
      <c r="BF182" s="162">
        <f t="shared" si="25"/>
        <v>447.17</v>
      </c>
      <c r="BG182" s="162">
        <f t="shared" si="26"/>
        <v>0</v>
      </c>
      <c r="BH182" s="162">
        <f t="shared" si="27"/>
        <v>0</v>
      </c>
      <c r="BI182" s="162">
        <f t="shared" si="28"/>
        <v>0</v>
      </c>
      <c r="BJ182" s="14" t="s">
        <v>83</v>
      </c>
      <c r="BK182" s="162">
        <f t="shared" si="29"/>
        <v>447.17</v>
      </c>
      <c r="BL182" s="14" t="s">
        <v>257</v>
      </c>
      <c r="BM182" s="161" t="s">
        <v>451</v>
      </c>
    </row>
    <row r="183" spans="1:65" s="2" customFormat="1" ht="16.5" customHeight="1">
      <c r="A183" s="26"/>
      <c r="B183" s="149"/>
      <c r="C183" s="150" t="s">
        <v>303</v>
      </c>
      <c r="D183" s="150" t="s">
        <v>229</v>
      </c>
      <c r="E183" s="151" t="s">
        <v>928</v>
      </c>
      <c r="F183" s="152" t="s">
        <v>929</v>
      </c>
      <c r="G183" s="153" t="s">
        <v>269</v>
      </c>
      <c r="H183" s="154">
        <v>3</v>
      </c>
      <c r="I183" s="155">
        <v>7.34</v>
      </c>
      <c r="J183" s="155">
        <f t="shared" si="20"/>
        <v>22.02</v>
      </c>
      <c r="K183" s="156"/>
      <c r="L183" s="27"/>
      <c r="M183" s="157" t="s">
        <v>1</v>
      </c>
      <c r="N183" s="158" t="s">
        <v>37</v>
      </c>
      <c r="O183" s="159">
        <v>0</v>
      </c>
      <c r="P183" s="159">
        <f t="shared" si="21"/>
        <v>0</v>
      </c>
      <c r="Q183" s="159">
        <v>0</v>
      </c>
      <c r="R183" s="159">
        <f t="shared" si="22"/>
        <v>0</v>
      </c>
      <c r="S183" s="159">
        <v>0</v>
      </c>
      <c r="T183" s="160">
        <f t="shared" si="23"/>
        <v>0</v>
      </c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R183" s="161" t="s">
        <v>257</v>
      </c>
      <c r="AT183" s="161" t="s">
        <v>229</v>
      </c>
      <c r="AU183" s="161" t="s">
        <v>83</v>
      </c>
      <c r="AY183" s="14" t="s">
        <v>226</v>
      </c>
      <c r="BE183" s="162">
        <f t="shared" si="24"/>
        <v>0</v>
      </c>
      <c r="BF183" s="162">
        <f t="shared" si="25"/>
        <v>22.02</v>
      </c>
      <c r="BG183" s="162">
        <f t="shared" si="26"/>
        <v>0</v>
      </c>
      <c r="BH183" s="162">
        <f t="shared" si="27"/>
        <v>0</v>
      </c>
      <c r="BI183" s="162">
        <f t="shared" si="28"/>
        <v>0</v>
      </c>
      <c r="BJ183" s="14" t="s">
        <v>83</v>
      </c>
      <c r="BK183" s="162">
        <f t="shared" si="29"/>
        <v>22.02</v>
      </c>
      <c r="BL183" s="14" t="s">
        <v>257</v>
      </c>
      <c r="BM183" s="161" t="s">
        <v>454</v>
      </c>
    </row>
    <row r="184" spans="1:65" s="2" customFormat="1" ht="24.2" customHeight="1">
      <c r="A184" s="26"/>
      <c r="B184" s="149"/>
      <c r="C184" s="167" t="s">
        <v>455</v>
      </c>
      <c r="D184" s="167" t="s">
        <v>362</v>
      </c>
      <c r="E184" s="168" t="s">
        <v>930</v>
      </c>
      <c r="F184" s="169" t="s">
        <v>931</v>
      </c>
      <c r="G184" s="170" t="s">
        <v>269</v>
      </c>
      <c r="H184" s="171">
        <v>3</v>
      </c>
      <c r="I184" s="172">
        <v>8.4700000000000006</v>
      </c>
      <c r="J184" s="172">
        <f t="shared" si="20"/>
        <v>25.41</v>
      </c>
      <c r="K184" s="173"/>
      <c r="L184" s="174"/>
      <c r="M184" s="175" t="s">
        <v>1</v>
      </c>
      <c r="N184" s="176" t="s">
        <v>37</v>
      </c>
      <c r="O184" s="159">
        <v>0</v>
      </c>
      <c r="P184" s="159">
        <f t="shared" si="21"/>
        <v>0</v>
      </c>
      <c r="Q184" s="159">
        <v>0</v>
      </c>
      <c r="R184" s="159">
        <f t="shared" si="22"/>
        <v>0</v>
      </c>
      <c r="S184" s="159">
        <v>0</v>
      </c>
      <c r="T184" s="160">
        <f t="shared" si="23"/>
        <v>0</v>
      </c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R184" s="161" t="s">
        <v>288</v>
      </c>
      <c r="AT184" s="161" t="s">
        <v>362</v>
      </c>
      <c r="AU184" s="161" t="s">
        <v>83</v>
      </c>
      <c r="AY184" s="14" t="s">
        <v>226</v>
      </c>
      <c r="BE184" s="162">
        <f t="shared" si="24"/>
        <v>0</v>
      </c>
      <c r="BF184" s="162">
        <f t="shared" si="25"/>
        <v>25.41</v>
      </c>
      <c r="BG184" s="162">
        <f t="shared" si="26"/>
        <v>0</v>
      </c>
      <c r="BH184" s="162">
        <f t="shared" si="27"/>
        <v>0</v>
      </c>
      <c r="BI184" s="162">
        <f t="shared" si="28"/>
        <v>0</v>
      </c>
      <c r="BJ184" s="14" t="s">
        <v>83</v>
      </c>
      <c r="BK184" s="162">
        <f t="shared" si="29"/>
        <v>25.41</v>
      </c>
      <c r="BL184" s="14" t="s">
        <v>257</v>
      </c>
      <c r="BM184" s="161" t="s">
        <v>458</v>
      </c>
    </row>
    <row r="185" spans="1:65" s="2" customFormat="1" ht="16.5" customHeight="1">
      <c r="A185" s="26"/>
      <c r="B185" s="149"/>
      <c r="C185" s="150" t="s">
        <v>306</v>
      </c>
      <c r="D185" s="150" t="s">
        <v>229</v>
      </c>
      <c r="E185" s="151" t="s">
        <v>932</v>
      </c>
      <c r="F185" s="152" t="s">
        <v>933</v>
      </c>
      <c r="G185" s="153" t="s">
        <v>269</v>
      </c>
      <c r="H185" s="154">
        <v>3</v>
      </c>
      <c r="I185" s="155">
        <v>6</v>
      </c>
      <c r="J185" s="155">
        <f t="shared" si="20"/>
        <v>18</v>
      </c>
      <c r="K185" s="156"/>
      <c r="L185" s="27"/>
      <c r="M185" s="157" t="s">
        <v>1</v>
      </c>
      <c r="N185" s="158" t="s">
        <v>37</v>
      </c>
      <c r="O185" s="159">
        <v>0</v>
      </c>
      <c r="P185" s="159">
        <f t="shared" si="21"/>
        <v>0</v>
      </c>
      <c r="Q185" s="159">
        <v>0</v>
      </c>
      <c r="R185" s="159">
        <f t="shared" si="22"/>
        <v>0</v>
      </c>
      <c r="S185" s="159">
        <v>0</v>
      </c>
      <c r="T185" s="160">
        <f t="shared" si="23"/>
        <v>0</v>
      </c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R185" s="161" t="s">
        <v>257</v>
      </c>
      <c r="AT185" s="161" t="s">
        <v>229</v>
      </c>
      <c r="AU185" s="161" t="s">
        <v>83</v>
      </c>
      <c r="AY185" s="14" t="s">
        <v>226</v>
      </c>
      <c r="BE185" s="162">
        <f t="shared" si="24"/>
        <v>0</v>
      </c>
      <c r="BF185" s="162">
        <f t="shared" si="25"/>
        <v>18</v>
      </c>
      <c r="BG185" s="162">
        <f t="shared" si="26"/>
        <v>0</v>
      </c>
      <c r="BH185" s="162">
        <f t="shared" si="27"/>
        <v>0</v>
      </c>
      <c r="BI185" s="162">
        <f t="shared" si="28"/>
        <v>0</v>
      </c>
      <c r="BJ185" s="14" t="s">
        <v>83</v>
      </c>
      <c r="BK185" s="162">
        <f t="shared" si="29"/>
        <v>18</v>
      </c>
      <c r="BL185" s="14" t="s">
        <v>257</v>
      </c>
      <c r="BM185" s="161" t="s">
        <v>461</v>
      </c>
    </row>
    <row r="186" spans="1:65" s="2" customFormat="1" ht="24.2" customHeight="1">
      <c r="A186" s="26"/>
      <c r="B186" s="149"/>
      <c r="C186" s="167" t="s">
        <v>462</v>
      </c>
      <c r="D186" s="167" t="s">
        <v>362</v>
      </c>
      <c r="E186" s="168" t="s">
        <v>934</v>
      </c>
      <c r="F186" s="169" t="s">
        <v>935</v>
      </c>
      <c r="G186" s="170" t="s">
        <v>269</v>
      </c>
      <c r="H186" s="171">
        <v>3</v>
      </c>
      <c r="I186" s="172">
        <v>12.71</v>
      </c>
      <c r="J186" s="172">
        <f t="shared" si="20"/>
        <v>38.130000000000003</v>
      </c>
      <c r="K186" s="173"/>
      <c r="L186" s="174"/>
      <c r="M186" s="175" t="s">
        <v>1</v>
      </c>
      <c r="N186" s="176" t="s">
        <v>37</v>
      </c>
      <c r="O186" s="159">
        <v>0</v>
      </c>
      <c r="P186" s="159">
        <f t="shared" si="21"/>
        <v>0</v>
      </c>
      <c r="Q186" s="159">
        <v>0</v>
      </c>
      <c r="R186" s="159">
        <f t="shared" si="22"/>
        <v>0</v>
      </c>
      <c r="S186" s="159">
        <v>0</v>
      </c>
      <c r="T186" s="160">
        <f t="shared" si="23"/>
        <v>0</v>
      </c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R186" s="161" t="s">
        <v>288</v>
      </c>
      <c r="AT186" s="161" t="s">
        <v>362</v>
      </c>
      <c r="AU186" s="161" t="s">
        <v>83</v>
      </c>
      <c r="AY186" s="14" t="s">
        <v>226</v>
      </c>
      <c r="BE186" s="162">
        <f t="shared" si="24"/>
        <v>0</v>
      </c>
      <c r="BF186" s="162">
        <f t="shared" si="25"/>
        <v>38.130000000000003</v>
      </c>
      <c r="BG186" s="162">
        <f t="shared" si="26"/>
        <v>0</v>
      </c>
      <c r="BH186" s="162">
        <f t="shared" si="27"/>
        <v>0</v>
      </c>
      <c r="BI186" s="162">
        <f t="shared" si="28"/>
        <v>0</v>
      </c>
      <c r="BJ186" s="14" t="s">
        <v>83</v>
      </c>
      <c r="BK186" s="162">
        <f t="shared" si="29"/>
        <v>38.130000000000003</v>
      </c>
      <c r="BL186" s="14" t="s">
        <v>257</v>
      </c>
      <c r="BM186" s="161" t="s">
        <v>465</v>
      </c>
    </row>
    <row r="187" spans="1:65" s="2" customFormat="1" ht="21.75" customHeight="1">
      <c r="A187" s="26"/>
      <c r="B187" s="149"/>
      <c r="C187" s="167" t="s">
        <v>312</v>
      </c>
      <c r="D187" s="167" t="s">
        <v>362</v>
      </c>
      <c r="E187" s="168" t="s">
        <v>936</v>
      </c>
      <c r="F187" s="169" t="s">
        <v>937</v>
      </c>
      <c r="G187" s="170" t="s">
        <v>269</v>
      </c>
      <c r="H187" s="171">
        <v>3</v>
      </c>
      <c r="I187" s="172">
        <v>70.47</v>
      </c>
      <c r="J187" s="172">
        <f t="shared" si="20"/>
        <v>211.41</v>
      </c>
      <c r="K187" s="173"/>
      <c r="L187" s="174"/>
      <c r="M187" s="175" t="s">
        <v>1</v>
      </c>
      <c r="N187" s="176" t="s">
        <v>37</v>
      </c>
      <c r="O187" s="159">
        <v>0</v>
      </c>
      <c r="P187" s="159">
        <f t="shared" si="21"/>
        <v>0</v>
      </c>
      <c r="Q187" s="159">
        <v>0</v>
      </c>
      <c r="R187" s="159">
        <f t="shared" si="22"/>
        <v>0</v>
      </c>
      <c r="S187" s="159">
        <v>0</v>
      </c>
      <c r="T187" s="160">
        <f t="shared" si="23"/>
        <v>0</v>
      </c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R187" s="161" t="s">
        <v>288</v>
      </c>
      <c r="AT187" s="161" t="s">
        <v>362</v>
      </c>
      <c r="AU187" s="161" t="s">
        <v>83</v>
      </c>
      <c r="AY187" s="14" t="s">
        <v>226</v>
      </c>
      <c r="BE187" s="162">
        <f t="shared" si="24"/>
        <v>0</v>
      </c>
      <c r="BF187" s="162">
        <f t="shared" si="25"/>
        <v>211.41</v>
      </c>
      <c r="BG187" s="162">
        <f t="shared" si="26"/>
        <v>0</v>
      </c>
      <c r="BH187" s="162">
        <f t="shared" si="27"/>
        <v>0</v>
      </c>
      <c r="BI187" s="162">
        <f t="shared" si="28"/>
        <v>0</v>
      </c>
      <c r="BJ187" s="14" t="s">
        <v>83</v>
      </c>
      <c r="BK187" s="162">
        <f t="shared" si="29"/>
        <v>211.41</v>
      </c>
      <c r="BL187" s="14" t="s">
        <v>257</v>
      </c>
      <c r="BM187" s="161" t="s">
        <v>468</v>
      </c>
    </row>
    <row r="188" spans="1:65" s="2" customFormat="1" ht="21.75" customHeight="1">
      <c r="A188" s="26"/>
      <c r="B188" s="149"/>
      <c r="C188" s="167" t="s">
        <v>469</v>
      </c>
      <c r="D188" s="167" t="s">
        <v>362</v>
      </c>
      <c r="E188" s="168" t="s">
        <v>938</v>
      </c>
      <c r="F188" s="169" t="s">
        <v>939</v>
      </c>
      <c r="G188" s="170" t="s">
        <v>269</v>
      </c>
      <c r="H188" s="171">
        <v>3</v>
      </c>
      <c r="I188" s="172">
        <v>7.74</v>
      </c>
      <c r="J188" s="172">
        <f t="shared" si="20"/>
        <v>23.22</v>
      </c>
      <c r="K188" s="173"/>
      <c r="L188" s="174"/>
      <c r="M188" s="175" t="s">
        <v>1</v>
      </c>
      <c r="N188" s="176" t="s">
        <v>37</v>
      </c>
      <c r="O188" s="159">
        <v>0</v>
      </c>
      <c r="P188" s="159">
        <f t="shared" si="21"/>
        <v>0</v>
      </c>
      <c r="Q188" s="159">
        <v>0</v>
      </c>
      <c r="R188" s="159">
        <f t="shared" si="22"/>
        <v>0</v>
      </c>
      <c r="S188" s="159">
        <v>0</v>
      </c>
      <c r="T188" s="160">
        <f t="shared" si="23"/>
        <v>0</v>
      </c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R188" s="161" t="s">
        <v>288</v>
      </c>
      <c r="AT188" s="161" t="s">
        <v>362</v>
      </c>
      <c r="AU188" s="161" t="s">
        <v>83</v>
      </c>
      <c r="AY188" s="14" t="s">
        <v>226</v>
      </c>
      <c r="BE188" s="162">
        <f t="shared" si="24"/>
        <v>0</v>
      </c>
      <c r="BF188" s="162">
        <f t="shared" si="25"/>
        <v>23.22</v>
      </c>
      <c r="BG188" s="162">
        <f t="shared" si="26"/>
        <v>0</v>
      </c>
      <c r="BH188" s="162">
        <f t="shared" si="27"/>
        <v>0</v>
      </c>
      <c r="BI188" s="162">
        <f t="shared" si="28"/>
        <v>0</v>
      </c>
      <c r="BJ188" s="14" t="s">
        <v>83</v>
      </c>
      <c r="BK188" s="162">
        <f t="shared" si="29"/>
        <v>23.22</v>
      </c>
      <c r="BL188" s="14" t="s">
        <v>257</v>
      </c>
      <c r="BM188" s="161" t="s">
        <v>472</v>
      </c>
    </row>
    <row r="189" spans="1:65" s="2" customFormat="1" ht="21.75" customHeight="1">
      <c r="A189" s="26"/>
      <c r="B189" s="149"/>
      <c r="C189" s="150" t="s">
        <v>315</v>
      </c>
      <c r="D189" s="150" t="s">
        <v>229</v>
      </c>
      <c r="E189" s="151" t="s">
        <v>940</v>
      </c>
      <c r="F189" s="152" t="s">
        <v>941</v>
      </c>
      <c r="G189" s="153" t="s">
        <v>232</v>
      </c>
      <c r="H189" s="154">
        <v>4.2</v>
      </c>
      <c r="I189" s="155">
        <v>9.9</v>
      </c>
      <c r="J189" s="155">
        <f t="shared" si="20"/>
        <v>41.58</v>
      </c>
      <c r="K189" s="156"/>
      <c r="L189" s="27"/>
      <c r="M189" s="157" t="s">
        <v>1</v>
      </c>
      <c r="N189" s="158" t="s">
        <v>37</v>
      </c>
      <c r="O189" s="159">
        <v>0</v>
      </c>
      <c r="P189" s="159">
        <f t="shared" si="21"/>
        <v>0</v>
      </c>
      <c r="Q189" s="159">
        <v>0</v>
      </c>
      <c r="R189" s="159">
        <f t="shared" si="22"/>
        <v>0</v>
      </c>
      <c r="S189" s="159">
        <v>0</v>
      </c>
      <c r="T189" s="160">
        <f t="shared" si="23"/>
        <v>0</v>
      </c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R189" s="161" t="s">
        <v>257</v>
      </c>
      <c r="AT189" s="161" t="s">
        <v>229</v>
      </c>
      <c r="AU189" s="161" t="s">
        <v>83</v>
      </c>
      <c r="AY189" s="14" t="s">
        <v>226</v>
      </c>
      <c r="BE189" s="162">
        <f t="shared" si="24"/>
        <v>0</v>
      </c>
      <c r="BF189" s="162">
        <f t="shared" si="25"/>
        <v>41.58</v>
      </c>
      <c r="BG189" s="162">
        <f t="shared" si="26"/>
        <v>0</v>
      </c>
      <c r="BH189" s="162">
        <f t="shared" si="27"/>
        <v>0</v>
      </c>
      <c r="BI189" s="162">
        <f t="shared" si="28"/>
        <v>0</v>
      </c>
      <c r="BJ189" s="14" t="s">
        <v>83</v>
      </c>
      <c r="BK189" s="162">
        <f t="shared" si="29"/>
        <v>41.58</v>
      </c>
      <c r="BL189" s="14" t="s">
        <v>257</v>
      </c>
      <c r="BM189" s="161" t="s">
        <v>475</v>
      </c>
    </row>
    <row r="190" spans="1:65" s="2" customFormat="1" ht="21.75" customHeight="1">
      <c r="A190" s="26"/>
      <c r="B190" s="149"/>
      <c r="C190" s="150" t="s">
        <v>476</v>
      </c>
      <c r="D190" s="150" t="s">
        <v>229</v>
      </c>
      <c r="E190" s="151" t="s">
        <v>942</v>
      </c>
      <c r="F190" s="152" t="s">
        <v>943</v>
      </c>
      <c r="G190" s="153" t="s">
        <v>232</v>
      </c>
      <c r="H190" s="154">
        <v>14</v>
      </c>
      <c r="I190" s="155">
        <v>11.25</v>
      </c>
      <c r="J190" s="155">
        <f t="shared" si="20"/>
        <v>157.5</v>
      </c>
      <c r="K190" s="156"/>
      <c r="L190" s="27"/>
      <c r="M190" s="157" t="s">
        <v>1</v>
      </c>
      <c r="N190" s="158" t="s">
        <v>37</v>
      </c>
      <c r="O190" s="159">
        <v>0</v>
      </c>
      <c r="P190" s="159">
        <f t="shared" si="21"/>
        <v>0</v>
      </c>
      <c r="Q190" s="159">
        <v>0</v>
      </c>
      <c r="R190" s="159">
        <f t="shared" si="22"/>
        <v>0</v>
      </c>
      <c r="S190" s="159">
        <v>0</v>
      </c>
      <c r="T190" s="160">
        <f t="shared" si="23"/>
        <v>0</v>
      </c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R190" s="161" t="s">
        <v>257</v>
      </c>
      <c r="AT190" s="161" t="s">
        <v>229</v>
      </c>
      <c r="AU190" s="161" t="s">
        <v>83</v>
      </c>
      <c r="AY190" s="14" t="s">
        <v>226</v>
      </c>
      <c r="BE190" s="162">
        <f t="shared" si="24"/>
        <v>0</v>
      </c>
      <c r="BF190" s="162">
        <f t="shared" si="25"/>
        <v>157.5</v>
      </c>
      <c r="BG190" s="162">
        <f t="shared" si="26"/>
        <v>0</v>
      </c>
      <c r="BH190" s="162">
        <f t="shared" si="27"/>
        <v>0</v>
      </c>
      <c r="BI190" s="162">
        <f t="shared" si="28"/>
        <v>0</v>
      </c>
      <c r="BJ190" s="14" t="s">
        <v>83</v>
      </c>
      <c r="BK190" s="162">
        <f t="shared" si="29"/>
        <v>157.5</v>
      </c>
      <c r="BL190" s="14" t="s">
        <v>257</v>
      </c>
      <c r="BM190" s="161" t="s">
        <v>477</v>
      </c>
    </row>
    <row r="191" spans="1:65" s="2" customFormat="1" ht="21.75" customHeight="1">
      <c r="A191" s="26"/>
      <c r="B191" s="149"/>
      <c r="C191" s="150" t="s">
        <v>319</v>
      </c>
      <c r="D191" s="150" t="s">
        <v>229</v>
      </c>
      <c r="E191" s="151" t="s">
        <v>946</v>
      </c>
      <c r="F191" s="152" t="s">
        <v>947</v>
      </c>
      <c r="G191" s="153" t="s">
        <v>232</v>
      </c>
      <c r="H191" s="154">
        <v>5</v>
      </c>
      <c r="I191" s="155">
        <v>19.71</v>
      </c>
      <c r="J191" s="155">
        <f t="shared" si="20"/>
        <v>98.55</v>
      </c>
      <c r="K191" s="156"/>
      <c r="L191" s="27"/>
      <c r="M191" s="157" t="s">
        <v>1</v>
      </c>
      <c r="N191" s="158" t="s">
        <v>37</v>
      </c>
      <c r="O191" s="159">
        <v>0</v>
      </c>
      <c r="P191" s="159">
        <f t="shared" si="21"/>
        <v>0</v>
      </c>
      <c r="Q191" s="159">
        <v>0</v>
      </c>
      <c r="R191" s="159">
        <f t="shared" si="22"/>
        <v>0</v>
      </c>
      <c r="S191" s="159">
        <v>0</v>
      </c>
      <c r="T191" s="160">
        <f t="shared" si="23"/>
        <v>0</v>
      </c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R191" s="161" t="s">
        <v>257</v>
      </c>
      <c r="AT191" s="161" t="s">
        <v>229</v>
      </c>
      <c r="AU191" s="161" t="s">
        <v>83</v>
      </c>
      <c r="AY191" s="14" t="s">
        <v>226</v>
      </c>
      <c r="BE191" s="162">
        <f t="shared" si="24"/>
        <v>0</v>
      </c>
      <c r="BF191" s="162">
        <f t="shared" si="25"/>
        <v>98.55</v>
      </c>
      <c r="BG191" s="162">
        <f t="shared" si="26"/>
        <v>0</v>
      </c>
      <c r="BH191" s="162">
        <f t="shared" si="27"/>
        <v>0</v>
      </c>
      <c r="BI191" s="162">
        <f t="shared" si="28"/>
        <v>0</v>
      </c>
      <c r="BJ191" s="14" t="s">
        <v>83</v>
      </c>
      <c r="BK191" s="162">
        <f t="shared" si="29"/>
        <v>98.55</v>
      </c>
      <c r="BL191" s="14" t="s">
        <v>257</v>
      </c>
      <c r="BM191" s="161" t="s">
        <v>478</v>
      </c>
    </row>
    <row r="192" spans="1:65" s="2" customFormat="1" ht="24.2" customHeight="1">
      <c r="A192" s="26"/>
      <c r="B192" s="149"/>
      <c r="C192" s="150" t="s">
        <v>479</v>
      </c>
      <c r="D192" s="150" t="s">
        <v>229</v>
      </c>
      <c r="E192" s="151" t="s">
        <v>948</v>
      </c>
      <c r="F192" s="152" t="s">
        <v>949</v>
      </c>
      <c r="G192" s="153" t="s">
        <v>269</v>
      </c>
      <c r="H192" s="154">
        <v>3</v>
      </c>
      <c r="I192" s="155">
        <v>3.21</v>
      </c>
      <c r="J192" s="155">
        <f t="shared" si="20"/>
        <v>9.6300000000000008</v>
      </c>
      <c r="K192" s="156"/>
      <c r="L192" s="27"/>
      <c r="M192" s="157" t="s">
        <v>1</v>
      </c>
      <c r="N192" s="158" t="s">
        <v>37</v>
      </c>
      <c r="O192" s="159">
        <v>0</v>
      </c>
      <c r="P192" s="159">
        <f t="shared" si="21"/>
        <v>0</v>
      </c>
      <c r="Q192" s="159">
        <v>0</v>
      </c>
      <c r="R192" s="159">
        <f t="shared" si="22"/>
        <v>0</v>
      </c>
      <c r="S192" s="159">
        <v>0</v>
      </c>
      <c r="T192" s="160">
        <f t="shared" si="23"/>
        <v>0</v>
      </c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R192" s="161" t="s">
        <v>257</v>
      </c>
      <c r="AT192" s="161" t="s">
        <v>229</v>
      </c>
      <c r="AU192" s="161" t="s">
        <v>83</v>
      </c>
      <c r="AY192" s="14" t="s">
        <v>226</v>
      </c>
      <c r="BE192" s="162">
        <f t="shared" si="24"/>
        <v>0</v>
      </c>
      <c r="BF192" s="162">
        <f t="shared" si="25"/>
        <v>9.6300000000000008</v>
      </c>
      <c r="BG192" s="162">
        <f t="shared" si="26"/>
        <v>0</v>
      </c>
      <c r="BH192" s="162">
        <f t="shared" si="27"/>
        <v>0</v>
      </c>
      <c r="BI192" s="162">
        <f t="shared" si="28"/>
        <v>0</v>
      </c>
      <c r="BJ192" s="14" t="s">
        <v>83</v>
      </c>
      <c r="BK192" s="162">
        <f t="shared" si="29"/>
        <v>9.6300000000000008</v>
      </c>
      <c r="BL192" s="14" t="s">
        <v>257</v>
      </c>
      <c r="BM192" s="161" t="s">
        <v>480</v>
      </c>
    </row>
    <row r="193" spans="1:65" s="2" customFormat="1" ht="24.2" customHeight="1">
      <c r="A193" s="26"/>
      <c r="B193" s="149"/>
      <c r="C193" s="150" t="s">
        <v>324</v>
      </c>
      <c r="D193" s="150" t="s">
        <v>229</v>
      </c>
      <c r="E193" s="151" t="s">
        <v>950</v>
      </c>
      <c r="F193" s="152" t="s">
        <v>951</v>
      </c>
      <c r="G193" s="153" t="s">
        <v>269</v>
      </c>
      <c r="H193" s="154">
        <v>13</v>
      </c>
      <c r="I193" s="155">
        <v>3.56</v>
      </c>
      <c r="J193" s="155">
        <f t="shared" si="20"/>
        <v>46.28</v>
      </c>
      <c r="K193" s="156"/>
      <c r="L193" s="27"/>
      <c r="M193" s="157" t="s">
        <v>1</v>
      </c>
      <c r="N193" s="158" t="s">
        <v>37</v>
      </c>
      <c r="O193" s="159">
        <v>0</v>
      </c>
      <c r="P193" s="159">
        <f t="shared" si="21"/>
        <v>0</v>
      </c>
      <c r="Q193" s="159">
        <v>0</v>
      </c>
      <c r="R193" s="159">
        <f t="shared" si="22"/>
        <v>0</v>
      </c>
      <c r="S193" s="159">
        <v>0</v>
      </c>
      <c r="T193" s="160">
        <f t="shared" si="23"/>
        <v>0</v>
      </c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R193" s="161" t="s">
        <v>257</v>
      </c>
      <c r="AT193" s="161" t="s">
        <v>229</v>
      </c>
      <c r="AU193" s="161" t="s">
        <v>83</v>
      </c>
      <c r="AY193" s="14" t="s">
        <v>226</v>
      </c>
      <c r="BE193" s="162">
        <f t="shared" si="24"/>
        <v>0</v>
      </c>
      <c r="BF193" s="162">
        <f t="shared" si="25"/>
        <v>46.28</v>
      </c>
      <c r="BG193" s="162">
        <f t="shared" si="26"/>
        <v>0</v>
      </c>
      <c r="BH193" s="162">
        <f t="shared" si="27"/>
        <v>0</v>
      </c>
      <c r="BI193" s="162">
        <f t="shared" si="28"/>
        <v>0</v>
      </c>
      <c r="BJ193" s="14" t="s">
        <v>83</v>
      </c>
      <c r="BK193" s="162">
        <f t="shared" si="29"/>
        <v>46.28</v>
      </c>
      <c r="BL193" s="14" t="s">
        <v>257</v>
      </c>
      <c r="BM193" s="161" t="s">
        <v>483</v>
      </c>
    </row>
    <row r="194" spans="1:65" s="2" customFormat="1" ht="24.2" customHeight="1">
      <c r="A194" s="26"/>
      <c r="B194" s="149"/>
      <c r="C194" s="150" t="s">
        <v>484</v>
      </c>
      <c r="D194" s="150" t="s">
        <v>229</v>
      </c>
      <c r="E194" s="151" t="s">
        <v>954</v>
      </c>
      <c r="F194" s="152" t="s">
        <v>955</v>
      </c>
      <c r="G194" s="153" t="s">
        <v>269</v>
      </c>
      <c r="H194" s="154">
        <v>6</v>
      </c>
      <c r="I194" s="155">
        <v>5.27</v>
      </c>
      <c r="J194" s="155">
        <f t="shared" si="20"/>
        <v>31.62</v>
      </c>
      <c r="K194" s="156"/>
      <c r="L194" s="27"/>
      <c r="M194" s="157" t="s">
        <v>1</v>
      </c>
      <c r="N194" s="158" t="s">
        <v>37</v>
      </c>
      <c r="O194" s="159">
        <v>0</v>
      </c>
      <c r="P194" s="159">
        <f t="shared" si="21"/>
        <v>0</v>
      </c>
      <c r="Q194" s="159">
        <v>0</v>
      </c>
      <c r="R194" s="159">
        <f t="shared" si="22"/>
        <v>0</v>
      </c>
      <c r="S194" s="159">
        <v>0</v>
      </c>
      <c r="T194" s="160">
        <f t="shared" si="23"/>
        <v>0</v>
      </c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R194" s="161" t="s">
        <v>257</v>
      </c>
      <c r="AT194" s="161" t="s">
        <v>229</v>
      </c>
      <c r="AU194" s="161" t="s">
        <v>83</v>
      </c>
      <c r="AY194" s="14" t="s">
        <v>226</v>
      </c>
      <c r="BE194" s="162">
        <f t="shared" si="24"/>
        <v>0</v>
      </c>
      <c r="BF194" s="162">
        <f t="shared" si="25"/>
        <v>31.62</v>
      </c>
      <c r="BG194" s="162">
        <f t="shared" si="26"/>
        <v>0</v>
      </c>
      <c r="BH194" s="162">
        <f t="shared" si="27"/>
        <v>0</v>
      </c>
      <c r="BI194" s="162">
        <f t="shared" si="28"/>
        <v>0</v>
      </c>
      <c r="BJ194" s="14" t="s">
        <v>83</v>
      </c>
      <c r="BK194" s="162">
        <f t="shared" si="29"/>
        <v>31.62</v>
      </c>
      <c r="BL194" s="14" t="s">
        <v>257</v>
      </c>
      <c r="BM194" s="161" t="s">
        <v>485</v>
      </c>
    </row>
    <row r="195" spans="1:65" s="2" customFormat="1" ht="16.5" customHeight="1">
      <c r="A195" s="26"/>
      <c r="B195" s="149"/>
      <c r="C195" s="150" t="s">
        <v>330</v>
      </c>
      <c r="D195" s="150" t="s">
        <v>229</v>
      </c>
      <c r="E195" s="151" t="s">
        <v>1805</v>
      </c>
      <c r="F195" s="152" t="s">
        <v>1806</v>
      </c>
      <c r="G195" s="153" t="s">
        <v>269</v>
      </c>
      <c r="H195" s="154">
        <v>1</v>
      </c>
      <c r="I195" s="155">
        <v>8.01</v>
      </c>
      <c r="J195" s="155">
        <f t="shared" si="20"/>
        <v>8.01</v>
      </c>
      <c r="K195" s="156"/>
      <c r="L195" s="27"/>
      <c r="M195" s="157" t="s">
        <v>1</v>
      </c>
      <c r="N195" s="158" t="s">
        <v>37</v>
      </c>
      <c r="O195" s="159">
        <v>0</v>
      </c>
      <c r="P195" s="159">
        <f t="shared" si="21"/>
        <v>0</v>
      </c>
      <c r="Q195" s="159">
        <v>0</v>
      </c>
      <c r="R195" s="159">
        <f t="shared" si="22"/>
        <v>0</v>
      </c>
      <c r="S195" s="159">
        <v>0</v>
      </c>
      <c r="T195" s="160">
        <f t="shared" si="23"/>
        <v>0</v>
      </c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R195" s="161" t="s">
        <v>257</v>
      </c>
      <c r="AT195" s="161" t="s">
        <v>229</v>
      </c>
      <c r="AU195" s="161" t="s">
        <v>83</v>
      </c>
      <c r="AY195" s="14" t="s">
        <v>226</v>
      </c>
      <c r="BE195" s="162">
        <f t="shared" si="24"/>
        <v>0</v>
      </c>
      <c r="BF195" s="162">
        <f t="shared" si="25"/>
        <v>8.01</v>
      </c>
      <c r="BG195" s="162">
        <f t="shared" si="26"/>
        <v>0</v>
      </c>
      <c r="BH195" s="162">
        <f t="shared" si="27"/>
        <v>0</v>
      </c>
      <c r="BI195" s="162">
        <f t="shared" si="28"/>
        <v>0</v>
      </c>
      <c r="BJ195" s="14" t="s">
        <v>83</v>
      </c>
      <c r="BK195" s="162">
        <f t="shared" si="29"/>
        <v>8.01</v>
      </c>
      <c r="BL195" s="14" t="s">
        <v>257</v>
      </c>
      <c r="BM195" s="161" t="s">
        <v>490</v>
      </c>
    </row>
    <row r="196" spans="1:65" s="2" customFormat="1" ht="24.2" customHeight="1">
      <c r="A196" s="26"/>
      <c r="B196" s="149"/>
      <c r="C196" s="167" t="s">
        <v>491</v>
      </c>
      <c r="D196" s="167" t="s">
        <v>362</v>
      </c>
      <c r="E196" s="168" t="s">
        <v>1807</v>
      </c>
      <c r="F196" s="169" t="s">
        <v>1808</v>
      </c>
      <c r="G196" s="170" t="s">
        <v>269</v>
      </c>
      <c r="H196" s="171">
        <v>1</v>
      </c>
      <c r="I196" s="172">
        <v>49.59</v>
      </c>
      <c r="J196" s="172">
        <f t="shared" si="20"/>
        <v>49.59</v>
      </c>
      <c r="K196" s="173"/>
      <c r="L196" s="174"/>
      <c r="M196" s="175" t="s">
        <v>1</v>
      </c>
      <c r="N196" s="176" t="s">
        <v>37</v>
      </c>
      <c r="O196" s="159">
        <v>0</v>
      </c>
      <c r="P196" s="159">
        <f t="shared" si="21"/>
        <v>0</v>
      </c>
      <c r="Q196" s="159">
        <v>0</v>
      </c>
      <c r="R196" s="159">
        <f t="shared" si="22"/>
        <v>0</v>
      </c>
      <c r="S196" s="159">
        <v>0</v>
      </c>
      <c r="T196" s="160">
        <f t="shared" si="23"/>
        <v>0</v>
      </c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R196" s="161" t="s">
        <v>288</v>
      </c>
      <c r="AT196" s="161" t="s">
        <v>362</v>
      </c>
      <c r="AU196" s="161" t="s">
        <v>83</v>
      </c>
      <c r="AY196" s="14" t="s">
        <v>226</v>
      </c>
      <c r="BE196" s="162">
        <f t="shared" si="24"/>
        <v>0</v>
      </c>
      <c r="BF196" s="162">
        <f t="shared" si="25"/>
        <v>49.59</v>
      </c>
      <c r="BG196" s="162">
        <f t="shared" si="26"/>
        <v>0</v>
      </c>
      <c r="BH196" s="162">
        <f t="shared" si="27"/>
        <v>0</v>
      </c>
      <c r="BI196" s="162">
        <f t="shared" si="28"/>
        <v>0</v>
      </c>
      <c r="BJ196" s="14" t="s">
        <v>83</v>
      </c>
      <c r="BK196" s="162">
        <f t="shared" si="29"/>
        <v>49.59</v>
      </c>
      <c r="BL196" s="14" t="s">
        <v>257</v>
      </c>
      <c r="BM196" s="161" t="s">
        <v>494</v>
      </c>
    </row>
    <row r="197" spans="1:65" s="2" customFormat="1" ht="24.2" customHeight="1">
      <c r="A197" s="26"/>
      <c r="B197" s="149"/>
      <c r="C197" s="150" t="s">
        <v>408</v>
      </c>
      <c r="D197" s="150" t="s">
        <v>229</v>
      </c>
      <c r="E197" s="151" t="s">
        <v>960</v>
      </c>
      <c r="F197" s="152" t="s">
        <v>961</v>
      </c>
      <c r="G197" s="153" t="s">
        <v>269</v>
      </c>
      <c r="H197" s="154">
        <v>4</v>
      </c>
      <c r="I197" s="155">
        <v>11.28</v>
      </c>
      <c r="J197" s="155">
        <f t="shared" si="20"/>
        <v>45.12</v>
      </c>
      <c r="K197" s="156"/>
      <c r="L197" s="27"/>
      <c r="M197" s="157" t="s">
        <v>1</v>
      </c>
      <c r="N197" s="158" t="s">
        <v>37</v>
      </c>
      <c r="O197" s="159">
        <v>0</v>
      </c>
      <c r="P197" s="159">
        <f t="shared" si="21"/>
        <v>0</v>
      </c>
      <c r="Q197" s="159">
        <v>0</v>
      </c>
      <c r="R197" s="159">
        <f t="shared" si="22"/>
        <v>0</v>
      </c>
      <c r="S197" s="159">
        <v>0</v>
      </c>
      <c r="T197" s="160">
        <f t="shared" si="23"/>
        <v>0</v>
      </c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R197" s="161" t="s">
        <v>257</v>
      </c>
      <c r="AT197" s="161" t="s">
        <v>229</v>
      </c>
      <c r="AU197" s="161" t="s">
        <v>83</v>
      </c>
      <c r="AY197" s="14" t="s">
        <v>226</v>
      </c>
      <c r="BE197" s="162">
        <f t="shared" si="24"/>
        <v>0</v>
      </c>
      <c r="BF197" s="162">
        <f t="shared" si="25"/>
        <v>45.12</v>
      </c>
      <c r="BG197" s="162">
        <f t="shared" si="26"/>
        <v>0</v>
      </c>
      <c r="BH197" s="162">
        <f t="shared" si="27"/>
        <v>0</v>
      </c>
      <c r="BI197" s="162">
        <f t="shared" si="28"/>
        <v>0</v>
      </c>
      <c r="BJ197" s="14" t="s">
        <v>83</v>
      </c>
      <c r="BK197" s="162">
        <f t="shared" si="29"/>
        <v>45.12</v>
      </c>
      <c r="BL197" s="14" t="s">
        <v>257</v>
      </c>
      <c r="BM197" s="161" t="s">
        <v>497</v>
      </c>
    </row>
    <row r="198" spans="1:65" s="2" customFormat="1" ht="24.2" customHeight="1">
      <c r="A198" s="26"/>
      <c r="B198" s="149"/>
      <c r="C198" s="167" t="s">
        <v>500</v>
      </c>
      <c r="D198" s="167" t="s">
        <v>362</v>
      </c>
      <c r="E198" s="168" t="s">
        <v>962</v>
      </c>
      <c r="F198" s="169" t="s">
        <v>963</v>
      </c>
      <c r="G198" s="170" t="s">
        <v>269</v>
      </c>
      <c r="H198" s="171">
        <v>4</v>
      </c>
      <c r="I198" s="172">
        <v>43.53</v>
      </c>
      <c r="J198" s="172">
        <f t="shared" si="20"/>
        <v>174.12</v>
      </c>
      <c r="K198" s="173"/>
      <c r="L198" s="174"/>
      <c r="M198" s="175" t="s">
        <v>1</v>
      </c>
      <c r="N198" s="176" t="s">
        <v>37</v>
      </c>
      <c r="O198" s="159">
        <v>0</v>
      </c>
      <c r="P198" s="159">
        <f t="shared" si="21"/>
        <v>0</v>
      </c>
      <c r="Q198" s="159">
        <v>0</v>
      </c>
      <c r="R198" s="159">
        <f t="shared" si="22"/>
        <v>0</v>
      </c>
      <c r="S198" s="159">
        <v>0</v>
      </c>
      <c r="T198" s="160">
        <f t="shared" si="23"/>
        <v>0</v>
      </c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R198" s="161" t="s">
        <v>288</v>
      </c>
      <c r="AT198" s="161" t="s">
        <v>362</v>
      </c>
      <c r="AU198" s="161" t="s">
        <v>83</v>
      </c>
      <c r="AY198" s="14" t="s">
        <v>226</v>
      </c>
      <c r="BE198" s="162">
        <f t="shared" si="24"/>
        <v>0</v>
      </c>
      <c r="BF198" s="162">
        <f t="shared" si="25"/>
        <v>174.12</v>
      </c>
      <c r="BG198" s="162">
        <f t="shared" si="26"/>
        <v>0</v>
      </c>
      <c r="BH198" s="162">
        <f t="shared" si="27"/>
        <v>0</v>
      </c>
      <c r="BI198" s="162">
        <f t="shared" si="28"/>
        <v>0</v>
      </c>
      <c r="BJ198" s="14" t="s">
        <v>83</v>
      </c>
      <c r="BK198" s="162">
        <f t="shared" si="29"/>
        <v>174.12</v>
      </c>
      <c r="BL198" s="14" t="s">
        <v>257</v>
      </c>
      <c r="BM198" s="161" t="s">
        <v>503</v>
      </c>
    </row>
    <row r="199" spans="1:65" s="2" customFormat="1" ht="24.2" customHeight="1">
      <c r="A199" s="26"/>
      <c r="B199" s="149"/>
      <c r="C199" s="150" t="s">
        <v>412</v>
      </c>
      <c r="D199" s="150" t="s">
        <v>229</v>
      </c>
      <c r="E199" s="151" t="s">
        <v>968</v>
      </c>
      <c r="F199" s="152" t="s">
        <v>969</v>
      </c>
      <c r="G199" s="153" t="s">
        <v>232</v>
      </c>
      <c r="H199" s="154">
        <v>86.5</v>
      </c>
      <c r="I199" s="155">
        <v>0.99</v>
      </c>
      <c r="J199" s="155">
        <f t="shared" si="20"/>
        <v>85.64</v>
      </c>
      <c r="K199" s="156"/>
      <c r="L199" s="27"/>
      <c r="M199" s="157" t="s">
        <v>1</v>
      </c>
      <c r="N199" s="158" t="s">
        <v>37</v>
      </c>
      <c r="O199" s="159">
        <v>0</v>
      </c>
      <c r="P199" s="159">
        <f t="shared" si="21"/>
        <v>0</v>
      </c>
      <c r="Q199" s="159">
        <v>0</v>
      </c>
      <c r="R199" s="159">
        <f t="shared" si="22"/>
        <v>0</v>
      </c>
      <c r="S199" s="159">
        <v>0</v>
      </c>
      <c r="T199" s="160">
        <f t="shared" si="23"/>
        <v>0</v>
      </c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R199" s="161" t="s">
        <v>257</v>
      </c>
      <c r="AT199" s="161" t="s">
        <v>229</v>
      </c>
      <c r="AU199" s="161" t="s">
        <v>83</v>
      </c>
      <c r="AY199" s="14" t="s">
        <v>226</v>
      </c>
      <c r="BE199" s="162">
        <f t="shared" si="24"/>
        <v>0</v>
      </c>
      <c r="BF199" s="162">
        <f t="shared" si="25"/>
        <v>85.64</v>
      </c>
      <c r="BG199" s="162">
        <f t="shared" si="26"/>
        <v>0</v>
      </c>
      <c r="BH199" s="162">
        <f t="shared" si="27"/>
        <v>0</v>
      </c>
      <c r="BI199" s="162">
        <f t="shared" si="28"/>
        <v>0</v>
      </c>
      <c r="BJ199" s="14" t="s">
        <v>83</v>
      </c>
      <c r="BK199" s="162">
        <f t="shared" si="29"/>
        <v>85.64</v>
      </c>
      <c r="BL199" s="14" t="s">
        <v>257</v>
      </c>
      <c r="BM199" s="161" t="s">
        <v>506</v>
      </c>
    </row>
    <row r="200" spans="1:65" s="2" customFormat="1" ht="24.2" customHeight="1">
      <c r="A200" s="26"/>
      <c r="B200" s="149"/>
      <c r="C200" s="150" t="s">
        <v>507</v>
      </c>
      <c r="D200" s="150" t="s">
        <v>229</v>
      </c>
      <c r="E200" s="151" t="s">
        <v>970</v>
      </c>
      <c r="F200" s="152" t="s">
        <v>971</v>
      </c>
      <c r="G200" s="153" t="s">
        <v>242</v>
      </c>
      <c r="H200" s="154">
        <v>0.14299999999999999</v>
      </c>
      <c r="I200" s="155">
        <v>28.04</v>
      </c>
      <c r="J200" s="155">
        <f t="shared" si="20"/>
        <v>4.01</v>
      </c>
      <c r="K200" s="156"/>
      <c r="L200" s="27"/>
      <c r="M200" s="157" t="s">
        <v>1</v>
      </c>
      <c r="N200" s="158" t="s">
        <v>37</v>
      </c>
      <c r="O200" s="159">
        <v>0</v>
      </c>
      <c r="P200" s="159">
        <f t="shared" si="21"/>
        <v>0</v>
      </c>
      <c r="Q200" s="159">
        <v>0</v>
      </c>
      <c r="R200" s="159">
        <f t="shared" si="22"/>
        <v>0</v>
      </c>
      <c r="S200" s="159">
        <v>0</v>
      </c>
      <c r="T200" s="160">
        <f t="shared" si="23"/>
        <v>0</v>
      </c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R200" s="161" t="s">
        <v>257</v>
      </c>
      <c r="AT200" s="161" t="s">
        <v>229</v>
      </c>
      <c r="AU200" s="161" t="s">
        <v>83</v>
      </c>
      <c r="AY200" s="14" t="s">
        <v>226</v>
      </c>
      <c r="BE200" s="162">
        <f t="shared" si="24"/>
        <v>0</v>
      </c>
      <c r="BF200" s="162">
        <f t="shared" si="25"/>
        <v>4.01</v>
      </c>
      <c r="BG200" s="162">
        <f t="shared" si="26"/>
        <v>0</v>
      </c>
      <c r="BH200" s="162">
        <f t="shared" si="27"/>
        <v>0</v>
      </c>
      <c r="BI200" s="162">
        <f t="shared" si="28"/>
        <v>0</v>
      </c>
      <c r="BJ200" s="14" t="s">
        <v>83</v>
      </c>
      <c r="BK200" s="162">
        <f t="shared" si="29"/>
        <v>4.01</v>
      </c>
      <c r="BL200" s="14" t="s">
        <v>257</v>
      </c>
      <c r="BM200" s="161" t="s">
        <v>510</v>
      </c>
    </row>
    <row r="201" spans="1:65" s="12" customFormat="1" ht="22.9" customHeight="1">
      <c r="B201" s="137"/>
      <c r="D201" s="138" t="s">
        <v>70</v>
      </c>
      <c r="E201" s="147" t="s">
        <v>972</v>
      </c>
      <c r="F201" s="147" t="s">
        <v>973</v>
      </c>
      <c r="J201" s="148">
        <f>BK201</f>
        <v>4615.1099999999988</v>
      </c>
      <c r="L201" s="137"/>
      <c r="M201" s="141"/>
      <c r="N201" s="142"/>
      <c r="O201" s="142"/>
      <c r="P201" s="143">
        <f>SUM(P202:P224)</f>
        <v>0</v>
      </c>
      <c r="Q201" s="142"/>
      <c r="R201" s="143">
        <f>SUM(R202:R224)</f>
        <v>0</v>
      </c>
      <c r="S201" s="142"/>
      <c r="T201" s="144">
        <f>SUM(T202:T224)</f>
        <v>0</v>
      </c>
      <c r="AR201" s="138" t="s">
        <v>83</v>
      </c>
      <c r="AT201" s="145" t="s">
        <v>70</v>
      </c>
      <c r="AU201" s="145" t="s">
        <v>78</v>
      </c>
      <c r="AY201" s="138" t="s">
        <v>226</v>
      </c>
      <c r="BK201" s="146">
        <f>SUM(BK202:BK224)</f>
        <v>4615.1099999999988</v>
      </c>
    </row>
    <row r="202" spans="1:65" s="2" customFormat="1" ht="16.5" customHeight="1">
      <c r="A202" s="26"/>
      <c r="B202" s="149"/>
      <c r="C202" s="150" t="s">
        <v>415</v>
      </c>
      <c r="D202" s="150" t="s">
        <v>229</v>
      </c>
      <c r="E202" s="151" t="s">
        <v>1809</v>
      </c>
      <c r="F202" s="152" t="s">
        <v>1810</v>
      </c>
      <c r="G202" s="153" t="s">
        <v>269</v>
      </c>
      <c r="H202" s="154">
        <v>1</v>
      </c>
      <c r="I202" s="155">
        <v>3.39</v>
      </c>
      <c r="J202" s="155">
        <f t="shared" ref="J202:J224" si="30">ROUND(I202*H202,2)</f>
        <v>3.39</v>
      </c>
      <c r="K202" s="156"/>
      <c r="L202" s="27"/>
      <c r="M202" s="157" t="s">
        <v>1</v>
      </c>
      <c r="N202" s="158" t="s">
        <v>37</v>
      </c>
      <c r="O202" s="159">
        <v>0</v>
      </c>
      <c r="P202" s="159">
        <f t="shared" ref="P202:P224" si="31">O202*H202</f>
        <v>0</v>
      </c>
      <c r="Q202" s="159">
        <v>0</v>
      </c>
      <c r="R202" s="159">
        <f t="shared" ref="R202:R224" si="32">Q202*H202</f>
        <v>0</v>
      </c>
      <c r="S202" s="159">
        <v>0</v>
      </c>
      <c r="T202" s="160">
        <f t="shared" ref="T202:T224" si="33">S202*H202</f>
        <v>0</v>
      </c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R202" s="161" t="s">
        <v>257</v>
      </c>
      <c r="AT202" s="161" t="s">
        <v>229</v>
      </c>
      <c r="AU202" s="161" t="s">
        <v>83</v>
      </c>
      <c r="AY202" s="14" t="s">
        <v>226</v>
      </c>
      <c r="BE202" s="162">
        <f t="shared" ref="BE202:BE224" si="34">IF(N202="základná",J202,0)</f>
        <v>0</v>
      </c>
      <c r="BF202" s="162">
        <f t="shared" ref="BF202:BF224" si="35">IF(N202="znížená",J202,0)</f>
        <v>3.39</v>
      </c>
      <c r="BG202" s="162">
        <f t="shared" ref="BG202:BG224" si="36">IF(N202="zákl. prenesená",J202,0)</f>
        <v>0</v>
      </c>
      <c r="BH202" s="162">
        <f t="shared" ref="BH202:BH224" si="37">IF(N202="zníž. prenesená",J202,0)</f>
        <v>0</v>
      </c>
      <c r="BI202" s="162">
        <f t="shared" ref="BI202:BI224" si="38">IF(N202="nulová",J202,0)</f>
        <v>0</v>
      </c>
      <c r="BJ202" s="14" t="s">
        <v>83</v>
      </c>
      <c r="BK202" s="162">
        <f t="shared" ref="BK202:BK224" si="39">ROUND(I202*H202,2)</f>
        <v>3.39</v>
      </c>
      <c r="BL202" s="14" t="s">
        <v>257</v>
      </c>
      <c r="BM202" s="161" t="s">
        <v>513</v>
      </c>
    </row>
    <row r="203" spans="1:65" s="2" customFormat="1" ht="16.5" customHeight="1">
      <c r="A203" s="26"/>
      <c r="B203" s="149"/>
      <c r="C203" s="167" t="s">
        <v>514</v>
      </c>
      <c r="D203" s="167" t="s">
        <v>362</v>
      </c>
      <c r="E203" s="168" t="s">
        <v>1811</v>
      </c>
      <c r="F203" s="169" t="s">
        <v>1812</v>
      </c>
      <c r="G203" s="170" t="s">
        <v>269</v>
      </c>
      <c r="H203" s="171">
        <v>1</v>
      </c>
      <c r="I203" s="172">
        <v>5.26</v>
      </c>
      <c r="J203" s="172">
        <f t="shared" si="30"/>
        <v>5.26</v>
      </c>
      <c r="K203" s="173"/>
      <c r="L203" s="174"/>
      <c r="M203" s="175" t="s">
        <v>1</v>
      </c>
      <c r="N203" s="176" t="s">
        <v>37</v>
      </c>
      <c r="O203" s="159">
        <v>0</v>
      </c>
      <c r="P203" s="159">
        <f t="shared" si="31"/>
        <v>0</v>
      </c>
      <c r="Q203" s="159">
        <v>0</v>
      </c>
      <c r="R203" s="159">
        <f t="shared" si="32"/>
        <v>0</v>
      </c>
      <c r="S203" s="159">
        <v>0</v>
      </c>
      <c r="T203" s="160">
        <f t="shared" si="33"/>
        <v>0</v>
      </c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R203" s="161" t="s">
        <v>288</v>
      </c>
      <c r="AT203" s="161" t="s">
        <v>362</v>
      </c>
      <c r="AU203" s="161" t="s">
        <v>83</v>
      </c>
      <c r="AY203" s="14" t="s">
        <v>226</v>
      </c>
      <c r="BE203" s="162">
        <f t="shared" si="34"/>
        <v>0</v>
      </c>
      <c r="BF203" s="162">
        <f t="shared" si="35"/>
        <v>5.26</v>
      </c>
      <c r="BG203" s="162">
        <f t="shared" si="36"/>
        <v>0</v>
      </c>
      <c r="BH203" s="162">
        <f t="shared" si="37"/>
        <v>0</v>
      </c>
      <c r="BI203" s="162">
        <f t="shared" si="38"/>
        <v>0</v>
      </c>
      <c r="BJ203" s="14" t="s">
        <v>83</v>
      </c>
      <c r="BK203" s="162">
        <f t="shared" si="39"/>
        <v>5.26</v>
      </c>
      <c r="BL203" s="14" t="s">
        <v>257</v>
      </c>
      <c r="BM203" s="161" t="s">
        <v>516</v>
      </c>
    </row>
    <row r="204" spans="1:65" s="2" customFormat="1" ht="24.2" customHeight="1">
      <c r="A204" s="26"/>
      <c r="B204" s="149"/>
      <c r="C204" s="150" t="s">
        <v>419</v>
      </c>
      <c r="D204" s="150" t="s">
        <v>229</v>
      </c>
      <c r="E204" s="151" t="s">
        <v>998</v>
      </c>
      <c r="F204" s="152" t="s">
        <v>999</v>
      </c>
      <c r="G204" s="153" t="s">
        <v>232</v>
      </c>
      <c r="H204" s="154">
        <v>49</v>
      </c>
      <c r="I204" s="155">
        <v>19.309999999999999</v>
      </c>
      <c r="J204" s="155">
        <f t="shared" si="30"/>
        <v>946.19</v>
      </c>
      <c r="K204" s="156"/>
      <c r="L204" s="27"/>
      <c r="M204" s="157" t="s">
        <v>1</v>
      </c>
      <c r="N204" s="158" t="s">
        <v>37</v>
      </c>
      <c r="O204" s="159">
        <v>0</v>
      </c>
      <c r="P204" s="159">
        <f t="shared" si="31"/>
        <v>0</v>
      </c>
      <c r="Q204" s="159">
        <v>0</v>
      </c>
      <c r="R204" s="159">
        <f t="shared" si="32"/>
        <v>0</v>
      </c>
      <c r="S204" s="159">
        <v>0</v>
      </c>
      <c r="T204" s="160">
        <f t="shared" si="33"/>
        <v>0</v>
      </c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R204" s="161" t="s">
        <v>257</v>
      </c>
      <c r="AT204" s="161" t="s">
        <v>229</v>
      </c>
      <c r="AU204" s="161" t="s">
        <v>83</v>
      </c>
      <c r="AY204" s="14" t="s">
        <v>226</v>
      </c>
      <c r="BE204" s="162">
        <f t="shared" si="34"/>
        <v>0</v>
      </c>
      <c r="BF204" s="162">
        <f t="shared" si="35"/>
        <v>946.19</v>
      </c>
      <c r="BG204" s="162">
        <f t="shared" si="36"/>
        <v>0</v>
      </c>
      <c r="BH204" s="162">
        <f t="shared" si="37"/>
        <v>0</v>
      </c>
      <c r="BI204" s="162">
        <f t="shared" si="38"/>
        <v>0</v>
      </c>
      <c r="BJ204" s="14" t="s">
        <v>83</v>
      </c>
      <c r="BK204" s="162">
        <f t="shared" si="39"/>
        <v>946.19</v>
      </c>
      <c r="BL204" s="14" t="s">
        <v>257</v>
      </c>
      <c r="BM204" s="161" t="s">
        <v>519</v>
      </c>
    </row>
    <row r="205" spans="1:65" s="2" customFormat="1" ht="24.2" customHeight="1">
      <c r="A205" s="26"/>
      <c r="B205" s="149"/>
      <c r="C205" s="150" t="s">
        <v>520</v>
      </c>
      <c r="D205" s="150" t="s">
        <v>229</v>
      </c>
      <c r="E205" s="151" t="s">
        <v>1000</v>
      </c>
      <c r="F205" s="152" t="s">
        <v>1001</v>
      </c>
      <c r="G205" s="153" t="s">
        <v>232</v>
      </c>
      <c r="H205" s="154">
        <v>89</v>
      </c>
      <c r="I205" s="155">
        <v>26.38</v>
      </c>
      <c r="J205" s="155">
        <f t="shared" si="30"/>
        <v>2347.8200000000002</v>
      </c>
      <c r="K205" s="156"/>
      <c r="L205" s="27"/>
      <c r="M205" s="157" t="s">
        <v>1</v>
      </c>
      <c r="N205" s="158" t="s">
        <v>37</v>
      </c>
      <c r="O205" s="159">
        <v>0</v>
      </c>
      <c r="P205" s="159">
        <f t="shared" si="31"/>
        <v>0</v>
      </c>
      <c r="Q205" s="159">
        <v>0</v>
      </c>
      <c r="R205" s="159">
        <f t="shared" si="32"/>
        <v>0</v>
      </c>
      <c r="S205" s="159">
        <v>0</v>
      </c>
      <c r="T205" s="160">
        <f t="shared" si="33"/>
        <v>0</v>
      </c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R205" s="161" t="s">
        <v>257</v>
      </c>
      <c r="AT205" s="161" t="s">
        <v>229</v>
      </c>
      <c r="AU205" s="161" t="s">
        <v>83</v>
      </c>
      <c r="AY205" s="14" t="s">
        <v>226</v>
      </c>
      <c r="BE205" s="162">
        <f t="shared" si="34"/>
        <v>0</v>
      </c>
      <c r="BF205" s="162">
        <f t="shared" si="35"/>
        <v>2347.8200000000002</v>
      </c>
      <c r="BG205" s="162">
        <f t="shared" si="36"/>
        <v>0</v>
      </c>
      <c r="BH205" s="162">
        <f t="shared" si="37"/>
        <v>0</v>
      </c>
      <c r="BI205" s="162">
        <f t="shared" si="38"/>
        <v>0</v>
      </c>
      <c r="BJ205" s="14" t="s">
        <v>83</v>
      </c>
      <c r="BK205" s="162">
        <f t="shared" si="39"/>
        <v>2347.8200000000002</v>
      </c>
      <c r="BL205" s="14" t="s">
        <v>257</v>
      </c>
      <c r="BM205" s="161" t="s">
        <v>523</v>
      </c>
    </row>
    <row r="206" spans="1:65" s="2" customFormat="1" ht="24.2" customHeight="1">
      <c r="A206" s="26"/>
      <c r="B206" s="149"/>
      <c r="C206" s="150" t="s">
        <v>424</v>
      </c>
      <c r="D206" s="150" t="s">
        <v>229</v>
      </c>
      <c r="E206" s="151" t="s">
        <v>1002</v>
      </c>
      <c r="F206" s="152" t="s">
        <v>1003</v>
      </c>
      <c r="G206" s="153" t="s">
        <v>269</v>
      </c>
      <c r="H206" s="154">
        <v>8</v>
      </c>
      <c r="I206" s="155">
        <v>8.0299999999999994</v>
      </c>
      <c r="J206" s="155">
        <f t="shared" si="30"/>
        <v>64.239999999999995</v>
      </c>
      <c r="K206" s="156"/>
      <c r="L206" s="27"/>
      <c r="M206" s="157" t="s">
        <v>1</v>
      </c>
      <c r="N206" s="158" t="s">
        <v>37</v>
      </c>
      <c r="O206" s="159">
        <v>0</v>
      </c>
      <c r="P206" s="159">
        <f t="shared" si="31"/>
        <v>0</v>
      </c>
      <c r="Q206" s="159">
        <v>0</v>
      </c>
      <c r="R206" s="159">
        <f t="shared" si="32"/>
        <v>0</v>
      </c>
      <c r="S206" s="159">
        <v>0</v>
      </c>
      <c r="T206" s="160">
        <f t="shared" si="33"/>
        <v>0</v>
      </c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R206" s="161" t="s">
        <v>257</v>
      </c>
      <c r="AT206" s="161" t="s">
        <v>229</v>
      </c>
      <c r="AU206" s="161" t="s">
        <v>83</v>
      </c>
      <c r="AY206" s="14" t="s">
        <v>226</v>
      </c>
      <c r="BE206" s="162">
        <f t="shared" si="34"/>
        <v>0</v>
      </c>
      <c r="BF206" s="162">
        <f t="shared" si="35"/>
        <v>64.239999999999995</v>
      </c>
      <c r="BG206" s="162">
        <f t="shared" si="36"/>
        <v>0</v>
      </c>
      <c r="BH206" s="162">
        <f t="shared" si="37"/>
        <v>0</v>
      </c>
      <c r="BI206" s="162">
        <f t="shared" si="38"/>
        <v>0</v>
      </c>
      <c r="BJ206" s="14" t="s">
        <v>83</v>
      </c>
      <c r="BK206" s="162">
        <f t="shared" si="39"/>
        <v>64.239999999999995</v>
      </c>
      <c r="BL206" s="14" t="s">
        <v>257</v>
      </c>
      <c r="BM206" s="161" t="s">
        <v>526</v>
      </c>
    </row>
    <row r="207" spans="1:65" s="2" customFormat="1" ht="16.5" customHeight="1">
      <c r="A207" s="26"/>
      <c r="B207" s="149"/>
      <c r="C207" s="167" t="s">
        <v>527</v>
      </c>
      <c r="D207" s="167" t="s">
        <v>362</v>
      </c>
      <c r="E207" s="168" t="s">
        <v>1004</v>
      </c>
      <c r="F207" s="169" t="s">
        <v>1005</v>
      </c>
      <c r="G207" s="170" t="s">
        <v>269</v>
      </c>
      <c r="H207" s="171">
        <v>8</v>
      </c>
      <c r="I207" s="172">
        <v>8.2100000000000009</v>
      </c>
      <c r="J207" s="172">
        <f t="shared" si="30"/>
        <v>65.680000000000007</v>
      </c>
      <c r="K207" s="173"/>
      <c r="L207" s="174"/>
      <c r="M207" s="175" t="s">
        <v>1</v>
      </c>
      <c r="N207" s="176" t="s">
        <v>37</v>
      </c>
      <c r="O207" s="159">
        <v>0</v>
      </c>
      <c r="P207" s="159">
        <f t="shared" si="31"/>
        <v>0</v>
      </c>
      <c r="Q207" s="159">
        <v>0</v>
      </c>
      <c r="R207" s="159">
        <f t="shared" si="32"/>
        <v>0</v>
      </c>
      <c r="S207" s="159">
        <v>0</v>
      </c>
      <c r="T207" s="160">
        <f t="shared" si="33"/>
        <v>0</v>
      </c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R207" s="161" t="s">
        <v>288</v>
      </c>
      <c r="AT207" s="161" t="s">
        <v>362</v>
      </c>
      <c r="AU207" s="161" t="s">
        <v>83</v>
      </c>
      <c r="AY207" s="14" t="s">
        <v>226</v>
      </c>
      <c r="BE207" s="162">
        <f t="shared" si="34"/>
        <v>0</v>
      </c>
      <c r="BF207" s="162">
        <f t="shared" si="35"/>
        <v>65.680000000000007</v>
      </c>
      <c r="BG207" s="162">
        <f t="shared" si="36"/>
        <v>0</v>
      </c>
      <c r="BH207" s="162">
        <f t="shared" si="37"/>
        <v>0</v>
      </c>
      <c r="BI207" s="162">
        <f t="shared" si="38"/>
        <v>0</v>
      </c>
      <c r="BJ207" s="14" t="s">
        <v>83</v>
      </c>
      <c r="BK207" s="162">
        <f t="shared" si="39"/>
        <v>65.680000000000007</v>
      </c>
      <c r="BL207" s="14" t="s">
        <v>257</v>
      </c>
      <c r="BM207" s="161" t="s">
        <v>530</v>
      </c>
    </row>
    <row r="208" spans="1:65" s="2" customFormat="1" ht="24.2" customHeight="1">
      <c r="A208" s="26"/>
      <c r="B208" s="149"/>
      <c r="C208" s="150" t="s">
        <v>428</v>
      </c>
      <c r="D208" s="150" t="s">
        <v>229</v>
      </c>
      <c r="E208" s="151" t="s">
        <v>1006</v>
      </c>
      <c r="F208" s="152" t="s">
        <v>1007</v>
      </c>
      <c r="G208" s="153" t="s">
        <v>1008</v>
      </c>
      <c r="H208" s="154">
        <v>11</v>
      </c>
      <c r="I208" s="155">
        <v>16.16</v>
      </c>
      <c r="J208" s="155">
        <f t="shared" si="30"/>
        <v>177.76</v>
      </c>
      <c r="K208" s="156"/>
      <c r="L208" s="27"/>
      <c r="M208" s="157" t="s">
        <v>1</v>
      </c>
      <c r="N208" s="158" t="s">
        <v>37</v>
      </c>
      <c r="O208" s="159">
        <v>0</v>
      </c>
      <c r="P208" s="159">
        <f t="shared" si="31"/>
        <v>0</v>
      </c>
      <c r="Q208" s="159">
        <v>0</v>
      </c>
      <c r="R208" s="159">
        <f t="shared" si="32"/>
        <v>0</v>
      </c>
      <c r="S208" s="159">
        <v>0</v>
      </c>
      <c r="T208" s="160">
        <f t="shared" si="33"/>
        <v>0</v>
      </c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R208" s="161" t="s">
        <v>257</v>
      </c>
      <c r="AT208" s="161" t="s">
        <v>229</v>
      </c>
      <c r="AU208" s="161" t="s">
        <v>83</v>
      </c>
      <c r="AY208" s="14" t="s">
        <v>226</v>
      </c>
      <c r="BE208" s="162">
        <f t="shared" si="34"/>
        <v>0</v>
      </c>
      <c r="BF208" s="162">
        <f t="shared" si="35"/>
        <v>177.76</v>
      </c>
      <c r="BG208" s="162">
        <f t="shared" si="36"/>
        <v>0</v>
      </c>
      <c r="BH208" s="162">
        <f t="shared" si="37"/>
        <v>0</v>
      </c>
      <c r="BI208" s="162">
        <f t="shared" si="38"/>
        <v>0</v>
      </c>
      <c r="BJ208" s="14" t="s">
        <v>83</v>
      </c>
      <c r="BK208" s="162">
        <f t="shared" si="39"/>
        <v>177.76</v>
      </c>
      <c r="BL208" s="14" t="s">
        <v>257</v>
      </c>
      <c r="BM208" s="161" t="s">
        <v>533</v>
      </c>
    </row>
    <row r="209" spans="1:65" s="2" customFormat="1" ht="21.75" customHeight="1">
      <c r="A209" s="26"/>
      <c r="B209" s="149"/>
      <c r="C209" s="167" t="s">
        <v>534</v>
      </c>
      <c r="D209" s="167" t="s">
        <v>362</v>
      </c>
      <c r="E209" s="168" t="s">
        <v>1009</v>
      </c>
      <c r="F209" s="169" t="s">
        <v>1010</v>
      </c>
      <c r="G209" s="170" t="s">
        <v>269</v>
      </c>
      <c r="H209" s="171">
        <v>11</v>
      </c>
      <c r="I209" s="172">
        <v>16.41</v>
      </c>
      <c r="J209" s="172">
        <f t="shared" si="30"/>
        <v>180.51</v>
      </c>
      <c r="K209" s="173"/>
      <c r="L209" s="174"/>
      <c r="M209" s="175" t="s">
        <v>1</v>
      </c>
      <c r="N209" s="176" t="s">
        <v>37</v>
      </c>
      <c r="O209" s="159">
        <v>0</v>
      </c>
      <c r="P209" s="159">
        <f t="shared" si="31"/>
        <v>0</v>
      </c>
      <c r="Q209" s="159">
        <v>0</v>
      </c>
      <c r="R209" s="159">
        <f t="shared" si="32"/>
        <v>0</v>
      </c>
      <c r="S209" s="159">
        <v>0</v>
      </c>
      <c r="T209" s="160">
        <f t="shared" si="33"/>
        <v>0</v>
      </c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R209" s="161" t="s">
        <v>288</v>
      </c>
      <c r="AT209" s="161" t="s">
        <v>362</v>
      </c>
      <c r="AU209" s="161" t="s">
        <v>83</v>
      </c>
      <c r="AY209" s="14" t="s">
        <v>226</v>
      </c>
      <c r="BE209" s="162">
        <f t="shared" si="34"/>
        <v>0</v>
      </c>
      <c r="BF209" s="162">
        <f t="shared" si="35"/>
        <v>180.51</v>
      </c>
      <c r="BG209" s="162">
        <f t="shared" si="36"/>
        <v>0</v>
      </c>
      <c r="BH209" s="162">
        <f t="shared" si="37"/>
        <v>0</v>
      </c>
      <c r="BI209" s="162">
        <f t="shared" si="38"/>
        <v>0</v>
      </c>
      <c r="BJ209" s="14" t="s">
        <v>83</v>
      </c>
      <c r="BK209" s="162">
        <f t="shared" si="39"/>
        <v>180.51</v>
      </c>
      <c r="BL209" s="14" t="s">
        <v>257</v>
      </c>
      <c r="BM209" s="161" t="s">
        <v>537</v>
      </c>
    </row>
    <row r="210" spans="1:65" s="2" customFormat="1" ht="24.2" customHeight="1">
      <c r="A210" s="26"/>
      <c r="B210" s="149"/>
      <c r="C210" s="150" t="s">
        <v>431</v>
      </c>
      <c r="D210" s="150" t="s">
        <v>229</v>
      </c>
      <c r="E210" s="151" t="s">
        <v>1011</v>
      </c>
      <c r="F210" s="152" t="s">
        <v>1012</v>
      </c>
      <c r="G210" s="153" t="s">
        <v>269</v>
      </c>
      <c r="H210" s="154">
        <v>1</v>
      </c>
      <c r="I210" s="155">
        <v>2.85</v>
      </c>
      <c r="J210" s="155">
        <f t="shared" si="30"/>
        <v>2.85</v>
      </c>
      <c r="K210" s="156"/>
      <c r="L210" s="27"/>
      <c r="M210" s="157" t="s">
        <v>1</v>
      </c>
      <c r="N210" s="158" t="s">
        <v>37</v>
      </c>
      <c r="O210" s="159">
        <v>0</v>
      </c>
      <c r="P210" s="159">
        <f t="shared" si="31"/>
        <v>0</v>
      </c>
      <c r="Q210" s="159">
        <v>0</v>
      </c>
      <c r="R210" s="159">
        <f t="shared" si="32"/>
        <v>0</v>
      </c>
      <c r="S210" s="159">
        <v>0</v>
      </c>
      <c r="T210" s="160">
        <f t="shared" si="33"/>
        <v>0</v>
      </c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R210" s="161" t="s">
        <v>257</v>
      </c>
      <c r="AT210" s="161" t="s">
        <v>229</v>
      </c>
      <c r="AU210" s="161" t="s">
        <v>83</v>
      </c>
      <c r="AY210" s="14" t="s">
        <v>226</v>
      </c>
      <c r="BE210" s="162">
        <f t="shared" si="34"/>
        <v>0</v>
      </c>
      <c r="BF210" s="162">
        <f t="shared" si="35"/>
        <v>2.85</v>
      </c>
      <c r="BG210" s="162">
        <f t="shared" si="36"/>
        <v>0</v>
      </c>
      <c r="BH210" s="162">
        <f t="shared" si="37"/>
        <v>0</v>
      </c>
      <c r="BI210" s="162">
        <f t="shared" si="38"/>
        <v>0</v>
      </c>
      <c r="BJ210" s="14" t="s">
        <v>83</v>
      </c>
      <c r="BK210" s="162">
        <f t="shared" si="39"/>
        <v>2.85</v>
      </c>
      <c r="BL210" s="14" t="s">
        <v>257</v>
      </c>
      <c r="BM210" s="161" t="s">
        <v>540</v>
      </c>
    </row>
    <row r="211" spans="1:65" s="2" customFormat="1" ht="16.5" customHeight="1">
      <c r="A211" s="26"/>
      <c r="B211" s="149"/>
      <c r="C211" s="167" t="s">
        <v>541</v>
      </c>
      <c r="D211" s="167" t="s">
        <v>362</v>
      </c>
      <c r="E211" s="168" t="s">
        <v>1013</v>
      </c>
      <c r="F211" s="169" t="s">
        <v>1014</v>
      </c>
      <c r="G211" s="170" t="s">
        <v>269</v>
      </c>
      <c r="H211" s="171">
        <v>1</v>
      </c>
      <c r="I211" s="172">
        <v>6.93</v>
      </c>
      <c r="J211" s="172">
        <f t="shared" si="30"/>
        <v>6.93</v>
      </c>
      <c r="K211" s="173"/>
      <c r="L211" s="174"/>
      <c r="M211" s="175" t="s">
        <v>1</v>
      </c>
      <c r="N211" s="176" t="s">
        <v>37</v>
      </c>
      <c r="O211" s="159">
        <v>0</v>
      </c>
      <c r="P211" s="159">
        <f t="shared" si="31"/>
        <v>0</v>
      </c>
      <c r="Q211" s="159">
        <v>0</v>
      </c>
      <c r="R211" s="159">
        <f t="shared" si="32"/>
        <v>0</v>
      </c>
      <c r="S211" s="159">
        <v>0</v>
      </c>
      <c r="T211" s="160">
        <f t="shared" si="33"/>
        <v>0</v>
      </c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R211" s="161" t="s">
        <v>288</v>
      </c>
      <c r="AT211" s="161" t="s">
        <v>362</v>
      </c>
      <c r="AU211" s="161" t="s">
        <v>83</v>
      </c>
      <c r="AY211" s="14" t="s">
        <v>226</v>
      </c>
      <c r="BE211" s="162">
        <f t="shared" si="34"/>
        <v>0</v>
      </c>
      <c r="BF211" s="162">
        <f t="shared" si="35"/>
        <v>6.93</v>
      </c>
      <c r="BG211" s="162">
        <f t="shared" si="36"/>
        <v>0</v>
      </c>
      <c r="BH211" s="162">
        <f t="shared" si="37"/>
        <v>0</v>
      </c>
      <c r="BI211" s="162">
        <f t="shared" si="38"/>
        <v>0</v>
      </c>
      <c r="BJ211" s="14" t="s">
        <v>83</v>
      </c>
      <c r="BK211" s="162">
        <f t="shared" si="39"/>
        <v>6.93</v>
      </c>
      <c r="BL211" s="14" t="s">
        <v>257</v>
      </c>
      <c r="BM211" s="161" t="s">
        <v>544</v>
      </c>
    </row>
    <row r="212" spans="1:65" s="2" customFormat="1" ht="24.2" customHeight="1">
      <c r="A212" s="26"/>
      <c r="B212" s="149"/>
      <c r="C212" s="150" t="s">
        <v>435</v>
      </c>
      <c r="D212" s="150" t="s">
        <v>229</v>
      </c>
      <c r="E212" s="151" t="s">
        <v>1015</v>
      </c>
      <c r="F212" s="152" t="s">
        <v>1016</v>
      </c>
      <c r="G212" s="153" t="s">
        <v>269</v>
      </c>
      <c r="H212" s="154">
        <v>1</v>
      </c>
      <c r="I212" s="155">
        <v>4.74</v>
      </c>
      <c r="J212" s="155">
        <f t="shared" si="30"/>
        <v>4.74</v>
      </c>
      <c r="K212" s="156"/>
      <c r="L212" s="27"/>
      <c r="M212" s="157" t="s">
        <v>1</v>
      </c>
      <c r="N212" s="158" t="s">
        <v>37</v>
      </c>
      <c r="O212" s="159">
        <v>0</v>
      </c>
      <c r="P212" s="159">
        <f t="shared" si="31"/>
        <v>0</v>
      </c>
      <c r="Q212" s="159">
        <v>0</v>
      </c>
      <c r="R212" s="159">
        <f t="shared" si="32"/>
        <v>0</v>
      </c>
      <c r="S212" s="159">
        <v>0</v>
      </c>
      <c r="T212" s="160">
        <f t="shared" si="33"/>
        <v>0</v>
      </c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R212" s="161" t="s">
        <v>257</v>
      </c>
      <c r="AT212" s="161" t="s">
        <v>229</v>
      </c>
      <c r="AU212" s="161" t="s">
        <v>83</v>
      </c>
      <c r="AY212" s="14" t="s">
        <v>226</v>
      </c>
      <c r="BE212" s="162">
        <f t="shared" si="34"/>
        <v>0</v>
      </c>
      <c r="BF212" s="162">
        <f t="shared" si="35"/>
        <v>4.74</v>
      </c>
      <c r="BG212" s="162">
        <f t="shared" si="36"/>
        <v>0</v>
      </c>
      <c r="BH212" s="162">
        <f t="shared" si="37"/>
        <v>0</v>
      </c>
      <c r="BI212" s="162">
        <f t="shared" si="38"/>
        <v>0</v>
      </c>
      <c r="BJ212" s="14" t="s">
        <v>83</v>
      </c>
      <c r="BK212" s="162">
        <f t="shared" si="39"/>
        <v>4.74</v>
      </c>
      <c r="BL212" s="14" t="s">
        <v>257</v>
      </c>
      <c r="BM212" s="161" t="s">
        <v>547</v>
      </c>
    </row>
    <row r="213" spans="1:65" s="2" customFormat="1" ht="16.5" customHeight="1">
      <c r="A213" s="26"/>
      <c r="B213" s="149"/>
      <c r="C213" s="167" t="s">
        <v>548</v>
      </c>
      <c r="D213" s="167" t="s">
        <v>362</v>
      </c>
      <c r="E213" s="168" t="s">
        <v>1017</v>
      </c>
      <c r="F213" s="169" t="s">
        <v>1018</v>
      </c>
      <c r="G213" s="170" t="s">
        <v>269</v>
      </c>
      <c r="H213" s="171">
        <v>1</v>
      </c>
      <c r="I213" s="172">
        <v>8.8000000000000007</v>
      </c>
      <c r="J213" s="172">
        <f t="shared" si="30"/>
        <v>8.8000000000000007</v>
      </c>
      <c r="K213" s="173"/>
      <c r="L213" s="174"/>
      <c r="M213" s="175" t="s">
        <v>1</v>
      </c>
      <c r="N213" s="176" t="s">
        <v>37</v>
      </c>
      <c r="O213" s="159">
        <v>0</v>
      </c>
      <c r="P213" s="159">
        <f t="shared" si="31"/>
        <v>0</v>
      </c>
      <c r="Q213" s="159">
        <v>0</v>
      </c>
      <c r="R213" s="159">
        <f t="shared" si="32"/>
        <v>0</v>
      </c>
      <c r="S213" s="159">
        <v>0</v>
      </c>
      <c r="T213" s="160">
        <f t="shared" si="33"/>
        <v>0</v>
      </c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R213" s="161" t="s">
        <v>288</v>
      </c>
      <c r="AT213" s="161" t="s">
        <v>362</v>
      </c>
      <c r="AU213" s="161" t="s">
        <v>83</v>
      </c>
      <c r="AY213" s="14" t="s">
        <v>226</v>
      </c>
      <c r="BE213" s="162">
        <f t="shared" si="34"/>
        <v>0</v>
      </c>
      <c r="BF213" s="162">
        <f t="shared" si="35"/>
        <v>8.8000000000000007</v>
      </c>
      <c r="BG213" s="162">
        <f t="shared" si="36"/>
        <v>0</v>
      </c>
      <c r="BH213" s="162">
        <f t="shared" si="37"/>
        <v>0</v>
      </c>
      <c r="BI213" s="162">
        <f t="shared" si="38"/>
        <v>0</v>
      </c>
      <c r="BJ213" s="14" t="s">
        <v>83</v>
      </c>
      <c r="BK213" s="162">
        <f t="shared" si="39"/>
        <v>8.8000000000000007</v>
      </c>
      <c r="BL213" s="14" t="s">
        <v>257</v>
      </c>
      <c r="BM213" s="161" t="s">
        <v>551</v>
      </c>
    </row>
    <row r="214" spans="1:65" s="2" customFormat="1" ht="24.2" customHeight="1">
      <c r="A214" s="26"/>
      <c r="B214" s="149"/>
      <c r="C214" s="150" t="s">
        <v>438</v>
      </c>
      <c r="D214" s="150" t="s">
        <v>229</v>
      </c>
      <c r="E214" s="151" t="s">
        <v>1019</v>
      </c>
      <c r="F214" s="152" t="s">
        <v>1020</v>
      </c>
      <c r="G214" s="153" t="s">
        <v>269</v>
      </c>
      <c r="H214" s="154">
        <v>1</v>
      </c>
      <c r="I214" s="155">
        <v>5.24</v>
      </c>
      <c r="J214" s="155">
        <f t="shared" si="30"/>
        <v>5.24</v>
      </c>
      <c r="K214" s="156"/>
      <c r="L214" s="27"/>
      <c r="M214" s="157" t="s">
        <v>1</v>
      </c>
      <c r="N214" s="158" t="s">
        <v>37</v>
      </c>
      <c r="O214" s="159">
        <v>0</v>
      </c>
      <c r="P214" s="159">
        <f t="shared" si="31"/>
        <v>0</v>
      </c>
      <c r="Q214" s="159">
        <v>0</v>
      </c>
      <c r="R214" s="159">
        <f t="shared" si="32"/>
        <v>0</v>
      </c>
      <c r="S214" s="159">
        <v>0</v>
      </c>
      <c r="T214" s="160">
        <f t="shared" si="33"/>
        <v>0</v>
      </c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R214" s="161" t="s">
        <v>257</v>
      </c>
      <c r="AT214" s="161" t="s">
        <v>229</v>
      </c>
      <c r="AU214" s="161" t="s">
        <v>83</v>
      </c>
      <c r="AY214" s="14" t="s">
        <v>226</v>
      </c>
      <c r="BE214" s="162">
        <f t="shared" si="34"/>
        <v>0</v>
      </c>
      <c r="BF214" s="162">
        <f t="shared" si="35"/>
        <v>5.24</v>
      </c>
      <c r="BG214" s="162">
        <f t="shared" si="36"/>
        <v>0</v>
      </c>
      <c r="BH214" s="162">
        <f t="shared" si="37"/>
        <v>0</v>
      </c>
      <c r="BI214" s="162">
        <f t="shared" si="38"/>
        <v>0</v>
      </c>
      <c r="BJ214" s="14" t="s">
        <v>83</v>
      </c>
      <c r="BK214" s="162">
        <f t="shared" si="39"/>
        <v>5.24</v>
      </c>
      <c r="BL214" s="14" t="s">
        <v>257</v>
      </c>
      <c r="BM214" s="161" t="s">
        <v>554</v>
      </c>
    </row>
    <row r="215" spans="1:65" s="2" customFormat="1" ht="16.5" customHeight="1">
      <c r="A215" s="26"/>
      <c r="B215" s="149"/>
      <c r="C215" s="167" t="s">
        <v>555</v>
      </c>
      <c r="D215" s="167" t="s">
        <v>362</v>
      </c>
      <c r="E215" s="168" t="s">
        <v>1021</v>
      </c>
      <c r="F215" s="169" t="s">
        <v>1022</v>
      </c>
      <c r="G215" s="170" t="s">
        <v>269</v>
      </c>
      <c r="H215" s="171">
        <v>1</v>
      </c>
      <c r="I215" s="172">
        <v>15.36</v>
      </c>
      <c r="J215" s="172">
        <f t="shared" si="30"/>
        <v>15.36</v>
      </c>
      <c r="K215" s="173"/>
      <c r="L215" s="174"/>
      <c r="M215" s="175" t="s">
        <v>1</v>
      </c>
      <c r="N215" s="176" t="s">
        <v>37</v>
      </c>
      <c r="O215" s="159">
        <v>0</v>
      </c>
      <c r="P215" s="159">
        <f t="shared" si="31"/>
        <v>0</v>
      </c>
      <c r="Q215" s="159">
        <v>0</v>
      </c>
      <c r="R215" s="159">
        <f t="shared" si="32"/>
        <v>0</v>
      </c>
      <c r="S215" s="159">
        <v>0</v>
      </c>
      <c r="T215" s="160">
        <f t="shared" si="33"/>
        <v>0</v>
      </c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R215" s="161" t="s">
        <v>288</v>
      </c>
      <c r="AT215" s="161" t="s">
        <v>362</v>
      </c>
      <c r="AU215" s="161" t="s">
        <v>83</v>
      </c>
      <c r="AY215" s="14" t="s">
        <v>226</v>
      </c>
      <c r="BE215" s="162">
        <f t="shared" si="34"/>
        <v>0</v>
      </c>
      <c r="BF215" s="162">
        <f t="shared" si="35"/>
        <v>15.36</v>
      </c>
      <c r="BG215" s="162">
        <f t="shared" si="36"/>
        <v>0</v>
      </c>
      <c r="BH215" s="162">
        <f t="shared" si="37"/>
        <v>0</v>
      </c>
      <c r="BI215" s="162">
        <f t="shared" si="38"/>
        <v>0</v>
      </c>
      <c r="BJ215" s="14" t="s">
        <v>83</v>
      </c>
      <c r="BK215" s="162">
        <f t="shared" si="39"/>
        <v>15.36</v>
      </c>
      <c r="BL215" s="14" t="s">
        <v>257</v>
      </c>
      <c r="BM215" s="161" t="s">
        <v>558</v>
      </c>
    </row>
    <row r="216" spans="1:65" s="2" customFormat="1" ht="21.75" customHeight="1">
      <c r="A216" s="26"/>
      <c r="B216" s="149"/>
      <c r="C216" s="150" t="s">
        <v>444</v>
      </c>
      <c r="D216" s="150" t="s">
        <v>229</v>
      </c>
      <c r="E216" s="151" t="s">
        <v>1027</v>
      </c>
      <c r="F216" s="152" t="s">
        <v>1028</v>
      </c>
      <c r="G216" s="153" t="s">
        <v>269</v>
      </c>
      <c r="H216" s="154">
        <v>2</v>
      </c>
      <c r="I216" s="155">
        <v>2.85</v>
      </c>
      <c r="J216" s="155">
        <f t="shared" si="30"/>
        <v>5.7</v>
      </c>
      <c r="K216" s="156"/>
      <c r="L216" s="27"/>
      <c r="M216" s="157" t="s">
        <v>1</v>
      </c>
      <c r="N216" s="158" t="s">
        <v>37</v>
      </c>
      <c r="O216" s="159">
        <v>0</v>
      </c>
      <c r="P216" s="159">
        <f t="shared" si="31"/>
        <v>0</v>
      </c>
      <c r="Q216" s="159">
        <v>0</v>
      </c>
      <c r="R216" s="159">
        <f t="shared" si="32"/>
        <v>0</v>
      </c>
      <c r="S216" s="159">
        <v>0</v>
      </c>
      <c r="T216" s="160">
        <f t="shared" si="33"/>
        <v>0</v>
      </c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R216" s="161" t="s">
        <v>257</v>
      </c>
      <c r="AT216" s="161" t="s">
        <v>229</v>
      </c>
      <c r="AU216" s="161" t="s">
        <v>83</v>
      </c>
      <c r="AY216" s="14" t="s">
        <v>226</v>
      </c>
      <c r="BE216" s="162">
        <f t="shared" si="34"/>
        <v>0</v>
      </c>
      <c r="BF216" s="162">
        <f t="shared" si="35"/>
        <v>5.7</v>
      </c>
      <c r="BG216" s="162">
        <f t="shared" si="36"/>
        <v>0</v>
      </c>
      <c r="BH216" s="162">
        <f t="shared" si="37"/>
        <v>0</v>
      </c>
      <c r="BI216" s="162">
        <f t="shared" si="38"/>
        <v>0</v>
      </c>
      <c r="BJ216" s="14" t="s">
        <v>83</v>
      </c>
      <c r="BK216" s="162">
        <f t="shared" si="39"/>
        <v>5.7</v>
      </c>
      <c r="BL216" s="14" t="s">
        <v>257</v>
      </c>
      <c r="BM216" s="161" t="s">
        <v>561</v>
      </c>
    </row>
    <row r="217" spans="1:65" s="2" customFormat="1" ht="16.5" customHeight="1">
      <c r="A217" s="26"/>
      <c r="B217" s="149"/>
      <c r="C217" s="167" t="s">
        <v>562</v>
      </c>
      <c r="D217" s="167" t="s">
        <v>362</v>
      </c>
      <c r="E217" s="168" t="s">
        <v>1029</v>
      </c>
      <c r="F217" s="169" t="s">
        <v>1030</v>
      </c>
      <c r="G217" s="170" t="s">
        <v>269</v>
      </c>
      <c r="H217" s="171">
        <v>2</v>
      </c>
      <c r="I217" s="172">
        <v>46.37</v>
      </c>
      <c r="J217" s="172">
        <f t="shared" si="30"/>
        <v>92.74</v>
      </c>
      <c r="K217" s="173"/>
      <c r="L217" s="174"/>
      <c r="M217" s="175" t="s">
        <v>1</v>
      </c>
      <c r="N217" s="176" t="s">
        <v>37</v>
      </c>
      <c r="O217" s="159">
        <v>0</v>
      </c>
      <c r="P217" s="159">
        <f t="shared" si="31"/>
        <v>0</v>
      </c>
      <c r="Q217" s="159">
        <v>0</v>
      </c>
      <c r="R217" s="159">
        <f t="shared" si="32"/>
        <v>0</v>
      </c>
      <c r="S217" s="159">
        <v>0</v>
      </c>
      <c r="T217" s="160">
        <f t="shared" si="33"/>
        <v>0</v>
      </c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R217" s="161" t="s">
        <v>288</v>
      </c>
      <c r="AT217" s="161" t="s">
        <v>362</v>
      </c>
      <c r="AU217" s="161" t="s">
        <v>83</v>
      </c>
      <c r="AY217" s="14" t="s">
        <v>226</v>
      </c>
      <c r="BE217" s="162">
        <f t="shared" si="34"/>
        <v>0</v>
      </c>
      <c r="BF217" s="162">
        <f t="shared" si="35"/>
        <v>92.74</v>
      </c>
      <c r="BG217" s="162">
        <f t="shared" si="36"/>
        <v>0</v>
      </c>
      <c r="BH217" s="162">
        <f t="shared" si="37"/>
        <v>0</v>
      </c>
      <c r="BI217" s="162">
        <f t="shared" si="38"/>
        <v>0</v>
      </c>
      <c r="BJ217" s="14" t="s">
        <v>83</v>
      </c>
      <c r="BK217" s="162">
        <f t="shared" si="39"/>
        <v>92.74</v>
      </c>
      <c r="BL217" s="14" t="s">
        <v>257</v>
      </c>
      <c r="BM217" s="161" t="s">
        <v>565</v>
      </c>
    </row>
    <row r="218" spans="1:65" s="2" customFormat="1" ht="24.2" customHeight="1">
      <c r="A218" s="26"/>
      <c r="B218" s="149"/>
      <c r="C218" s="150" t="s">
        <v>447</v>
      </c>
      <c r="D218" s="150" t="s">
        <v>229</v>
      </c>
      <c r="E218" s="151" t="s">
        <v>1036</v>
      </c>
      <c r="F218" s="152" t="s">
        <v>1037</v>
      </c>
      <c r="G218" s="153" t="s">
        <v>269</v>
      </c>
      <c r="H218" s="154">
        <v>6</v>
      </c>
      <c r="I218" s="155">
        <v>12.76</v>
      </c>
      <c r="J218" s="155">
        <f t="shared" si="30"/>
        <v>76.56</v>
      </c>
      <c r="K218" s="156"/>
      <c r="L218" s="27"/>
      <c r="M218" s="157" t="s">
        <v>1</v>
      </c>
      <c r="N218" s="158" t="s">
        <v>37</v>
      </c>
      <c r="O218" s="159">
        <v>0</v>
      </c>
      <c r="P218" s="159">
        <f t="shared" si="31"/>
        <v>0</v>
      </c>
      <c r="Q218" s="159">
        <v>0</v>
      </c>
      <c r="R218" s="159">
        <f t="shared" si="32"/>
        <v>0</v>
      </c>
      <c r="S218" s="159">
        <v>0</v>
      </c>
      <c r="T218" s="160">
        <f t="shared" si="33"/>
        <v>0</v>
      </c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R218" s="161" t="s">
        <v>257</v>
      </c>
      <c r="AT218" s="161" t="s">
        <v>229</v>
      </c>
      <c r="AU218" s="161" t="s">
        <v>83</v>
      </c>
      <c r="AY218" s="14" t="s">
        <v>226</v>
      </c>
      <c r="BE218" s="162">
        <f t="shared" si="34"/>
        <v>0</v>
      </c>
      <c r="BF218" s="162">
        <f t="shared" si="35"/>
        <v>76.56</v>
      </c>
      <c r="BG218" s="162">
        <f t="shared" si="36"/>
        <v>0</v>
      </c>
      <c r="BH218" s="162">
        <f t="shared" si="37"/>
        <v>0</v>
      </c>
      <c r="BI218" s="162">
        <f t="shared" si="38"/>
        <v>0</v>
      </c>
      <c r="BJ218" s="14" t="s">
        <v>83</v>
      </c>
      <c r="BK218" s="162">
        <f t="shared" si="39"/>
        <v>76.56</v>
      </c>
      <c r="BL218" s="14" t="s">
        <v>257</v>
      </c>
      <c r="BM218" s="161" t="s">
        <v>570</v>
      </c>
    </row>
    <row r="219" spans="1:65" s="2" customFormat="1" ht="16.5" customHeight="1">
      <c r="A219" s="26"/>
      <c r="B219" s="149"/>
      <c r="C219" s="167" t="s">
        <v>571</v>
      </c>
      <c r="D219" s="167" t="s">
        <v>362</v>
      </c>
      <c r="E219" s="168" t="s">
        <v>1038</v>
      </c>
      <c r="F219" s="169" t="s">
        <v>1039</v>
      </c>
      <c r="G219" s="170" t="s">
        <v>269</v>
      </c>
      <c r="H219" s="171">
        <v>3</v>
      </c>
      <c r="I219" s="172">
        <v>21.15</v>
      </c>
      <c r="J219" s="172">
        <f t="shared" si="30"/>
        <v>63.45</v>
      </c>
      <c r="K219" s="173"/>
      <c r="L219" s="174"/>
      <c r="M219" s="175" t="s">
        <v>1</v>
      </c>
      <c r="N219" s="176" t="s">
        <v>37</v>
      </c>
      <c r="O219" s="159">
        <v>0</v>
      </c>
      <c r="P219" s="159">
        <f t="shared" si="31"/>
        <v>0</v>
      </c>
      <c r="Q219" s="159">
        <v>0</v>
      </c>
      <c r="R219" s="159">
        <f t="shared" si="32"/>
        <v>0</v>
      </c>
      <c r="S219" s="159">
        <v>0</v>
      </c>
      <c r="T219" s="160">
        <f t="shared" si="33"/>
        <v>0</v>
      </c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R219" s="161" t="s">
        <v>288</v>
      </c>
      <c r="AT219" s="161" t="s">
        <v>362</v>
      </c>
      <c r="AU219" s="161" t="s">
        <v>83</v>
      </c>
      <c r="AY219" s="14" t="s">
        <v>226</v>
      </c>
      <c r="BE219" s="162">
        <f t="shared" si="34"/>
        <v>0</v>
      </c>
      <c r="BF219" s="162">
        <f t="shared" si="35"/>
        <v>63.45</v>
      </c>
      <c r="BG219" s="162">
        <f t="shared" si="36"/>
        <v>0</v>
      </c>
      <c r="BH219" s="162">
        <f t="shared" si="37"/>
        <v>0</v>
      </c>
      <c r="BI219" s="162">
        <f t="shared" si="38"/>
        <v>0</v>
      </c>
      <c r="BJ219" s="14" t="s">
        <v>83</v>
      </c>
      <c r="BK219" s="162">
        <f t="shared" si="39"/>
        <v>63.45</v>
      </c>
      <c r="BL219" s="14" t="s">
        <v>257</v>
      </c>
      <c r="BM219" s="161" t="s">
        <v>574</v>
      </c>
    </row>
    <row r="220" spans="1:65" s="2" customFormat="1" ht="16.5" customHeight="1">
      <c r="A220" s="26"/>
      <c r="B220" s="149"/>
      <c r="C220" s="167" t="s">
        <v>451</v>
      </c>
      <c r="D220" s="167" t="s">
        <v>362</v>
      </c>
      <c r="E220" s="168" t="s">
        <v>1040</v>
      </c>
      <c r="F220" s="169" t="s">
        <v>1041</v>
      </c>
      <c r="G220" s="170" t="s">
        <v>269</v>
      </c>
      <c r="H220" s="171">
        <v>3</v>
      </c>
      <c r="I220" s="172">
        <v>21.15</v>
      </c>
      <c r="J220" s="172">
        <f t="shared" si="30"/>
        <v>63.45</v>
      </c>
      <c r="K220" s="173"/>
      <c r="L220" s="174"/>
      <c r="M220" s="175" t="s">
        <v>1</v>
      </c>
      <c r="N220" s="176" t="s">
        <v>37</v>
      </c>
      <c r="O220" s="159">
        <v>0</v>
      </c>
      <c r="P220" s="159">
        <f t="shared" si="31"/>
        <v>0</v>
      </c>
      <c r="Q220" s="159">
        <v>0</v>
      </c>
      <c r="R220" s="159">
        <f t="shared" si="32"/>
        <v>0</v>
      </c>
      <c r="S220" s="159">
        <v>0</v>
      </c>
      <c r="T220" s="160">
        <f t="shared" si="33"/>
        <v>0</v>
      </c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R220" s="161" t="s">
        <v>288</v>
      </c>
      <c r="AT220" s="161" t="s">
        <v>362</v>
      </c>
      <c r="AU220" s="161" t="s">
        <v>83</v>
      </c>
      <c r="AY220" s="14" t="s">
        <v>226</v>
      </c>
      <c r="BE220" s="162">
        <f t="shared" si="34"/>
        <v>0</v>
      </c>
      <c r="BF220" s="162">
        <f t="shared" si="35"/>
        <v>63.45</v>
      </c>
      <c r="BG220" s="162">
        <f t="shared" si="36"/>
        <v>0</v>
      </c>
      <c r="BH220" s="162">
        <f t="shared" si="37"/>
        <v>0</v>
      </c>
      <c r="BI220" s="162">
        <f t="shared" si="38"/>
        <v>0</v>
      </c>
      <c r="BJ220" s="14" t="s">
        <v>83</v>
      </c>
      <c r="BK220" s="162">
        <f t="shared" si="39"/>
        <v>63.45</v>
      </c>
      <c r="BL220" s="14" t="s">
        <v>257</v>
      </c>
      <c r="BM220" s="161" t="s">
        <v>577</v>
      </c>
    </row>
    <row r="221" spans="1:65" s="2" customFormat="1" ht="24.2" customHeight="1">
      <c r="A221" s="26"/>
      <c r="B221" s="149"/>
      <c r="C221" s="167" t="s">
        <v>578</v>
      </c>
      <c r="D221" s="167" t="s">
        <v>362</v>
      </c>
      <c r="E221" s="168" t="s">
        <v>1042</v>
      </c>
      <c r="F221" s="169" t="s">
        <v>1043</v>
      </c>
      <c r="G221" s="170" t="s">
        <v>269</v>
      </c>
      <c r="H221" s="171">
        <v>6</v>
      </c>
      <c r="I221" s="172">
        <v>4.7699999999999996</v>
      </c>
      <c r="J221" s="172">
        <f t="shared" si="30"/>
        <v>28.62</v>
      </c>
      <c r="K221" s="173"/>
      <c r="L221" s="174"/>
      <c r="M221" s="175" t="s">
        <v>1</v>
      </c>
      <c r="N221" s="176" t="s">
        <v>37</v>
      </c>
      <c r="O221" s="159">
        <v>0</v>
      </c>
      <c r="P221" s="159">
        <f t="shared" si="31"/>
        <v>0</v>
      </c>
      <c r="Q221" s="159">
        <v>0</v>
      </c>
      <c r="R221" s="159">
        <f t="shared" si="32"/>
        <v>0</v>
      </c>
      <c r="S221" s="159">
        <v>0</v>
      </c>
      <c r="T221" s="160">
        <f t="shared" si="33"/>
        <v>0</v>
      </c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R221" s="161" t="s">
        <v>288</v>
      </c>
      <c r="AT221" s="161" t="s">
        <v>362</v>
      </c>
      <c r="AU221" s="161" t="s">
        <v>83</v>
      </c>
      <c r="AY221" s="14" t="s">
        <v>226</v>
      </c>
      <c r="BE221" s="162">
        <f t="shared" si="34"/>
        <v>0</v>
      </c>
      <c r="BF221" s="162">
        <f t="shared" si="35"/>
        <v>28.62</v>
      </c>
      <c r="BG221" s="162">
        <f t="shared" si="36"/>
        <v>0</v>
      </c>
      <c r="BH221" s="162">
        <f t="shared" si="37"/>
        <v>0</v>
      </c>
      <c r="BI221" s="162">
        <f t="shared" si="38"/>
        <v>0</v>
      </c>
      <c r="BJ221" s="14" t="s">
        <v>83</v>
      </c>
      <c r="BK221" s="162">
        <f t="shared" si="39"/>
        <v>28.62</v>
      </c>
      <c r="BL221" s="14" t="s">
        <v>257</v>
      </c>
      <c r="BM221" s="161" t="s">
        <v>581</v>
      </c>
    </row>
    <row r="222" spans="1:65" s="2" customFormat="1" ht="24.2" customHeight="1">
      <c r="A222" s="26"/>
      <c r="B222" s="149"/>
      <c r="C222" s="150" t="s">
        <v>454</v>
      </c>
      <c r="D222" s="150" t="s">
        <v>229</v>
      </c>
      <c r="E222" s="151" t="s">
        <v>1046</v>
      </c>
      <c r="F222" s="152" t="s">
        <v>1047</v>
      </c>
      <c r="G222" s="153" t="s">
        <v>232</v>
      </c>
      <c r="H222" s="154">
        <v>144</v>
      </c>
      <c r="I222" s="155">
        <v>1.78</v>
      </c>
      <c r="J222" s="155">
        <f t="shared" si="30"/>
        <v>256.32</v>
      </c>
      <c r="K222" s="156"/>
      <c r="L222" s="27"/>
      <c r="M222" s="157" t="s">
        <v>1</v>
      </c>
      <c r="N222" s="158" t="s">
        <v>37</v>
      </c>
      <c r="O222" s="159">
        <v>0</v>
      </c>
      <c r="P222" s="159">
        <f t="shared" si="31"/>
        <v>0</v>
      </c>
      <c r="Q222" s="159">
        <v>0</v>
      </c>
      <c r="R222" s="159">
        <f t="shared" si="32"/>
        <v>0</v>
      </c>
      <c r="S222" s="159">
        <v>0</v>
      </c>
      <c r="T222" s="160">
        <f t="shared" si="33"/>
        <v>0</v>
      </c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R222" s="161" t="s">
        <v>257</v>
      </c>
      <c r="AT222" s="161" t="s">
        <v>229</v>
      </c>
      <c r="AU222" s="161" t="s">
        <v>83</v>
      </c>
      <c r="AY222" s="14" t="s">
        <v>226</v>
      </c>
      <c r="BE222" s="162">
        <f t="shared" si="34"/>
        <v>0</v>
      </c>
      <c r="BF222" s="162">
        <f t="shared" si="35"/>
        <v>256.32</v>
      </c>
      <c r="BG222" s="162">
        <f t="shared" si="36"/>
        <v>0</v>
      </c>
      <c r="BH222" s="162">
        <f t="shared" si="37"/>
        <v>0</v>
      </c>
      <c r="BI222" s="162">
        <f t="shared" si="38"/>
        <v>0</v>
      </c>
      <c r="BJ222" s="14" t="s">
        <v>83</v>
      </c>
      <c r="BK222" s="162">
        <f t="shared" si="39"/>
        <v>256.32</v>
      </c>
      <c r="BL222" s="14" t="s">
        <v>257</v>
      </c>
      <c r="BM222" s="161" t="s">
        <v>584</v>
      </c>
    </row>
    <row r="223" spans="1:65" s="2" customFormat="1" ht="24.2" customHeight="1">
      <c r="A223" s="26"/>
      <c r="B223" s="149"/>
      <c r="C223" s="150" t="s">
        <v>585</v>
      </c>
      <c r="D223" s="150" t="s">
        <v>229</v>
      </c>
      <c r="E223" s="151" t="s">
        <v>1048</v>
      </c>
      <c r="F223" s="152" t="s">
        <v>1049</v>
      </c>
      <c r="G223" s="153" t="s">
        <v>232</v>
      </c>
      <c r="H223" s="154">
        <v>144</v>
      </c>
      <c r="I223" s="155">
        <v>1.31</v>
      </c>
      <c r="J223" s="155">
        <f t="shared" si="30"/>
        <v>188.64</v>
      </c>
      <c r="K223" s="156"/>
      <c r="L223" s="27"/>
      <c r="M223" s="157" t="s">
        <v>1</v>
      </c>
      <c r="N223" s="158" t="s">
        <v>37</v>
      </c>
      <c r="O223" s="159">
        <v>0</v>
      </c>
      <c r="P223" s="159">
        <f t="shared" si="31"/>
        <v>0</v>
      </c>
      <c r="Q223" s="159">
        <v>0</v>
      </c>
      <c r="R223" s="159">
        <f t="shared" si="32"/>
        <v>0</v>
      </c>
      <c r="S223" s="159">
        <v>0</v>
      </c>
      <c r="T223" s="160">
        <f t="shared" si="33"/>
        <v>0</v>
      </c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R223" s="161" t="s">
        <v>257</v>
      </c>
      <c r="AT223" s="161" t="s">
        <v>229</v>
      </c>
      <c r="AU223" s="161" t="s">
        <v>83</v>
      </c>
      <c r="AY223" s="14" t="s">
        <v>226</v>
      </c>
      <c r="BE223" s="162">
        <f t="shared" si="34"/>
        <v>0</v>
      </c>
      <c r="BF223" s="162">
        <f t="shared" si="35"/>
        <v>188.64</v>
      </c>
      <c r="BG223" s="162">
        <f t="shared" si="36"/>
        <v>0</v>
      </c>
      <c r="BH223" s="162">
        <f t="shared" si="37"/>
        <v>0</v>
      </c>
      <c r="BI223" s="162">
        <f t="shared" si="38"/>
        <v>0</v>
      </c>
      <c r="BJ223" s="14" t="s">
        <v>83</v>
      </c>
      <c r="BK223" s="162">
        <f t="shared" si="39"/>
        <v>188.64</v>
      </c>
      <c r="BL223" s="14" t="s">
        <v>257</v>
      </c>
      <c r="BM223" s="161" t="s">
        <v>588</v>
      </c>
    </row>
    <row r="224" spans="1:65" s="2" customFormat="1" ht="24.2" customHeight="1">
      <c r="A224" s="26"/>
      <c r="B224" s="149"/>
      <c r="C224" s="150" t="s">
        <v>458</v>
      </c>
      <c r="D224" s="150" t="s">
        <v>229</v>
      </c>
      <c r="E224" s="151" t="s">
        <v>1050</v>
      </c>
      <c r="F224" s="152" t="s">
        <v>1051</v>
      </c>
      <c r="G224" s="153" t="s">
        <v>242</v>
      </c>
      <c r="H224" s="154">
        <v>0.191</v>
      </c>
      <c r="I224" s="155">
        <v>25.43</v>
      </c>
      <c r="J224" s="155">
        <f t="shared" si="30"/>
        <v>4.8600000000000003</v>
      </c>
      <c r="K224" s="156"/>
      <c r="L224" s="27"/>
      <c r="M224" s="157" t="s">
        <v>1</v>
      </c>
      <c r="N224" s="158" t="s">
        <v>37</v>
      </c>
      <c r="O224" s="159">
        <v>0</v>
      </c>
      <c r="P224" s="159">
        <f t="shared" si="31"/>
        <v>0</v>
      </c>
      <c r="Q224" s="159">
        <v>0</v>
      </c>
      <c r="R224" s="159">
        <f t="shared" si="32"/>
        <v>0</v>
      </c>
      <c r="S224" s="159">
        <v>0</v>
      </c>
      <c r="T224" s="160">
        <f t="shared" si="33"/>
        <v>0</v>
      </c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R224" s="161" t="s">
        <v>257</v>
      </c>
      <c r="AT224" s="161" t="s">
        <v>229</v>
      </c>
      <c r="AU224" s="161" t="s">
        <v>83</v>
      </c>
      <c r="AY224" s="14" t="s">
        <v>226</v>
      </c>
      <c r="BE224" s="162">
        <f t="shared" si="34"/>
        <v>0</v>
      </c>
      <c r="BF224" s="162">
        <f t="shared" si="35"/>
        <v>4.8600000000000003</v>
      </c>
      <c r="BG224" s="162">
        <f t="shared" si="36"/>
        <v>0</v>
      </c>
      <c r="BH224" s="162">
        <f t="shared" si="37"/>
        <v>0</v>
      </c>
      <c r="BI224" s="162">
        <f t="shared" si="38"/>
        <v>0</v>
      </c>
      <c r="BJ224" s="14" t="s">
        <v>83</v>
      </c>
      <c r="BK224" s="162">
        <f t="shared" si="39"/>
        <v>4.8600000000000003</v>
      </c>
      <c r="BL224" s="14" t="s">
        <v>257</v>
      </c>
      <c r="BM224" s="161" t="s">
        <v>591</v>
      </c>
    </row>
    <row r="225" spans="1:65" s="12" customFormat="1" ht="22.9" customHeight="1">
      <c r="B225" s="137"/>
      <c r="D225" s="138" t="s">
        <v>70</v>
      </c>
      <c r="E225" s="147" t="s">
        <v>1052</v>
      </c>
      <c r="F225" s="147" t="s">
        <v>1053</v>
      </c>
      <c r="J225" s="148">
        <f>BK225</f>
        <v>4652.62</v>
      </c>
      <c r="L225" s="137"/>
      <c r="M225" s="141"/>
      <c r="N225" s="142"/>
      <c r="O225" s="142"/>
      <c r="P225" s="143">
        <f>SUM(P226:P269)</f>
        <v>0</v>
      </c>
      <c r="Q225" s="142"/>
      <c r="R225" s="143">
        <f>SUM(R226:R269)</f>
        <v>0</v>
      </c>
      <c r="S225" s="142"/>
      <c r="T225" s="144">
        <f>SUM(T226:T269)</f>
        <v>0</v>
      </c>
      <c r="AR225" s="138" t="s">
        <v>83</v>
      </c>
      <c r="AT225" s="145" t="s">
        <v>70</v>
      </c>
      <c r="AU225" s="145" t="s">
        <v>78</v>
      </c>
      <c r="AY225" s="138" t="s">
        <v>226</v>
      </c>
      <c r="BK225" s="146">
        <f>SUM(BK226:BK269)</f>
        <v>4652.62</v>
      </c>
    </row>
    <row r="226" spans="1:65" s="2" customFormat="1" ht="16.5" customHeight="1">
      <c r="A226" s="26"/>
      <c r="B226" s="149"/>
      <c r="C226" s="150" t="s">
        <v>592</v>
      </c>
      <c r="D226" s="150" t="s">
        <v>229</v>
      </c>
      <c r="E226" s="151" t="s">
        <v>1086</v>
      </c>
      <c r="F226" s="152" t="s">
        <v>1087</v>
      </c>
      <c r="G226" s="153" t="s">
        <v>269</v>
      </c>
      <c r="H226" s="154">
        <v>6</v>
      </c>
      <c r="I226" s="155">
        <v>2.82</v>
      </c>
      <c r="J226" s="155">
        <f t="shared" ref="J226:J269" si="40">ROUND(I226*H226,2)</f>
        <v>16.920000000000002</v>
      </c>
      <c r="K226" s="156"/>
      <c r="L226" s="27"/>
      <c r="M226" s="157" t="s">
        <v>1</v>
      </c>
      <c r="N226" s="158" t="s">
        <v>37</v>
      </c>
      <c r="O226" s="159">
        <v>0</v>
      </c>
      <c r="P226" s="159">
        <f t="shared" ref="P226:P269" si="41">O226*H226</f>
        <v>0</v>
      </c>
      <c r="Q226" s="159">
        <v>0</v>
      </c>
      <c r="R226" s="159">
        <f t="shared" ref="R226:R269" si="42">Q226*H226</f>
        <v>0</v>
      </c>
      <c r="S226" s="159">
        <v>0</v>
      </c>
      <c r="T226" s="160">
        <f t="shared" ref="T226:T269" si="43">S226*H226</f>
        <v>0</v>
      </c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R226" s="161" t="s">
        <v>257</v>
      </c>
      <c r="AT226" s="161" t="s">
        <v>229</v>
      </c>
      <c r="AU226" s="161" t="s">
        <v>83</v>
      </c>
      <c r="AY226" s="14" t="s">
        <v>226</v>
      </c>
      <c r="BE226" s="162">
        <f t="shared" ref="BE226:BE269" si="44">IF(N226="základná",J226,0)</f>
        <v>0</v>
      </c>
      <c r="BF226" s="162">
        <f t="shared" ref="BF226:BF269" si="45">IF(N226="znížená",J226,0)</f>
        <v>16.920000000000002</v>
      </c>
      <c r="BG226" s="162">
        <f t="shared" ref="BG226:BG269" si="46">IF(N226="zákl. prenesená",J226,0)</f>
        <v>0</v>
      </c>
      <c r="BH226" s="162">
        <f t="shared" ref="BH226:BH269" si="47">IF(N226="zníž. prenesená",J226,0)</f>
        <v>0</v>
      </c>
      <c r="BI226" s="162">
        <f t="shared" ref="BI226:BI269" si="48">IF(N226="nulová",J226,0)</f>
        <v>0</v>
      </c>
      <c r="BJ226" s="14" t="s">
        <v>83</v>
      </c>
      <c r="BK226" s="162">
        <f t="shared" ref="BK226:BK269" si="49">ROUND(I226*H226,2)</f>
        <v>16.920000000000002</v>
      </c>
      <c r="BL226" s="14" t="s">
        <v>257</v>
      </c>
      <c r="BM226" s="161" t="s">
        <v>595</v>
      </c>
    </row>
    <row r="227" spans="1:65" s="2" customFormat="1" ht="33" customHeight="1">
      <c r="A227" s="26"/>
      <c r="B227" s="149"/>
      <c r="C227" s="167" t="s">
        <v>461</v>
      </c>
      <c r="D227" s="167" t="s">
        <v>362</v>
      </c>
      <c r="E227" s="168" t="s">
        <v>1088</v>
      </c>
      <c r="F227" s="169" t="s">
        <v>1089</v>
      </c>
      <c r="G227" s="170" t="s">
        <v>269</v>
      </c>
      <c r="H227" s="171">
        <v>6</v>
      </c>
      <c r="I227" s="172">
        <v>5.2</v>
      </c>
      <c r="J227" s="172">
        <f t="shared" si="40"/>
        <v>31.2</v>
      </c>
      <c r="K227" s="173"/>
      <c r="L227" s="174"/>
      <c r="M227" s="175" t="s">
        <v>1</v>
      </c>
      <c r="N227" s="176" t="s">
        <v>37</v>
      </c>
      <c r="O227" s="159">
        <v>0</v>
      </c>
      <c r="P227" s="159">
        <f t="shared" si="41"/>
        <v>0</v>
      </c>
      <c r="Q227" s="159">
        <v>0</v>
      </c>
      <c r="R227" s="159">
        <f t="shared" si="42"/>
        <v>0</v>
      </c>
      <c r="S227" s="159">
        <v>0</v>
      </c>
      <c r="T227" s="160">
        <f t="shared" si="43"/>
        <v>0</v>
      </c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R227" s="161" t="s">
        <v>288</v>
      </c>
      <c r="AT227" s="161" t="s">
        <v>362</v>
      </c>
      <c r="AU227" s="161" t="s">
        <v>83</v>
      </c>
      <c r="AY227" s="14" t="s">
        <v>226</v>
      </c>
      <c r="BE227" s="162">
        <f t="shared" si="44"/>
        <v>0</v>
      </c>
      <c r="BF227" s="162">
        <f t="shared" si="45"/>
        <v>31.2</v>
      </c>
      <c r="BG227" s="162">
        <f t="shared" si="46"/>
        <v>0</v>
      </c>
      <c r="BH227" s="162">
        <f t="shared" si="47"/>
        <v>0</v>
      </c>
      <c r="BI227" s="162">
        <f t="shared" si="48"/>
        <v>0</v>
      </c>
      <c r="BJ227" s="14" t="s">
        <v>83</v>
      </c>
      <c r="BK227" s="162">
        <f t="shared" si="49"/>
        <v>31.2</v>
      </c>
      <c r="BL227" s="14" t="s">
        <v>257</v>
      </c>
      <c r="BM227" s="161" t="s">
        <v>598</v>
      </c>
    </row>
    <row r="228" spans="1:65" s="2" customFormat="1" ht="16.5" customHeight="1">
      <c r="A228" s="26"/>
      <c r="B228" s="149"/>
      <c r="C228" s="150" t="s">
        <v>599</v>
      </c>
      <c r="D228" s="150" t="s">
        <v>229</v>
      </c>
      <c r="E228" s="151" t="s">
        <v>1066</v>
      </c>
      <c r="F228" s="152" t="s">
        <v>1067</v>
      </c>
      <c r="G228" s="153" t="s">
        <v>269</v>
      </c>
      <c r="H228" s="154">
        <v>5</v>
      </c>
      <c r="I228" s="155">
        <v>2.0099999999999998</v>
      </c>
      <c r="J228" s="155">
        <f t="shared" si="40"/>
        <v>10.050000000000001</v>
      </c>
      <c r="K228" s="156"/>
      <c r="L228" s="27"/>
      <c r="M228" s="157" t="s">
        <v>1</v>
      </c>
      <c r="N228" s="158" t="s">
        <v>37</v>
      </c>
      <c r="O228" s="159">
        <v>0</v>
      </c>
      <c r="P228" s="159">
        <f t="shared" si="41"/>
        <v>0</v>
      </c>
      <c r="Q228" s="159">
        <v>0</v>
      </c>
      <c r="R228" s="159">
        <f t="shared" si="42"/>
        <v>0</v>
      </c>
      <c r="S228" s="159">
        <v>0</v>
      </c>
      <c r="T228" s="160">
        <f t="shared" si="43"/>
        <v>0</v>
      </c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R228" s="161" t="s">
        <v>257</v>
      </c>
      <c r="AT228" s="161" t="s">
        <v>229</v>
      </c>
      <c r="AU228" s="161" t="s">
        <v>83</v>
      </c>
      <c r="AY228" s="14" t="s">
        <v>226</v>
      </c>
      <c r="BE228" s="162">
        <f t="shared" si="44"/>
        <v>0</v>
      </c>
      <c r="BF228" s="162">
        <f t="shared" si="45"/>
        <v>10.050000000000001</v>
      </c>
      <c r="BG228" s="162">
        <f t="shared" si="46"/>
        <v>0</v>
      </c>
      <c r="BH228" s="162">
        <f t="shared" si="47"/>
        <v>0</v>
      </c>
      <c r="BI228" s="162">
        <f t="shared" si="48"/>
        <v>0</v>
      </c>
      <c r="BJ228" s="14" t="s">
        <v>83</v>
      </c>
      <c r="BK228" s="162">
        <f t="shared" si="49"/>
        <v>10.050000000000001</v>
      </c>
      <c r="BL228" s="14" t="s">
        <v>257</v>
      </c>
      <c r="BM228" s="161" t="s">
        <v>602</v>
      </c>
    </row>
    <row r="229" spans="1:65" s="2" customFormat="1" ht="16.5" customHeight="1">
      <c r="A229" s="26"/>
      <c r="B229" s="149"/>
      <c r="C229" s="167" t="s">
        <v>465</v>
      </c>
      <c r="D229" s="167" t="s">
        <v>362</v>
      </c>
      <c r="E229" s="168" t="s">
        <v>1068</v>
      </c>
      <c r="F229" s="169" t="s">
        <v>1069</v>
      </c>
      <c r="G229" s="170" t="s">
        <v>269</v>
      </c>
      <c r="H229" s="171">
        <v>5</v>
      </c>
      <c r="I229" s="172">
        <v>2.5499999999999998</v>
      </c>
      <c r="J229" s="172">
        <f t="shared" si="40"/>
        <v>12.75</v>
      </c>
      <c r="K229" s="173"/>
      <c r="L229" s="174"/>
      <c r="M229" s="175" t="s">
        <v>1</v>
      </c>
      <c r="N229" s="176" t="s">
        <v>37</v>
      </c>
      <c r="O229" s="159">
        <v>0</v>
      </c>
      <c r="P229" s="159">
        <f t="shared" si="41"/>
        <v>0</v>
      </c>
      <c r="Q229" s="159">
        <v>0</v>
      </c>
      <c r="R229" s="159">
        <f t="shared" si="42"/>
        <v>0</v>
      </c>
      <c r="S229" s="159">
        <v>0</v>
      </c>
      <c r="T229" s="160">
        <f t="shared" si="43"/>
        <v>0</v>
      </c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R229" s="161" t="s">
        <v>288</v>
      </c>
      <c r="AT229" s="161" t="s">
        <v>362</v>
      </c>
      <c r="AU229" s="161" t="s">
        <v>83</v>
      </c>
      <c r="AY229" s="14" t="s">
        <v>226</v>
      </c>
      <c r="BE229" s="162">
        <f t="shared" si="44"/>
        <v>0</v>
      </c>
      <c r="BF229" s="162">
        <f t="shared" si="45"/>
        <v>12.75</v>
      </c>
      <c r="BG229" s="162">
        <f t="shared" si="46"/>
        <v>0</v>
      </c>
      <c r="BH229" s="162">
        <f t="shared" si="47"/>
        <v>0</v>
      </c>
      <c r="BI229" s="162">
        <f t="shared" si="48"/>
        <v>0</v>
      </c>
      <c r="BJ229" s="14" t="s">
        <v>83</v>
      </c>
      <c r="BK229" s="162">
        <f t="shared" si="49"/>
        <v>12.75</v>
      </c>
      <c r="BL229" s="14" t="s">
        <v>257</v>
      </c>
      <c r="BM229" s="161" t="s">
        <v>604</v>
      </c>
    </row>
    <row r="230" spans="1:65" s="2" customFormat="1" ht="16.5" customHeight="1">
      <c r="A230" s="26"/>
      <c r="B230" s="149"/>
      <c r="C230" s="150" t="s">
        <v>605</v>
      </c>
      <c r="D230" s="150" t="s">
        <v>229</v>
      </c>
      <c r="E230" s="151" t="s">
        <v>1082</v>
      </c>
      <c r="F230" s="152" t="s">
        <v>1083</v>
      </c>
      <c r="G230" s="153" t="s">
        <v>269</v>
      </c>
      <c r="H230" s="154">
        <v>5</v>
      </c>
      <c r="I230" s="155">
        <v>12.38</v>
      </c>
      <c r="J230" s="155">
        <f t="shared" si="40"/>
        <v>61.9</v>
      </c>
      <c r="K230" s="156"/>
      <c r="L230" s="27"/>
      <c r="M230" s="157" t="s">
        <v>1</v>
      </c>
      <c r="N230" s="158" t="s">
        <v>37</v>
      </c>
      <c r="O230" s="159">
        <v>0</v>
      </c>
      <c r="P230" s="159">
        <f t="shared" si="41"/>
        <v>0</v>
      </c>
      <c r="Q230" s="159">
        <v>0</v>
      </c>
      <c r="R230" s="159">
        <f t="shared" si="42"/>
        <v>0</v>
      </c>
      <c r="S230" s="159">
        <v>0</v>
      </c>
      <c r="T230" s="160">
        <f t="shared" si="43"/>
        <v>0</v>
      </c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R230" s="161" t="s">
        <v>257</v>
      </c>
      <c r="AT230" s="161" t="s">
        <v>229</v>
      </c>
      <c r="AU230" s="161" t="s">
        <v>83</v>
      </c>
      <c r="AY230" s="14" t="s">
        <v>226</v>
      </c>
      <c r="BE230" s="162">
        <f t="shared" si="44"/>
        <v>0</v>
      </c>
      <c r="BF230" s="162">
        <f t="shared" si="45"/>
        <v>61.9</v>
      </c>
      <c r="BG230" s="162">
        <f t="shared" si="46"/>
        <v>0</v>
      </c>
      <c r="BH230" s="162">
        <f t="shared" si="47"/>
        <v>0</v>
      </c>
      <c r="BI230" s="162">
        <f t="shared" si="48"/>
        <v>0</v>
      </c>
      <c r="BJ230" s="14" t="s">
        <v>83</v>
      </c>
      <c r="BK230" s="162">
        <f t="shared" si="49"/>
        <v>61.9</v>
      </c>
      <c r="BL230" s="14" t="s">
        <v>257</v>
      </c>
      <c r="BM230" s="161" t="s">
        <v>608</v>
      </c>
    </row>
    <row r="231" spans="1:65" s="2" customFormat="1" ht="16.5" customHeight="1">
      <c r="A231" s="26"/>
      <c r="B231" s="149"/>
      <c r="C231" s="167" t="s">
        <v>468</v>
      </c>
      <c r="D231" s="167" t="s">
        <v>362</v>
      </c>
      <c r="E231" s="168" t="s">
        <v>1084</v>
      </c>
      <c r="F231" s="169" t="s">
        <v>1085</v>
      </c>
      <c r="G231" s="170" t="s">
        <v>269</v>
      </c>
      <c r="H231" s="171">
        <v>5</v>
      </c>
      <c r="I231" s="172">
        <v>36.299999999999997</v>
      </c>
      <c r="J231" s="172">
        <f t="shared" si="40"/>
        <v>181.5</v>
      </c>
      <c r="K231" s="173"/>
      <c r="L231" s="174"/>
      <c r="M231" s="175" t="s">
        <v>1</v>
      </c>
      <c r="N231" s="176" t="s">
        <v>37</v>
      </c>
      <c r="O231" s="159">
        <v>0</v>
      </c>
      <c r="P231" s="159">
        <f t="shared" si="41"/>
        <v>0</v>
      </c>
      <c r="Q231" s="159">
        <v>0</v>
      </c>
      <c r="R231" s="159">
        <f t="shared" si="42"/>
        <v>0</v>
      </c>
      <c r="S231" s="159">
        <v>0</v>
      </c>
      <c r="T231" s="160">
        <f t="shared" si="43"/>
        <v>0</v>
      </c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R231" s="161" t="s">
        <v>288</v>
      </c>
      <c r="AT231" s="161" t="s">
        <v>362</v>
      </c>
      <c r="AU231" s="161" t="s">
        <v>83</v>
      </c>
      <c r="AY231" s="14" t="s">
        <v>226</v>
      </c>
      <c r="BE231" s="162">
        <f t="shared" si="44"/>
        <v>0</v>
      </c>
      <c r="BF231" s="162">
        <f t="shared" si="45"/>
        <v>181.5</v>
      </c>
      <c r="BG231" s="162">
        <f t="shared" si="46"/>
        <v>0</v>
      </c>
      <c r="BH231" s="162">
        <f t="shared" si="47"/>
        <v>0</v>
      </c>
      <c r="BI231" s="162">
        <f t="shared" si="48"/>
        <v>0</v>
      </c>
      <c r="BJ231" s="14" t="s">
        <v>83</v>
      </c>
      <c r="BK231" s="162">
        <f t="shared" si="49"/>
        <v>181.5</v>
      </c>
      <c r="BL231" s="14" t="s">
        <v>257</v>
      </c>
      <c r="BM231" s="161" t="s">
        <v>611</v>
      </c>
    </row>
    <row r="232" spans="1:65" s="2" customFormat="1" ht="24.2" customHeight="1">
      <c r="A232" s="26"/>
      <c r="B232" s="149"/>
      <c r="C232" s="150" t="s">
        <v>612</v>
      </c>
      <c r="D232" s="150" t="s">
        <v>229</v>
      </c>
      <c r="E232" s="151" t="s">
        <v>1054</v>
      </c>
      <c r="F232" s="152" t="s">
        <v>1055</v>
      </c>
      <c r="G232" s="153" t="s">
        <v>269</v>
      </c>
      <c r="H232" s="154">
        <v>5</v>
      </c>
      <c r="I232" s="155">
        <v>49.8</v>
      </c>
      <c r="J232" s="155">
        <f t="shared" si="40"/>
        <v>249</v>
      </c>
      <c r="K232" s="156"/>
      <c r="L232" s="27"/>
      <c r="M232" s="157" t="s">
        <v>1</v>
      </c>
      <c r="N232" s="158" t="s">
        <v>37</v>
      </c>
      <c r="O232" s="159">
        <v>0</v>
      </c>
      <c r="P232" s="159">
        <f t="shared" si="41"/>
        <v>0</v>
      </c>
      <c r="Q232" s="159">
        <v>0</v>
      </c>
      <c r="R232" s="159">
        <f t="shared" si="42"/>
        <v>0</v>
      </c>
      <c r="S232" s="159">
        <v>0</v>
      </c>
      <c r="T232" s="160">
        <f t="shared" si="43"/>
        <v>0</v>
      </c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R232" s="161" t="s">
        <v>257</v>
      </c>
      <c r="AT232" s="161" t="s">
        <v>229</v>
      </c>
      <c r="AU232" s="161" t="s">
        <v>83</v>
      </c>
      <c r="AY232" s="14" t="s">
        <v>226</v>
      </c>
      <c r="BE232" s="162">
        <f t="shared" si="44"/>
        <v>0</v>
      </c>
      <c r="BF232" s="162">
        <f t="shared" si="45"/>
        <v>249</v>
      </c>
      <c r="BG232" s="162">
        <f t="shared" si="46"/>
        <v>0</v>
      </c>
      <c r="BH232" s="162">
        <f t="shared" si="47"/>
        <v>0</v>
      </c>
      <c r="BI232" s="162">
        <f t="shared" si="48"/>
        <v>0</v>
      </c>
      <c r="BJ232" s="14" t="s">
        <v>83</v>
      </c>
      <c r="BK232" s="162">
        <f t="shared" si="49"/>
        <v>249</v>
      </c>
      <c r="BL232" s="14" t="s">
        <v>257</v>
      </c>
      <c r="BM232" s="161" t="s">
        <v>615</v>
      </c>
    </row>
    <row r="233" spans="1:65" s="2" customFormat="1" ht="37.9" customHeight="1">
      <c r="A233" s="26"/>
      <c r="B233" s="149"/>
      <c r="C233" s="167" t="s">
        <v>472</v>
      </c>
      <c r="D233" s="167" t="s">
        <v>362</v>
      </c>
      <c r="E233" s="168" t="s">
        <v>1056</v>
      </c>
      <c r="F233" s="169" t="s">
        <v>1057</v>
      </c>
      <c r="G233" s="170" t="s">
        <v>269</v>
      </c>
      <c r="H233" s="171">
        <v>5</v>
      </c>
      <c r="I233" s="172">
        <v>152.9</v>
      </c>
      <c r="J233" s="172">
        <f t="shared" si="40"/>
        <v>764.5</v>
      </c>
      <c r="K233" s="173"/>
      <c r="L233" s="174"/>
      <c r="M233" s="175" t="s">
        <v>1</v>
      </c>
      <c r="N233" s="176" t="s">
        <v>37</v>
      </c>
      <c r="O233" s="159">
        <v>0</v>
      </c>
      <c r="P233" s="159">
        <f t="shared" si="41"/>
        <v>0</v>
      </c>
      <c r="Q233" s="159">
        <v>0</v>
      </c>
      <c r="R233" s="159">
        <f t="shared" si="42"/>
        <v>0</v>
      </c>
      <c r="S233" s="159">
        <v>0</v>
      </c>
      <c r="T233" s="160">
        <f t="shared" si="43"/>
        <v>0</v>
      </c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R233" s="161" t="s">
        <v>288</v>
      </c>
      <c r="AT233" s="161" t="s">
        <v>362</v>
      </c>
      <c r="AU233" s="161" t="s">
        <v>83</v>
      </c>
      <c r="AY233" s="14" t="s">
        <v>226</v>
      </c>
      <c r="BE233" s="162">
        <f t="shared" si="44"/>
        <v>0</v>
      </c>
      <c r="BF233" s="162">
        <f t="shared" si="45"/>
        <v>764.5</v>
      </c>
      <c r="BG233" s="162">
        <f t="shared" si="46"/>
        <v>0</v>
      </c>
      <c r="BH233" s="162">
        <f t="shared" si="47"/>
        <v>0</v>
      </c>
      <c r="BI233" s="162">
        <f t="shared" si="48"/>
        <v>0</v>
      </c>
      <c r="BJ233" s="14" t="s">
        <v>83</v>
      </c>
      <c r="BK233" s="162">
        <f t="shared" si="49"/>
        <v>764.5</v>
      </c>
      <c r="BL233" s="14" t="s">
        <v>257</v>
      </c>
      <c r="BM233" s="161" t="s">
        <v>618</v>
      </c>
    </row>
    <row r="234" spans="1:65" s="2" customFormat="1" ht="24.2" customHeight="1">
      <c r="A234" s="26"/>
      <c r="B234" s="149"/>
      <c r="C234" s="167" t="s">
        <v>619</v>
      </c>
      <c r="D234" s="167" t="s">
        <v>362</v>
      </c>
      <c r="E234" s="168" t="s">
        <v>1058</v>
      </c>
      <c r="F234" s="169" t="s">
        <v>1059</v>
      </c>
      <c r="G234" s="170" t="s">
        <v>269</v>
      </c>
      <c r="H234" s="171">
        <v>5</v>
      </c>
      <c r="I234" s="172">
        <v>25.26</v>
      </c>
      <c r="J234" s="172">
        <f t="shared" si="40"/>
        <v>126.3</v>
      </c>
      <c r="K234" s="173"/>
      <c r="L234" s="174"/>
      <c r="M234" s="175" t="s">
        <v>1</v>
      </c>
      <c r="N234" s="176" t="s">
        <v>37</v>
      </c>
      <c r="O234" s="159">
        <v>0</v>
      </c>
      <c r="P234" s="159">
        <f t="shared" si="41"/>
        <v>0</v>
      </c>
      <c r="Q234" s="159">
        <v>0</v>
      </c>
      <c r="R234" s="159">
        <f t="shared" si="42"/>
        <v>0</v>
      </c>
      <c r="S234" s="159">
        <v>0</v>
      </c>
      <c r="T234" s="160">
        <f t="shared" si="43"/>
        <v>0</v>
      </c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R234" s="161" t="s">
        <v>288</v>
      </c>
      <c r="AT234" s="161" t="s">
        <v>362</v>
      </c>
      <c r="AU234" s="161" t="s">
        <v>83</v>
      </c>
      <c r="AY234" s="14" t="s">
        <v>226</v>
      </c>
      <c r="BE234" s="162">
        <f t="shared" si="44"/>
        <v>0</v>
      </c>
      <c r="BF234" s="162">
        <f t="shared" si="45"/>
        <v>126.3</v>
      </c>
      <c r="BG234" s="162">
        <f t="shared" si="46"/>
        <v>0</v>
      </c>
      <c r="BH234" s="162">
        <f t="shared" si="47"/>
        <v>0</v>
      </c>
      <c r="BI234" s="162">
        <f t="shared" si="48"/>
        <v>0</v>
      </c>
      <c r="BJ234" s="14" t="s">
        <v>83</v>
      </c>
      <c r="BK234" s="162">
        <f t="shared" si="49"/>
        <v>126.3</v>
      </c>
      <c r="BL234" s="14" t="s">
        <v>257</v>
      </c>
      <c r="BM234" s="161" t="s">
        <v>622</v>
      </c>
    </row>
    <row r="235" spans="1:65" s="2" customFormat="1" ht="16.5" customHeight="1">
      <c r="A235" s="26"/>
      <c r="B235" s="149"/>
      <c r="C235" s="167" t="s">
        <v>475</v>
      </c>
      <c r="D235" s="167" t="s">
        <v>362</v>
      </c>
      <c r="E235" s="168" t="s">
        <v>1060</v>
      </c>
      <c r="F235" s="169" t="s">
        <v>1061</v>
      </c>
      <c r="G235" s="170" t="s">
        <v>269</v>
      </c>
      <c r="H235" s="171">
        <v>5</v>
      </c>
      <c r="I235" s="172">
        <v>3.45</v>
      </c>
      <c r="J235" s="172">
        <f t="shared" si="40"/>
        <v>17.25</v>
      </c>
      <c r="K235" s="173"/>
      <c r="L235" s="174"/>
      <c r="M235" s="175" t="s">
        <v>1</v>
      </c>
      <c r="N235" s="176" t="s">
        <v>37</v>
      </c>
      <c r="O235" s="159">
        <v>0</v>
      </c>
      <c r="P235" s="159">
        <f t="shared" si="41"/>
        <v>0</v>
      </c>
      <c r="Q235" s="159">
        <v>0</v>
      </c>
      <c r="R235" s="159">
        <f t="shared" si="42"/>
        <v>0</v>
      </c>
      <c r="S235" s="159">
        <v>0</v>
      </c>
      <c r="T235" s="160">
        <f t="shared" si="43"/>
        <v>0</v>
      </c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R235" s="161" t="s">
        <v>288</v>
      </c>
      <c r="AT235" s="161" t="s">
        <v>362</v>
      </c>
      <c r="AU235" s="161" t="s">
        <v>83</v>
      </c>
      <c r="AY235" s="14" t="s">
        <v>226</v>
      </c>
      <c r="BE235" s="162">
        <f t="shared" si="44"/>
        <v>0</v>
      </c>
      <c r="BF235" s="162">
        <f t="shared" si="45"/>
        <v>17.25</v>
      </c>
      <c r="BG235" s="162">
        <f t="shared" si="46"/>
        <v>0</v>
      </c>
      <c r="BH235" s="162">
        <f t="shared" si="47"/>
        <v>0</v>
      </c>
      <c r="BI235" s="162">
        <f t="shared" si="48"/>
        <v>0</v>
      </c>
      <c r="BJ235" s="14" t="s">
        <v>83</v>
      </c>
      <c r="BK235" s="162">
        <f t="shared" si="49"/>
        <v>17.25</v>
      </c>
      <c r="BL235" s="14" t="s">
        <v>257</v>
      </c>
      <c r="BM235" s="161" t="s">
        <v>627</v>
      </c>
    </row>
    <row r="236" spans="1:65" s="2" customFormat="1" ht="16.5" customHeight="1">
      <c r="A236" s="26"/>
      <c r="B236" s="149"/>
      <c r="C236" s="150" t="s">
        <v>628</v>
      </c>
      <c r="D236" s="150" t="s">
        <v>229</v>
      </c>
      <c r="E236" s="151" t="s">
        <v>1062</v>
      </c>
      <c r="F236" s="152" t="s">
        <v>1063</v>
      </c>
      <c r="G236" s="153" t="s">
        <v>269</v>
      </c>
      <c r="H236" s="154">
        <v>5</v>
      </c>
      <c r="I236" s="155">
        <v>9.09</v>
      </c>
      <c r="J236" s="155">
        <f t="shared" si="40"/>
        <v>45.45</v>
      </c>
      <c r="K236" s="156"/>
      <c r="L236" s="27"/>
      <c r="M236" s="157" t="s">
        <v>1</v>
      </c>
      <c r="N236" s="158" t="s">
        <v>37</v>
      </c>
      <c r="O236" s="159">
        <v>0</v>
      </c>
      <c r="P236" s="159">
        <f t="shared" si="41"/>
        <v>0</v>
      </c>
      <c r="Q236" s="159">
        <v>0</v>
      </c>
      <c r="R236" s="159">
        <f t="shared" si="42"/>
        <v>0</v>
      </c>
      <c r="S236" s="159">
        <v>0</v>
      </c>
      <c r="T236" s="160">
        <f t="shared" si="43"/>
        <v>0</v>
      </c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R236" s="161" t="s">
        <v>257</v>
      </c>
      <c r="AT236" s="161" t="s">
        <v>229</v>
      </c>
      <c r="AU236" s="161" t="s">
        <v>83</v>
      </c>
      <c r="AY236" s="14" t="s">
        <v>226</v>
      </c>
      <c r="BE236" s="162">
        <f t="shared" si="44"/>
        <v>0</v>
      </c>
      <c r="BF236" s="162">
        <f t="shared" si="45"/>
        <v>45.45</v>
      </c>
      <c r="BG236" s="162">
        <f t="shared" si="46"/>
        <v>0</v>
      </c>
      <c r="BH236" s="162">
        <f t="shared" si="47"/>
        <v>0</v>
      </c>
      <c r="BI236" s="162">
        <f t="shared" si="48"/>
        <v>0</v>
      </c>
      <c r="BJ236" s="14" t="s">
        <v>83</v>
      </c>
      <c r="BK236" s="162">
        <f t="shared" si="49"/>
        <v>45.45</v>
      </c>
      <c r="BL236" s="14" t="s">
        <v>257</v>
      </c>
      <c r="BM236" s="161" t="s">
        <v>631</v>
      </c>
    </row>
    <row r="237" spans="1:65" s="2" customFormat="1" ht="24.2" customHeight="1">
      <c r="A237" s="26"/>
      <c r="B237" s="149"/>
      <c r="C237" s="167" t="s">
        <v>477</v>
      </c>
      <c r="D237" s="167" t="s">
        <v>362</v>
      </c>
      <c r="E237" s="168" t="s">
        <v>1064</v>
      </c>
      <c r="F237" s="169" t="s">
        <v>1065</v>
      </c>
      <c r="G237" s="170" t="s">
        <v>269</v>
      </c>
      <c r="H237" s="171">
        <v>5</v>
      </c>
      <c r="I237" s="172">
        <v>83.6</v>
      </c>
      <c r="J237" s="172">
        <f t="shared" si="40"/>
        <v>418</v>
      </c>
      <c r="K237" s="173"/>
      <c r="L237" s="174"/>
      <c r="M237" s="175" t="s">
        <v>1</v>
      </c>
      <c r="N237" s="176" t="s">
        <v>37</v>
      </c>
      <c r="O237" s="159">
        <v>0</v>
      </c>
      <c r="P237" s="159">
        <f t="shared" si="41"/>
        <v>0</v>
      </c>
      <c r="Q237" s="159">
        <v>0</v>
      </c>
      <c r="R237" s="159">
        <f t="shared" si="42"/>
        <v>0</v>
      </c>
      <c r="S237" s="159">
        <v>0</v>
      </c>
      <c r="T237" s="160">
        <f t="shared" si="43"/>
        <v>0</v>
      </c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R237" s="161" t="s">
        <v>288</v>
      </c>
      <c r="AT237" s="161" t="s">
        <v>362</v>
      </c>
      <c r="AU237" s="161" t="s">
        <v>83</v>
      </c>
      <c r="AY237" s="14" t="s">
        <v>226</v>
      </c>
      <c r="BE237" s="162">
        <f t="shared" si="44"/>
        <v>0</v>
      </c>
      <c r="BF237" s="162">
        <f t="shared" si="45"/>
        <v>418</v>
      </c>
      <c r="BG237" s="162">
        <f t="shared" si="46"/>
        <v>0</v>
      </c>
      <c r="BH237" s="162">
        <f t="shared" si="47"/>
        <v>0</v>
      </c>
      <c r="BI237" s="162">
        <f t="shared" si="48"/>
        <v>0</v>
      </c>
      <c r="BJ237" s="14" t="s">
        <v>83</v>
      </c>
      <c r="BK237" s="162">
        <f t="shared" si="49"/>
        <v>418</v>
      </c>
      <c r="BL237" s="14" t="s">
        <v>257</v>
      </c>
      <c r="BM237" s="161" t="s">
        <v>634</v>
      </c>
    </row>
    <row r="238" spans="1:65" s="2" customFormat="1" ht="24.2" customHeight="1">
      <c r="A238" s="26"/>
      <c r="B238" s="149"/>
      <c r="C238" s="150" t="s">
        <v>635</v>
      </c>
      <c r="D238" s="150" t="s">
        <v>229</v>
      </c>
      <c r="E238" s="151" t="s">
        <v>1070</v>
      </c>
      <c r="F238" s="152" t="s">
        <v>1071</v>
      </c>
      <c r="G238" s="153" t="s">
        <v>269</v>
      </c>
      <c r="H238" s="154">
        <v>6</v>
      </c>
      <c r="I238" s="155">
        <v>37.1</v>
      </c>
      <c r="J238" s="155">
        <f t="shared" si="40"/>
        <v>222.6</v>
      </c>
      <c r="K238" s="156"/>
      <c r="L238" s="27"/>
      <c r="M238" s="157" t="s">
        <v>1</v>
      </c>
      <c r="N238" s="158" t="s">
        <v>37</v>
      </c>
      <c r="O238" s="159">
        <v>0</v>
      </c>
      <c r="P238" s="159">
        <f t="shared" si="41"/>
        <v>0</v>
      </c>
      <c r="Q238" s="159">
        <v>0</v>
      </c>
      <c r="R238" s="159">
        <f t="shared" si="42"/>
        <v>0</v>
      </c>
      <c r="S238" s="159">
        <v>0</v>
      </c>
      <c r="T238" s="160">
        <f t="shared" si="43"/>
        <v>0</v>
      </c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R238" s="161" t="s">
        <v>257</v>
      </c>
      <c r="AT238" s="161" t="s">
        <v>229</v>
      </c>
      <c r="AU238" s="161" t="s">
        <v>83</v>
      </c>
      <c r="AY238" s="14" t="s">
        <v>226</v>
      </c>
      <c r="BE238" s="162">
        <f t="shared" si="44"/>
        <v>0</v>
      </c>
      <c r="BF238" s="162">
        <f t="shared" si="45"/>
        <v>222.6</v>
      </c>
      <c r="BG238" s="162">
        <f t="shared" si="46"/>
        <v>0</v>
      </c>
      <c r="BH238" s="162">
        <f t="shared" si="47"/>
        <v>0</v>
      </c>
      <c r="BI238" s="162">
        <f t="shared" si="48"/>
        <v>0</v>
      </c>
      <c r="BJ238" s="14" t="s">
        <v>83</v>
      </c>
      <c r="BK238" s="162">
        <f t="shared" si="49"/>
        <v>222.6</v>
      </c>
      <c r="BL238" s="14" t="s">
        <v>257</v>
      </c>
      <c r="BM238" s="161" t="s">
        <v>638</v>
      </c>
    </row>
    <row r="239" spans="1:65" s="2" customFormat="1" ht="16.5" customHeight="1">
      <c r="A239" s="26"/>
      <c r="B239" s="149"/>
      <c r="C239" s="167" t="s">
        <v>478</v>
      </c>
      <c r="D239" s="167" t="s">
        <v>362</v>
      </c>
      <c r="E239" s="168" t="s">
        <v>1072</v>
      </c>
      <c r="F239" s="169" t="s">
        <v>1073</v>
      </c>
      <c r="G239" s="170" t="s">
        <v>269</v>
      </c>
      <c r="H239" s="171">
        <v>6</v>
      </c>
      <c r="I239" s="172">
        <v>59.4</v>
      </c>
      <c r="J239" s="172">
        <f t="shared" si="40"/>
        <v>356.4</v>
      </c>
      <c r="K239" s="173"/>
      <c r="L239" s="174"/>
      <c r="M239" s="175" t="s">
        <v>1</v>
      </c>
      <c r="N239" s="176" t="s">
        <v>37</v>
      </c>
      <c r="O239" s="159">
        <v>0</v>
      </c>
      <c r="P239" s="159">
        <f t="shared" si="41"/>
        <v>0</v>
      </c>
      <c r="Q239" s="159">
        <v>0</v>
      </c>
      <c r="R239" s="159">
        <f t="shared" si="42"/>
        <v>0</v>
      </c>
      <c r="S239" s="159">
        <v>0</v>
      </c>
      <c r="T239" s="160">
        <f t="shared" si="43"/>
        <v>0</v>
      </c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R239" s="161" t="s">
        <v>288</v>
      </c>
      <c r="AT239" s="161" t="s">
        <v>362</v>
      </c>
      <c r="AU239" s="161" t="s">
        <v>83</v>
      </c>
      <c r="AY239" s="14" t="s">
        <v>226</v>
      </c>
      <c r="BE239" s="162">
        <f t="shared" si="44"/>
        <v>0</v>
      </c>
      <c r="BF239" s="162">
        <f t="shared" si="45"/>
        <v>356.4</v>
      </c>
      <c r="BG239" s="162">
        <f t="shared" si="46"/>
        <v>0</v>
      </c>
      <c r="BH239" s="162">
        <f t="shared" si="47"/>
        <v>0</v>
      </c>
      <c r="BI239" s="162">
        <f t="shared" si="48"/>
        <v>0</v>
      </c>
      <c r="BJ239" s="14" t="s">
        <v>83</v>
      </c>
      <c r="BK239" s="162">
        <f t="shared" si="49"/>
        <v>356.4</v>
      </c>
      <c r="BL239" s="14" t="s">
        <v>257</v>
      </c>
      <c r="BM239" s="161" t="s">
        <v>641</v>
      </c>
    </row>
    <row r="240" spans="1:65" s="2" customFormat="1" ht="24.2" customHeight="1">
      <c r="A240" s="26"/>
      <c r="B240" s="149"/>
      <c r="C240" s="150" t="s">
        <v>642</v>
      </c>
      <c r="D240" s="150" t="s">
        <v>229</v>
      </c>
      <c r="E240" s="151" t="s">
        <v>1074</v>
      </c>
      <c r="F240" s="152" t="s">
        <v>1075</v>
      </c>
      <c r="G240" s="153" t="s">
        <v>269</v>
      </c>
      <c r="H240" s="154">
        <v>2</v>
      </c>
      <c r="I240" s="155">
        <v>63.76</v>
      </c>
      <c r="J240" s="155">
        <f t="shared" si="40"/>
        <v>127.52</v>
      </c>
      <c r="K240" s="156"/>
      <c r="L240" s="27"/>
      <c r="M240" s="157" t="s">
        <v>1</v>
      </c>
      <c r="N240" s="158" t="s">
        <v>37</v>
      </c>
      <c r="O240" s="159">
        <v>0</v>
      </c>
      <c r="P240" s="159">
        <f t="shared" si="41"/>
        <v>0</v>
      </c>
      <c r="Q240" s="159">
        <v>0</v>
      </c>
      <c r="R240" s="159">
        <f t="shared" si="42"/>
        <v>0</v>
      </c>
      <c r="S240" s="159">
        <v>0</v>
      </c>
      <c r="T240" s="160">
        <f t="shared" si="43"/>
        <v>0</v>
      </c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R240" s="161" t="s">
        <v>257</v>
      </c>
      <c r="AT240" s="161" t="s">
        <v>229</v>
      </c>
      <c r="AU240" s="161" t="s">
        <v>83</v>
      </c>
      <c r="AY240" s="14" t="s">
        <v>226</v>
      </c>
      <c r="BE240" s="162">
        <f t="shared" si="44"/>
        <v>0</v>
      </c>
      <c r="BF240" s="162">
        <f t="shared" si="45"/>
        <v>127.52</v>
      </c>
      <c r="BG240" s="162">
        <f t="shared" si="46"/>
        <v>0</v>
      </c>
      <c r="BH240" s="162">
        <f t="shared" si="47"/>
        <v>0</v>
      </c>
      <c r="BI240" s="162">
        <f t="shared" si="48"/>
        <v>0</v>
      </c>
      <c r="BJ240" s="14" t="s">
        <v>83</v>
      </c>
      <c r="BK240" s="162">
        <f t="shared" si="49"/>
        <v>127.52</v>
      </c>
      <c r="BL240" s="14" t="s">
        <v>257</v>
      </c>
      <c r="BM240" s="161" t="s">
        <v>645</v>
      </c>
    </row>
    <row r="241" spans="1:65" s="2" customFormat="1" ht="16.5" customHeight="1">
      <c r="A241" s="26"/>
      <c r="B241" s="149"/>
      <c r="C241" s="167" t="s">
        <v>480</v>
      </c>
      <c r="D241" s="167" t="s">
        <v>362</v>
      </c>
      <c r="E241" s="168" t="s">
        <v>1076</v>
      </c>
      <c r="F241" s="169" t="s">
        <v>1077</v>
      </c>
      <c r="G241" s="170" t="s">
        <v>269</v>
      </c>
      <c r="H241" s="171">
        <v>2</v>
      </c>
      <c r="I241" s="172">
        <v>167.2</v>
      </c>
      <c r="J241" s="172">
        <f t="shared" si="40"/>
        <v>334.4</v>
      </c>
      <c r="K241" s="173"/>
      <c r="L241" s="174"/>
      <c r="M241" s="175" t="s">
        <v>1</v>
      </c>
      <c r="N241" s="176" t="s">
        <v>37</v>
      </c>
      <c r="O241" s="159">
        <v>0</v>
      </c>
      <c r="P241" s="159">
        <f t="shared" si="41"/>
        <v>0</v>
      </c>
      <c r="Q241" s="159">
        <v>0</v>
      </c>
      <c r="R241" s="159">
        <f t="shared" si="42"/>
        <v>0</v>
      </c>
      <c r="S241" s="159">
        <v>0</v>
      </c>
      <c r="T241" s="160">
        <f t="shared" si="43"/>
        <v>0</v>
      </c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R241" s="161" t="s">
        <v>288</v>
      </c>
      <c r="AT241" s="161" t="s">
        <v>362</v>
      </c>
      <c r="AU241" s="161" t="s">
        <v>83</v>
      </c>
      <c r="AY241" s="14" t="s">
        <v>226</v>
      </c>
      <c r="BE241" s="162">
        <f t="shared" si="44"/>
        <v>0</v>
      </c>
      <c r="BF241" s="162">
        <f t="shared" si="45"/>
        <v>334.4</v>
      </c>
      <c r="BG241" s="162">
        <f t="shared" si="46"/>
        <v>0</v>
      </c>
      <c r="BH241" s="162">
        <f t="shared" si="47"/>
        <v>0</v>
      </c>
      <c r="BI241" s="162">
        <f t="shared" si="48"/>
        <v>0</v>
      </c>
      <c r="BJ241" s="14" t="s">
        <v>83</v>
      </c>
      <c r="BK241" s="162">
        <f t="shared" si="49"/>
        <v>334.4</v>
      </c>
      <c r="BL241" s="14" t="s">
        <v>257</v>
      </c>
      <c r="BM241" s="161" t="s">
        <v>648</v>
      </c>
    </row>
    <row r="242" spans="1:65" s="2" customFormat="1" ht="16.5" customHeight="1">
      <c r="A242" s="26"/>
      <c r="B242" s="149"/>
      <c r="C242" s="150" t="s">
        <v>649</v>
      </c>
      <c r="D242" s="150" t="s">
        <v>229</v>
      </c>
      <c r="E242" s="151" t="s">
        <v>1078</v>
      </c>
      <c r="F242" s="152" t="s">
        <v>1079</v>
      </c>
      <c r="G242" s="153" t="s">
        <v>269</v>
      </c>
      <c r="H242" s="154">
        <v>5</v>
      </c>
      <c r="I242" s="155">
        <v>2.89</v>
      </c>
      <c r="J242" s="155">
        <f t="shared" si="40"/>
        <v>14.45</v>
      </c>
      <c r="K242" s="156"/>
      <c r="L242" s="27"/>
      <c r="M242" s="157" t="s">
        <v>1</v>
      </c>
      <c r="N242" s="158" t="s">
        <v>37</v>
      </c>
      <c r="O242" s="159">
        <v>0</v>
      </c>
      <c r="P242" s="159">
        <f t="shared" si="41"/>
        <v>0</v>
      </c>
      <c r="Q242" s="159">
        <v>0</v>
      </c>
      <c r="R242" s="159">
        <f t="shared" si="42"/>
        <v>0</v>
      </c>
      <c r="S242" s="159">
        <v>0</v>
      </c>
      <c r="T242" s="160">
        <f t="shared" si="43"/>
        <v>0</v>
      </c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R242" s="161" t="s">
        <v>257</v>
      </c>
      <c r="AT242" s="161" t="s">
        <v>229</v>
      </c>
      <c r="AU242" s="161" t="s">
        <v>83</v>
      </c>
      <c r="AY242" s="14" t="s">
        <v>226</v>
      </c>
      <c r="BE242" s="162">
        <f t="shared" si="44"/>
        <v>0</v>
      </c>
      <c r="BF242" s="162">
        <f t="shared" si="45"/>
        <v>14.45</v>
      </c>
      <c r="BG242" s="162">
        <f t="shared" si="46"/>
        <v>0</v>
      </c>
      <c r="BH242" s="162">
        <f t="shared" si="47"/>
        <v>0</v>
      </c>
      <c r="BI242" s="162">
        <f t="shared" si="48"/>
        <v>0</v>
      </c>
      <c r="BJ242" s="14" t="s">
        <v>83</v>
      </c>
      <c r="BK242" s="162">
        <f t="shared" si="49"/>
        <v>14.45</v>
      </c>
      <c r="BL242" s="14" t="s">
        <v>257</v>
      </c>
      <c r="BM242" s="161" t="s">
        <v>652</v>
      </c>
    </row>
    <row r="243" spans="1:65" s="2" customFormat="1" ht="16.5" customHeight="1">
      <c r="A243" s="26"/>
      <c r="B243" s="149"/>
      <c r="C243" s="167" t="s">
        <v>483</v>
      </c>
      <c r="D243" s="167" t="s">
        <v>362</v>
      </c>
      <c r="E243" s="168" t="s">
        <v>1080</v>
      </c>
      <c r="F243" s="169" t="s">
        <v>1081</v>
      </c>
      <c r="G243" s="170" t="s">
        <v>269</v>
      </c>
      <c r="H243" s="171">
        <v>5</v>
      </c>
      <c r="I243" s="172">
        <v>16.46</v>
      </c>
      <c r="J243" s="172">
        <f t="shared" si="40"/>
        <v>82.3</v>
      </c>
      <c r="K243" s="173"/>
      <c r="L243" s="174"/>
      <c r="M243" s="175" t="s">
        <v>1</v>
      </c>
      <c r="N243" s="176" t="s">
        <v>37</v>
      </c>
      <c r="O243" s="159">
        <v>0</v>
      </c>
      <c r="P243" s="159">
        <f t="shared" si="41"/>
        <v>0</v>
      </c>
      <c r="Q243" s="159">
        <v>0</v>
      </c>
      <c r="R243" s="159">
        <f t="shared" si="42"/>
        <v>0</v>
      </c>
      <c r="S243" s="159">
        <v>0</v>
      </c>
      <c r="T243" s="160">
        <f t="shared" si="43"/>
        <v>0</v>
      </c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R243" s="161" t="s">
        <v>288</v>
      </c>
      <c r="AT243" s="161" t="s">
        <v>362</v>
      </c>
      <c r="AU243" s="161" t="s">
        <v>83</v>
      </c>
      <c r="AY243" s="14" t="s">
        <v>226</v>
      </c>
      <c r="BE243" s="162">
        <f t="shared" si="44"/>
        <v>0</v>
      </c>
      <c r="BF243" s="162">
        <f t="shared" si="45"/>
        <v>82.3</v>
      </c>
      <c r="BG243" s="162">
        <f t="shared" si="46"/>
        <v>0</v>
      </c>
      <c r="BH243" s="162">
        <f t="shared" si="47"/>
        <v>0</v>
      </c>
      <c r="BI243" s="162">
        <f t="shared" si="48"/>
        <v>0</v>
      </c>
      <c r="BJ243" s="14" t="s">
        <v>83</v>
      </c>
      <c r="BK243" s="162">
        <f t="shared" si="49"/>
        <v>82.3</v>
      </c>
      <c r="BL243" s="14" t="s">
        <v>257</v>
      </c>
      <c r="BM243" s="161" t="s">
        <v>655</v>
      </c>
    </row>
    <row r="244" spans="1:65" s="2" customFormat="1" ht="24.2" customHeight="1">
      <c r="A244" s="26"/>
      <c r="B244" s="149"/>
      <c r="C244" s="150" t="s">
        <v>658</v>
      </c>
      <c r="D244" s="150" t="s">
        <v>229</v>
      </c>
      <c r="E244" s="151" t="s">
        <v>1090</v>
      </c>
      <c r="F244" s="152" t="s">
        <v>1091</v>
      </c>
      <c r="G244" s="153" t="s">
        <v>269</v>
      </c>
      <c r="H244" s="154">
        <v>3</v>
      </c>
      <c r="I244" s="155">
        <v>24.86</v>
      </c>
      <c r="J244" s="155">
        <f t="shared" si="40"/>
        <v>74.58</v>
      </c>
      <c r="K244" s="156"/>
      <c r="L244" s="27"/>
      <c r="M244" s="157" t="s">
        <v>1</v>
      </c>
      <c r="N244" s="158" t="s">
        <v>37</v>
      </c>
      <c r="O244" s="159">
        <v>0</v>
      </c>
      <c r="P244" s="159">
        <f t="shared" si="41"/>
        <v>0</v>
      </c>
      <c r="Q244" s="159">
        <v>0</v>
      </c>
      <c r="R244" s="159">
        <f t="shared" si="42"/>
        <v>0</v>
      </c>
      <c r="S244" s="159">
        <v>0</v>
      </c>
      <c r="T244" s="160">
        <f t="shared" si="43"/>
        <v>0</v>
      </c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R244" s="161" t="s">
        <v>257</v>
      </c>
      <c r="AT244" s="161" t="s">
        <v>229</v>
      </c>
      <c r="AU244" s="161" t="s">
        <v>83</v>
      </c>
      <c r="AY244" s="14" t="s">
        <v>226</v>
      </c>
      <c r="BE244" s="162">
        <f t="shared" si="44"/>
        <v>0</v>
      </c>
      <c r="BF244" s="162">
        <f t="shared" si="45"/>
        <v>74.58</v>
      </c>
      <c r="BG244" s="162">
        <f t="shared" si="46"/>
        <v>0</v>
      </c>
      <c r="BH244" s="162">
        <f t="shared" si="47"/>
        <v>0</v>
      </c>
      <c r="BI244" s="162">
        <f t="shared" si="48"/>
        <v>0</v>
      </c>
      <c r="BJ244" s="14" t="s">
        <v>83</v>
      </c>
      <c r="BK244" s="162">
        <f t="shared" si="49"/>
        <v>74.58</v>
      </c>
      <c r="BL244" s="14" t="s">
        <v>257</v>
      </c>
      <c r="BM244" s="161" t="s">
        <v>661</v>
      </c>
    </row>
    <row r="245" spans="1:65" s="2" customFormat="1" ht="16.5" customHeight="1">
      <c r="A245" s="26"/>
      <c r="B245" s="149"/>
      <c r="C245" s="167" t="s">
        <v>485</v>
      </c>
      <c r="D245" s="167" t="s">
        <v>362</v>
      </c>
      <c r="E245" s="168" t="s">
        <v>1092</v>
      </c>
      <c r="F245" s="169" t="s">
        <v>1093</v>
      </c>
      <c r="G245" s="170" t="s">
        <v>269</v>
      </c>
      <c r="H245" s="171">
        <v>3</v>
      </c>
      <c r="I245" s="172">
        <v>61.91</v>
      </c>
      <c r="J245" s="172">
        <f t="shared" si="40"/>
        <v>185.73</v>
      </c>
      <c r="K245" s="173"/>
      <c r="L245" s="174"/>
      <c r="M245" s="175" t="s">
        <v>1</v>
      </c>
      <c r="N245" s="176" t="s">
        <v>37</v>
      </c>
      <c r="O245" s="159">
        <v>0</v>
      </c>
      <c r="P245" s="159">
        <f t="shared" si="41"/>
        <v>0</v>
      </c>
      <c r="Q245" s="159">
        <v>0</v>
      </c>
      <c r="R245" s="159">
        <f t="shared" si="42"/>
        <v>0</v>
      </c>
      <c r="S245" s="159">
        <v>0</v>
      </c>
      <c r="T245" s="160">
        <f t="shared" si="43"/>
        <v>0</v>
      </c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R245" s="161" t="s">
        <v>288</v>
      </c>
      <c r="AT245" s="161" t="s">
        <v>362</v>
      </c>
      <c r="AU245" s="161" t="s">
        <v>83</v>
      </c>
      <c r="AY245" s="14" t="s">
        <v>226</v>
      </c>
      <c r="BE245" s="162">
        <f t="shared" si="44"/>
        <v>0</v>
      </c>
      <c r="BF245" s="162">
        <f t="shared" si="45"/>
        <v>185.73</v>
      </c>
      <c r="BG245" s="162">
        <f t="shared" si="46"/>
        <v>0</v>
      </c>
      <c r="BH245" s="162">
        <f t="shared" si="47"/>
        <v>0</v>
      </c>
      <c r="BI245" s="162">
        <f t="shared" si="48"/>
        <v>0</v>
      </c>
      <c r="BJ245" s="14" t="s">
        <v>83</v>
      </c>
      <c r="BK245" s="162">
        <f t="shared" si="49"/>
        <v>185.73</v>
      </c>
      <c r="BL245" s="14" t="s">
        <v>257</v>
      </c>
      <c r="BM245" s="161" t="s">
        <v>664</v>
      </c>
    </row>
    <row r="246" spans="1:65" s="2" customFormat="1" ht="24.2" customHeight="1">
      <c r="A246" s="26"/>
      <c r="B246" s="149"/>
      <c r="C246" s="150" t="s">
        <v>284</v>
      </c>
      <c r="D246" s="150" t="s">
        <v>229</v>
      </c>
      <c r="E246" s="151" t="s">
        <v>1813</v>
      </c>
      <c r="F246" s="152" t="s">
        <v>1814</v>
      </c>
      <c r="G246" s="153" t="s">
        <v>269</v>
      </c>
      <c r="H246" s="154">
        <v>1</v>
      </c>
      <c r="I246" s="155">
        <v>21.8</v>
      </c>
      <c r="J246" s="155">
        <f t="shared" si="40"/>
        <v>21.8</v>
      </c>
      <c r="K246" s="156"/>
      <c r="L246" s="27"/>
      <c r="M246" s="157" t="s">
        <v>1</v>
      </c>
      <c r="N246" s="158" t="s">
        <v>37</v>
      </c>
      <c r="O246" s="159">
        <v>0</v>
      </c>
      <c r="P246" s="159">
        <f t="shared" si="41"/>
        <v>0</v>
      </c>
      <c r="Q246" s="159">
        <v>0</v>
      </c>
      <c r="R246" s="159">
        <f t="shared" si="42"/>
        <v>0</v>
      </c>
      <c r="S246" s="159">
        <v>0</v>
      </c>
      <c r="T246" s="160">
        <f t="shared" si="43"/>
        <v>0</v>
      </c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R246" s="161" t="s">
        <v>257</v>
      </c>
      <c r="AT246" s="161" t="s">
        <v>229</v>
      </c>
      <c r="AU246" s="161" t="s">
        <v>83</v>
      </c>
      <c r="AY246" s="14" t="s">
        <v>226</v>
      </c>
      <c r="BE246" s="162">
        <f t="shared" si="44"/>
        <v>0</v>
      </c>
      <c r="BF246" s="162">
        <f t="shared" si="45"/>
        <v>21.8</v>
      </c>
      <c r="BG246" s="162">
        <f t="shared" si="46"/>
        <v>0</v>
      </c>
      <c r="BH246" s="162">
        <f t="shared" si="47"/>
        <v>0</v>
      </c>
      <c r="BI246" s="162">
        <f t="shared" si="48"/>
        <v>0</v>
      </c>
      <c r="BJ246" s="14" t="s">
        <v>83</v>
      </c>
      <c r="BK246" s="162">
        <f t="shared" si="49"/>
        <v>21.8</v>
      </c>
      <c r="BL246" s="14" t="s">
        <v>257</v>
      </c>
      <c r="BM246" s="161" t="s">
        <v>667</v>
      </c>
    </row>
    <row r="247" spans="1:65" s="2" customFormat="1" ht="16.5" customHeight="1">
      <c r="A247" s="26"/>
      <c r="B247" s="149"/>
      <c r="C247" s="167" t="s">
        <v>490</v>
      </c>
      <c r="D247" s="167" t="s">
        <v>362</v>
      </c>
      <c r="E247" s="168" t="s">
        <v>1815</v>
      </c>
      <c r="F247" s="169" t="s">
        <v>1816</v>
      </c>
      <c r="G247" s="170" t="s">
        <v>269</v>
      </c>
      <c r="H247" s="171">
        <v>1</v>
      </c>
      <c r="I247" s="172">
        <v>226.95</v>
      </c>
      <c r="J247" s="172">
        <f t="shared" si="40"/>
        <v>226.95</v>
      </c>
      <c r="K247" s="173"/>
      <c r="L247" s="174"/>
      <c r="M247" s="175" t="s">
        <v>1</v>
      </c>
      <c r="N247" s="176" t="s">
        <v>37</v>
      </c>
      <c r="O247" s="159">
        <v>0</v>
      </c>
      <c r="P247" s="159">
        <f t="shared" si="41"/>
        <v>0</v>
      </c>
      <c r="Q247" s="159">
        <v>0</v>
      </c>
      <c r="R247" s="159">
        <f t="shared" si="42"/>
        <v>0</v>
      </c>
      <c r="S247" s="159">
        <v>0</v>
      </c>
      <c r="T247" s="160">
        <f t="shared" si="43"/>
        <v>0</v>
      </c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R247" s="161" t="s">
        <v>288</v>
      </c>
      <c r="AT247" s="161" t="s">
        <v>362</v>
      </c>
      <c r="AU247" s="161" t="s">
        <v>83</v>
      </c>
      <c r="AY247" s="14" t="s">
        <v>226</v>
      </c>
      <c r="BE247" s="162">
        <f t="shared" si="44"/>
        <v>0</v>
      </c>
      <c r="BF247" s="162">
        <f t="shared" si="45"/>
        <v>226.95</v>
      </c>
      <c r="BG247" s="162">
        <f t="shared" si="46"/>
        <v>0</v>
      </c>
      <c r="BH247" s="162">
        <f t="shared" si="47"/>
        <v>0</v>
      </c>
      <c r="BI247" s="162">
        <f t="shared" si="48"/>
        <v>0</v>
      </c>
      <c r="BJ247" s="14" t="s">
        <v>83</v>
      </c>
      <c r="BK247" s="162">
        <f t="shared" si="49"/>
        <v>226.95</v>
      </c>
      <c r="BL247" s="14" t="s">
        <v>257</v>
      </c>
      <c r="BM247" s="161" t="s">
        <v>670</v>
      </c>
    </row>
    <row r="248" spans="1:65" s="2" customFormat="1" ht="16.5" customHeight="1">
      <c r="A248" s="26"/>
      <c r="B248" s="149"/>
      <c r="C248" s="150" t="s">
        <v>671</v>
      </c>
      <c r="D248" s="150" t="s">
        <v>229</v>
      </c>
      <c r="E248" s="151" t="s">
        <v>1094</v>
      </c>
      <c r="F248" s="152" t="s">
        <v>1095</v>
      </c>
      <c r="G248" s="153" t="s">
        <v>269</v>
      </c>
      <c r="H248" s="154">
        <v>3</v>
      </c>
      <c r="I248" s="155">
        <v>5.28</v>
      </c>
      <c r="J248" s="155">
        <f t="shared" si="40"/>
        <v>15.84</v>
      </c>
      <c r="K248" s="156"/>
      <c r="L248" s="27"/>
      <c r="M248" s="157" t="s">
        <v>1</v>
      </c>
      <c r="N248" s="158" t="s">
        <v>37</v>
      </c>
      <c r="O248" s="159">
        <v>0</v>
      </c>
      <c r="P248" s="159">
        <f t="shared" si="41"/>
        <v>0</v>
      </c>
      <c r="Q248" s="159">
        <v>0</v>
      </c>
      <c r="R248" s="159">
        <f t="shared" si="42"/>
        <v>0</v>
      </c>
      <c r="S248" s="159">
        <v>0</v>
      </c>
      <c r="T248" s="160">
        <f t="shared" si="43"/>
        <v>0</v>
      </c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R248" s="161" t="s">
        <v>257</v>
      </c>
      <c r="AT248" s="161" t="s">
        <v>229</v>
      </c>
      <c r="AU248" s="161" t="s">
        <v>83</v>
      </c>
      <c r="AY248" s="14" t="s">
        <v>226</v>
      </c>
      <c r="BE248" s="162">
        <f t="shared" si="44"/>
        <v>0</v>
      </c>
      <c r="BF248" s="162">
        <f t="shared" si="45"/>
        <v>15.84</v>
      </c>
      <c r="BG248" s="162">
        <f t="shared" si="46"/>
        <v>0</v>
      </c>
      <c r="BH248" s="162">
        <f t="shared" si="47"/>
        <v>0</v>
      </c>
      <c r="BI248" s="162">
        <f t="shared" si="48"/>
        <v>0</v>
      </c>
      <c r="BJ248" s="14" t="s">
        <v>83</v>
      </c>
      <c r="BK248" s="162">
        <f t="shared" si="49"/>
        <v>15.84</v>
      </c>
      <c r="BL248" s="14" t="s">
        <v>257</v>
      </c>
      <c r="BM248" s="161" t="s">
        <v>674</v>
      </c>
    </row>
    <row r="249" spans="1:65" s="2" customFormat="1" ht="24.2" customHeight="1">
      <c r="A249" s="26"/>
      <c r="B249" s="149"/>
      <c r="C249" s="167" t="s">
        <v>494</v>
      </c>
      <c r="D249" s="167" t="s">
        <v>362</v>
      </c>
      <c r="E249" s="168" t="s">
        <v>1096</v>
      </c>
      <c r="F249" s="169" t="s">
        <v>1097</v>
      </c>
      <c r="G249" s="170" t="s">
        <v>269</v>
      </c>
      <c r="H249" s="171">
        <v>3</v>
      </c>
      <c r="I249" s="172">
        <v>5.61</v>
      </c>
      <c r="J249" s="172">
        <f t="shared" si="40"/>
        <v>16.829999999999998</v>
      </c>
      <c r="K249" s="173"/>
      <c r="L249" s="174"/>
      <c r="M249" s="175" t="s">
        <v>1</v>
      </c>
      <c r="N249" s="176" t="s">
        <v>37</v>
      </c>
      <c r="O249" s="159">
        <v>0</v>
      </c>
      <c r="P249" s="159">
        <f t="shared" si="41"/>
        <v>0</v>
      </c>
      <c r="Q249" s="159">
        <v>0</v>
      </c>
      <c r="R249" s="159">
        <f t="shared" si="42"/>
        <v>0</v>
      </c>
      <c r="S249" s="159">
        <v>0</v>
      </c>
      <c r="T249" s="160">
        <f t="shared" si="43"/>
        <v>0</v>
      </c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R249" s="161" t="s">
        <v>288</v>
      </c>
      <c r="AT249" s="161" t="s">
        <v>362</v>
      </c>
      <c r="AU249" s="161" t="s">
        <v>83</v>
      </c>
      <c r="AY249" s="14" t="s">
        <v>226</v>
      </c>
      <c r="BE249" s="162">
        <f t="shared" si="44"/>
        <v>0</v>
      </c>
      <c r="BF249" s="162">
        <f t="shared" si="45"/>
        <v>16.829999999999998</v>
      </c>
      <c r="BG249" s="162">
        <f t="shared" si="46"/>
        <v>0</v>
      </c>
      <c r="BH249" s="162">
        <f t="shared" si="47"/>
        <v>0</v>
      </c>
      <c r="BI249" s="162">
        <f t="shared" si="48"/>
        <v>0</v>
      </c>
      <c r="BJ249" s="14" t="s">
        <v>83</v>
      </c>
      <c r="BK249" s="162">
        <f t="shared" si="49"/>
        <v>16.829999999999998</v>
      </c>
      <c r="BL249" s="14" t="s">
        <v>257</v>
      </c>
      <c r="BM249" s="161" t="s">
        <v>677</v>
      </c>
    </row>
    <row r="250" spans="1:65" s="2" customFormat="1" ht="16.5" customHeight="1">
      <c r="A250" s="26"/>
      <c r="B250" s="149"/>
      <c r="C250" s="150" t="s">
        <v>678</v>
      </c>
      <c r="D250" s="150" t="s">
        <v>229</v>
      </c>
      <c r="E250" s="151" t="s">
        <v>1098</v>
      </c>
      <c r="F250" s="152" t="s">
        <v>1099</v>
      </c>
      <c r="G250" s="153" t="s">
        <v>269</v>
      </c>
      <c r="H250" s="154">
        <v>5</v>
      </c>
      <c r="I250" s="155">
        <v>7.65</v>
      </c>
      <c r="J250" s="155">
        <f t="shared" si="40"/>
        <v>38.25</v>
      </c>
      <c r="K250" s="156"/>
      <c r="L250" s="27"/>
      <c r="M250" s="157" t="s">
        <v>1</v>
      </c>
      <c r="N250" s="158" t="s">
        <v>37</v>
      </c>
      <c r="O250" s="159">
        <v>0</v>
      </c>
      <c r="P250" s="159">
        <f t="shared" si="41"/>
        <v>0</v>
      </c>
      <c r="Q250" s="159">
        <v>0</v>
      </c>
      <c r="R250" s="159">
        <f t="shared" si="42"/>
        <v>0</v>
      </c>
      <c r="S250" s="159">
        <v>0</v>
      </c>
      <c r="T250" s="160">
        <f t="shared" si="43"/>
        <v>0</v>
      </c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R250" s="161" t="s">
        <v>257</v>
      </c>
      <c r="AT250" s="161" t="s">
        <v>229</v>
      </c>
      <c r="AU250" s="161" t="s">
        <v>83</v>
      </c>
      <c r="AY250" s="14" t="s">
        <v>226</v>
      </c>
      <c r="BE250" s="162">
        <f t="shared" si="44"/>
        <v>0</v>
      </c>
      <c r="BF250" s="162">
        <f t="shared" si="45"/>
        <v>38.25</v>
      </c>
      <c r="BG250" s="162">
        <f t="shared" si="46"/>
        <v>0</v>
      </c>
      <c r="BH250" s="162">
        <f t="shared" si="47"/>
        <v>0</v>
      </c>
      <c r="BI250" s="162">
        <f t="shared" si="48"/>
        <v>0</v>
      </c>
      <c r="BJ250" s="14" t="s">
        <v>83</v>
      </c>
      <c r="BK250" s="162">
        <f t="shared" si="49"/>
        <v>38.25</v>
      </c>
      <c r="BL250" s="14" t="s">
        <v>257</v>
      </c>
      <c r="BM250" s="161" t="s">
        <v>681</v>
      </c>
    </row>
    <row r="251" spans="1:65" s="2" customFormat="1" ht="24.2" customHeight="1">
      <c r="A251" s="26"/>
      <c r="B251" s="149"/>
      <c r="C251" s="167" t="s">
        <v>497</v>
      </c>
      <c r="D251" s="167" t="s">
        <v>362</v>
      </c>
      <c r="E251" s="168" t="s">
        <v>1100</v>
      </c>
      <c r="F251" s="169" t="s">
        <v>1101</v>
      </c>
      <c r="G251" s="170" t="s">
        <v>269</v>
      </c>
      <c r="H251" s="171">
        <v>5</v>
      </c>
      <c r="I251" s="172">
        <v>5.0599999999999996</v>
      </c>
      <c r="J251" s="172">
        <f t="shared" si="40"/>
        <v>25.3</v>
      </c>
      <c r="K251" s="173"/>
      <c r="L251" s="174"/>
      <c r="M251" s="175" t="s">
        <v>1</v>
      </c>
      <c r="N251" s="176" t="s">
        <v>37</v>
      </c>
      <c r="O251" s="159">
        <v>0</v>
      </c>
      <c r="P251" s="159">
        <f t="shared" si="41"/>
        <v>0</v>
      </c>
      <c r="Q251" s="159">
        <v>0</v>
      </c>
      <c r="R251" s="159">
        <f t="shared" si="42"/>
        <v>0</v>
      </c>
      <c r="S251" s="159">
        <v>0</v>
      </c>
      <c r="T251" s="160">
        <f t="shared" si="43"/>
        <v>0</v>
      </c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R251" s="161" t="s">
        <v>288</v>
      </c>
      <c r="AT251" s="161" t="s">
        <v>362</v>
      </c>
      <c r="AU251" s="161" t="s">
        <v>83</v>
      </c>
      <c r="AY251" s="14" t="s">
        <v>226</v>
      </c>
      <c r="BE251" s="162">
        <f t="shared" si="44"/>
        <v>0</v>
      </c>
      <c r="BF251" s="162">
        <f t="shared" si="45"/>
        <v>25.3</v>
      </c>
      <c r="BG251" s="162">
        <f t="shared" si="46"/>
        <v>0</v>
      </c>
      <c r="BH251" s="162">
        <f t="shared" si="47"/>
        <v>0</v>
      </c>
      <c r="BI251" s="162">
        <f t="shared" si="48"/>
        <v>0</v>
      </c>
      <c r="BJ251" s="14" t="s">
        <v>83</v>
      </c>
      <c r="BK251" s="162">
        <f t="shared" si="49"/>
        <v>25.3</v>
      </c>
      <c r="BL251" s="14" t="s">
        <v>257</v>
      </c>
      <c r="BM251" s="161" t="s">
        <v>684</v>
      </c>
    </row>
    <row r="252" spans="1:65" s="2" customFormat="1" ht="33" customHeight="1">
      <c r="A252" s="26"/>
      <c r="B252" s="149"/>
      <c r="C252" s="150" t="s">
        <v>685</v>
      </c>
      <c r="D252" s="150" t="s">
        <v>229</v>
      </c>
      <c r="E252" s="151" t="s">
        <v>1102</v>
      </c>
      <c r="F252" s="152" t="s">
        <v>1103</v>
      </c>
      <c r="G252" s="153" t="s">
        <v>269</v>
      </c>
      <c r="H252" s="154">
        <v>9</v>
      </c>
      <c r="I252" s="155">
        <v>8.61</v>
      </c>
      <c r="J252" s="155">
        <f t="shared" si="40"/>
        <v>77.489999999999995</v>
      </c>
      <c r="K252" s="156"/>
      <c r="L252" s="27"/>
      <c r="M252" s="157" t="s">
        <v>1</v>
      </c>
      <c r="N252" s="158" t="s">
        <v>37</v>
      </c>
      <c r="O252" s="159">
        <v>0</v>
      </c>
      <c r="P252" s="159">
        <f t="shared" si="41"/>
        <v>0</v>
      </c>
      <c r="Q252" s="159">
        <v>0</v>
      </c>
      <c r="R252" s="159">
        <f t="shared" si="42"/>
        <v>0</v>
      </c>
      <c r="S252" s="159">
        <v>0</v>
      </c>
      <c r="T252" s="160">
        <f t="shared" si="43"/>
        <v>0</v>
      </c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R252" s="161" t="s">
        <v>257</v>
      </c>
      <c r="AT252" s="161" t="s">
        <v>229</v>
      </c>
      <c r="AU252" s="161" t="s">
        <v>83</v>
      </c>
      <c r="AY252" s="14" t="s">
        <v>226</v>
      </c>
      <c r="BE252" s="162">
        <f t="shared" si="44"/>
        <v>0</v>
      </c>
      <c r="BF252" s="162">
        <f t="shared" si="45"/>
        <v>77.489999999999995</v>
      </c>
      <c r="BG252" s="162">
        <f t="shared" si="46"/>
        <v>0</v>
      </c>
      <c r="BH252" s="162">
        <f t="shared" si="47"/>
        <v>0</v>
      </c>
      <c r="BI252" s="162">
        <f t="shared" si="48"/>
        <v>0</v>
      </c>
      <c r="BJ252" s="14" t="s">
        <v>83</v>
      </c>
      <c r="BK252" s="162">
        <f t="shared" si="49"/>
        <v>77.489999999999995</v>
      </c>
      <c r="BL252" s="14" t="s">
        <v>257</v>
      </c>
      <c r="BM252" s="161" t="s">
        <v>688</v>
      </c>
    </row>
    <row r="253" spans="1:65" s="2" customFormat="1" ht="24.2" customHeight="1">
      <c r="A253" s="26"/>
      <c r="B253" s="149"/>
      <c r="C253" s="167" t="s">
        <v>503</v>
      </c>
      <c r="D253" s="167" t="s">
        <v>362</v>
      </c>
      <c r="E253" s="168" t="s">
        <v>1104</v>
      </c>
      <c r="F253" s="169" t="s">
        <v>1105</v>
      </c>
      <c r="G253" s="170" t="s">
        <v>269</v>
      </c>
      <c r="H253" s="171">
        <v>3</v>
      </c>
      <c r="I253" s="172">
        <v>41.49</v>
      </c>
      <c r="J253" s="172">
        <f t="shared" si="40"/>
        <v>124.47</v>
      </c>
      <c r="K253" s="173"/>
      <c r="L253" s="174"/>
      <c r="M253" s="175" t="s">
        <v>1</v>
      </c>
      <c r="N253" s="176" t="s">
        <v>37</v>
      </c>
      <c r="O253" s="159">
        <v>0</v>
      </c>
      <c r="P253" s="159">
        <f t="shared" si="41"/>
        <v>0</v>
      </c>
      <c r="Q253" s="159">
        <v>0</v>
      </c>
      <c r="R253" s="159">
        <f t="shared" si="42"/>
        <v>0</v>
      </c>
      <c r="S253" s="159">
        <v>0</v>
      </c>
      <c r="T253" s="160">
        <f t="shared" si="43"/>
        <v>0</v>
      </c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R253" s="161" t="s">
        <v>288</v>
      </c>
      <c r="AT253" s="161" t="s">
        <v>362</v>
      </c>
      <c r="AU253" s="161" t="s">
        <v>83</v>
      </c>
      <c r="AY253" s="14" t="s">
        <v>226</v>
      </c>
      <c r="BE253" s="162">
        <f t="shared" si="44"/>
        <v>0</v>
      </c>
      <c r="BF253" s="162">
        <f t="shared" si="45"/>
        <v>124.47</v>
      </c>
      <c r="BG253" s="162">
        <f t="shared" si="46"/>
        <v>0</v>
      </c>
      <c r="BH253" s="162">
        <f t="shared" si="47"/>
        <v>0</v>
      </c>
      <c r="BI253" s="162">
        <f t="shared" si="48"/>
        <v>0</v>
      </c>
      <c r="BJ253" s="14" t="s">
        <v>83</v>
      </c>
      <c r="BK253" s="162">
        <f t="shared" si="49"/>
        <v>124.47</v>
      </c>
      <c r="BL253" s="14" t="s">
        <v>257</v>
      </c>
      <c r="BM253" s="161" t="s">
        <v>691</v>
      </c>
    </row>
    <row r="254" spans="1:65" s="2" customFormat="1" ht="24.2" customHeight="1">
      <c r="A254" s="26"/>
      <c r="B254" s="149"/>
      <c r="C254" s="167" t="s">
        <v>692</v>
      </c>
      <c r="D254" s="167" t="s">
        <v>362</v>
      </c>
      <c r="E254" s="168" t="s">
        <v>1106</v>
      </c>
      <c r="F254" s="169" t="s">
        <v>1107</v>
      </c>
      <c r="G254" s="170" t="s">
        <v>269</v>
      </c>
      <c r="H254" s="171">
        <v>6</v>
      </c>
      <c r="I254" s="172">
        <v>36.43</v>
      </c>
      <c r="J254" s="172">
        <f t="shared" si="40"/>
        <v>218.58</v>
      </c>
      <c r="K254" s="173"/>
      <c r="L254" s="174"/>
      <c r="M254" s="175" t="s">
        <v>1</v>
      </c>
      <c r="N254" s="176" t="s">
        <v>37</v>
      </c>
      <c r="O254" s="159">
        <v>0</v>
      </c>
      <c r="P254" s="159">
        <f t="shared" si="41"/>
        <v>0</v>
      </c>
      <c r="Q254" s="159">
        <v>0</v>
      </c>
      <c r="R254" s="159">
        <f t="shared" si="42"/>
        <v>0</v>
      </c>
      <c r="S254" s="159">
        <v>0</v>
      </c>
      <c r="T254" s="160">
        <f t="shared" si="43"/>
        <v>0</v>
      </c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R254" s="161" t="s">
        <v>288</v>
      </c>
      <c r="AT254" s="161" t="s">
        <v>362</v>
      </c>
      <c r="AU254" s="161" t="s">
        <v>83</v>
      </c>
      <c r="AY254" s="14" t="s">
        <v>226</v>
      </c>
      <c r="BE254" s="162">
        <f t="shared" si="44"/>
        <v>0</v>
      </c>
      <c r="BF254" s="162">
        <f t="shared" si="45"/>
        <v>218.58</v>
      </c>
      <c r="BG254" s="162">
        <f t="shared" si="46"/>
        <v>0</v>
      </c>
      <c r="BH254" s="162">
        <f t="shared" si="47"/>
        <v>0</v>
      </c>
      <c r="BI254" s="162">
        <f t="shared" si="48"/>
        <v>0</v>
      </c>
      <c r="BJ254" s="14" t="s">
        <v>83</v>
      </c>
      <c r="BK254" s="162">
        <f t="shared" si="49"/>
        <v>218.58</v>
      </c>
      <c r="BL254" s="14" t="s">
        <v>257</v>
      </c>
      <c r="BM254" s="161" t="s">
        <v>695</v>
      </c>
    </row>
    <row r="255" spans="1:65" s="2" customFormat="1" ht="24.2" customHeight="1">
      <c r="A255" s="26"/>
      <c r="B255" s="149"/>
      <c r="C255" s="150" t="s">
        <v>506</v>
      </c>
      <c r="D255" s="150" t="s">
        <v>229</v>
      </c>
      <c r="E255" s="151" t="s">
        <v>1817</v>
      </c>
      <c r="F255" s="152" t="s">
        <v>1818</v>
      </c>
      <c r="G255" s="153" t="s">
        <v>269</v>
      </c>
      <c r="H255" s="154">
        <v>1</v>
      </c>
      <c r="I255" s="155">
        <v>8.61</v>
      </c>
      <c r="J255" s="155">
        <f t="shared" si="40"/>
        <v>8.61</v>
      </c>
      <c r="K255" s="156"/>
      <c r="L255" s="27"/>
      <c r="M255" s="157" t="s">
        <v>1</v>
      </c>
      <c r="N255" s="158" t="s">
        <v>37</v>
      </c>
      <c r="O255" s="159">
        <v>0</v>
      </c>
      <c r="P255" s="159">
        <f t="shared" si="41"/>
        <v>0</v>
      </c>
      <c r="Q255" s="159">
        <v>0</v>
      </c>
      <c r="R255" s="159">
        <f t="shared" si="42"/>
        <v>0</v>
      </c>
      <c r="S255" s="159">
        <v>0</v>
      </c>
      <c r="T255" s="160">
        <f t="shared" si="43"/>
        <v>0</v>
      </c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R255" s="161" t="s">
        <v>257</v>
      </c>
      <c r="AT255" s="161" t="s">
        <v>229</v>
      </c>
      <c r="AU255" s="161" t="s">
        <v>83</v>
      </c>
      <c r="AY255" s="14" t="s">
        <v>226</v>
      </c>
      <c r="BE255" s="162">
        <f t="shared" si="44"/>
        <v>0</v>
      </c>
      <c r="BF255" s="162">
        <f t="shared" si="45"/>
        <v>8.61</v>
      </c>
      <c r="BG255" s="162">
        <f t="shared" si="46"/>
        <v>0</v>
      </c>
      <c r="BH255" s="162">
        <f t="shared" si="47"/>
        <v>0</v>
      </c>
      <c r="BI255" s="162">
        <f t="shared" si="48"/>
        <v>0</v>
      </c>
      <c r="BJ255" s="14" t="s">
        <v>83</v>
      </c>
      <c r="BK255" s="162">
        <f t="shared" si="49"/>
        <v>8.61</v>
      </c>
      <c r="BL255" s="14" t="s">
        <v>257</v>
      </c>
      <c r="BM255" s="161" t="s">
        <v>698</v>
      </c>
    </row>
    <row r="256" spans="1:65" s="2" customFormat="1" ht="16.5" customHeight="1">
      <c r="A256" s="26"/>
      <c r="B256" s="149"/>
      <c r="C256" s="167" t="s">
        <v>699</v>
      </c>
      <c r="D256" s="167" t="s">
        <v>362</v>
      </c>
      <c r="E256" s="168" t="s">
        <v>1819</v>
      </c>
      <c r="F256" s="169" t="s">
        <v>1820</v>
      </c>
      <c r="G256" s="170" t="s">
        <v>269</v>
      </c>
      <c r="H256" s="171">
        <v>1</v>
      </c>
      <c r="I256" s="172">
        <v>41.49</v>
      </c>
      <c r="J256" s="172">
        <f t="shared" si="40"/>
        <v>41.49</v>
      </c>
      <c r="K256" s="173"/>
      <c r="L256" s="174"/>
      <c r="M256" s="175" t="s">
        <v>1</v>
      </c>
      <c r="N256" s="176" t="s">
        <v>37</v>
      </c>
      <c r="O256" s="159">
        <v>0</v>
      </c>
      <c r="P256" s="159">
        <f t="shared" si="41"/>
        <v>0</v>
      </c>
      <c r="Q256" s="159">
        <v>0</v>
      </c>
      <c r="R256" s="159">
        <f t="shared" si="42"/>
        <v>0</v>
      </c>
      <c r="S256" s="159">
        <v>0</v>
      </c>
      <c r="T256" s="160">
        <f t="shared" si="43"/>
        <v>0</v>
      </c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R256" s="161" t="s">
        <v>288</v>
      </c>
      <c r="AT256" s="161" t="s">
        <v>362</v>
      </c>
      <c r="AU256" s="161" t="s">
        <v>83</v>
      </c>
      <c r="AY256" s="14" t="s">
        <v>226</v>
      </c>
      <c r="BE256" s="162">
        <f t="shared" si="44"/>
        <v>0</v>
      </c>
      <c r="BF256" s="162">
        <f t="shared" si="45"/>
        <v>41.49</v>
      </c>
      <c r="BG256" s="162">
        <f t="shared" si="46"/>
        <v>0</v>
      </c>
      <c r="BH256" s="162">
        <f t="shared" si="47"/>
        <v>0</v>
      </c>
      <c r="BI256" s="162">
        <f t="shared" si="48"/>
        <v>0</v>
      </c>
      <c r="BJ256" s="14" t="s">
        <v>83</v>
      </c>
      <c r="BK256" s="162">
        <f t="shared" si="49"/>
        <v>41.49</v>
      </c>
      <c r="BL256" s="14" t="s">
        <v>257</v>
      </c>
      <c r="BM256" s="161" t="s">
        <v>702</v>
      </c>
    </row>
    <row r="257" spans="1:65" s="2" customFormat="1" ht="16.5" customHeight="1">
      <c r="A257" s="26"/>
      <c r="B257" s="149"/>
      <c r="C257" s="150" t="s">
        <v>510</v>
      </c>
      <c r="D257" s="150" t="s">
        <v>229</v>
      </c>
      <c r="E257" s="151" t="s">
        <v>1108</v>
      </c>
      <c r="F257" s="152" t="s">
        <v>1109</v>
      </c>
      <c r="G257" s="153" t="s">
        <v>269</v>
      </c>
      <c r="H257" s="154">
        <v>2</v>
      </c>
      <c r="I257" s="155">
        <v>15.27</v>
      </c>
      <c r="J257" s="155">
        <f t="shared" si="40"/>
        <v>30.54</v>
      </c>
      <c r="K257" s="156"/>
      <c r="L257" s="27"/>
      <c r="M257" s="157" t="s">
        <v>1</v>
      </c>
      <c r="N257" s="158" t="s">
        <v>37</v>
      </c>
      <c r="O257" s="159">
        <v>0</v>
      </c>
      <c r="P257" s="159">
        <f t="shared" si="41"/>
        <v>0</v>
      </c>
      <c r="Q257" s="159">
        <v>0</v>
      </c>
      <c r="R257" s="159">
        <f t="shared" si="42"/>
        <v>0</v>
      </c>
      <c r="S257" s="159">
        <v>0</v>
      </c>
      <c r="T257" s="160">
        <f t="shared" si="43"/>
        <v>0</v>
      </c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R257" s="161" t="s">
        <v>257</v>
      </c>
      <c r="AT257" s="161" t="s">
        <v>229</v>
      </c>
      <c r="AU257" s="161" t="s">
        <v>83</v>
      </c>
      <c r="AY257" s="14" t="s">
        <v>226</v>
      </c>
      <c r="BE257" s="162">
        <f t="shared" si="44"/>
        <v>0</v>
      </c>
      <c r="BF257" s="162">
        <f t="shared" si="45"/>
        <v>30.54</v>
      </c>
      <c r="BG257" s="162">
        <f t="shared" si="46"/>
        <v>0</v>
      </c>
      <c r="BH257" s="162">
        <f t="shared" si="47"/>
        <v>0</v>
      </c>
      <c r="BI257" s="162">
        <f t="shared" si="48"/>
        <v>0</v>
      </c>
      <c r="BJ257" s="14" t="s">
        <v>83</v>
      </c>
      <c r="BK257" s="162">
        <f t="shared" si="49"/>
        <v>30.54</v>
      </c>
      <c r="BL257" s="14" t="s">
        <v>257</v>
      </c>
      <c r="BM257" s="161" t="s">
        <v>705</v>
      </c>
    </row>
    <row r="258" spans="1:65" s="2" customFormat="1" ht="21.75" customHeight="1">
      <c r="A258" s="26"/>
      <c r="B258" s="149"/>
      <c r="C258" s="167" t="s">
        <v>706</v>
      </c>
      <c r="D258" s="167" t="s">
        <v>362</v>
      </c>
      <c r="E258" s="168" t="s">
        <v>1110</v>
      </c>
      <c r="F258" s="169" t="s">
        <v>1111</v>
      </c>
      <c r="G258" s="170" t="s">
        <v>269</v>
      </c>
      <c r="H258" s="171">
        <v>2</v>
      </c>
      <c r="I258" s="172">
        <v>50.25</v>
      </c>
      <c r="J258" s="172">
        <f t="shared" si="40"/>
        <v>100.5</v>
      </c>
      <c r="K258" s="173"/>
      <c r="L258" s="174"/>
      <c r="M258" s="175" t="s">
        <v>1</v>
      </c>
      <c r="N258" s="176" t="s">
        <v>37</v>
      </c>
      <c r="O258" s="159">
        <v>0</v>
      </c>
      <c r="P258" s="159">
        <f t="shared" si="41"/>
        <v>0</v>
      </c>
      <c r="Q258" s="159">
        <v>0</v>
      </c>
      <c r="R258" s="159">
        <f t="shared" si="42"/>
        <v>0</v>
      </c>
      <c r="S258" s="159">
        <v>0</v>
      </c>
      <c r="T258" s="160">
        <f t="shared" si="43"/>
        <v>0</v>
      </c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R258" s="161" t="s">
        <v>288</v>
      </c>
      <c r="AT258" s="161" t="s">
        <v>362</v>
      </c>
      <c r="AU258" s="161" t="s">
        <v>83</v>
      </c>
      <c r="AY258" s="14" t="s">
        <v>226</v>
      </c>
      <c r="BE258" s="162">
        <f t="shared" si="44"/>
        <v>0</v>
      </c>
      <c r="BF258" s="162">
        <f t="shared" si="45"/>
        <v>100.5</v>
      </c>
      <c r="BG258" s="162">
        <f t="shared" si="46"/>
        <v>0</v>
      </c>
      <c r="BH258" s="162">
        <f t="shared" si="47"/>
        <v>0</v>
      </c>
      <c r="BI258" s="162">
        <f t="shared" si="48"/>
        <v>0</v>
      </c>
      <c r="BJ258" s="14" t="s">
        <v>83</v>
      </c>
      <c r="BK258" s="162">
        <f t="shared" si="49"/>
        <v>100.5</v>
      </c>
      <c r="BL258" s="14" t="s">
        <v>257</v>
      </c>
      <c r="BM258" s="161" t="s">
        <v>709</v>
      </c>
    </row>
    <row r="259" spans="1:65" s="2" customFormat="1" ht="24.2" customHeight="1">
      <c r="A259" s="26"/>
      <c r="B259" s="149"/>
      <c r="C259" s="150" t="s">
        <v>513</v>
      </c>
      <c r="D259" s="150" t="s">
        <v>229</v>
      </c>
      <c r="E259" s="151" t="s">
        <v>1112</v>
      </c>
      <c r="F259" s="152" t="s">
        <v>1113</v>
      </c>
      <c r="G259" s="153" t="s">
        <v>269</v>
      </c>
      <c r="H259" s="154">
        <v>6</v>
      </c>
      <c r="I259" s="155">
        <v>8.42</v>
      </c>
      <c r="J259" s="155">
        <f t="shared" si="40"/>
        <v>50.52</v>
      </c>
      <c r="K259" s="156"/>
      <c r="L259" s="27"/>
      <c r="M259" s="157" t="s">
        <v>1</v>
      </c>
      <c r="N259" s="158" t="s">
        <v>37</v>
      </c>
      <c r="O259" s="159">
        <v>0</v>
      </c>
      <c r="P259" s="159">
        <f t="shared" si="41"/>
        <v>0</v>
      </c>
      <c r="Q259" s="159">
        <v>0</v>
      </c>
      <c r="R259" s="159">
        <f t="shared" si="42"/>
        <v>0</v>
      </c>
      <c r="S259" s="159">
        <v>0</v>
      </c>
      <c r="T259" s="160">
        <f t="shared" si="43"/>
        <v>0</v>
      </c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R259" s="161" t="s">
        <v>257</v>
      </c>
      <c r="AT259" s="161" t="s">
        <v>229</v>
      </c>
      <c r="AU259" s="161" t="s">
        <v>83</v>
      </c>
      <c r="AY259" s="14" t="s">
        <v>226</v>
      </c>
      <c r="BE259" s="162">
        <f t="shared" si="44"/>
        <v>0</v>
      </c>
      <c r="BF259" s="162">
        <f t="shared" si="45"/>
        <v>50.52</v>
      </c>
      <c r="BG259" s="162">
        <f t="shared" si="46"/>
        <v>0</v>
      </c>
      <c r="BH259" s="162">
        <f t="shared" si="47"/>
        <v>0</v>
      </c>
      <c r="BI259" s="162">
        <f t="shared" si="48"/>
        <v>0</v>
      </c>
      <c r="BJ259" s="14" t="s">
        <v>83</v>
      </c>
      <c r="BK259" s="162">
        <f t="shared" si="49"/>
        <v>50.52</v>
      </c>
      <c r="BL259" s="14" t="s">
        <v>257</v>
      </c>
      <c r="BM259" s="161" t="s">
        <v>712</v>
      </c>
    </row>
    <row r="260" spans="1:65" s="2" customFormat="1" ht="21.75" customHeight="1">
      <c r="A260" s="26"/>
      <c r="B260" s="149"/>
      <c r="C260" s="167" t="s">
        <v>713</v>
      </c>
      <c r="D260" s="167" t="s">
        <v>362</v>
      </c>
      <c r="E260" s="168" t="s">
        <v>1114</v>
      </c>
      <c r="F260" s="169" t="s">
        <v>1115</v>
      </c>
      <c r="G260" s="170" t="s">
        <v>269</v>
      </c>
      <c r="H260" s="171">
        <v>6</v>
      </c>
      <c r="I260" s="172">
        <v>8.9499999999999993</v>
      </c>
      <c r="J260" s="172">
        <f t="shared" si="40"/>
        <v>53.7</v>
      </c>
      <c r="K260" s="173"/>
      <c r="L260" s="174"/>
      <c r="M260" s="175" t="s">
        <v>1</v>
      </c>
      <c r="N260" s="176" t="s">
        <v>37</v>
      </c>
      <c r="O260" s="159">
        <v>0</v>
      </c>
      <c r="P260" s="159">
        <f t="shared" si="41"/>
        <v>0</v>
      </c>
      <c r="Q260" s="159">
        <v>0</v>
      </c>
      <c r="R260" s="159">
        <f t="shared" si="42"/>
        <v>0</v>
      </c>
      <c r="S260" s="159">
        <v>0</v>
      </c>
      <c r="T260" s="160">
        <f t="shared" si="43"/>
        <v>0</v>
      </c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R260" s="161" t="s">
        <v>288</v>
      </c>
      <c r="AT260" s="161" t="s">
        <v>362</v>
      </c>
      <c r="AU260" s="161" t="s">
        <v>83</v>
      </c>
      <c r="AY260" s="14" t="s">
        <v>226</v>
      </c>
      <c r="BE260" s="162">
        <f t="shared" si="44"/>
        <v>0</v>
      </c>
      <c r="BF260" s="162">
        <f t="shared" si="45"/>
        <v>53.7</v>
      </c>
      <c r="BG260" s="162">
        <f t="shared" si="46"/>
        <v>0</v>
      </c>
      <c r="BH260" s="162">
        <f t="shared" si="47"/>
        <v>0</v>
      </c>
      <c r="BI260" s="162">
        <f t="shared" si="48"/>
        <v>0</v>
      </c>
      <c r="BJ260" s="14" t="s">
        <v>83</v>
      </c>
      <c r="BK260" s="162">
        <f t="shared" si="49"/>
        <v>53.7</v>
      </c>
      <c r="BL260" s="14" t="s">
        <v>257</v>
      </c>
      <c r="BM260" s="161" t="s">
        <v>716</v>
      </c>
    </row>
    <row r="261" spans="1:65" s="2" customFormat="1" ht="33" customHeight="1">
      <c r="A261" s="26"/>
      <c r="B261" s="149"/>
      <c r="C261" s="150" t="s">
        <v>516</v>
      </c>
      <c r="D261" s="150" t="s">
        <v>229</v>
      </c>
      <c r="E261" s="151" t="s">
        <v>1116</v>
      </c>
      <c r="F261" s="152" t="s">
        <v>1117</v>
      </c>
      <c r="G261" s="153" t="s">
        <v>269</v>
      </c>
      <c r="H261" s="154">
        <v>3</v>
      </c>
      <c r="I261" s="155">
        <v>9.26</v>
      </c>
      <c r="J261" s="155">
        <f t="shared" si="40"/>
        <v>27.78</v>
      </c>
      <c r="K261" s="156"/>
      <c r="L261" s="27"/>
      <c r="M261" s="157" t="s">
        <v>1</v>
      </c>
      <c r="N261" s="158" t="s">
        <v>37</v>
      </c>
      <c r="O261" s="159">
        <v>0</v>
      </c>
      <c r="P261" s="159">
        <f t="shared" si="41"/>
        <v>0</v>
      </c>
      <c r="Q261" s="159">
        <v>0</v>
      </c>
      <c r="R261" s="159">
        <f t="shared" si="42"/>
        <v>0</v>
      </c>
      <c r="S261" s="159">
        <v>0</v>
      </c>
      <c r="T261" s="160">
        <f t="shared" si="43"/>
        <v>0</v>
      </c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R261" s="161" t="s">
        <v>257</v>
      </c>
      <c r="AT261" s="161" t="s">
        <v>229</v>
      </c>
      <c r="AU261" s="161" t="s">
        <v>83</v>
      </c>
      <c r="AY261" s="14" t="s">
        <v>226</v>
      </c>
      <c r="BE261" s="162">
        <f t="shared" si="44"/>
        <v>0</v>
      </c>
      <c r="BF261" s="162">
        <f t="shared" si="45"/>
        <v>27.78</v>
      </c>
      <c r="BG261" s="162">
        <f t="shared" si="46"/>
        <v>0</v>
      </c>
      <c r="BH261" s="162">
        <f t="shared" si="47"/>
        <v>0</v>
      </c>
      <c r="BI261" s="162">
        <f t="shared" si="48"/>
        <v>0</v>
      </c>
      <c r="BJ261" s="14" t="s">
        <v>83</v>
      </c>
      <c r="BK261" s="162">
        <f t="shared" si="49"/>
        <v>27.78</v>
      </c>
      <c r="BL261" s="14" t="s">
        <v>257</v>
      </c>
      <c r="BM261" s="161" t="s">
        <v>719</v>
      </c>
    </row>
    <row r="262" spans="1:65" s="2" customFormat="1" ht="24.2" customHeight="1">
      <c r="A262" s="26"/>
      <c r="B262" s="149"/>
      <c r="C262" s="167" t="s">
        <v>720</v>
      </c>
      <c r="D262" s="167" t="s">
        <v>362</v>
      </c>
      <c r="E262" s="168" t="s">
        <v>1118</v>
      </c>
      <c r="F262" s="169" t="s">
        <v>1119</v>
      </c>
      <c r="G262" s="170" t="s">
        <v>269</v>
      </c>
      <c r="H262" s="171">
        <v>3</v>
      </c>
      <c r="I262" s="172">
        <v>13.92</v>
      </c>
      <c r="J262" s="172">
        <f t="shared" si="40"/>
        <v>41.76</v>
      </c>
      <c r="K262" s="173"/>
      <c r="L262" s="174"/>
      <c r="M262" s="175" t="s">
        <v>1</v>
      </c>
      <c r="N262" s="176" t="s">
        <v>37</v>
      </c>
      <c r="O262" s="159">
        <v>0</v>
      </c>
      <c r="P262" s="159">
        <f t="shared" si="41"/>
        <v>0</v>
      </c>
      <c r="Q262" s="159">
        <v>0</v>
      </c>
      <c r="R262" s="159">
        <f t="shared" si="42"/>
        <v>0</v>
      </c>
      <c r="S262" s="159">
        <v>0</v>
      </c>
      <c r="T262" s="160">
        <f t="shared" si="43"/>
        <v>0</v>
      </c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R262" s="161" t="s">
        <v>288</v>
      </c>
      <c r="AT262" s="161" t="s">
        <v>362</v>
      </c>
      <c r="AU262" s="161" t="s">
        <v>83</v>
      </c>
      <c r="AY262" s="14" t="s">
        <v>226</v>
      </c>
      <c r="BE262" s="162">
        <f t="shared" si="44"/>
        <v>0</v>
      </c>
      <c r="BF262" s="162">
        <f t="shared" si="45"/>
        <v>41.76</v>
      </c>
      <c r="BG262" s="162">
        <f t="shared" si="46"/>
        <v>0</v>
      </c>
      <c r="BH262" s="162">
        <f t="shared" si="47"/>
        <v>0</v>
      </c>
      <c r="BI262" s="162">
        <f t="shared" si="48"/>
        <v>0</v>
      </c>
      <c r="BJ262" s="14" t="s">
        <v>83</v>
      </c>
      <c r="BK262" s="162">
        <f t="shared" si="49"/>
        <v>41.76</v>
      </c>
      <c r="BL262" s="14" t="s">
        <v>257</v>
      </c>
      <c r="BM262" s="161" t="s">
        <v>723</v>
      </c>
    </row>
    <row r="263" spans="1:65" s="2" customFormat="1" ht="24.2" customHeight="1">
      <c r="A263" s="26"/>
      <c r="B263" s="149"/>
      <c r="C263" s="150" t="s">
        <v>519</v>
      </c>
      <c r="D263" s="150" t="s">
        <v>229</v>
      </c>
      <c r="E263" s="151" t="s">
        <v>1120</v>
      </c>
      <c r="F263" s="152" t="s">
        <v>1121</v>
      </c>
      <c r="G263" s="153" t="s">
        <v>269</v>
      </c>
      <c r="H263" s="154">
        <v>3</v>
      </c>
      <c r="I263" s="155">
        <v>8.4700000000000006</v>
      </c>
      <c r="J263" s="155">
        <f t="shared" si="40"/>
        <v>25.41</v>
      </c>
      <c r="K263" s="156"/>
      <c r="L263" s="27"/>
      <c r="M263" s="157" t="s">
        <v>1</v>
      </c>
      <c r="N263" s="158" t="s">
        <v>37</v>
      </c>
      <c r="O263" s="159">
        <v>0</v>
      </c>
      <c r="P263" s="159">
        <f t="shared" si="41"/>
        <v>0</v>
      </c>
      <c r="Q263" s="159">
        <v>0</v>
      </c>
      <c r="R263" s="159">
        <f t="shared" si="42"/>
        <v>0</v>
      </c>
      <c r="S263" s="159">
        <v>0</v>
      </c>
      <c r="T263" s="160">
        <f t="shared" si="43"/>
        <v>0</v>
      </c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R263" s="161" t="s">
        <v>257</v>
      </c>
      <c r="AT263" s="161" t="s">
        <v>229</v>
      </c>
      <c r="AU263" s="161" t="s">
        <v>83</v>
      </c>
      <c r="AY263" s="14" t="s">
        <v>226</v>
      </c>
      <c r="BE263" s="162">
        <f t="shared" si="44"/>
        <v>0</v>
      </c>
      <c r="BF263" s="162">
        <f t="shared" si="45"/>
        <v>25.41</v>
      </c>
      <c r="BG263" s="162">
        <f t="shared" si="46"/>
        <v>0</v>
      </c>
      <c r="BH263" s="162">
        <f t="shared" si="47"/>
        <v>0</v>
      </c>
      <c r="BI263" s="162">
        <f t="shared" si="48"/>
        <v>0</v>
      </c>
      <c r="BJ263" s="14" t="s">
        <v>83</v>
      </c>
      <c r="BK263" s="162">
        <f t="shared" si="49"/>
        <v>25.41</v>
      </c>
      <c r="BL263" s="14" t="s">
        <v>257</v>
      </c>
      <c r="BM263" s="161" t="s">
        <v>726</v>
      </c>
    </row>
    <row r="264" spans="1:65" s="2" customFormat="1" ht="24.2" customHeight="1">
      <c r="A264" s="26"/>
      <c r="B264" s="149"/>
      <c r="C264" s="167" t="s">
        <v>727</v>
      </c>
      <c r="D264" s="167" t="s">
        <v>362</v>
      </c>
      <c r="E264" s="168" t="s">
        <v>1122</v>
      </c>
      <c r="F264" s="169" t="s">
        <v>1123</v>
      </c>
      <c r="G264" s="170" t="s">
        <v>269</v>
      </c>
      <c r="H264" s="171">
        <v>3</v>
      </c>
      <c r="I264" s="172">
        <v>5.5</v>
      </c>
      <c r="J264" s="172">
        <f t="shared" si="40"/>
        <v>16.5</v>
      </c>
      <c r="K264" s="173"/>
      <c r="L264" s="174"/>
      <c r="M264" s="175" t="s">
        <v>1</v>
      </c>
      <c r="N264" s="176" t="s">
        <v>37</v>
      </c>
      <c r="O264" s="159">
        <v>0</v>
      </c>
      <c r="P264" s="159">
        <f t="shared" si="41"/>
        <v>0</v>
      </c>
      <c r="Q264" s="159">
        <v>0</v>
      </c>
      <c r="R264" s="159">
        <f t="shared" si="42"/>
        <v>0</v>
      </c>
      <c r="S264" s="159">
        <v>0</v>
      </c>
      <c r="T264" s="160">
        <f t="shared" si="43"/>
        <v>0</v>
      </c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R264" s="161" t="s">
        <v>288</v>
      </c>
      <c r="AT264" s="161" t="s">
        <v>362</v>
      </c>
      <c r="AU264" s="161" t="s">
        <v>83</v>
      </c>
      <c r="AY264" s="14" t="s">
        <v>226</v>
      </c>
      <c r="BE264" s="162">
        <f t="shared" si="44"/>
        <v>0</v>
      </c>
      <c r="BF264" s="162">
        <f t="shared" si="45"/>
        <v>16.5</v>
      </c>
      <c r="BG264" s="162">
        <f t="shared" si="46"/>
        <v>0</v>
      </c>
      <c r="BH264" s="162">
        <f t="shared" si="47"/>
        <v>0</v>
      </c>
      <c r="BI264" s="162">
        <f t="shared" si="48"/>
        <v>0</v>
      </c>
      <c r="BJ264" s="14" t="s">
        <v>83</v>
      </c>
      <c r="BK264" s="162">
        <f t="shared" si="49"/>
        <v>16.5</v>
      </c>
      <c r="BL264" s="14" t="s">
        <v>257</v>
      </c>
      <c r="BM264" s="161" t="s">
        <v>730</v>
      </c>
    </row>
    <row r="265" spans="1:65" s="2" customFormat="1" ht="24.2" customHeight="1">
      <c r="A265" s="26"/>
      <c r="B265" s="149"/>
      <c r="C265" s="150" t="s">
        <v>523</v>
      </c>
      <c r="D265" s="150" t="s">
        <v>229</v>
      </c>
      <c r="E265" s="151" t="s">
        <v>1124</v>
      </c>
      <c r="F265" s="152" t="s">
        <v>1125</v>
      </c>
      <c r="G265" s="153" t="s">
        <v>269</v>
      </c>
      <c r="H265" s="154">
        <v>2</v>
      </c>
      <c r="I265" s="155">
        <v>10.69</v>
      </c>
      <c r="J265" s="155">
        <f t="shared" si="40"/>
        <v>21.38</v>
      </c>
      <c r="K265" s="156"/>
      <c r="L265" s="27"/>
      <c r="M265" s="157" t="s">
        <v>1</v>
      </c>
      <c r="N265" s="158" t="s">
        <v>37</v>
      </c>
      <c r="O265" s="159">
        <v>0</v>
      </c>
      <c r="P265" s="159">
        <f t="shared" si="41"/>
        <v>0</v>
      </c>
      <c r="Q265" s="159">
        <v>0</v>
      </c>
      <c r="R265" s="159">
        <f t="shared" si="42"/>
        <v>0</v>
      </c>
      <c r="S265" s="159">
        <v>0</v>
      </c>
      <c r="T265" s="160">
        <f t="shared" si="43"/>
        <v>0</v>
      </c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R265" s="161" t="s">
        <v>257</v>
      </c>
      <c r="AT265" s="161" t="s">
        <v>229</v>
      </c>
      <c r="AU265" s="161" t="s">
        <v>83</v>
      </c>
      <c r="AY265" s="14" t="s">
        <v>226</v>
      </c>
      <c r="BE265" s="162">
        <f t="shared" si="44"/>
        <v>0</v>
      </c>
      <c r="BF265" s="162">
        <f t="shared" si="45"/>
        <v>21.38</v>
      </c>
      <c r="BG265" s="162">
        <f t="shared" si="46"/>
        <v>0</v>
      </c>
      <c r="BH265" s="162">
        <f t="shared" si="47"/>
        <v>0</v>
      </c>
      <c r="BI265" s="162">
        <f t="shared" si="48"/>
        <v>0</v>
      </c>
      <c r="BJ265" s="14" t="s">
        <v>83</v>
      </c>
      <c r="BK265" s="162">
        <f t="shared" si="49"/>
        <v>21.38</v>
      </c>
      <c r="BL265" s="14" t="s">
        <v>257</v>
      </c>
      <c r="BM265" s="161" t="s">
        <v>733</v>
      </c>
    </row>
    <row r="266" spans="1:65" s="2" customFormat="1" ht="37.9" customHeight="1">
      <c r="A266" s="26"/>
      <c r="B266" s="149"/>
      <c r="C266" s="167" t="s">
        <v>734</v>
      </c>
      <c r="D266" s="167" t="s">
        <v>362</v>
      </c>
      <c r="E266" s="168" t="s">
        <v>1126</v>
      </c>
      <c r="F266" s="169" t="s">
        <v>1127</v>
      </c>
      <c r="G266" s="170" t="s">
        <v>269</v>
      </c>
      <c r="H266" s="171">
        <v>2</v>
      </c>
      <c r="I266" s="172">
        <v>51.79</v>
      </c>
      <c r="J266" s="172">
        <f t="shared" si="40"/>
        <v>103.58</v>
      </c>
      <c r="K266" s="173"/>
      <c r="L266" s="174"/>
      <c r="M266" s="175" t="s">
        <v>1</v>
      </c>
      <c r="N266" s="176" t="s">
        <v>37</v>
      </c>
      <c r="O266" s="159">
        <v>0</v>
      </c>
      <c r="P266" s="159">
        <f t="shared" si="41"/>
        <v>0</v>
      </c>
      <c r="Q266" s="159">
        <v>0</v>
      </c>
      <c r="R266" s="159">
        <f t="shared" si="42"/>
        <v>0</v>
      </c>
      <c r="S266" s="159">
        <v>0</v>
      </c>
      <c r="T266" s="160">
        <f t="shared" si="43"/>
        <v>0</v>
      </c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R266" s="161" t="s">
        <v>288</v>
      </c>
      <c r="AT266" s="161" t="s">
        <v>362</v>
      </c>
      <c r="AU266" s="161" t="s">
        <v>83</v>
      </c>
      <c r="AY266" s="14" t="s">
        <v>226</v>
      </c>
      <c r="BE266" s="162">
        <f t="shared" si="44"/>
        <v>0</v>
      </c>
      <c r="BF266" s="162">
        <f t="shared" si="45"/>
        <v>103.58</v>
      </c>
      <c r="BG266" s="162">
        <f t="shared" si="46"/>
        <v>0</v>
      </c>
      <c r="BH266" s="162">
        <f t="shared" si="47"/>
        <v>0</v>
      </c>
      <c r="BI266" s="162">
        <f t="shared" si="48"/>
        <v>0</v>
      </c>
      <c r="BJ266" s="14" t="s">
        <v>83</v>
      </c>
      <c r="BK266" s="162">
        <f t="shared" si="49"/>
        <v>103.58</v>
      </c>
      <c r="BL266" s="14" t="s">
        <v>257</v>
      </c>
      <c r="BM266" s="161" t="s">
        <v>737</v>
      </c>
    </row>
    <row r="267" spans="1:65" s="2" customFormat="1" ht="24.2" customHeight="1">
      <c r="A267" s="26"/>
      <c r="B267" s="149"/>
      <c r="C267" s="150" t="s">
        <v>526</v>
      </c>
      <c r="D267" s="150" t="s">
        <v>229</v>
      </c>
      <c r="E267" s="151" t="s">
        <v>1821</v>
      </c>
      <c r="F267" s="152" t="s">
        <v>1822</v>
      </c>
      <c r="G267" s="153" t="s">
        <v>269</v>
      </c>
      <c r="H267" s="154">
        <v>1</v>
      </c>
      <c r="I267" s="155">
        <v>8.42</v>
      </c>
      <c r="J267" s="155">
        <f t="shared" si="40"/>
        <v>8.42</v>
      </c>
      <c r="K267" s="156"/>
      <c r="L267" s="27"/>
      <c r="M267" s="157" t="s">
        <v>1</v>
      </c>
      <c r="N267" s="158" t="s">
        <v>37</v>
      </c>
      <c r="O267" s="159">
        <v>0</v>
      </c>
      <c r="P267" s="159">
        <f t="shared" si="41"/>
        <v>0</v>
      </c>
      <c r="Q267" s="159">
        <v>0</v>
      </c>
      <c r="R267" s="159">
        <f t="shared" si="42"/>
        <v>0</v>
      </c>
      <c r="S267" s="159">
        <v>0</v>
      </c>
      <c r="T267" s="160">
        <f t="shared" si="43"/>
        <v>0</v>
      </c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R267" s="161" t="s">
        <v>257</v>
      </c>
      <c r="AT267" s="161" t="s">
        <v>229</v>
      </c>
      <c r="AU267" s="161" t="s">
        <v>83</v>
      </c>
      <c r="AY267" s="14" t="s">
        <v>226</v>
      </c>
      <c r="BE267" s="162">
        <f t="shared" si="44"/>
        <v>0</v>
      </c>
      <c r="BF267" s="162">
        <f t="shared" si="45"/>
        <v>8.42</v>
      </c>
      <c r="BG267" s="162">
        <f t="shared" si="46"/>
        <v>0</v>
      </c>
      <c r="BH267" s="162">
        <f t="shared" si="47"/>
        <v>0</v>
      </c>
      <c r="BI267" s="162">
        <f t="shared" si="48"/>
        <v>0</v>
      </c>
      <c r="BJ267" s="14" t="s">
        <v>83</v>
      </c>
      <c r="BK267" s="162">
        <f t="shared" si="49"/>
        <v>8.42</v>
      </c>
      <c r="BL267" s="14" t="s">
        <v>257</v>
      </c>
      <c r="BM267" s="161" t="s">
        <v>740</v>
      </c>
    </row>
    <row r="268" spans="1:65" s="2" customFormat="1" ht="24.2" customHeight="1">
      <c r="A268" s="26"/>
      <c r="B268" s="149"/>
      <c r="C268" s="167" t="s">
        <v>741</v>
      </c>
      <c r="D268" s="167" t="s">
        <v>362</v>
      </c>
      <c r="E268" s="168" t="s">
        <v>1823</v>
      </c>
      <c r="F268" s="169" t="s">
        <v>1824</v>
      </c>
      <c r="G268" s="170" t="s">
        <v>269</v>
      </c>
      <c r="H268" s="171">
        <v>1</v>
      </c>
      <c r="I268" s="172">
        <v>12.33</v>
      </c>
      <c r="J268" s="172">
        <f t="shared" si="40"/>
        <v>12.33</v>
      </c>
      <c r="K268" s="173"/>
      <c r="L268" s="174"/>
      <c r="M268" s="175" t="s">
        <v>1</v>
      </c>
      <c r="N268" s="176" t="s">
        <v>37</v>
      </c>
      <c r="O268" s="159">
        <v>0</v>
      </c>
      <c r="P268" s="159">
        <f t="shared" si="41"/>
        <v>0</v>
      </c>
      <c r="Q268" s="159">
        <v>0</v>
      </c>
      <c r="R268" s="159">
        <f t="shared" si="42"/>
        <v>0</v>
      </c>
      <c r="S268" s="159">
        <v>0</v>
      </c>
      <c r="T268" s="160">
        <f t="shared" si="43"/>
        <v>0</v>
      </c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R268" s="161" t="s">
        <v>288</v>
      </c>
      <c r="AT268" s="161" t="s">
        <v>362</v>
      </c>
      <c r="AU268" s="161" t="s">
        <v>83</v>
      </c>
      <c r="AY268" s="14" t="s">
        <v>226</v>
      </c>
      <c r="BE268" s="162">
        <f t="shared" si="44"/>
        <v>0</v>
      </c>
      <c r="BF268" s="162">
        <f t="shared" si="45"/>
        <v>12.33</v>
      </c>
      <c r="BG268" s="162">
        <f t="shared" si="46"/>
        <v>0</v>
      </c>
      <c r="BH268" s="162">
        <f t="shared" si="47"/>
        <v>0</v>
      </c>
      <c r="BI268" s="162">
        <f t="shared" si="48"/>
        <v>0</v>
      </c>
      <c r="BJ268" s="14" t="s">
        <v>83</v>
      </c>
      <c r="BK268" s="162">
        <f t="shared" si="49"/>
        <v>12.33</v>
      </c>
      <c r="BL268" s="14" t="s">
        <v>257</v>
      </c>
      <c r="BM268" s="161" t="s">
        <v>744</v>
      </c>
    </row>
    <row r="269" spans="1:65" s="2" customFormat="1" ht="24.2" customHeight="1">
      <c r="A269" s="26"/>
      <c r="B269" s="149"/>
      <c r="C269" s="150" t="s">
        <v>530</v>
      </c>
      <c r="D269" s="150" t="s">
        <v>229</v>
      </c>
      <c r="E269" s="151" t="s">
        <v>1128</v>
      </c>
      <c r="F269" s="152" t="s">
        <v>1129</v>
      </c>
      <c r="G269" s="153" t="s">
        <v>242</v>
      </c>
      <c r="H269" s="154">
        <v>0.40500000000000003</v>
      </c>
      <c r="I269" s="155">
        <v>29.1</v>
      </c>
      <c r="J269" s="155">
        <f t="shared" si="40"/>
        <v>11.79</v>
      </c>
      <c r="K269" s="156"/>
      <c r="L269" s="27"/>
      <c r="M269" s="157" t="s">
        <v>1</v>
      </c>
      <c r="N269" s="158" t="s">
        <v>37</v>
      </c>
      <c r="O269" s="159">
        <v>0</v>
      </c>
      <c r="P269" s="159">
        <f t="shared" si="41"/>
        <v>0</v>
      </c>
      <c r="Q269" s="159">
        <v>0</v>
      </c>
      <c r="R269" s="159">
        <f t="shared" si="42"/>
        <v>0</v>
      </c>
      <c r="S269" s="159">
        <v>0</v>
      </c>
      <c r="T269" s="160">
        <f t="shared" si="43"/>
        <v>0</v>
      </c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R269" s="161" t="s">
        <v>257</v>
      </c>
      <c r="AT269" s="161" t="s">
        <v>229</v>
      </c>
      <c r="AU269" s="161" t="s">
        <v>83</v>
      </c>
      <c r="AY269" s="14" t="s">
        <v>226</v>
      </c>
      <c r="BE269" s="162">
        <f t="shared" si="44"/>
        <v>0</v>
      </c>
      <c r="BF269" s="162">
        <f t="shared" si="45"/>
        <v>11.79</v>
      </c>
      <c r="BG269" s="162">
        <f t="shared" si="46"/>
        <v>0</v>
      </c>
      <c r="BH269" s="162">
        <f t="shared" si="47"/>
        <v>0</v>
      </c>
      <c r="BI269" s="162">
        <f t="shared" si="48"/>
        <v>0</v>
      </c>
      <c r="BJ269" s="14" t="s">
        <v>83</v>
      </c>
      <c r="BK269" s="162">
        <f t="shared" si="49"/>
        <v>11.79</v>
      </c>
      <c r="BL269" s="14" t="s">
        <v>257</v>
      </c>
      <c r="BM269" s="161" t="s">
        <v>747</v>
      </c>
    </row>
    <row r="270" spans="1:65" s="12" customFormat="1" ht="22.9" customHeight="1">
      <c r="B270" s="137"/>
      <c r="D270" s="138" t="s">
        <v>70</v>
      </c>
      <c r="E270" s="147" t="s">
        <v>325</v>
      </c>
      <c r="F270" s="147" t="s">
        <v>326</v>
      </c>
      <c r="J270" s="148">
        <f>BK270</f>
        <v>68.34</v>
      </c>
      <c r="L270" s="137"/>
      <c r="M270" s="141"/>
      <c r="N270" s="142"/>
      <c r="O270" s="142"/>
      <c r="P270" s="143">
        <f>SUM(P271:P272)</f>
        <v>0</v>
      </c>
      <c r="Q270" s="142"/>
      <c r="R270" s="143">
        <f>SUM(R271:R272)</f>
        <v>0</v>
      </c>
      <c r="S270" s="142"/>
      <c r="T270" s="144">
        <f>SUM(T271:T272)</f>
        <v>0</v>
      </c>
      <c r="AR270" s="138" t="s">
        <v>83</v>
      </c>
      <c r="AT270" s="145" t="s">
        <v>70</v>
      </c>
      <c r="AU270" s="145" t="s">
        <v>78</v>
      </c>
      <c r="AY270" s="138" t="s">
        <v>226</v>
      </c>
      <c r="BK270" s="146">
        <f>SUM(BK271:BK272)</f>
        <v>68.34</v>
      </c>
    </row>
    <row r="271" spans="1:65" s="2" customFormat="1" ht="24.2" customHeight="1">
      <c r="A271" s="26"/>
      <c r="B271" s="149"/>
      <c r="C271" s="150" t="s">
        <v>748</v>
      </c>
      <c r="D271" s="150" t="s">
        <v>229</v>
      </c>
      <c r="E271" s="151" t="s">
        <v>1134</v>
      </c>
      <c r="F271" s="152" t="s">
        <v>1135</v>
      </c>
      <c r="G271" s="153" t="s">
        <v>269</v>
      </c>
      <c r="H271" s="154">
        <v>6</v>
      </c>
      <c r="I271" s="155">
        <v>4.79</v>
      </c>
      <c r="J271" s="155">
        <f>ROUND(I271*H271,2)</f>
        <v>28.74</v>
      </c>
      <c r="K271" s="156"/>
      <c r="L271" s="27"/>
      <c r="M271" s="157" t="s">
        <v>1</v>
      </c>
      <c r="N271" s="158" t="s">
        <v>37</v>
      </c>
      <c r="O271" s="159">
        <v>0</v>
      </c>
      <c r="P271" s="159">
        <f>O271*H271</f>
        <v>0</v>
      </c>
      <c r="Q271" s="159">
        <v>0</v>
      </c>
      <c r="R271" s="159">
        <f>Q271*H271</f>
        <v>0</v>
      </c>
      <c r="S271" s="159">
        <v>0</v>
      </c>
      <c r="T271" s="160">
        <f>S271*H271</f>
        <v>0</v>
      </c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R271" s="161" t="s">
        <v>257</v>
      </c>
      <c r="AT271" s="161" t="s">
        <v>229</v>
      </c>
      <c r="AU271" s="161" t="s">
        <v>83</v>
      </c>
      <c r="AY271" s="14" t="s">
        <v>226</v>
      </c>
      <c r="BE271" s="162">
        <f>IF(N271="základná",J271,0)</f>
        <v>0</v>
      </c>
      <c r="BF271" s="162">
        <f>IF(N271="znížená",J271,0)</f>
        <v>28.74</v>
      </c>
      <c r="BG271" s="162">
        <f>IF(N271="zákl. prenesená",J271,0)</f>
        <v>0</v>
      </c>
      <c r="BH271" s="162">
        <f>IF(N271="zníž. prenesená",J271,0)</f>
        <v>0</v>
      </c>
      <c r="BI271" s="162">
        <f>IF(N271="nulová",J271,0)</f>
        <v>0</v>
      </c>
      <c r="BJ271" s="14" t="s">
        <v>83</v>
      </c>
      <c r="BK271" s="162">
        <f>ROUND(I271*H271,2)</f>
        <v>28.74</v>
      </c>
      <c r="BL271" s="14" t="s">
        <v>257</v>
      </c>
      <c r="BM271" s="161" t="s">
        <v>751</v>
      </c>
    </row>
    <row r="272" spans="1:65" s="2" customFormat="1" ht="33" customHeight="1">
      <c r="A272" s="26"/>
      <c r="B272" s="149"/>
      <c r="C272" s="167" t="s">
        <v>533</v>
      </c>
      <c r="D272" s="167" t="s">
        <v>362</v>
      </c>
      <c r="E272" s="168" t="s">
        <v>1136</v>
      </c>
      <c r="F272" s="169" t="s">
        <v>1137</v>
      </c>
      <c r="G272" s="170" t="s">
        <v>269</v>
      </c>
      <c r="H272" s="171">
        <v>6</v>
      </c>
      <c r="I272" s="172">
        <v>6.6</v>
      </c>
      <c r="J272" s="172">
        <f>ROUND(I272*H272,2)</f>
        <v>39.6</v>
      </c>
      <c r="K272" s="173"/>
      <c r="L272" s="174"/>
      <c r="M272" s="177" t="s">
        <v>1</v>
      </c>
      <c r="N272" s="178" t="s">
        <v>37</v>
      </c>
      <c r="O272" s="165">
        <v>0</v>
      </c>
      <c r="P272" s="165">
        <f>O272*H272</f>
        <v>0</v>
      </c>
      <c r="Q272" s="165">
        <v>0</v>
      </c>
      <c r="R272" s="165">
        <f>Q272*H272</f>
        <v>0</v>
      </c>
      <c r="S272" s="165">
        <v>0</v>
      </c>
      <c r="T272" s="166">
        <f>S272*H272</f>
        <v>0</v>
      </c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R272" s="161" t="s">
        <v>288</v>
      </c>
      <c r="AT272" s="161" t="s">
        <v>362</v>
      </c>
      <c r="AU272" s="161" t="s">
        <v>83</v>
      </c>
      <c r="AY272" s="14" t="s">
        <v>226</v>
      </c>
      <c r="BE272" s="162">
        <f>IF(N272="základná",J272,0)</f>
        <v>0</v>
      </c>
      <c r="BF272" s="162">
        <f>IF(N272="znížená",J272,0)</f>
        <v>39.6</v>
      </c>
      <c r="BG272" s="162">
        <f>IF(N272="zákl. prenesená",J272,0)</f>
        <v>0</v>
      </c>
      <c r="BH272" s="162">
        <f>IF(N272="zníž. prenesená",J272,0)</f>
        <v>0</v>
      </c>
      <c r="BI272" s="162">
        <f>IF(N272="nulová",J272,0)</f>
        <v>0</v>
      </c>
      <c r="BJ272" s="14" t="s">
        <v>83</v>
      </c>
      <c r="BK272" s="162">
        <f>ROUND(I272*H272,2)</f>
        <v>39.6</v>
      </c>
      <c r="BL272" s="14" t="s">
        <v>257</v>
      </c>
      <c r="BM272" s="161" t="s">
        <v>754</v>
      </c>
    </row>
    <row r="273" spans="1:31" s="2" customFormat="1" ht="6.95" customHeight="1">
      <c r="A273" s="26"/>
      <c r="B273" s="44"/>
      <c r="C273" s="45"/>
      <c r="D273" s="45"/>
      <c r="E273" s="45"/>
      <c r="F273" s="45"/>
      <c r="G273" s="45"/>
      <c r="H273" s="45"/>
      <c r="I273" s="45"/>
      <c r="J273" s="45"/>
      <c r="K273" s="45"/>
      <c r="L273" s="27"/>
      <c r="M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</row>
    <row r="275" spans="1:31">
      <c r="H275" s="179"/>
    </row>
  </sheetData>
  <autoFilter ref="C135:K272" xr:uid="{00000000-0009-0000-0000-000009000000}"/>
  <mergeCells count="14">
    <mergeCell ref="E126:H126"/>
    <mergeCell ref="E124:H124"/>
    <mergeCell ref="E128:H128"/>
    <mergeCell ref="L2:V2"/>
    <mergeCell ref="E85:H85"/>
    <mergeCell ref="E89:H89"/>
    <mergeCell ref="E87:H87"/>
    <mergeCell ref="E91:H91"/>
    <mergeCell ref="E122:H122"/>
    <mergeCell ref="E7:H7"/>
    <mergeCell ref="E11:H11"/>
    <mergeCell ref="E9:H9"/>
    <mergeCell ref="E13:H13"/>
    <mergeCell ref="E31:H3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BM253"/>
  <sheetViews>
    <sheetView showGridLines="0" topLeftCell="A137" workbookViewId="0">
      <selection activeCell="I137" sqref="I137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125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ht="12.75">
      <c r="B8" s="17"/>
      <c r="D8" s="23" t="s">
        <v>192</v>
      </c>
      <c r="L8" s="17"/>
    </row>
    <row r="9" spans="1:46" s="1" customFormat="1" ht="16.5" customHeight="1">
      <c r="B9" s="17"/>
      <c r="E9" s="224" t="s">
        <v>1701</v>
      </c>
      <c r="F9" s="206"/>
      <c r="G9" s="206"/>
      <c r="H9" s="206"/>
      <c r="L9" s="17"/>
    </row>
    <row r="10" spans="1:46" s="1" customFormat="1" ht="12" customHeight="1">
      <c r="B10" s="17"/>
      <c r="D10" s="23" t="s">
        <v>194</v>
      </c>
      <c r="L10" s="17"/>
    </row>
    <row r="11" spans="1:46" s="2" customFormat="1" ht="16.5" customHeight="1">
      <c r="A11" s="26"/>
      <c r="B11" s="27"/>
      <c r="C11" s="26"/>
      <c r="D11" s="26"/>
      <c r="E11" s="222" t="s">
        <v>1702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ht="12" customHeight="1">
      <c r="A12" s="26"/>
      <c r="B12" s="27"/>
      <c r="C12" s="26"/>
      <c r="D12" s="23" t="s">
        <v>196</v>
      </c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6.5" customHeight="1">
      <c r="A13" s="26"/>
      <c r="B13" s="27"/>
      <c r="C13" s="26"/>
      <c r="D13" s="26"/>
      <c r="E13" s="189" t="s">
        <v>1825</v>
      </c>
      <c r="F13" s="223"/>
      <c r="G13" s="223"/>
      <c r="H13" s="223"/>
      <c r="I13" s="26"/>
      <c r="J13" s="26"/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>
      <c r="A14" s="26"/>
      <c r="B14" s="27"/>
      <c r="C14" s="26"/>
      <c r="D14" s="26"/>
      <c r="E14" s="26"/>
      <c r="F14" s="26"/>
      <c r="G14" s="26"/>
      <c r="H14" s="26"/>
      <c r="I14" s="26"/>
      <c r="J14" s="26"/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2" customHeight="1">
      <c r="A15" s="26"/>
      <c r="B15" s="27"/>
      <c r="C15" s="26"/>
      <c r="D15" s="23" t="s">
        <v>14</v>
      </c>
      <c r="E15" s="26"/>
      <c r="F15" s="21" t="s">
        <v>1</v>
      </c>
      <c r="G15" s="26"/>
      <c r="H15" s="26"/>
      <c r="I15" s="23" t="s">
        <v>15</v>
      </c>
      <c r="J15" s="21" t="s">
        <v>1</v>
      </c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16</v>
      </c>
      <c r="E16" s="26"/>
      <c r="F16" s="21" t="s">
        <v>17</v>
      </c>
      <c r="G16" s="26"/>
      <c r="H16" s="26"/>
      <c r="I16" s="23" t="s">
        <v>18</v>
      </c>
      <c r="J16" s="52" t="str">
        <f>'Rekapitulácia stavby'!AN8</f>
        <v>12. 5. 2022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0.9" customHeight="1">
      <c r="A17" s="26"/>
      <c r="B17" s="27"/>
      <c r="C17" s="26"/>
      <c r="D17" s="26"/>
      <c r="E17" s="26"/>
      <c r="F17" s="26"/>
      <c r="G17" s="26"/>
      <c r="H17" s="26"/>
      <c r="I17" s="26"/>
      <c r="J17" s="26"/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12" customHeight="1">
      <c r="A18" s="26"/>
      <c r="B18" s="27"/>
      <c r="C18" s="26"/>
      <c r="D18" s="23" t="s">
        <v>20</v>
      </c>
      <c r="E18" s="26"/>
      <c r="F18" s="26"/>
      <c r="G18" s="26"/>
      <c r="H18" s="26"/>
      <c r="I18" s="23" t="s">
        <v>21</v>
      </c>
      <c r="J18" s="21" t="s">
        <v>1</v>
      </c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8" customHeight="1">
      <c r="A19" s="26"/>
      <c r="B19" s="27"/>
      <c r="C19" s="26"/>
      <c r="D19" s="26"/>
      <c r="E19" s="21" t="s">
        <v>22</v>
      </c>
      <c r="F19" s="26"/>
      <c r="G19" s="26"/>
      <c r="H19" s="26"/>
      <c r="I19" s="23" t="s">
        <v>23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6.95" customHeight="1">
      <c r="A20" s="26"/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12" customHeight="1">
      <c r="A21" s="26"/>
      <c r="B21" s="27"/>
      <c r="C21" s="26"/>
      <c r="D21" s="23" t="s">
        <v>24</v>
      </c>
      <c r="E21" s="26"/>
      <c r="F21" s="26"/>
      <c r="G21" s="26"/>
      <c r="H21" s="26"/>
      <c r="I21" s="23" t="s">
        <v>21</v>
      </c>
      <c r="J21" s="21" t="s">
        <v>1</v>
      </c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8" customHeight="1">
      <c r="A22" s="26"/>
      <c r="B22" s="27"/>
      <c r="C22" s="26"/>
      <c r="D22" s="26"/>
      <c r="E22" s="21" t="s">
        <v>25</v>
      </c>
      <c r="F22" s="26"/>
      <c r="G22" s="26"/>
      <c r="H22" s="26"/>
      <c r="I22" s="23" t="s">
        <v>23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6.95" customHeight="1">
      <c r="A23" s="26"/>
      <c r="B23" s="27"/>
      <c r="C23" s="26"/>
      <c r="D23" s="26"/>
      <c r="E23" s="26"/>
      <c r="F23" s="26"/>
      <c r="G23" s="26"/>
      <c r="H23" s="26"/>
      <c r="I23" s="26"/>
      <c r="J23" s="26"/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12" customHeight="1">
      <c r="A24" s="26"/>
      <c r="B24" s="27"/>
      <c r="C24" s="26"/>
      <c r="D24" s="23" t="s">
        <v>26</v>
      </c>
      <c r="E24" s="26"/>
      <c r="F24" s="26"/>
      <c r="G24" s="26"/>
      <c r="H24" s="26"/>
      <c r="I24" s="23" t="s">
        <v>21</v>
      </c>
      <c r="J24" s="21" t="str">
        <f>IF('Rekapitulácia stavby'!AN16="","",'Rekapitulácia stavby'!AN16)</f>
        <v/>
      </c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8" customHeight="1">
      <c r="A25" s="26"/>
      <c r="B25" s="27"/>
      <c r="C25" s="26"/>
      <c r="D25" s="26"/>
      <c r="E25" s="21" t="str">
        <f>IF('Rekapitulácia stavby'!E17="","",'Rekapitulácia stavby'!E17)</f>
        <v xml:space="preserve"> </v>
      </c>
      <c r="F25" s="26"/>
      <c r="G25" s="26"/>
      <c r="H25" s="26"/>
      <c r="I25" s="23" t="s">
        <v>23</v>
      </c>
      <c r="J25" s="21" t="str">
        <f>IF('Rekapitulácia stavby'!AN17="","",'Rekapitulácia stavby'!AN17)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6.95" customHeight="1">
      <c r="A26" s="26"/>
      <c r="B26" s="27"/>
      <c r="C26" s="26"/>
      <c r="D26" s="26"/>
      <c r="E26" s="26"/>
      <c r="F26" s="26"/>
      <c r="G26" s="26"/>
      <c r="H26" s="26"/>
      <c r="I26" s="26"/>
      <c r="J26" s="26"/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12" customHeight="1">
      <c r="A27" s="26"/>
      <c r="B27" s="27"/>
      <c r="C27" s="26"/>
      <c r="D27" s="23" t="s">
        <v>29</v>
      </c>
      <c r="E27" s="26"/>
      <c r="F27" s="26"/>
      <c r="G27" s="26"/>
      <c r="H27" s="26"/>
      <c r="I27" s="23" t="s">
        <v>21</v>
      </c>
      <c r="J27" s="21" t="str">
        <f>IF('Rekapitulácia stavby'!AN19="","",'Rekapitulácia stavby'!AN19)</f>
        <v/>
      </c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8" customHeight="1">
      <c r="A28" s="26"/>
      <c r="B28" s="27"/>
      <c r="C28" s="26"/>
      <c r="D28" s="26"/>
      <c r="E28" s="21" t="str">
        <f>IF('Rekapitulácia stavby'!E20="","",'Rekapitulácia stavby'!E20)</f>
        <v xml:space="preserve"> </v>
      </c>
      <c r="F28" s="26"/>
      <c r="G28" s="26"/>
      <c r="H28" s="26"/>
      <c r="I28" s="23" t="s">
        <v>23</v>
      </c>
      <c r="J28" s="21" t="str">
        <f>IF('Rekapitulácia stavby'!AN20="","",'Rekapitulácia stavby'!AN20)</f>
        <v/>
      </c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2" customFormat="1" ht="6.95" customHeight="1">
      <c r="A29" s="26"/>
      <c r="B29" s="27"/>
      <c r="C29" s="26"/>
      <c r="D29" s="26"/>
      <c r="E29" s="26"/>
      <c r="F29" s="26"/>
      <c r="G29" s="26"/>
      <c r="H29" s="26"/>
      <c r="I29" s="26"/>
      <c r="J29" s="26"/>
      <c r="K29" s="26"/>
      <c r="L29" s="39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</row>
    <row r="30" spans="1:31" s="2" customFormat="1" ht="12" customHeight="1">
      <c r="A30" s="26"/>
      <c r="B30" s="27"/>
      <c r="C30" s="26"/>
      <c r="D30" s="23" t="s">
        <v>30</v>
      </c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8" customFormat="1" ht="16.5" customHeight="1">
      <c r="A31" s="98"/>
      <c r="B31" s="99"/>
      <c r="C31" s="98"/>
      <c r="D31" s="98"/>
      <c r="E31" s="218" t="s">
        <v>1</v>
      </c>
      <c r="F31" s="218"/>
      <c r="G31" s="218"/>
      <c r="H31" s="218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6.95" customHeight="1">
      <c r="A32" s="26"/>
      <c r="B32" s="27"/>
      <c r="C32" s="26"/>
      <c r="D32" s="26"/>
      <c r="E32" s="26"/>
      <c r="F32" s="26"/>
      <c r="G32" s="26"/>
      <c r="H32" s="26"/>
      <c r="I32" s="26"/>
      <c r="J32" s="26"/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25.35" customHeight="1">
      <c r="A34" s="26"/>
      <c r="B34" s="27"/>
      <c r="C34" s="26"/>
      <c r="D34" s="101" t="s">
        <v>31</v>
      </c>
      <c r="E34" s="26"/>
      <c r="F34" s="26"/>
      <c r="G34" s="26"/>
      <c r="H34" s="26"/>
      <c r="I34" s="26"/>
      <c r="J34" s="68">
        <f>ROUND(J137, 2)</f>
        <v>40361.199999999997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6.95" customHeight="1">
      <c r="A35" s="26"/>
      <c r="B35" s="27"/>
      <c r="C35" s="26"/>
      <c r="D35" s="63"/>
      <c r="E35" s="63"/>
      <c r="F35" s="63"/>
      <c r="G35" s="63"/>
      <c r="H35" s="63"/>
      <c r="I35" s="63"/>
      <c r="J35" s="63"/>
      <c r="K35" s="63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26"/>
      <c r="F36" s="30" t="s">
        <v>33</v>
      </c>
      <c r="G36" s="26"/>
      <c r="H36" s="26"/>
      <c r="I36" s="30" t="s">
        <v>32</v>
      </c>
      <c r="J36" s="30" t="s">
        <v>34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customHeight="1">
      <c r="A37" s="26"/>
      <c r="B37" s="27"/>
      <c r="C37" s="26"/>
      <c r="D37" s="97" t="s">
        <v>35</v>
      </c>
      <c r="E37" s="32" t="s">
        <v>36</v>
      </c>
      <c r="F37" s="102">
        <f>ROUND((SUM(BE137:BE249)),  2)</f>
        <v>0</v>
      </c>
      <c r="G37" s="103"/>
      <c r="H37" s="103"/>
      <c r="I37" s="104">
        <v>0.2</v>
      </c>
      <c r="J37" s="102">
        <f>ROUND(((SUM(BE137:BE249))*I37),  2)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customHeight="1">
      <c r="A38" s="26"/>
      <c r="B38" s="27"/>
      <c r="C38" s="26"/>
      <c r="D38" s="26"/>
      <c r="E38" s="32" t="s">
        <v>37</v>
      </c>
      <c r="F38" s="105">
        <f>ROUND((SUM(BF137:BF249)),  2)</f>
        <v>40361.199999999997</v>
      </c>
      <c r="G38" s="26"/>
      <c r="H38" s="26"/>
      <c r="I38" s="106">
        <v>0.2</v>
      </c>
      <c r="J38" s="105">
        <f>ROUND(((SUM(BF137:BF249))*I38),  2)</f>
        <v>8072.24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23" t="s">
        <v>38</v>
      </c>
      <c r="F39" s="105">
        <f>ROUND((SUM(BG137:BG249)),  2)</f>
        <v>0</v>
      </c>
      <c r="G39" s="26"/>
      <c r="H39" s="26"/>
      <c r="I39" s="106">
        <v>0.2</v>
      </c>
      <c r="J39" s="105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14.45" hidden="1" customHeight="1">
      <c r="A40" s="26"/>
      <c r="B40" s="27"/>
      <c r="C40" s="26"/>
      <c r="D40" s="26"/>
      <c r="E40" s="23" t="s">
        <v>39</v>
      </c>
      <c r="F40" s="105">
        <f>ROUND((SUM(BH137:BH249)),  2)</f>
        <v>0</v>
      </c>
      <c r="G40" s="26"/>
      <c r="H40" s="26"/>
      <c r="I40" s="106">
        <v>0.2</v>
      </c>
      <c r="J40" s="105">
        <f>0</f>
        <v>0</v>
      </c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14.45" hidden="1" customHeight="1">
      <c r="A41" s="26"/>
      <c r="B41" s="27"/>
      <c r="C41" s="26"/>
      <c r="D41" s="26"/>
      <c r="E41" s="32" t="s">
        <v>40</v>
      </c>
      <c r="F41" s="102">
        <f>ROUND((SUM(BI137:BI249)),  2)</f>
        <v>0</v>
      </c>
      <c r="G41" s="103"/>
      <c r="H41" s="103"/>
      <c r="I41" s="104">
        <v>0</v>
      </c>
      <c r="J41" s="102">
        <f>0</f>
        <v>0</v>
      </c>
      <c r="K41" s="26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6.9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2" customFormat="1" ht="25.35" customHeight="1">
      <c r="A43" s="26"/>
      <c r="B43" s="27"/>
      <c r="C43" s="107"/>
      <c r="D43" s="108" t="s">
        <v>41</v>
      </c>
      <c r="E43" s="57"/>
      <c r="F43" s="57"/>
      <c r="G43" s="109" t="s">
        <v>42</v>
      </c>
      <c r="H43" s="110" t="s">
        <v>43</v>
      </c>
      <c r="I43" s="57"/>
      <c r="J43" s="111">
        <f>SUM(J34:J41)</f>
        <v>48433.439999999995</v>
      </c>
      <c r="K43" s="112"/>
      <c r="L43" s="39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</row>
    <row r="44" spans="1:31" s="2" customFormat="1" ht="14.45" customHeight="1">
      <c r="A44" s="26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39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1" customFormat="1" ht="16.5" customHeight="1">
      <c r="B87" s="17"/>
      <c r="E87" s="224" t="s">
        <v>1701</v>
      </c>
      <c r="F87" s="206"/>
      <c r="G87" s="206"/>
      <c r="H87" s="206"/>
      <c r="L87" s="17"/>
    </row>
    <row r="88" spans="1:31" s="1" customFormat="1" ht="12" customHeight="1">
      <c r="B88" s="17"/>
      <c r="C88" s="23" t="s">
        <v>194</v>
      </c>
      <c r="L88" s="17"/>
    </row>
    <row r="89" spans="1:31" s="2" customFormat="1" ht="16.5" customHeight="1">
      <c r="A89" s="26"/>
      <c r="B89" s="27"/>
      <c r="C89" s="26"/>
      <c r="D89" s="26"/>
      <c r="E89" s="222" t="s">
        <v>1702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12" customHeight="1">
      <c r="A90" s="26"/>
      <c r="B90" s="27"/>
      <c r="C90" s="23" t="s">
        <v>196</v>
      </c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6.5" customHeight="1">
      <c r="A91" s="26"/>
      <c r="B91" s="27"/>
      <c r="C91" s="26"/>
      <c r="D91" s="26"/>
      <c r="E91" s="189" t="str">
        <f>E13</f>
        <v>SO 02.3-OV - Vykurovanie - Bývalá kotolňa</v>
      </c>
      <c r="F91" s="223"/>
      <c r="G91" s="223"/>
      <c r="H91" s="223"/>
      <c r="I91" s="26"/>
      <c r="J91" s="26"/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2" customHeight="1">
      <c r="A93" s="26"/>
      <c r="B93" s="27"/>
      <c r="C93" s="23" t="s">
        <v>16</v>
      </c>
      <c r="D93" s="26"/>
      <c r="E93" s="26"/>
      <c r="F93" s="21" t="str">
        <f>F16</f>
        <v>kú: Jelka,p.č.:1174/1,4,24,25</v>
      </c>
      <c r="G93" s="26"/>
      <c r="H93" s="26"/>
      <c r="I93" s="23" t="s">
        <v>18</v>
      </c>
      <c r="J93" s="52" t="str">
        <f>IF(J16="","",J16)</f>
        <v>12. 5. 2022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6.95" customHeight="1">
      <c r="A94" s="26"/>
      <c r="B94" s="27"/>
      <c r="C94" s="26"/>
      <c r="D94" s="26"/>
      <c r="E94" s="26"/>
      <c r="F94" s="26"/>
      <c r="G94" s="26"/>
      <c r="H94" s="26"/>
      <c r="I94" s="26"/>
      <c r="J94" s="26"/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5.2" customHeight="1">
      <c r="A95" s="26"/>
      <c r="B95" s="27"/>
      <c r="C95" s="23" t="s">
        <v>20</v>
      </c>
      <c r="D95" s="26"/>
      <c r="E95" s="26"/>
      <c r="F95" s="21" t="str">
        <f>E19</f>
        <v>Obec Jelka, Mierová 959/17, 925 23 Jelka</v>
      </c>
      <c r="G95" s="26"/>
      <c r="H95" s="26"/>
      <c r="I95" s="23" t="s">
        <v>26</v>
      </c>
      <c r="J95" s="24" t="str">
        <f>E25</f>
        <v xml:space="preserve"> </v>
      </c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15.2" customHeight="1">
      <c r="A96" s="26"/>
      <c r="B96" s="27"/>
      <c r="C96" s="23" t="s">
        <v>24</v>
      </c>
      <c r="D96" s="26"/>
      <c r="E96" s="26"/>
      <c r="F96" s="21" t="str">
        <f>IF(E22="","",E22)</f>
        <v>BALA, a.s., Veľká Budafa 66, 930 34 Holice</v>
      </c>
      <c r="G96" s="26"/>
      <c r="H96" s="26"/>
      <c r="I96" s="23" t="s">
        <v>29</v>
      </c>
      <c r="J96" s="24" t="str">
        <f>E28</f>
        <v xml:space="preserve"> </v>
      </c>
      <c r="K96" s="26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9.25" customHeight="1">
      <c r="A98" s="26"/>
      <c r="B98" s="27"/>
      <c r="C98" s="115" t="s">
        <v>199</v>
      </c>
      <c r="D98" s="107"/>
      <c r="E98" s="107"/>
      <c r="F98" s="107"/>
      <c r="G98" s="107"/>
      <c r="H98" s="107"/>
      <c r="I98" s="107"/>
      <c r="J98" s="116" t="s">
        <v>200</v>
      </c>
      <c r="K98" s="107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47" s="2" customFormat="1" ht="10.35" customHeight="1">
      <c r="A99" s="26"/>
      <c r="B99" s="27"/>
      <c r="C99" s="26"/>
      <c r="D99" s="26"/>
      <c r="E99" s="26"/>
      <c r="F99" s="26"/>
      <c r="G99" s="26"/>
      <c r="H99" s="26"/>
      <c r="I99" s="26"/>
      <c r="J99" s="26"/>
      <c r="K99" s="26"/>
      <c r="L99" s="39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</row>
    <row r="100" spans="1:47" s="2" customFormat="1" ht="22.9" customHeight="1">
      <c r="A100" s="26"/>
      <c r="B100" s="27"/>
      <c r="C100" s="117" t="s">
        <v>201</v>
      </c>
      <c r="D100" s="26"/>
      <c r="E100" s="26"/>
      <c r="F100" s="26"/>
      <c r="G100" s="26"/>
      <c r="H100" s="26"/>
      <c r="I100" s="26"/>
      <c r="J100" s="68">
        <f>J137</f>
        <v>40361.199999999997</v>
      </c>
      <c r="K100" s="26"/>
      <c r="L100" s="39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U100" s="14" t="s">
        <v>202</v>
      </c>
    </row>
    <row r="101" spans="1:47" s="9" customFormat="1" ht="24.95" customHeight="1">
      <c r="B101" s="118"/>
      <c r="D101" s="119" t="s">
        <v>203</v>
      </c>
      <c r="E101" s="120"/>
      <c r="F101" s="120"/>
      <c r="G101" s="120"/>
      <c r="H101" s="120"/>
      <c r="I101" s="120"/>
      <c r="J101" s="121">
        <f>J138</f>
        <v>229.54000000000002</v>
      </c>
      <c r="L101" s="118"/>
    </row>
    <row r="102" spans="1:47" s="10" customFormat="1" ht="19.899999999999999" customHeight="1">
      <c r="B102" s="122"/>
      <c r="D102" s="123" t="s">
        <v>204</v>
      </c>
      <c r="E102" s="124"/>
      <c r="F102" s="124"/>
      <c r="G102" s="124"/>
      <c r="H102" s="124"/>
      <c r="I102" s="124"/>
      <c r="J102" s="125">
        <f>J139</f>
        <v>229.54000000000002</v>
      </c>
      <c r="L102" s="122"/>
    </row>
    <row r="103" spans="1:47" s="9" customFormat="1" ht="24.95" customHeight="1">
      <c r="B103" s="118"/>
      <c r="D103" s="119" t="s">
        <v>866</v>
      </c>
      <c r="E103" s="120"/>
      <c r="F103" s="120"/>
      <c r="G103" s="120"/>
      <c r="H103" s="120"/>
      <c r="I103" s="120"/>
      <c r="J103" s="121">
        <f>J144</f>
        <v>34050.639999999999</v>
      </c>
      <c r="L103" s="118"/>
    </row>
    <row r="104" spans="1:47" s="10" customFormat="1" ht="19.899999999999999" customHeight="1">
      <c r="B104" s="122"/>
      <c r="D104" s="123" t="s">
        <v>1143</v>
      </c>
      <c r="E104" s="124"/>
      <c r="F104" s="124"/>
      <c r="G104" s="124"/>
      <c r="H104" s="124"/>
      <c r="I104" s="124"/>
      <c r="J104" s="125">
        <f>J145</f>
        <v>1560.3899999999999</v>
      </c>
      <c r="L104" s="122"/>
    </row>
    <row r="105" spans="1:47" s="10" customFormat="1" ht="19.899999999999999" customHeight="1">
      <c r="B105" s="122"/>
      <c r="D105" s="123" t="s">
        <v>868</v>
      </c>
      <c r="E105" s="124"/>
      <c r="F105" s="124"/>
      <c r="G105" s="124"/>
      <c r="H105" s="124"/>
      <c r="I105" s="124"/>
      <c r="J105" s="125">
        <f>J152</f>
        <v>164.9</v>
      </c>
      <c r="L105" s="122"/>
    </row>
    <row r="106" spans="1:47" s="10" customFormat="1" ht="19.899999999999999" customHeight="1">
      <c r="B106" s="122"/>
      <c r="D106" s="123" t="s">
        <v>1144</v>
      </c>
      <c r="E106" s="124"/>
      <c r="F106" s="124"/>
      <c r="G106" s="124"/>
      <c r="H106" s="124"/>
      <c r="I106" s="124"/>
      <c r="J106" s="125">
        <f>J161</f>
        <v>17464.880000000005</v>
      </c>
      <c r="L106" s="122"/>
    </row>
    <row r="107" spans="1:47" s="10" customFormat="1" ht="19.899999999999999" customHeight="1">
      <c r="B107" s="122"/>
      <c r="D107" s="123" t="s">
        <v>1145</v>
      </c>
      <c r="E107" s="124"/>
      <c r="F107" s="124"/>
      <c r="G107" s="124"/>
      <c r="H107" s="124"/>
      <c r="I107" s="124"/>
      <c r="J107" s="125">
        <f>J181</f>
        <v>9251.49</v>
      </c>
      <c r="L107" s="122"/>
    </row>
    <row r="108" spans="1:47" s="10" customFormat="1" ht="19.899999999999999" customHeight="1">
      <c r="B108" s="122"/>
      <c r="D108" s="123" t="s">
        <v>1146</v>
      </c>
      <c r="E108" s="124"/>
      <c r="F108" s="124"/>
      <c r="G108" s="124"/>
      <c r="H108" s="124"/>
      <c r="I108" s="124"/>
      <c r="J108" s="125">
        <f>J188</f>
        <v>1380.56</v>
      </c>
      <c r="L108" s="122"/>
    </row>
    <row r="109" spans="1:47" s="10" customFormat="1" ht="19.899999999999999" customHeight="1">
      <c r="B109" s="122"/>
      <c r="D109" s="123" t="s">
        <v>1147</v>
      </c>
      <c r="E109" s="124"/>
      <c r="F109" s="124"/>
      <c r="G109" s="124"/>
      <c r="H109" s="124"/>
      <c r="I109" s="124"/>
      <c r="J109" s="125">
        <f>J209</f>
        <v>3938.9700000000003</v>
      </c>
      <c r="L109" s="122"/>
    </row>
    <row r="110" spans="1:47" s="10" customFormat="1" ht="19.899999999999999" customHeight="1">
      <c r="B110" s="122"/>
      <c r="D110" s="123" t="s">
        <v>211</v>
      </c>
      <c r="E110" s="124"/>
      <c r="F110" s="124"/>
      <c r="G110" s="124"/>
      <c r="H110" s="124"/>
      <c r="I110" s="124"/>
      <c r="J110" s="125">
        <f>J223</f>
        <v>289.45000000000005</v>
      </c>
      <c r="L110" s="122"/>
    </row>
    <row r="111" spans="1:47" s="9" customFormat="1" ht="24.95" customHeight="1">
      <c r="B111" s="118"/>
      <c r="D111" s="119" t="s">
        <v>1148</v>
      </c>
      <c r="E111" s="120"/>
      <c r="F111" s="120"/>
      <c r="G111" s="120"/>
      <c r="H111" s="120"/>
      <c r="I111" s="120"/>
      <c r="J111" s="121">
        <f>J232</f>
        <v>1427.06</v>
      </c>
      <c r="L111" s="118"/>
    </row>
    <row r="112" spans="1:47" s="10" customFormat="1" ht="19.899999999999999" customHeight="1">
      <c r="B112" s="122"/>
      <c r="D112" s="123" t="s">
        <v>1149</v>
      </c>
      <c r="E112" s="124"/>
      <c r="F112" s="124"/>
      <c r="G112" s="124"/>
      <c r="H112" s="124"/>
      <c r="I112" s="124"/>
      <c r="J112" s="125">
        <f>J233</f>
        <v>1427.06</v>
      </c>
      <c r="L112" s="122"/>
    </row>
    <row r="113" spans="1:31" s="9" customFormat="1" ht="24.95" customHeight="1">
      <c r="B113" s="118"/>
      <c r="D113" s="119" t="s">
        <v>1150</v>
      </c>
      <c r="E113" s="120"/>
      <c r="F113" s="120"/>
      <c r="G113" s="120"/>
      <c r="H113" s="120"/>
      <c r="I113" s="120"/>
      <c r="J113" s="121">
        <f>J240</f>
        <v>4653.96</v>
      </c>
      <c r="L113" s="118"/>
    </row>
    <row r="114" spans="1:31" s="2" customFormat="1" ht="21.75" customHeight="1">
      <c r="A114" s="26"/>
      <c r="B114" s="27"/>
      <c r="C114" s="26"/>
      <c r="D114" s="26"/>
      <c r="E114" s="26"/>
      <c r="F114" s="26"/>
      <c r="G114" s="26"/>
      <c r="H114" s="26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31" s="2" customFormat="1" ht="6.95" customHeight="1">
      <c r="A115" s="26"/>
      <c r="B115" s="44"/>
      <c r="C115" s="45"/>
      <c r="D115" s="45"/>
      <c r="E115" s="45"/>
      <c r="F115" s="45"/>
      <c r="G115" s="45"/>
      <c r="H115" s="45"/>
      <c r="I115" s="45"/>
      <c r="J115" s="45"/>
      <c r="K115" s="45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9" spans="1:31" s="2" customFormat="1" ht="6.95" customHeight="1">
      <c r="A119" s="26"/>
      <c r="B119" s="46"/>
      <c r="C119" s="47"/>
      <c r="D119" s="47"/>
      <c r="E119" s="47"/>
      <c r="F119" s="47"/>
      <c r="G119" s="47"/>
      <c r="H119" s="47"/>
      <c r="I119" s="47"/>
      <c r="J119" s="47"/>
      <c r="K119" s="47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31" s="2" customFormat="1" ht="24.95" customHeight="1">
      <c r="A120" s="26"/>
      <c r="B120" s="27"/>
      <c r="C120" s="18" t="s">
        <v>212</v>
      </c>
      <c r="D120" s="26"/>
      <c r="E120" s="26"/>
      <c r="F120" s="26"/>
      <c r="G120" s="26"/>
      <c r="H120" s="26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31" s="2" customFormat="1" ht="6.95" customHeight="1">
      <c r="A121" s="26"/>
      <c r="B121" s="27"/>
      <c r="C121" s="26"/>
      <c r="D121" s="26"/>
      <c r="E121" s="26"/>
      <c r="F121" s="26"/>
      <c r="G121" s="26"/>
      <c r="H121" s="26"/>
      <c r="I121" s="26"/>
      <c r="J121" s="26"/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31" s="2" customFormat="1" ht="12" customHeight="1">
      <c r="A122" s="26"/>
      <c r="B122" s="27"/>
      <c r="C122" s="23" t="s">
        <v>12</v>
      </c>
      <c r="D122" s="26"/>
      <c r="E122" s="26"/>
      <c r="F122" s="26"/>
      <c r="G122" s="26"/>
      <c r="H122" s="26"/>
      <c r="I122" s="26"/>
      <c r="J122" s="26"/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31" s="2" customFormat="1" ht="16.5" customHeight="1">
      <c r="A123" s="26"/>
      <c r="B123" s="27"/>
      <c r="C123" s="26"/>
      <c r="D123" s="26"/>
      <c r="E123" s="224" t="str">
        <f>E7</f>
        <v>Prestavba budov zdravotného strediska</v>
      </c>
      <c r="F123" s="225"/>
      <c r="G123" s="225"/>
      <c r="H123" s="225"/>
      <c r="I123" s="26"/>
      <c r="J123" s="26"/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31" s="1" customFormat="1" ht="12" customHeight="1">
      <c r="B124" s="17"/>
      <c r="C124" s="23" t="s">
        <v>192</v>
      </c>
      <c r="L124" s="17"/>
    </row>
    <row r="125" spans="1:31" s="1" customFormat="1" ht="16.5" customHeight="1">
      <c r="B125" s="17"/>
      <c r="E125" s="224" t="s">
        <v>1701</v>
      </c>
      <c r="F125" s="206"/>
      <c r="G125" s="206"/>
      <c r="H125" s="206"/>
      <c r="L125" s="17"/>
    </row>
    <row r="126" spans="1:31" s="1" customFormat="1" ht="12" customHeight="1">
      <c r="B126" s="17"/>
      <c r="C126" s="23" t="s">
        <v>194</v>
      </c>
      <c r="L126" s="17"/>
    </row>
    <row r="127" spans="1:31" s="2" customFormat="1" ht="16.5" customHeight="1">
      <c r="A127" s="26"/>
      <c r="B127" s="27"/>
      <c r="C127" s="26"/>
      <c r="D127" s="26"/>
      <c r="E127" s="222" t="s">
        <v>1702</v>
      </c>
      <c r="F127" s="223"/>
      <c r="G127" s="223"/>
      <c r="H127" s="223"/>
      <c r="I127" s="26"/>
      <c r="J127" s="26"/>
      <c r="K127" s="26"/>
      <c r="L127" s="39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</row>
    <row r="128" spans="1:31" s="2" customFormat="1" ht="12" customHeight="1">
      <c r="A128" s="26"/>
      <c r="B128" s="27"/>
      <c r="C128" s="23" t="s">
        <v>196</v>
      </c>
      <c r="D128" s="26"/>
      <c r="E128" s="26"/>
      <c r="F128" s="26"/>
      <c r="G128" s="26"/>
      <c r="H128" s="26"/>
      <c r="I128" s="26"/>
      <c r="J128" s="26"/>
      <c r="K128" s="26"/>
      <c r="L128" s="39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</row>
    <row r="129" spans="1:65" s="2" customFormat="1" ht="16.5" customHeight="1">
      <c r="A129" s="26"/>
      <c r="B129" s="27"/>
      <c r="C129" s="26"/>
      <c r="D129" s="26"/>
      <c r="E129" s="189" t="str">
        <f>E13</f>
        <v>SO 02.3-OV - Vykurovanie - Bývalá kotolňa</v>
      </c>
      <c r="F129" s="223"/>
      <c r="G129" s="223"/>
      <c r="H129" s="223"/>
      <c r="I129" s="26"/>
      <c r="J129" s="26"/>
      <c r="K129" s="26"/>
      <c r="L129" s="39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</row>
    <row r="130" spans="1:65" s="2" customFormat="1" ht="6.95" customHeight="1">
      <c r="A130" s="26"/>
      <c r="B130" s="27"/>
      <c r="C130" s="26"/>
      <c r="D130" s="26"/>
      <c r="E130" s="26"/>
      <c r="F130" s="26"/>
      <c r="G130" s="26"/>
      <c r="H130" s="26"/>
      <c r="I130" s="26"/>
      <c r="J130" s="26"/>
      <c r="K130" s="26"/>
      <c r="L130" s="39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</row>
    <row r="131" spans="1:65" s="2" customFormat="1" ht="12" customHeight="1">
      <c r="A131" s="26"/>
      <c r="B131" s="27"/>
      <c r="C131" s="23" t="s">
        <v>16</v>
      </c>
      <c r="D131" s="26"/>
      <c r="E131" s="26"/>
      <c r="F131" s="21" t="str">
        <f>F16</f>
        <v>kú: Jelka,p.č.:1174/1,4,24,25</v>
      </c>
      <c r="G131" s="26"/>
      <c r="H131" s="26"/>
      <c r="I131" s="23" t="s">
        <v>18</v>
      </c>
      <c r="J131" s="52" t="str">
        <f>IF(J16="","",J16)</f>
        <v>12. 5. 2022</v>
      </c>
      <c r="K131" s="26"/>
      <c r="L131" s="39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</row>
    <row r="132" spans="1:65" s="2" customFormat="1" ht="6.95" customHeight="1">
      <c r="A132" s="26"/>
      <c r="B132" s="27"/>
      <c r="C132" s="26"/>
      <c r="D132" s="26"/>
      <c r="E132" s="26"/>
      <c r="F132" s="26"/>
      <c r="G132" s="26"/>
      <c r="H132" s="26"/>
      <c r="I132" s="26"/>
      <c r="J132" s="26"/>
      <c r="K132" s="26"/>
      <c r="L132" s="39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</row>
    <row r="133" spans="1:65" s="2" customFormat="1" ht="15.2" customHeight="1">
      <c r="A133" s="26"/>
      <c r="B133" s="27"/>
      <c r="C133" s="23" t="s">
        <v>20</v>
      </c>
      <c r="D133" s="26"/>
      <c r="E133" s="26"/>
      <c r="F133" s="21" t="str">
        <f>E19</f>
        <v>Obec Jelka, Mierová 959/17, 925 23 Jelka</v>
      </c>
      <c r="G133" s="26"/>
      <c r="H133" s="26"/>
      <c r="I133" s="23" t="s">
        <v>26</v>
      </c>
      <c r="J133" s="24" t="str">
        <f>E25</f>
        <v xml:space="preserve"> </v>
      </c>
      <c r="K133" s="26"/>
      <c r="L133" s="39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</row>
    <row r="134" spans="1:65" s="2" customFormat="1" ht="15.2" customHeight="1">
      <c r="A134" s="26"/>
      <c r="B134" s="27"/>
      <c r="C134" s="23" t="s">
        <v>24</v>
      </c>
      <c r="D134" s="26"/>
      <c r="E134" s="26"/>
      <c r="F134" s="21" t="str">
        <f>IF(E22="","",E22)</f>
        <v>BALA, a.s., Veľká Budafa 66, 930 34 Holice</v>
      </c>
      <c r="G134" s="26"/>
      <c r="H134" s="26"/>
      <c r="I134" s="23" t="s">
        <v>29</v>
      </c>
      <c r="J134" s="24" t="str">
        <f>E28</f>
        <v xml:space="preserve"> </v>
      </c>
      <c r="K134" s="26"/>
      <c r="L134" s="39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</row>
    <row r="135" spans="1:65" s="2" customFormat="1" ht="10.35" customHeight="1">
      <c r="A135" s="26"/>
      <c r="B135" s="27"/>
      <c r="C135" s="26"/>
      <c r="D135" s="26"/>
      <c r="E135" s="26"/>
      <c r="F135" s="26"/>
      <c r="G135" s="26"/>
      <c r="H135" s="26"/>
      <c r="I135" s="26"/>
      <c r="J135" s="26"/>
      <c r="K135" s="26"/>
      <c r="L135" s="39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</row>
    <row r="136" spans="1:65" s="11" customFormat="1" ht="29.25" customHeight="1">
      <c r="A136" s="126"/>
      <c r="B136" s="127"/>
      <c r="C136" s="128" t="s">
        <v>213</v>
      </c>
      <c r="D136" s="129" t="s">
        <v>56</v>
      </c>
      <c r="E136" s="129" t="s">
        <v>52</v>
      </c>
      <c r="F136" s="129" t="s">
        <v>53</v>
      </c>
      <c r="G136" s="129" t="s">
        <v>214</v>
      </c>
      <c r="H136" s="129" t="s">
        <v>215</v>
      </c>
      <c r="I136" s="129" t="s">
        <v>216</v>
      </c>
      <c r="J136" s="130" t="s">
        <v>200</v>
      </c>
      <c r="K136" s="131" t="s">
        <v>217</v>
      </c>
      <c r="L136" s="132"/>
      <c r="M136" s="59" t="s">
        <v>1</v>
      </c>
      <c r="N136" s="60" t="s">
        <v>35</v>
      </c>
      <c r="O136" s="60" t="s">
        <v>218</v>
      </c>
      <c r="P136" s="60" t="s">
        <v>219</v>
      </c>
      <c r="Q136" s="60" t="s">
        <v>220</v>
      </c>
      <c r="R136" s="60" t="s">
        <v>221</v>
      </c>
      <c r="S136" s="60" t="s">
        <v>222</v>
      </c>
      <c r="T136" s="61" t="s">
        <v>223</v>
      </c>
      <c r="U136" s="126"/>
      <c r="V136" s="126"/>
      <c r="W136" s="126"/>
      <c r="X136" s="126"/>
      <c r="Y136" s="126"/>
      <c r="Z136" s="126"/>
      <c r="AA136" s="126"/>
      <c r="AB136" s="126"/>
      <c r="AC136" s="126"/>
      <c r="AD136" s="126"/>
      <c r="AE136" s="126"/>
    </row>
    <row r="137" spans="1:65" s="2" customFormat="1" ht="22.9" customHeight="1">
      <c r="A137" s="26"/>
      <c r="B137" s="27"/>
      <c r="C137" s="66" t="s">
        <v>201</v>
      </c>
      <c r="D137" s="26"/>
      <c r="E137" s="26"/>
      <c r="F137" s="26"/>
      <c r="G137" s="26"/>
      <c r="H137" s="26"/>
      <c r="I137" s="26"/>
      <c r="J137" s="133">
        <f>BK137</f>
        <v>40361.199999999997</v>
      </c>
      <c r="K137" s="26"/>
      <c r="L137" s="27"/>
      <c r="M137" s="62"/>
      <c r="N137" s="53"/>
      <c r="O137" s="63"/>
      <c r="P137" s="134">
        <f>P138+P144+P232+P240</f>
        <v>0</v>
      </c>
      <c r="Q137" s="63"/>
      <c r="R137" s="134">
        <f>R138+R144+R232+R240</f>
        <v>0</v>
      </c>
      <c r="S137" s="63"/>
      <c r="T137" s="135">
        <f>T138+T144+T232+T240</f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T137" s="14" t="s">
        <v>70</v>
      </c>
      <c r="AU137" s="14" t="s">
        <v>202</v>
      </c>
      <c r="BK137" s="136">
        <f>BK138+BK144+BK232+BK240</f>
        <v>40361.199999999997</v>
      </c>
    </row>
    <row r="138" spans="1:65" s="12" customFormat="1" ht="25.9" customHeight="1">
      <c r="B138" s="137"/>
      <c r="D138" s="138" t="s">
        <v>70</v>
      </c>
      <c r="E138" s="139" t="s">
        <v>224</v>
      </c>
      <c r="F138" s="139" t="s">
        <v>225</v>
      </c>
      <c r="J138" s="140">
        <f>BK138</f>
        <v>229.54000000000002</v>
      </c>
      <c r="L138" s="137"/>
      <c r="M138" s="141"/>
      <c r="N138" s="142"/>
      <c r="O138" s="142"/>
      <c r="P138" s="143">
        <f>P139</f>
        <v>0</v>
      </c>
      <c r="Q138" s="142"/>
      <c r="R138" s="143">
        <f>R139</f>
        <v>0</v>
      </c>
      <c r="S138" s="142"/>
      <c r="T138" s="144">
        <f>T139</f>
        <v>0</v>
      </c>
      <c r="AR138" s="138" t="s">
        <v>78</v>
      </c>
      <c r="AT138" s="145" t="s">
        <v>70</v>
      </c>
      <c r="AU138" s="145" t="s">
        <v>71</v>
      </c>
      <c r="AY138" s="138" t="s">
        <v>226</v>
      </c>
      <c r="BK138" s="146">
        <f>BK139</f>
        <v>229.54000000000002</v>
      </c>
    </row>
    <row r="139" spans="1:65" s="12" customFormat="1" ht="22.9" customHeight="1">
      <c r="B139" s="137"/>
      <c r="D139" s="138" t="s">
        <v>70</v>
      </c>
      <c r="E139" s="147" t="s">
        <v>227</v>
      </c>
      <c r="F139" s="147" t="s">
        <v>228</v>
      </c>
      <c r="J139" s="148">
        <f>BK139</f>
        <v>229.54000000000002</v>
      </c>
      <c r="L139" s="137"/>
      <c r="M139" s="141"/>
      <c r="N139" s="142"/>
      <c r="O139" s="142"/>
      <c r="P139" s="143">
        <f>SUM(P140:P143)</f>
        <v>0</v>
      </c>
      <c r="Q139" s="142"/>
      <c r="R139" s="143">
        <f>SUM(R140:R143)</f>
        <v>0</v>
      </c>
      <c r="S139" s="142"/>
      <c r="T139" s="144">
        <f>SUM(T140:T143)</f>
        <v>0</v>
      </c>
      <c r="AR139" s="138" t="s">
        <v>78</v>
      </c>
      <c r="AT139" s="145" t="s">
        <v>70</v>
      </c>
      <c r="AU139" s="145" t="s">
        <v>78</v>
      </c>
      <c r="AY139" s="138" t="s">
        <v>226</v>
      </c>
      <c r="BK139" s="146">
        <f>SUM(BK140:BK143)</f>
        <v>229.54000000000002</v>
      </c>
    </row>
    <row r="140" spans="1:65" s="2" customFormat="1" ht="24.2" customHeight="1">
      <c r="A140" s="26"/>
      <c r="B140" s="149"/>
      <c r="C140" s="150" t="s">
        <v>78</v>
      </c>
      <c r="D140" s="150" t="s">
        <v>229</v>
      </c>
      <c r="E140" s="151" t="s">
        <v>1151</v>
      </c>
      <c r="F140" s="152" t="s">
        <v>1152</v>
      </c>
      <c r="G140" s="153" t="s">
        <v>886</v>
      </c>
      <c r="H140" s="154">
        <v>150</v>
      </c>
      <c r="I140" s="155">
        <v>0.35</v>
      </c>
      <c r="J140" s="155">
        <f>ROUND(I140*H140,2)</f>
        <v>52.5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>O140*H140</f>
        <v>0</v>
      </c>
      <c r="Q140" s="159">
        <v>0</v>
      </c>
      <c r="R140" s="159">
        <f>Q140*H140</f>
        <v>0</v>
      </c>
      <c r="S140" s="159">
        <v>0</v>
      </c>
      <c r="T140" s="160">
        <f>S140*H140</f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233</v>
      </c>
      <c r="AT140" s="161" t="s">
        <v>229</v>
      </c>
      <c r="AU140" s="161" t="s">
        <v>83</v>
      </c>
      <c r="AY140" s="14" t="s">
        <v>226</v>
      </c>
      <c r="BE140" s="162">
        <f>IF(N140="základná",J140,0)</f>
        <v>0</v>
      </c>
      <c r="BF140" s="162">
        <f>IF(N140="znížená",J140,0)</f>
        <v>52.5</v>
      </c>
      <c r="BG140" s="162">
        <f>IF(N140="zákl. prenesená",J140,0)</f>
        <v>0</v>
      </c>
      <c r="BH140" s="162">
        <f>IF(N140="zníž. prenesená",J140,0)</f>
        <v>0</v>
      </c>
      <c r="BI140" s="162">
        <f>IF(N140="nulová",J140,0)</f>
        <v>0</v>
      </c>
      <c r="BJ140" s="14" t="s">
        <v>83</v>
      </c>
      <c r="BK140" s="162">
        <f>ROUND(I140*H140,2)</f>
        <v>52.5</v>
      </c>
      <c r="BL140" s="14" t="s">
        <v>233</v>
      </c>
      <c r="BM140" s="161" t="s">
        <v>83</v>
      </c>
    </row>
    <row r="141" spans="1:65" s="2" customFormat="1" ht="24.2" customHeight="1">
      <c r="A141" s="26"/>
      <c r="B141" s="149"/>
      <c r="C141" s="150" t="s">
        <v>83</v>
      </c>
      <c r="D141" s="150" t="s">
        <v>229</v>
      </c>
      <c r="E141" s="151" t="s">
        <v>1153</v>
      </c>
      <c r="F141" s="152" t="s">
        <v>1154</v>
      </c>
      <c r="G141" s="153" t="s">
        <v>886</v>
      </c>
      <c r="H141" s="154">
        <v>150</v>
      </c>
      <c r="I141" s="155">
        <v>0.37</v>
      </c>
      <c r="J141" s="155">
        <f>ROUND(I141*H141,2)</f>
        <v>55.5</v>
      </c>
      <c r="K141" s="156"/>
      <c r="L141" s="27"/>
      <c r="M141" s="157" t="s">
        <v>1</v>
      </c>
      <c r="N141" s="158" t="s">
        <v>37</v>
      </c>
      <c r="O141" s="159">
        <v>0</v>
      </c>
      <c r="P141" s="159">
        <f>O141*H141</f>
        <v>0</v>
      </c>
      <c r="Q141" s="159">
        <v>0</v>
      </c>
      <c r="R141" s="159">
        <f>Q141*H141</f>
        <v>0</v>
      </c>
      <c r="S141" s="159">
        <v>0</v>
      </c>
      <c r="T141" s="160">
        <f>S141*H141</f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233</v>
      </c>
      <c r="AT141" s="161" t="s">
        <v>229</v>
      </c>
      <c r="AU141" s="161" t="s">
        <v>83</v>
      </c>
      <c r="AY141" s="14" t="s">
        <v>226</v>
      </c>
      <c r="BE141" s="162">
        <f>IF(N141="základná",J141,0)</f>
        <v>0</v>
      </c>
      <c r="BF141" s="162">
        <f>IF(N141="znížená",J141,0)</f>
        <v>55.5</v>
      </c>
      <c r="BG141" s="162">
        <f>IF(N141="zákl. prenesená",J141,0)</f>
        <v>0</v>
      </c>
      <c r="BH141" s="162">
        <f>IF(N141="zníž. prenesená",J141,0)</f>
        <v>0</v>
      </c>
      <c r="BI141" s="162">
        <f>IF(N141="nulová",J141,0)</f>
        <v>0</v>
      </c>
      <c r="BJ141" s="14" t="s">
        <v>83</v>
      </c>
      <c r="BK141" s="162">
        <f>ROUND(I141*H141,2)</f>
        <v>55.5</v>
      </c>
      <c r="BL141" s="14" t="s">
        <v>233</v>
      </c>
      <c r="BM141" s="161" t="s">
        <v>233</v>
      </c>
    </row>
    <row r="142" spans="1:65" s="2" customFormat="1" ht="24.2" customHeight="1">
      <c r="A142" s="26"/>
      <c r="B142" s="149"/>
      <c r="C142" s="150" t="s">
        <v>88</v>
      </c>
      <c r="D142" s="150" t="s">
        <v>229</v>
      </c>
      <c r="E142" s="151" t="s">
        <v>1155</v>
      </c>
      <c r="F142" s="152" t="s">
        <v>1156</v>
      </c>
      <c r="G142" s="153" t="s">
        <v>886</v>
      </c>
      <c r="H142" s="154">
        <v>180</v>
      </c>
      <c r="I142" s="155">
        <v>0.41</v>
      </c>
      <c r="J142" s="155">
        <f>ROUND(I142*H142,2)</f>
        <v>73.8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>O142*H142</f>
        <v>0</v>
      </c>
      <c r="Q142" s="159">
        <v>0</v>
      </c>
      <c r="R142" s="159">
        <f>Q142*H142</f>
        <v>0</v>
      </c>
      <c r="S142" s="159">
        <v>0</v>
      </c>
      <c r="T142" s="160">
        <f>S142*H142</f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233</v>
      </c>
      <c r="AT142" s="161" t="s">
        <v>229</v>
      </c>
      <c r="AU142" s="161" t="s">
        <v>83</v>
      </c>
      <c r="AY142" s="14" t="s">
        <v>226</v>
      </c>
      <c r="BE142" s="162">
        <f>IF(N142="základná",J142,0)</f>
        <v>0</v>
      </c>
      <c r="BF142" s="162">
        <f>IF(N142="znížená",J142,0)</f>
        <v>73.8</v>
      </c>
      <c r="BG142" s="162">
        <f>IF(N142="zákl. prenesená",J142,0)</f>
        <v>0</v>
      </c>
      <c r="BH142" s="162">
        <f>IF(N142="zníž. prenesená",J142,0)</f>
        <v>0</v>
      </c>
      <c r="BI142" s="162">
        <f>IF(N142="nulová",J142,0)</f>
        <v>0</v>
      </c>
      <c r="BJ142" s="14" t="s">
        <v>83</v>
      </c>
      <c r="BK142" s="162">
        <f>ROUND(I142*H142,2)</f>
        <v>73.8</v>
      </c>
      <c r="BL142" s="14" t="s">
        <v>233</v>
      </c>
      <c r="BM142" s="161" t="s">
        <v>239</v>
      </c>
    </row>
    <row r="143" spans="1:65" s="2" customFormat="1" ht="37.9" customHeight="1">
      <c r="A143" s="26"/>
      <c r="B143" s="149"/>
      <c r="C143" s="150" t="s">
        <v>233</v>
      </c>
      <c r="D143" s="150" t="s">
        <v>229</v>
      </c>
      <c r="E143" s="151" t="s">
        <v>1826</v>
      </c>
      <c r="F143" s="152" t="s">
        <v>1827</v>
      </c>
      <c r="G143" s="153" t="s">
        <v>232</v>
      </c>
      <c r="H143" s="154">
        <v>7</v>
      </c>
      <c r="I143" s="155">
        <v>6.82</v>
      </c>
      <c r="J143" s="155">
        <f>ROUND(I143*H143,2)</f>
        <v>47.74</v>
      </c>
      <c r="K143" s="156"/>
      <c r="L143" s="27"/>
      <c r="M143" s="157" t="s">
        <v>1</v>
      </c>
      <c r="N143" s="158" t="s">
        <v>37</v>
      </c>
      <c r="O143" s="159">
        <v>0</v>
      </c>
      <c r="P143" s="159">
        <f>O143*H143</f>
        <v>0</v>
      </c>
      <c r="Q143" s="159">
        <v>0</v>
      </c>
      <c r="R143" s="159">
        <f>Q143*H143</f>
        <v>0</v>
      </c>
      <c r="S143" s="159">
        <v>0</v>
      </c>
      <c r="T143" s="160">
        <f>S143*H143</f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233</v>
      </c>
      <c r="AT143" s="161" t="s">
        <v>229</v>
      </c>
      <c r="AU143" s="161" t="s">
        <v>83</v>
      </c>
      <c r="AY143" s="14" t="s">
        <v>226</v>
      </c>
      <c r="BE143" s="162">
        <f>IF(N143="základná",J143,0)</f>
        <v>0</v>
      </c>
      <c r="BF143" s="162">
        <f>IF(N143="znížená",J143,0)</f>
        <v>47.74</v>
      </c>
      <c r="BG143" s="162">
        <f>IF(N143="zákl. prenesená",J143,0)</f>
        <v>0</v>
      </c>
      <c r="BH143" s="162">
        <f>IF(N143="zníž. prenesená",J143,0)</f>
        <v>0</v>
      </c>
      <c r="BI143" s="162">
        <f>IF(N143="nulová",J143,0)</f>
        <v>0</v>
      </c>
      <c r="BJ143" s="14" t="s">
        <v>83</v>
      </c>
      <c r="BK143" s="162">
        <f>ROUND(I143*H143,2)</f>
        <v>47.74</v>
      </c>
      <c r="BL143" s="14" t="s">
        <v>233</v>
      </c>
      <c r="BM143" s="161" t="s">
        <v>243</v>
      </c>
    </row>
    <row r="144" spans="1:65" s="12" customFormat="1" ht="25.9" customHeight="1">
      <c r="B144" s="137"/>
      <c r="D144" s="138" t="s">
        <v>70</v>
      </c>
      <c r="E144" s="139" t="s">
        <v>289</v>
      </c>
      <c r="F144" s="139" t="s">
        <v>897</v>
      </c>
      <c r="J144" s="140">
        <f>BK144</f>
        <v>34050.639999999999</v>
      </c>
      <c r="L144" s="137"/>
      <c r="M144" s="141"/>
      <c r="N144" s="142"/>
      <c r="O144" s="142"/>
      <c r="P144" s="143">
        <f>P145+P152+P161+P181+P188+P209+P223</f>
        <v>0</v>
      </c>
      <c r="Q144" s="142"/>
      <c r="R144" s="143">
        <f>R145+R152+R161+R181+R188+R209+R223</f>
        <v>0</v>
      </c>
      <c r="S144" s="142"/>
      <c r="T144" s="144">
        <f>T145+T152+T161+T181+T188+T209+T223</f>
        <v>0</v>
      </c>
      <c r="AR144" s="138" t="s">
        <v>83</v>
      </c>
      <c r="AT144" s="145" t="s">
        <v>70</v>
      </c>
      <c r="AU144" s="145" t="s">
        <v>71</v>
      </c>
      <c r="AY144" s="138" t="s">
        <v>226</v>
      </c>
      <c r="BK144" s="146">
        <f>BK145+BK152+BK161+BK181+BK188+BK209+BK223</f>
        <v>34050.639999999999</v>
      </c>
    </row>
    <row r="145" spans="1:65" s="12" customFormat="1" ht="22.9" customHeight="1">
      <c r="B145" s="137"/>
      <c r="D145" s="138" t="s">
        <v>70</v>
      </c>
      <c r="E145" s="147" t="s">
        <v>566</v>
      </c>
      <c r="F145" s="147" t="s">
        <v>1159</v>
      </c>
      <c r="J145" s="148">
        <f>BK145</f>
        <v>1560.3899999999999</v>
      </c>
      <c r="L145" s="137"/>
      <c r="M145" s="141"/>
      <c r="N145" s="142"/>
      <c r="O145" s="142"/>
      <c r="P145" s="143">
        <f>SUM(P146:P151)</f>
        <v>0</v>
      </c>
      <c r="Q145" s="142"/>
      <c r="R145" s="143">
        <f>SUM(R146:R151)</f>
        <v>0</v>
      </c>
      <c r="S145" s="142"/>
      <c r="T145" s="144">
        <f>SUM(T146:T151)</f>
        <v>0</v>
      </c>
      <c r="AR145" s="138" t="s">
        <v>83</v>
      </c>
      <c r="AT145" s="145" t="s">
        <v>70</v>
      </c>
      <c r="AU145" s="145" t="s">
        <v>78</v>
      </c>
      <c r="AY145" s="138" t="s">
        <v>226</v>
      </c>
      <c r="BK145" s="146">
        <f>SUM(BK146:BK151)</f>
        <v>1560.3899999999999</v>
      </c>
    </row>
    <row r="146" spans="1:65" s="2" customFormat="1" ht="24.2" customHeight="1">
      <c r="A146" s="26"/>
      <c r="B146" s="149"/>
      <c r="C146" s="150" t="s">
        <v>244</v>
      </c>
      <c r="D146" s="150" t="s">
        <v>229</v>
      </c>
      <c r="E146" s="151" t="s">
        <v>898</v>
      </c>
      <c r="F146" s="152" t="s">
        <v>899</v>
      </c>
      <c r="G146" s="153" t="s">
        <v>232</v>
      </c>
      <c r="H146" s="154">
        <v>254.6</v>
      </c>
      <c r="I146" s="155">
        <v>3.8</v>
      </c>
      <c r="J146" s="155">
        <f t="shared" ref="J146:J151" si="0">ROUND(I146*H146,2)</f>
        <v>967.48</v>
      </c>
      <c r="K146" s="156"/>
      <c r="L146" s="27"/>
      <c r="M146" s="157" t="s">
        <v>1</v>
      </c>
      <c r="N146" s="158" t="s">
        <v>37</v>
      </c>
      <c r="O146" s="159">
        <v>0</v>
      </c>
      <c r="P146" s="159">
        <f t="shared" ref="P146:P151" si="1">O146*H146</f>
        <v>0</v>
      </c>
      <c r="Q146" s="159">
        <v>0</v>
      </c>
      <c r="R146" s="159">
        <f t="shared" ref="R146:R151" si="2">Q146*H146</f>
        <v>0</v>
      </c>
      <c r="S146" s="159">
        <v>0</v>
      </c>
      <c r="T146" s="160">
        <f t="shared" ref="T146:T151" si="3">S146*H146</f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257</v>
      </c>
      <c r="AT146" s="161" t="s">
        <v>229</v>
      </c>
      <c r="AU146" s="161" t="s">
        <v>83</v>
      </c>
      <c r="AY146" s="14" t="s">
        <v>226</v>
      </c>
      <c r="BE146" s="162">
        <f t="shared" ref="BE146:BE151" si="4">IF(N146="základná",J146,0)</f>
        <v>0</v>
      </c>
      <c r="BF146" s="162">
        <f t="shared" ref="BF146:BF151" si="5">IF(N146="znížená",J146,0)</f>
        <v>967.48</v>
      </c>
      <c r="BG146" s="162">
        <f t="shared" ref="BG146:BG151" si="6">IF(N146="zákl. prenesená",J146,0)</f>
        <v>0</v>
      </c>
      <c r="BH146" s="162">
        <f t="shared" ref="BH146:BH151" si="7">IF(N146="zníž. prenesená",J146,0)</f>
        <v>0</v>
      </c>
      <c r="BI146" s="162">
        <f t="shared" ref="BI146:BI151" si="8">IF(N146="nulová",J146,0)</f>
        <v>0</v>
      </c>
      <c r="BJ146" s="14" t="s">
        <v>83</v>
      </c>
      <c r="BK146" s="162">
        <f t="shared" ref="BK146:BK151" si="9">ROUND(I146*H146,2)</f>
        <v>967.48</v>
      </c>
      <c r="BL146" s="14" t="s">
        <v>257</v>
      </c>
      <c r="BM146" s="161" t="s">
        <v>247</v>
      </c>
    </row>
    <row r="147" spans="1:65" s="2" customFormat="1" ht="24.2" customHeight="1">
      <c r="A147" s="26"/>
      <c r="B147" s="149"/>
      <c r="C147" s="167" t="s">
        <v>239</v>
      </c>
      <c r="D147" s="167" t="s">
        <v>362</v>
      </c>
      <c r="E147" s="168" t="s">
        <v>1162</v>
      </c>
      <c r="F147" s="169" t="s">
        <v>1163</v>
      </c>
      <c r="G147" s="170" t="s">
        <v>232</v>
      </c>
      <c r="H147" s="171">
        <v>107</v>
      </c>
      <c r="I147" s="172">
        <v>1.93</v>
      </c>
      <c r="J147" s="172">
        <f t="shared" si="0"/>
        <v>206.51</v>
      </c>
      <c r="K147" s="173"/>
      <c r="L147" s="174"/>
      <c r="M147" s="175" t="s">
        <v>1</v>
      </c>
      <c r="N147" s="176" t="s">
        <v>37</v>
      </c>
      <c r="O147" s="159">
        <v>0</v>
      </c>
      <c r="P147" s="159">
        <f t="shared" si="1"/>
        <v>0</v>
      </c>
      <c r="Q147" s="159">
        <v>0</v>
      </c>
      <c r="R147" s="159">
        <f t="shared" si="2"/>
        <v>0</v>
      </c>
      <c r="S147" s="159">
        <v>0</v>
      </c>
      <c r="T147" s="160">
        <f t="shared" si="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288</v>
      </c>
      <c r="AT147" s="161" t="s">
        <v>362</v>
      </c>
      <c r="AU147" s="161" t="s">
        <v>83</v>
      </c>
      <c r="AY147" s="14" t="s">
        <v>226</v>
      </c>
      <c r="BE147" s="162">
        <f t="shared" si="4"/>
        <v>0</v>
      </c>
      <c r="BF147" s="162">
        <f t="shared" si="5"/>
        <v>206.51</v>
      </c>
      <c r="BG147" s="162">
        <f t="shared" si="6"/>
        <v>0</v>
      </c>
      <c r="BH147" s="162">
        <f t="shared" si="7"/>
        <v>0</v>
      </c>
      <c r="BI147" s="162">
        <f t="shared" si="8"/>
        <v>0</v>
      </c>
      <c r="BJ147" s="14" t="s">
        <v>83</v>
      </c>
      <c r="BK147" s="162">
        <f t="shared" si="9"/>
        <v>206.51</v>
      </c>
      <c r="BL147" s="14" t="s">
        <v>257</v>
      </c>
      <c r="BM147" s="161" t="s">
        <v>250</v>
      </c>
    </row>
    <row r="148" spans="1:65" s="2" customFormat="1" ht="24.2" customHeight="1">
      <c r="A148" s="26"/>
      <c r="B148" s="149"/>
      <c r="C148" s="167" t="s">
        <v>251</v>
      </c>
      <c r="D148" s="167" t="s">
        <v>362</v>
      </c>
      <c r="E148" s="168" t="s">
        <v>1164</v>
      </c>
      <c r="F148" s="169" t="s">
        <v>1165</v>
      </c>
      <c r="G148" s="170" t="s">
        <v>232</v>
      </c>
      <c r="H148" s="171">
        <v>64.599999999999994</v>
      </c>
      <c r="I148" s="172">
        <v>2.19</v>
      </c>
      <c r="J148" s="172">
        <f t="shared" si="0"/>
        <v>141.47</v>
      </c>
      <c r="K148" s="173"/>
      <c r="L148" s="174"/>
      <c r="M148" s="175" t="s">
        <v>1</v>
      </c>
      <c r="N148" s="176" t="s">
        <v>37</v>
      </c>
      <c r="O148" s="159">
        <v>0</v>
      </c>
      <c r="P148" s="159">
        <f t="shared" si="1"/>
        <v>0</v>
      </c>
      <c r="Q148" s="159">
        <v>0</v>
      </c>
      <c r="R148" s="159">
        <f t="shared" si="2"/>
        <v>0</v>
      </c>
      <c r="S148" s="159">
        <v>0</v>
      </c>
      <c r="T148" s="160">
        <f t="shared" si="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288</v>
      </c>
      <c r="AT148" s="161" t="s">
        <v>362</v>
      </c>
      <c r="AU148" s="161" t="s">
        <v>83</v>
      </c>
      <c r="AY148" s="14" t="s">
        <v>226</v>
      </c>
      <c r="BE148" s="162">
        <f t="shared" si="4"/>
        <v>0</v>
      </c>
      <c r="BF148" s="162">
        <f t="shared" si="5"/>
        <v>141.47</v>
      </c>
      <c r="BG148" s="162">
        <f t="shared" si="6"/>
        <v>0</v>
      </c>
      <c r="BH148" s="162">
        <f t="shared" si="7"/>
        <v>0</v>
      </c>
      <c r="BI148" s="162">
        <f t="shared" si="8"/>
        <v>0</v>
      </c>
      <c r="BJ148" s="14" t="s">
        <v>83</v>
      </c>
      <c r="BK148" s="162">
        <f t="shared" si="9"/>
        <v>141.47</v>
      </c>
      <c r="BL148" s="14" t="s">
        <v>257</v>
      </c>
      <c r="BM148" s="161" t="s">
        <v>254</v>
      </c>
    </row>
    <row r="149" spans="1:65" s="2" customFormat="1" ht="24.2" customHeight="1">
      <c r="A149" s="26"/>
      <c r="B149" s="149"/>
      <c r="C149" s="167" t="s">
        <v>243</v>
      </c>
      <c r="D149" s="167" t="s">
        <v>362</v>
      </c>
      <c r="E149" s="168" t="s">
        <v>1166</v>
      </c>
      <c r="F149" s="169" t="s">
        <v>1167</v>
      </c>
      <c r="G149" s="170" t="s">
        <v>232</v>
      </c>
      <c r="H149" s="171">
        <v>55</v>
      </c>
      <c r="I149" s="172">
        <v>2.57</v>
      </c>
      <c r="J149" s="172">
        <f t="shared" si="0"/>
        <v>141.35</v>
      </c>
      <c r="K149" s="173"/>
      <c r="L149" s="174"/>
      <c r="M149" s="175" t="s">
        <v>1</v>
      </c>
      <c r="N149" s="176" t="s">
        <v>37</v>
      </c>
      <c r="O149" s="159">
        <v>0</v>
      </c>
      <c r="P149" s="159">
        <f t="shared" si="1"/>
        <v>0</v>
      </c>
      <c r="Q149" s="159">
        <v>0</v>
      </c>
      <c r="R149" s="159">
        <f t="shared" si="2"/>
        <v>0</v>
      </c>
      <c r="S149" s="159">
        <v>0</v>
      </c>
      <c r="T149" s="160">
        <f t="shared" si="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288</v>
      </c>
      <c r="AT149" s="161" t="s">
        <v>362</v>
      </c>
      <c r="AU149" s="161" t="s">
        <v>83</v>
      </c>
      <c r="AY149" s="14" t="s">
        <v>226</v>
      </c>
      <c r="BE149" s="162">
        <f t="shared" si="4"/>
        <v>0</v>
      </c>
      <c r="BF149" s="162">
        <f t="shared" si="5"/>
        <v>141.35</v>
      </c>
      <c r="BG149" s="162">
        <f t="shared" si="6"/>
        <v>0</v>
      </c>
      <c r="BH149" s="162">
        <f t="shared" si="7"/>
        <v>0</v>
      </c>
      <c r="BI149" s="162">
        <f t="shared" si="8"/>
        <v>0</v>
      </c>
      <c r="BJ149" s="14" t="s">
        <v>83</v>
      </c>
      <c r="BK149" s="162">
        <f t="shared" si="9"/>
        <v>141.35</v>
      </c>
      <c r="BL149" s="14" t="s">
        <v>257</v>
      </c>
      <c r="BM149" s="161" t="s">
        <v>257</v>
      </c>
    </row>
    <row r="150" spans="1:65" s="2" customFormat="1" ht="24.2" customHeight="1">
      <c r="A150" s="26"/>
      <c r="B150" s="149"/>
      <c r="C150" s="167" t="s">
        <v>227</v>
      </c>
      <c r="D150" s="167" t="s">
        <v>362</v>
      </c>
      <c r="E150" s="168" t="s">
        <v>1168</v>
      </c>
      <c r="F150" s="169" t="s">
        <v>1169</v>
      </c>
      <c r="G150" s="170" t="s">
        <v>232</v>
      </c>
      <c r="H150" s="171">
        <v>28</v>
      </c>
      <c r="I150" s="172">
        <v>2.93</v>
      </c>
      <c r="J150" s="172">
        <f t="shared" si="0"/>
        <v>82.04</v>
      </c>
      <c r="K150" s="173"/>
      <c r="L150" s="174"/>
      <c r="M150" s="175" t="s">
        <v>1</v>
      </c>
      <c r="N150" s="176" t="s">
        <v>37</v>
      </c>
      <c r="O150" s="159">
        <v>0</v>
      </c>
      <c r="P150" s="159">
        <f t="shared" si="1"/>
        <v>0</v>
      </c>
      <c r="Q150" s="159">
        <v>0</v>
      </c>
      <c r="R150" s="159">
        <f t="shared" si="2"/>
        <v>0</v>
      </c>
      <c r="S150" s="159">
        <v>0</v>
      </c>
      <c r="T150" s="160">
        <f t="shared" si="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288</v>
      </c>
      <c r="AT150" s="161" t="s">
        <v>362</v>
      </c>
      <c r="AU150" s="161" t="s">
        <v>83</v>
      </c>
      <c r="AY150" s="14" t="s">
        <v>226</v>
      </c>
      <c r="BE150" s="162">
        <f t="shared" si="4"/>
        <v>0</v>
      </c>
      <c r="BF150" s="162">
        <f t="shared" si="5"/>
        <v>82.04</v>
      </c>
      <c r="BG150" s="162">
        <f t="shared" si="6"/>
        <v>0</v>
      </c>
      <c r="BH150" s="162">
        <f t="shared" si="7"/>
        <v>0</v>
      </c>
      <c r="BI150" s="162">
        <f t="shared" si="8"/>
        <v>0</v>
      </c>
      <c r="BJ150" s="14" t="s">
        <v>83</v>
      </c>
      <c r="BK150" s="162">
        <f t="shared" si="9"/>
        <v>82.04</v>
      </c>
      <c r="BL150" s="14" t="s">
        <v>257</v>
      </c>
      <c r="BM150" s="161" t="s">
        <v>260</v>
      </c>
    </row>
    <row r="151" spans="1:65" s="2" customFormat="1" ht="24.2" customHeight="1">
      <c r="A151" s="26"/>
      <c r="B151" s="149"/>
      <c r="C151" s="150" t="s">
        <v>247</v>
      </c>
      <c r="D151" s="150" t="s">
        <v>229</v>
      </c>
      <c r="E151" s="151" t="s">
        <v>1174</v>
      </c>
      <c r="F151" s="152" t="s">
        <v>597</v>
      </c>
      <c r="G151" s="153" t="s">
        <v>1175</v>
      </c>
      <c r="H151" s="154">
        <v>15.388999999999999</v>
      </c>
      <c r="I151" s="155">
        <v>1.4</v>
      </c>
      <c r="J151" s="155">
        <f t="shared" si="0"/>
        <v>21.54</v>
      </c>
      <c r="K151" s="156"/>
      <c r="L151" s="27"/>
      <c r="M151" s="157" t="s">
        <v>1</v>
      </c>
      <c r="N151" s="158" t="s">
        <v>37</v>
      </c>
      <c r="O151" s="159">
        <v>0</v>
      </c>
      <c r="P151" s="159">
        <f t="shared" si="1"/>
        <v>0</v>
      </c>
      <c r="Q151" s="159">
        <v>0</v>
      </c>
      <c r="R151" s="159">
        <f t="shared" si="2"/>
        <v>0</v>
      </c>
      <c r="S151" s="159">
        <v>0</v>
      </c>
      <c r="T151" s="160">
        <f t="shared" si="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257</v>
      </c>
      <c r="AT151" s="161" t="s">
        <v>229</v>
      </c>
      <c r="AU151" s="161" t="s">
        <v>83</v>
      </c>
      <c r="AY151" s="14" t="s">
        <v>226</v>
      </c>
      <c r="BE151" s="162">
        <f t="shared" si="4"/>
        <v>0</v>
      </c>
      <c r="BF151" s="162">
        <f t="shared" si="5"/>
        <v>21.54</v>
      </c>
      <c r="BG151" s="162">
        <f t="shared" si="6"/>
        <v>0</v>
      </c>
      <c r="BH151" s="162">
        <f t="shared" si="7"/>
        <v>0</v>
      </c>
      <c r="BI151" s="162">
        <f t="shared" si="8"/>
        <v>0</v>
      </c>
      <c r="BJ151" s="14" t="s">
        <v>83</v>
      </c>
      <c r="BK151" s="162">
        <f t="shared" si="9"/>
        <v>21.54</v>
      </c>
      <c r="BL151" s="14" t="s">
        <v>257</v>
      </c>
      <c r="BM151" s="161" t="s">
        <v>7</v>
      </c>
    </row>
    <row r="152" spans="1:65" s="12" customFormat="1" ht="22.9" customHeight="1">
      <c r="B152" s="137"/>
      <c r="D152" s="138" t="s">
        <v>70</v>
      </c>
      <c r="E152" s="147" t="s">
        <v>972</v>
      </c>
      <c r="F152" s="147" t="s">
        <v>973</v>
      </c>
      <c r="J152" s="148">
        <f>BK152</f>
        <v>164.9</v>
      </c>
      <c r="L152" s="137"/>
      <c r="M152" s="141"/>
      <c r="N152" s="142"/>
      <c r="O152" s="142"/>
      <c r="P152" s="143">
        <f>SUM(P153:P160)</f>
        <v>0</v>
      </c>
      <c r="Q152" s="142"/>
      <c r="R152" s="143">
        <f>SUM(R153:R160)</f>
        <v>0</v>
      </c>
      <c r="S152" s="142"/>
      <c r="T152" s="144">
        <f>SUM(T153:T160)</f>
        <v>0</v>
      </c>
      <c r="AR152" s="138" t="s">
        <v>83</v>
      </c>
      <c r="AT152" s="145" t="s">
        <v>70</v>
      </c>
      <c r="AU152" s="145" t="s">
        <v>78</v>
      </c>
      <c r="AY152" s="138" t="s">
        <v>226</v>
      </c>
      <c r="BK152" s="146">
        <f>SUM(BK153:BK160)</f>
        <v>164.9</v>
      </c>
    </row>
    <row r="153" spans="1:65" s="2" customFormat="1" ht="16.5" customHeight="1">
      <c r="A153" s="26"/>
      <c r="B153" s="149"/>
      <c r="C153" s="150" t="s">
        <v>263</v>
      </c>
      <c r="D153" s="150" t="s">
        <v>229</v>
      </c>
      <c r="E153" s="151" t="s">
        <v>1828</v>
      </c>
      <c r="F153" s="152" t="s">
        <v>1829</v>
      </c>
      <c r="G153" s="153" t="s">
        <v>269</v>
      </c>
      <c r="H153" s="154">
        <v>1</v>
      </c>
      <c r="I153" s="155">
        <v>5.37</v>
      </c>
      <c r="J153" s="155">
        <f t="shared" ref="J153:J160" si="10">ROUND(I153*H153,2)</f>
        <v>5.37</v>
      </c>
      <c r="K153" s="156"/>
      <c r="L153" s="27"/>
      <c r="M153" s="157" t="s">
        <v>1</v>
      </c>
      <c r="N153" s="158" t="s">
        <v>37</v>
      </c>
      <c r="O153" s="159">
        <v>0</v>
      </c>
      <c r="P153" s="159">
        <f t="shared" ref="P153:P160" si="11">O153*H153</f>
        <v>0</v>
      </c>
      <c r="Q153" s="159">
        <v>0</v>
      </c>
      <c r="R153" s="159">
        <f t="shared" ref="R153:R160" si="12">Q153*H153</f>
        <v>0</v>
      </c>
      <c r="S153" s="159">
        <v>0</v>
      </c>
      <c r="T153" s="160">
        <f t="shared" ref="T153:T160" si="13">S153*H153</f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257</v>
      </c>
      <c r="AT153" s="161" t="s">
        <v>229</v>
      </c>
      <c r="AU153" s="161" t="s">
        <v>83</v>
      </c>
      <c r="AY153" s="14" t="s">
        <v>226</v>
      </c>
      <c r="BE153" s="162">
        <f t="shared" ref="BE153:BE160" si="14">IF(N153="základná",J153,0)</f>
        <v>0</v>
      </c>
      <c r="BF153" s="162">
        <f t="shared" ref="BF153:BF160" si="15">IF(N153="znížená",J153,0)</f>
        <v>5.37</v>
      </c>
      <c r="BG153" s="162">
        <f t="shared" ref="BG153:BG160" si="16">IF(N153="zákl. prenesená",J153,0)</f>
        <v>0</v>
      </c>
      <c r="BH153" s="162">
        <f t="shared" ref="BH153:BH160" si="17">IF(N153="zníž. prenesená",J153,0)</f>
        <v>0</v>
      </c>
      <c r="BI153" s="162">
        <f t="shared" ref="BI153:BI160" si="18">IF(N153="nulová",J153,0)</f>
        <v>0</v>
      </c>
      <c r="BJ153" s="14" t="s">
        <v>83</v>
      </c>
      <c r="BK153" s="162">
        <f t="shared" ref="BK153:BK160" si="19">ROUND(I153*H153,2)</f>
        <v>5.37</v>
      </c>
      <c r="BL153" s="14" t="s">
        <v>257</v>
      </c>
      <c r="BM153" s="161" t="s">
        <v>266</v>
      </c>
    </row>
    <row r="154" spans="1:65" s="2" customFormat="1" ht="16.5" customHeight="1">
      <c r="A154" s="26"/>
      <c r="B154" s="149"/>
      <c r="C154" s="167" t="s">
        <v>250</v>
      </c>
      <c r="D154" s="167" t="s">
        <v>362</v>
      </c>
      <c r="E154" s="168" t="s">
        <v>1830</v>
      </c>
      <c r="F154" s="169" t="s">
        <v>1831</v>
      </c>
      <c r="G154" s="170" t="s">
        <v>269</v>
      </c>
      <c r="H154" s="171">
        <v>1</v>
      </c>
      <c r="I154" s="172">
        <v>101.59</v>
      </c>
      <c r="J154" s="172">
        <f t="shared" si="10"/>
        <v>101.59</v>
      </c>
      <c r="K154" s="173"/>
      <c r="L154" s="174"/>
      <c r="M154" s="175" t="s">
        <v>1</v>
      </c>
      <c r="N154" s="176" t="s">
        <v>37</v>
      </c>
      <c r="O154" s="159">
        <v>0</v>
      </c>
      <c r="P154" s="159">
        <f t="shared" si="11"/>
        <v>0</v>
      </c>
      <c r="Q154" s="159">
        <v>0</v>
      </c>
      <c r="R154" s="159">
        <f t="shared" si="12"/>
        <v>0</v>
      </c>
      <c r="S154" s="159">
        <v>0</v>
      </c>
      <c r="T154" s="160">
        <f t="shared" si="1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288</v>
      </c>
      <c r="AT154" s="161" t="s">
        <v>362</v>
      </c>
      <c r="AU154" s="161" t="s">
        <v>83</v>
      </c>
      <c r="AY154" s="14" t="s">
        <v>226</v>
      </c>
      <c r="BE154" s="162">
        <f t="shared" si="14"/>
        <v>0</v>
      </c>
      <c r="BF154" s="162">
        <f t="shared" si="15"/>
        <v>101.59</v>
      </c>
      <c r="BG154" s="162">
        <f t="shared" si="16"/>
        <v>0</v>
      </c>
      <c r="BH154" s="162">
        <f t="shared" si="17"/>
        <v>0</v>
      </c>
      <c r="BI154" s="162">
        <f t="shared" si="18"/>
        <v>0</v>
      </c>
      <c r="BJ154" s="14" t="s">
        <v>83</v>
      </c>
      <c r="BK154" s="162">
        <f t="shared" si="19"/>
        <v>101.59</v>
      </c>
      <c r="BL154" s="14" t="s">
        <v>257</v>
      </c>
      <c r="BM154" s="161" t="s">
        <v>270</v>
      </c>
    </row>
    <row r="155" spans="1:65" s="2" customFormat="1" ht="16.5" customHeight="1">
      <c r="A155" s="26"/>
      <c r="B155" s="149"/>
      <c r="C155" s="150" t="s">
        <v>273</v>
      </c>
      <c r="D155" s="150" t="s">
        <v>229</v>
      </c>
      <c r="E155" s="151" t="s">
        <v>1180</v>
      </c>
      <c r="F155" s="152" t="s">
        <v>1181</v>
      </c>
      <c r="G155" s="153" t="s">
        <v>269</v>
      </c>
      <c r="H155" s="154">
        <v>1</v>
      </c>
      <c r="I155" s="155">
        <v>5.27</v>
      </c>
      <c r="J155" s="155">
        <f t="shared" si="10"/>
        <v>5.27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 t="shared" si="11"/>
        <v>0</v>
      </c>
      <c r="Q155" s="159">
        <v>0</v>
      </c>
      <c r="R155" s="159">
        <f t="shared" si="12"/>
        <v>0</v>
      </c>
      <c r="S155" s="159">
        <v>0</v>
      </c>
      <c r="T155" s="160">
        <f t="shared" si="1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257</v>
      </c>
      <c r="AT155" s="161" t="s">
        <v>229</v>
      </c>
      <c r="AU155" s="161" t="s">
        <v>83</v>
      </c>
      <c r="AY155" s="14" t="s">
        <v>226</v>
      </c>
      <c r="BE155" s="162">
        <f t="shared" si="14"/>
        <v>0</v>
      </c>
      <c r="BF155" s="162">
        <f t="shared" si="15"/>
        <v>5.27</v>
      </c>
      <c r="BG155" s="162">
        <f t="shared" si="16"/>
        <v>0</v>
      </c>
      <c r="BH155" s="162">
        <f t="shared" si="17"/>
        <v>0</v>
      </c>
      <c r="BI155" s="162">
        <f t="shared" si="18"/>
        <v>0</v>
      </c>
      <c r="BJ155" s="14" t="s">
        <v>83</v>
      </c>
      <c r="BK155" s="162">
        <f t="shared" si="19"/>
        <v>5.27</v>
      </c>
      <c r="BL155" s="14" t="s">
        <v>257</v>
      </c>
      <c r="BM155" s="161" t="s">
        <v>276</v>
      </c>
    </row>
    <row r="156" spans="1:65" s="2" customFormat="1" ht="16.5" customHeight="1">
      <c r="A156" s="26"/>
      <c r="B156" s="149"/>
      <c r="C156" s="167" t="s">
        <v>254</v>
      </c>
      <c r="D156" s="167" t="s">
        <v>362</v>
      </c>
      <c r="E156" s="168" t="s">
        <v>1182</v>
      </c>
      <c r="F156" s="169" t="s">
        <v>1183</v>
      </c>
      <c r="G156" s="170" t="s">
        <v>269</v>
      </c>
      <c r="H156" s="171">
        <v>1</v>
      </c>
      <c r="I156" s="172">
        <v>13.85</v>
      </c>
      <c r="J156" s="172">
        <f t="shared" si="10"/>
        <v>13.85</v>
      </c>
      <c r="K156" s="173"/>
      <c r="L156" s="174"/>
      <c r="M156" s="175" t="s">
        <v>1</v>
      </c>
      <c r="N156" s="176" t="s">
        <v>37</v>
      </c>
      <c r="O156" s="159">
        <v>0</v>
      </c>
      <c r="P156" s="159">
        <f t="shared" si="11"/>
        <v>0</v>
      </c>
      <c r="Q156" s="159">
        <v>0</v>
      </c>
      <c r="R156" s="159">
        <f t="shared" si="12"/>
        <v>0</v>
      </c>
      <c r="S156" s="159">
        <v>0</v>
      </c>
      <c r="T156" s="160">
        <f t="shared" si="1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288</v>
      </c>
      <c r="AT156" s="161" t="s">
        <v>362</v>
      </c>
      <c r="AU156" s="161" t="s">
        <v>83</v>
      </c>
      <c r="AY156" s="14" t="s">
        <v>226</v>
      </c>
      <c r="BE156" s="162">
        <f t="shared" si="14"/>
        <v>0</v>
      </c>
      <c r="BF156" s="162">
        <f t="shared" si="15"/>
        <v>13.85</v>
      </c>
      <c r="BG156" s="162">
        <f t="shared" si="16"/>
        <v>0</v>
      </c>
      <c r="BH156" s="162">
        <f t="shared" si="17"/>
        <v>0</v>
      </c>
      <c r="BI156" s="162">
        <f t="shared" si="18"/>
        <v>0</v>
      </c>
      <c r="BJ156" s="14" t="s">
        <v>83</v>
      </c>
      <c r="BK156" s="162">
        <f t="shared" si="19"/>
        <v>13.85</v>
      </c>
      <c r="BL156" s="14" t="s">
        <v>257</v>
      </c>
      <c r="BM156" s="161" t="s">
        <v>279</v>
      </c>
    </row>
    <row r="157" spans="1:65" s="2" customFormat="1" ht="16.5" customHeight="1">
      <c r="A157" s="26"/>
      <c r="B157" s="149"/>
      <c r="C157" s="150" t="s">
        <v>280</v>
      </c>
      <c r="D157" s="150" t="s">
        <v>229</v>
      </c>
      <c r="E157" s="151" t="s">
        <v>1832</v>
      </c>
      <c r="F157" s="152" t="s">
        <v>1833</v>
      </c>
      <c r="G157" s="153" t="s">
        <v>269</v>
      </c>
      <c r="H157" s="154">
        <v>1</v>
      </c>
      <c r="I157" s="155">
        <v>4.74</v>
      </c>
      <c r="J157" s="155">
        <f t="shared" si="10"/>
        <v>4.74</v>
      </c>
      <c r="K157" s="156"/>
      <c r="L157" s="27"/>
      <c r="M157" s="157" t="s">
        <v>1</v>
      </c>
      <c r="N157" s="158" t="s">
        <v>37</v>
      </c>
      <c r="O157" s="159">
        <v>0</v>
      </c>
      <c r="P157" s="159">
        <f t="shared" si="11"/>
        <v>0</v>
      </c>
      <c r="Q157" s="159">
        <v>0</v>
      </c>
      <c r="R157" s="159">
        <f t="shared" si="12"/>
        <v>0</v>
      </c>
      <c r="S157" s="159">
        <v>0</v>
      </c>
      <c r="T157" s="160">
        <f t="shared" si="1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257</v>
      </c>
      <c r="AT157" s="161" t="s">
        <v>229</v>
      </c>
      <c r="AU157" s="161" t="s">
        <v>83</v>
      </c>
      <c r="AY157" s="14" t="s">
        <v>226</v>
      </c>
      <c r="BE157" s="162">
        <f t="shared" si="14"/>
        <v>0</v>
      </c>
      <c r="BF157" s="162">
        <f t="shared" si="15"/>
        <v>4.74</v>
      </c>
      <c r="BG157" s="162">
        <f t="shared" si="16"/>
        <v>0</v>
      </c>
      <c r="BH157" s="162">
        <f t="shared" si="17"/>
        <v>0</v>
      </c>
      <c r="BI157" s="162">
        <f t="shared" si="18"/>
        <v>0</v>
      </c>
      <c r="BJ157" s="14" t="s">
        <v>83</v>
      </c>
      <c r="BK157" s="162">
        <f t="shared" si="19"/>
        <v>4.74</v>
      </c>
      <c r="BL157" s="14" t="s">
        <v>257</v>
      </c>
      <c r="BM157" s="161" t="s">
        <v>283</v>
      </c>
    </row>
    <row r="158" spans="1:65" s="2" customFormat="1" ht="16.5" customHeight="1">
      <c r="A158" s="26"/>
      <c r="B158" s="149"/>
      <c r="C158" s="167" t="s">
        <v>257</v>
      </c>
      <c r="D158" s="167" t="s">
        <v>362</v>
      </c>
      <c r="E158" s="168" t="s">
        <v>1834</v>
      </c>
      <c r="F158" s="169" t="s">
        <v>1835</v>
      </c>
      <c r="G158" s="170" t="s">
        <v>269</v>
      </c>
      <c r="H158" s="171">
        <v>1</v>
      </c>
      <c r="I158" s="172">
        <v>11.18</v>
      </c>
      <c r="J158" s="172">
        <f t="shared" si="10"/>
        <v>11.18</v>
      </c>
      <c r="K158" s="173"/>
      <c r="L158" s="174"/>
      <c r="M158" s="175" t="s">
        <v>1</v>
      </c>
      <c r="N158" s="176" t="s">
        <v>37</v>
      </c>
      <c r="O158" s="159">
        <v>0</v>
      </c>
      <c r="P158" s="159">
        <f t="shared" si="11"/>
        <v>0</v>
      </c>
      <c r="Q158" s="159">
        <v>0</v>
      </c>
      <c r="R158" s="159">
        <f t="shared" si="12"/>
        <v>0</v>
      </c>
      <c r="S158" s="159">
        <v>0</v>
      </c>
      <c r="T158" s="160">
        <f t="shared" si="1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288</v>
      </c>
      <c r="AT158" s="161" t="s">
        <v>362</v>
      </c>
      <c r="AU158" s="161" t="s">
        <v>83</v>
      </c>
      <c r="AY158" s="14" t="s">
        <v>226</v>
      </c>
      <c r="BE158" s="162">
        <f t="shared" si="14"/>
        <v>0</v>
      </c>
      <c r="BF158" s="162">
        <f t="shared" si="15"/>
        <v>11.18</v>
      </c>
      <c r="BG158" s="162">
        <f t="shared" si="16"/>
        <v>0</v>
      </c>
      <c r="BH158" s="162">
        <f t="shared" si="17"/>
        <v>0</v>
      </c>
      <c r="BI158" s="162">
        <f t="shared" si="18"/>
        <v>0</v>
      </c>
      <c r="BJ158" s="14" t="s">
        <v>83</v>
      </c>
      <c r="BK158" s="162">
        <f t="shared" si="19"/>
        <v>11.18</v>
      </c>
      <c r="BL158" s="14" t="s">
        <v>257</v>
      </c>
      <c r="BM158" s="161" t="s">
        <v>288</v>
      </c>
    </row>
    <row r="159" spans="1:65" s="2" customFormat="1" ht="16.5" customHeight="1">
      <c r="A159" s="26"/>
      <c r="B159" s="149"/>
      <c r="C159" s="150" t="s">
        <v>293</v>
      </c>
      <c r="D159" s="150" t="s">
        <v>229</v>
      </c>
      <c r="E159" s="151" t="s">
        <v>1188</v>
      </c>
      <c r="F159" s="152" t="s">
        <v>1189</v>
      </c>
      <c r="G159" s="153" t="s">
        <v>269</v>
      </c>
      <c r="H159" s="154">
        <v>2</v>
      </c>
      <c r="I159" s="155">
        <v>4.51</v>
      </c>
      <c r="J159" s="155">
        <f t="shared" si="10"/>
        <v>9.02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 t="shared" si="11"/>
        <v>0</v>
      </c>
      <c r="Q159" s="159">
        <v>0</v>
      </c>
      <c r="R159" s="159">
        <f t="shared" si="12"/>
        <v>0</v>
      </c>
      <c r="S159" s="159">
        <v>0</v>
      </c>
      <c r="T159" s="160">
        <f t="shared" si="1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257</v>
      </c>
      <c r="AT159" s="161" t="s">
        <v>229</v>
      </c>
      <c r="AU159" s="161" t="s">
        <v>83</v>
      </c>
      <c r="AY159" s="14" t="s">
        <v>226</v>
      </c>
      <c r="BE159" s="162">
        <f t="shared" si="14"/>
        <v>0</v>
      </c>
      <c r="BF159" s="162">
        <f t="shared" si="15"/>
        <v>9.02</v>
      </c>
      <c r="BG159" s="162">
        <f t="shared" si="16"/>
        <v>0</v>
      </c>
      <c r="BH159" s="162">
        <f t="shared" si="17"/>
        <v>0</v>
      </c>
      <c r="BI159" s="162">
        <f t="shared" si="18"/>
        <v>0</v>
      </c>
      <c r="BJ159" s="14" t="s">
        <v>83</v>
      </c>
      <c r="BK159" s="162">
        <f t="shared" si="19"/>
        <v>9.02</v>
      </c>
      <c r="BL159" s="14" t="s">
        <v>257</v>
      </c>
      <c r="BM159" s="161" t="s">
        <v>296</v>
      </c>
    </row>
    <row r="160" spans="1:65" s="2" customFormat="1" ht="16.5" customHeight="1">
      <c r="A160" s="26"/>
      <c r="B160" s="149"/>
      <c r="C160" s="167" t="s">
        <v>260</v>
      </c>
      <c r="D160" s="167" t="s">
        <v>362</v>
      </c>
      <c r="E160" s="168" t="s">
        <v>1190</v>
      </c>
      <c r="F160" s="169" t="s">
        <v>1191</v>
      </c>
      <c r="G160" s="170" t="s">
        <v>269</v>
      </c>
      <c r="H160" s="171">
        <v>2</v>
      </c>
      <c r="I160" s="172">
        <v>6.94</v>
      </c>
      <c r="J160" s="172">
        <f t="shared" si="10"/>
        <v>13.88</v>
      </c>
      <c r="K160" s="173"/>
      <c r="L160" s="174"/>
      <c r="M160" s="175" t="s">
        <v>1</v>
      </c>
      <c r="N160" s="176" t="s">
        <v>37</v>
      </c>
      <c r="O160" s="159">
        <v>0</v>
      </c>
      <c r="P160" s="159">
        <f t="shared" si="11"/>
        <v>0</v>
      </c>
      <c r="Q160" s="159">
        <v>0</v>
      </c>
      <c r="R160" s="159">
        <f t="shared" si="12"/>
        <v>0</v>
      </c>
      <c r="S160" s="159">
        <v>0</v>
      </c>
      <c r="T160" s="160">
        <f t="shared" si="1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288</v>
      </c>
      <c r="AT160" s="161" t="s">
        <v>362</v>
      </c>
      <c r="AU160" s="161" t="s">
        <v>83</v>
      </c>
      <c r="AY160" s="14" t="s">
        <v>226</v>
      </c>
      <c r="BE160" s="162">
        <f t="shared" si="14"/>
        <v>0</v>
      </c>
      <c r="BF160" s="162">
        <f t="shared" si="15"/>
        <v>13.88</v>
      </c>
      <c r="BG160" s="162">
        <f t="shared" si="16"/>
        <v>0</v>
      </c>
      <c r="BH160" s="162">
        <f t="shared" si="17"/>
        <v>0</v>
      </c>
      <c r="BI160" s="162">
        <f t="shared" si="18"/>
        <v>0</v>
      </c>
      <c r="BJ160" s="14" t="s">
        <v>83</v>
      </c>
      <c r="BK160" s="162">
        <f t="shared" si="19"/>
        <v>13.88</v>
      </c>
      <c r="BL160" s="14" t="s">
        <v>257</v>
      </c>
      <c r="BM160" s="161" t="s">
        <v>299</v>
      </c>
    </row>
    <row r="161" spans="1:65" s="12" customFormat="1" ht="22.9" customHeight="1">
      <c r="B161" s="137"/>
      <c r="D161" s="138" t="s">
        <v>70</v>
      </c>
      <c r="E161" s="147" t="s">
        <v>1192</v>
      </c>
      <c r="F161" s="147" t="s">
        <v>1193</v>
      </c>
      <c r="J161" s="148">
        <f>BK161</f>
        <v>17464.880000000005</v>
      </c>
      <c r="L161" s="137"/>
      <c r="M161" s="141"/>
      <c r="N161" s="142"/>
      <c r="O161" s="142"/>
      <c r="P161" s="143">
        <f>SUM(P162:P180)</f>
        <v>0</v>
      </c>
      <c r="Q161" s="142"/>
      <c r="R161" s="143">
        <f>SUM(R162:R180)</f>
        <v>0</v>
      </c>
      <c r="S161" s="142"/>
      <c r="T161" s="144">
        <f>SUM(T162:T180)</f>
        <v>0</v>
      </c>
      <c r="AR161" s="138" t="s">
        <v>83</v>
      </c>
      <c r="AT161" s="145" t="s">
        <v>70</v>
      </c>
      <c r="AU161" s="145" t="s">
        <v>78</v>
      </c>
      <c r="AY161" s="138" t="s">
        <v>226</v>
      </c>
      <c r="BK161" s="146">
        <f>SUM(BK162:BK180)</f>
        <v>17464.880000000005</v>
      </c>
    </row>
    <row r="162" spans="1:65" s="2" customFormat="1" ht="24.2" customHeight="1">
      <c r="A162" s="26"/>
      <c r="B162" s="149"/>
      <c r="C162" s="150" t="s">
        <v>300</v>
      </c>
      <c r="D162" s="150" t="s">
        <v>229</v>
      </c>
      <c r="E162" s="151" t="s">
        <v>1836</v>
      </c>
      <c r="F162" s="152" t="s">
        <v>1837</v>
      </c>
      <c r="G162" s="153" t="s">
        <v>269</v>
      </c>
      <c r="H162" s="154">
        <v>1</v>
      </c>
      <c r="I162" s="155">
        <v>110.51</v>
      </c>
      <c r="J162" s="155">
        <f t="shared" ref="J162:J180" si="20">ROUND(I162*H162,2)</f>
        <v>110.51</v>
      </c>
      <c r="K162" s="156"/>
      <c r="L162" s="27"/>
      <c r="M162" s="157" t="s">
        <v>1</v>
      </c>
      <c r="N162" s="158" t="s">
        <v>37</v>
      </c>
      <c r="O162" s="159">
        <v>0</v>
      </c>
      <c r="P162" s="159">
        <f t="shared" ref="P162:P180" si="21">O162*H162</f>
        <v>0</v>
      </c>
      <c r="Q162" s="159">
        <v>0</v>
      </c>
      <c r="R162" s="159">
        <f t="shared" ref="R162:R180" si="22">Q162*H162</f>
        <v>0</v>
      </c>
      <c r="S162" s="159">
        <v>0</v>
      </c>
      <c r="T162" s="160">
        <f t="shared" ref="T162:T180" si="23">S162*H162</f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257</v>
      </c>
      <c r="AT162" s="161" t="s">
        <v>229</v>
      </c>
      <c r="AU162" s="161" t="s">
        <v>83</v>
      </c>
      <c r="AY162" s="14" t="s">
        <v>226</v>
      </c>
      <c r="BE162" s="162">
        <f t="shared" ref="BE162:BE180" si="24">IF(N162="základná",J162,0)</f>
        <v>0</v>
      </c>
      <c r="BF162" s="162">
        <f t="shared" ref="BF162:BF180" si="25">IF(N162="znížená",J162,0)</f>
        <v>110.51</v>
      </c>
      <c r="BG162" s="162">
        <f t="shared" ref="BG162:BG180" si="26">IF(N162="zákl. prenesená",J162,0)</f>
        <v>0</v>
      </c>
      <c r="BH162" s="162">
        <f t="shared" ref="BH162:BH180" si="27">IF(N162="zníž. prenesená",J162,0)</f>
        <v>0</v>
      </c>
      <c r="BI162" s="162">
        <f t="shared" ref="BI162:BI180" si="28">IF(N162="nulová",J162,0)</f>
        <v>0</v>
      </c>
      <c r="BJ162" s="14" t="s">
        <v>83</v>
      </c>
      <c r="BK162" s="162">
        <f t="shared" ref="BK162:BK180" si="29">ROUND(I162*H162,2)</f>
        <v>110.51</v>
      </c>
      <c r="BL162" s="14" t="s">
        <v>257</v>
      </c>
      <c r="BM162" s="161" t="s">
        <v>303</v>
      </c>
    </row>
    <row r="163" spans="1:65" s="2" customFormat="1" ht="16.5" customHeight="1">
      <c r="A163" s="26"/>
      <c r="B163" s="149"/>
      <c r="C163" s="167" t="s">
        <v>7</v>
      </c>
      <c r="D163" s="167" t="s">
        <v>362</v>
      </c>
      <c r="E163" s="168" t="s">
        <v>1838</v>
      </c>
      <c r="F163" s="169" t="s">
        <v>1839</v>
      </c>
      <c r="G163" s="170" t="s">
        <v>269</v>
      </c>
      <c r="H163" s="171">
        <v>1</v>
      </c>
      <c r="I163" s="172">
        <v>625.9</v>
      </c>
      <c r="J163" s="172">
        <f t="shared" si="20"/>
        <v>625.9</v>
      </c>
      <c r="K163" s="173"/>
      <c r="L163" s="174"/>
      <c r="M163" s="175" t="s">
        <v>1</v>
      </c>
      <c r="N163" s="176" t="s">
        <v>37</v>
      </c>
      <c r="O163" s="159">
        <v>0</v>
      </c>
      <c r="P163" s="159">
        <f t="shared" si="21"/>
        <v>0</v>
      </c>
      <c r="Q163" s="159">
        <v>0</v>
      </c>
      <c r="R163" s="159">
        <f t="shared" si="22"/>
        <v>0</v>
      </c>
      <c r="S163" s="159">
        <v>0</v>
      </c>
      <c r="T163" s="160">
        <f t="shared" si="2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288</v>
      </c>
      <c r="AT163" s="161" t="s">
        <v>362</v>
      </c>
      <c r="AU163" s="161" t="s">
        <v>83</v>
      </c>
      <c r="AY163" s="14" t="s">
        <v>226</v>
      </c>
      <c r="BE163" s="162">
        <f t="shared" si="24"/>
        <v>0</v>
      </c>
      <c r="BF163" s="162">
        <f t="shared" si="25"/>
        <v>625.9</v>
      </c>
      <c r="BG163" s="162">
        <f t="shared" si="26"/>
        <v>0</v>
      </c>
      <c r="BH163" s="162">
        <f t="shared" si="27"/>
        <v>0</v>
      </c>
      <c r="BI163" s="162">
        <f t="shared" si="28"/>
        <v>0</v>
      </c>
      <c r="BJ163" s="14" t="s">
        <v>83</v>
      </c>
      <c r="BK163" s="162">
        <f t="shared" si="29"/>
        <v>625.9</v>
      </c>
      <c r="BL163" s="14" t="s">
        <v>257</v>
      </c>
      <c r="BM163" s="161" t="s">
        <v>306</v>
      </c>
    </row>
    <row r="164" spans="1:65" s="2" customFormat="1" ht="16.5" customHeight="1">
      <c r="A164" s="26"/>
      <c r="B164" s="149"/>
      <c r="C164" s="167" t="s">
        <v>309</v>
      </c>
      <c r="D164" s="167" t="s">
        <v>362</v>
      </c>
      <c r="E164" s="168" t="s">
        <v>1840</v>
      </c>
      <c r="F164" s="169" t="s">
        <v>1841</v>
      </c>
      <c r="G164" s="170" t="s">
        <v>269</v>
      </c>
      <c r="H164" s="171">
        <v>1</v>
      </c>
      <c r="I164" s="172">
        <v>46.2</v>
      </c>
      <c r="J164" s="172">
        <f t="shared" si="20"/>
        <v>46.2</v>
      </c>
      <c r="K164" s="173"/>
      <c r="L164" s="174"/>
      <c r="M164" s="175" t="s">
        <v>1</v>
      </c>
      <c r="N164" s="176" t="s">
        <v>37</v>
      </c>
      <c r="O164" s="159">
        <v>0</v>
      </c>
      <c r="P164" s="159">
        <f t="shared" si="21"/>
        <v>0</v>
      </c>
      <c r="Q164" s="159">
        <v>0</v>
      </c>
      <c r="R164" s="159">
        <f t="shared" si="22"/>
        <v>0</v>
      </c>
      <c r="S164" s="159">
        <v>0</v>
      </c>
      <c r="T164" s="160">
        <f t="shared" si="2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288</v>
      </c>
      <c r="AT164" s="161" t="s">
        <v>362</v>
      </c>
      <c r="AU164" s="161" t="s">
        <v>83</v>
      </c>
      <c r="AY164" s="14" t="s">
        <v>226</v>
      </c>
      <c r="BE164" s="162">
        <f t="shared" si="24"/>
        <v>0</v>
      </c>
      <c r="BF164" s="162">
        <f t="shared" si="25"/>
        <v>46.2</v>
      </c>
      <c r="BG164" s="162">
        <f t="shared" si="26"/>
        <v>0</v>
      </c>
      <c r="BH164" s="162">
        <f t="shared" si="27"/>
        <v>0</v>
      </c>
      <c r="BI164" s="162">
        <f t="shared" si="28"/>
        <v>0</v>
      </c>
      <c r="BJ164" s="14" t="s">
        <v>83</v>
      </c>
      <c r="BK164" s="162">
        <f t="shared" si="29"/>
        <v>46.2</v>
      </c>
      <c r="BL164" s="14" t="s">
        <v>257</v>
      </c>
      <c r="BM164" s="161" t="s">
        <v>312</v>
      </c>
    </row>
    <row r="165" spans="1:65" s="2" customFormat="1" ht="37.9" customHeight="1">
      <c r="A165" s="26"/>
      <c r="B165" s="149"/>
      <c r="C165" s="150" t="s">
        <v>266</v>
      </c>
      <c r="D165" s="150" t="s">
        <v>229</v>
      </c>
      <c r="E165" s="151" t="s">
        <v>1842</v>
      </c>
      <c r="F165" s="152" t="s">
        <v>1843</v>
      </c>
      <c r="G165" s="153" t="s">
        <v>269</v>
      </c>
      <c r="H165" s="154">
        <v>1</v>
      </c>
      <c r="I165" s="155">
        <v>36.17</v>
      </c>
      <c r="J165" s="155">
        <f t="shared" si="20"/>
        <v>36.17</v>
      </c>
      <c r="K165" s="156"/>
      <c r="L165" s="27"/>
      <c r="M165" s="157" t="s">
        <v>1</v>
      </c>
      <c r="N165" s="158" t="s">
        <v>37</v>
      </c>
      <c r="O165" s="159">
        <v>0</v>
      </c>
      <c r="P165" s="159">
        <f t="shared" si="21"/>
        <v>0</v>
      </c>
      <c r="Q165" s="159">
        <v>0</v>
      </c>
      <c r="R165" s="159">
        <f t="shared" si="22"/>
        <v>0</v>
      </c>
      <c r="S165" s="159">
        <v>0</v>
      </c>
      <c r="T165" s="160">
        <f t="shared" si="2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257</v>
      </c>
      <c r="AT165" s="161" t="s">
        <v>229</v>
      </c>
      <c r="AU165" s="161" t="s">
        <v>83</v>
      </c>
      <c r="AY165" s="14" t="s">
        <v>226</v>
      </c>
      <c r="BE165" s="162">
        <f t="shared" si="24"/>
        <v>0</v>
      </c>
      <c r="BF165" s="162">
        <f t="shared" si="25"/>
        <v>36.17</v>
      </c>
      <c r="BG165" s="162">
        <f t="shared" si="26"/>
        <v>0</v>
      </c>
      <c r="BH165" s="162">
        <f t="shared" si="27"/>
        <v>0</v>
      </c>
      <c r="BI165" s="162">
        <f t="shared" si="28"/>
        <v>0</v>
      </c>
      <c r="BJ165" s="14" t="s">
        <v>83</v>
      </c>
      <c r="BK165" s="162">
        <f t="shared" si="29"/>
        <v>36.17</v>
      </c>
      <c r="BL165" s="14" t="s">
        <v>257</v>
      </c>
      <c r="BM165" s="161" t="s">
        <v>315</v>
      </c>
    </row>
    <row r="166" spans="1:65" s="2" customFormat="1" ht="16.5" customHeight="1">
      <c r="A166" s="26"/>
      <c r="B166" s="149"/>
      <c r="C166" s="167" t="s">
        <v>316</v>
      </c>
      <c r="D166" s="167" t="s">
        <v>362</v>
      </c>
      <c r="E166" s="168" t="s">
        <v>1844</v>
      </c>
      <c r="F166" s="169" t="s">
        <v>1845</v>
      </c>
      <c r="G166" s="170" t="s">
        <v>269</v>
      </c>
      <c r="H166" s="171">
        <v>1</v>
      </c>
      <c r="I166" s="172">
        <v>1388.2</v>
      </c>
      <c r="J166" s="172">
        <f t="shared" si="20"/>
        <v>1388.2</v>
      </c>
      <c r="K166" s="173"/>
      <c r="L166" s="174"/>
      <c r="M166" s="175" t="s">
        <v>1</v>
      </c>
      <c r="N166" s="176" t="s">
        <v>37</v>
      </c>
      <c r="O166" s="159">
        <v>0</v>
      </c>
      <c r="P166" s="159">
        <f t="shared" si="21"/>
        <v>0</v>
      </c>
      <c r="Q166" s="159">
        <v>0</v>
      </c>
      <c r="R166" s="159">
        <f t="shared" si="22"/>
        <v>0</v>
      </c>
      <c r="S166" s="159">
        <v>0</v>
      </c>
      <c r="T166" s="160">
        <f t="shared" si="2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288</v>
      </c>
      <c r="AT166" s="161" t="s">
        <v>362</v>
      </c>
      <c r="AU166" s="161" t="s">
        <v>83</v>
      </c>
      <c r="AY166" s="14" t="s">
        <v>226</v>
      </c>
      <c r="BE166" s="162">
        <f t="shared" si="24"/>
        <v>0</v>
      </c>
      <c r="BF166" s="162">
        <f t="shared" si="25"/>
        <v>1388.2</v>
      </c>
      <c r="BG166" s="162">
        <f t="shared" si="26"/>
        <v>0</v>
      </c>
      <c r="BH166" s="162">
        <f t="shared" si="27"/>
        <v>0</v>
      </c>
      <c r="BI166" s="162">
        <f t="shared" si="28"/>
        <v>0</v>
      </c>
      <c r="BJ166" s="14" t="s">
        <v>83</v>
      </c>
      <c r="BK166" s="162">
        <f t="shared" si="29"/>
        <v>1388.2</v>
      </c>
      <c r="BL166" s="14" t="s">
        <v>257</v>
      </c>
      <c r="BM166" s="161" t="s">
        <v>319</v>
      </c>
    </row>
    <row r="167" spans="1:65" s="2" customFormat="1" ht="24.2" customHeight="1">
      <c r="A167" s="26"/>
      <c r="B167" s="149"/>
      <c r="C167" s="150" t="s">
        <v>270</v>
      </c>
      <c r="D167" s="150" t="s">
        <v>229</v>
      </c>
      <c r="E167" s="151" t="s">
        <v>1194</v>
      </c>
      <c r="F167" s="152" t="s">
        <v>1195</v>
      </c>
      <c r="G167" s="153" t="s">
        <v>269</v>
      </c>
      <c r="H167" s="154">
        <v>1</v>
      </c>
      <c r="I167" s="155">
        <v>2070.46</v>
      </c>
      <c r="J167" s="155">
        <f t="shared" si="20"/>
        <v>2070.46</v>
      </c>
      <c r="K167" s="156"/>
      <c r="L167" s="27"/>
      <c r="M167" s="157" t="s">
        <v>1</v>
      </c>
      <c r="N167" s="158" t="s">
        <v>37</v>
      </c>
      <c r="O167" s="159">
        <v>0</v>
      </c>
      <c r="P167" s="159">
        <f t="shared" si="21"/>
        <v>0</v>
      </c>
      <c r="Q167" s="159">
        <v>0</v>
      </c>
      <c r="R167" s="159">
        <f t="shared" si="22"/>
        <v>0</v>
      </c>
      <c r="S167" s="159">
        <v>0</v>
      </c>
      <c r="T167" s="160">
        <f t="shared" si="23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257</v>
      </c>
      <c r="AT167" s="161" t="s">
        <v>229</v>
      </c>
      <c r="AU167" s="161" t="s">
        <v>83</v>
      </c>
      <c r="AY167" s="14" t="s">
        <v>226</v>
      </c>
      <c r="BE167" s="162">
        <f t="shared" si="24"/>
        <v>0</v>
      </c>
      <c r="BF167" s="162">
        <f t="shared" si="25"/>
        <v>2070.46</v>
      </c>
      <c r="BG167" s="162">
        <f t="shared" si="26"/>
        <v>0</v>
      </c>
      <c r="BH167" s="162">
        <f t="shared" si="27"/>
        <v>0</v>
      </c>
      <c r="BI167" s="162">
        <f t="shared" si="28"/>
        <v>0</v>
      </c>
      <c r="BJ167" s="14" t="s">
        <v>83</v>
      </c>
      <c r="BK167" s="162">
        <f t="shared" si="29"/>
        <v>2070.46</v>
      </c>
      <c r="BL167" s="14" t="s">
        <v>257</v>
      </c>
      <c r="BM167" s="161" t="s">
        <v>324</v>
      </c>
    </row>
    <row r="168" spans="1:65" s="2" customFormat="1" ht="24.2" customHeight="1">
      <c r="A168" s="26"/>
      <c r="B168" s="149"/>
      <c r="C168" s="167" t="s">
        <v>327</v>
      </c>
      <c r="D168" s="167" t="s">
        <v>362</v>
      </c>
      <c r="E168" s="168" t="s">
        <v>1846</v>
      </c>
      <c r="F168" s="169" t="s">
        <v>1847</v>
      </c>
      <c r="G168" s="170" t="s">
        <v>269</v>
      </c>
      <c r="H168" s="171">
        <v>1</v>
      </c>
      <c r="I168" s="172">
        <v>10887.93</v>
      </c>
      <c r="J168" s="172">
        <f t="shared" si="20"/>
        <v>10887.93</v>
      </c>
      <c r="K168" s="173"/>
      <c r="L168" s="174"/>
      <c r="M168" s="175" t="s">
        <v>1</v>
      </c>
      <c r="N168" s="176" t="s">
        <v>37</v>
      </c>
      <c r="O168" s="159">
        <v>0</v>
      </c>
      <c r="P168" s="159">
        <f t="shared" si="21"/>
        <v>0</v>
      </c>
      <c r="Q168" s="159">
        <v>0</v>
      </c>
      <c r="R168" s="159">
        <f t="shared" si="22"/>
        <v>0</v>
      </c>
      <c r="S168" s="159">
        <v>0</v>
      </c>
      <c r="T168" s="160">
        <f t="shared" si="23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288</v>
      </c>
      <c r="AT168" s="161" t="s">
        <v>362</v>
      </c>
      <c r="AU168" s="161" t="s">
        <v>83</v>
      </c>
      <c r="AY168" s="14" t="s">
        <v>226</v>
      </c>
      <c r="BE168" s="162">
        <f t="shared" si="24"/>
        <v>0</v>
      </c>
      <c r="BF168" s="162">
        <f t="shared" si="25"/>
        <v>10887.93</v>
      </c>
      <c r="BG168" s="162">
        <f t="shared" si="26"/>
        <v>0</v>
      </c>
      <c r="BH168" s="162">
        <f t="shared" si="27"/>
        <v>0</v>
      </c>
      <c r="BI168" s="162">
        <f t="shared" si="28"/>
        <v>0</v>
      </c>
      <c r="BJ168" s="14" t="s">
        <v>83</v>
      </c>
      <c r="BK168" s="162">
        <f t="shared" si="29"/>
        <v>10887.93</v>
      </c>
      <c r="BL168" s="14" t="s">
        <v>257</v>
      </c>
      <c r="BM168" s="161" t="s">
        <v>330</v>
      </c>
    </row>
    <row r="169" spans="1:65" s="2" customFormat="1" ht="16.5" customHeight="1">
      <c r="A169" s="26"/>
      <c r="B169" s="149"/>
      <c r="C169" s="167" t="s">
        <v>276</v>
      </c>
      <c r="D169" s="167" t="s">
        <v>362</v>
      </c>
      <c r="E169" s="168" t="s">
        <v>1198</v>
      </c>
      <c r="F169" s="169" t="s">
        <v>1199</v>
      </c>
      <c r="G169" s="170" t="s">
        <v>269</v>
      </c>
      <c r="H169" s="171">
        <v>1</v>
      </c>
      <c r="I169" s="172">
        <v>145.19999999999999</v>
      </c>
      <c r="J169" s="172">
        <f t="shared" si="20"/>
        <v>145.19999999999999</v>
      </c>
      <c r="K169" s="173"/>
      <c r="L169" s="174"/>
      <c r="M169" s="175" t="s">
        <v>1</v>
      </c>
      <c r="N169" s="176" t="s">
        <v>37</v>
      </c>
      <c r="O169" s="159">
        <v>0</v>
      </c>
      <c r="P169" s="159">
        <f t="shared" si="21"/>
        <v>0</v>
      </c>
      <c r="Q169" s="159">
        <v>0</v>
      </c>
      <c r="R169" s="159">
        <f t="shared" si="22"/>
        <v>0</v>
      </c>
      <c r="S169" s="159">
        <v>0</v>
      </c>
      <c r="T169" s="160">
        <f t="shared" si="23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288</v>
      </c>
      <c r="AT169" s="161" t="s">
        <v>362</v>
      </c>
      <c r="AU169" s="161" t="s">
        <v>83</v>
      </c>
      <c r="AY169" s="14" t="s">
        <v>226</v>
      </c>
      <c r="BE169" s="162">
        <f t="shared" si="24"/>
        <v>0</v>
      </c>
      <c r="BF169" s="162">
        <f t="shared" si="25"/>
        <v>145.19999999999999</v>
      </c>
      <c r="BG169" s="162">
        <f t="shared" si="26"/>
        <v>0</v>
      </c>
      <c r="BH169" s="162">
        <f t="shared" si="27"/>
        <v>0</v>
      </c>
      <c r="BI169" s="162">
        <f t="shared" si="28"/>
        <v>0</v>
      </c>
      <c r="BJ169" s="14" t="s">
        <v>83</v>
      </c>
      <c r="BK169" s="162">
        <f t="shared" si="29"/>
        <v>145.19999999999999</v>
      </c>
      <c r="BL169" s="14" t="s">
        <v>257</v>
      </c>
      <c r="BM169" s="161" t="s">
        <v>408</v>
      </c>
    </row>
    <row r="170" spans="1:65" s="2" customFormat="1" ht="16.5" customHeight="1">
      <c r="A170" s="26"/>
      <c r="B170" s="149"/>
      <c r="C170" s="167" t="s">
        <v>409</v>
      </c>
      <c r="D170" s="167" t="s">
        <v>362</v>
      </c>
      <c r="E170" s="168" t="s">
        <v>1200</v>
      </c>
      <c r="F170" s="169" t="s">
        <v>1201</v>
      </c>
      <c r="G170" s="170" t="s">
        <v>269</v>
      </c>
      <c r="H170" s="171">
        <v>1</v>
      </c>
      <c r="I170" s="172">
        <v>73.7</v>
      </c>
      <c r="J170" s="172">
        <f t="shared" si="20"/>
        <v>73.7</v>
      </c>
      <c r="K170" s="173"/>
      <c r="L170" s="174"/>
      <c r="M170" s="175" t="s">
        <v>1</v>
      </c>
      <c r="N170" s="176" t="s">
        <v>37</v>
      </c>
      <c r="O170" s="159">
        <v>0</v>
      </c>
      <c r="P170" s="159">
        <f t="shared" si="21"/>
        <v>0</v>
      </c>
      <c r="Q170" s="159">
        <v>0</v>
      </c>
      <c r="R170" s="159">
        <f t="shared" si="22"/>
        <v>0</v>
      </c>
      <c r="S170" s="159">
        <v>0</v>
      </c>
      <c r="T170" s="160">
        <f t="shared" si="23"/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288</v>
      </c>
      <c r="AT170" s="161" t="s">
        <v>362</v>
      </c>
      <c r="AU170" s="161" t="s">
        <v>83</v>
      </c>
      <c r="AY170" s="14" t="s">
        <v>226</v>
      </c>
      <c r="BE170" s="162">
        <f t="shared" si="24"/>
        <v>0</v>
      </c>
      <c r="BF170" s="162">
        <f t="shared" si="25"/>
        <v>73.7</v>
      </c>
      <c r="BG170" s="162">
        <f t="shared" si="26"/>
        <v>0</v>
      </c>
      <c r="BH170" s="162">
        <f t="shared" si="27"/>
        <v>0</v>
      </c>
      <c r="BI170" s="162">
        <f t="shared" si="28"/>
        <v>0</v>
      </c>
      <c r="BJ170" s="14" t="s">
        <v>83</v>
      </c>
      <c r="BK170" s="162">
        <f t="shared" si="29"/>
        <v>73.7</v>
      </c>
      <c r="BL170" s="14" t="s">
        <v>257</v>
      </c>
      <c r="BM170" s="161" t="s">
        <v>412</v>
      </c>
    </row>
    <row r="171" spans="1:65" s="2" customFormat="1" ht="24.2" customHeight="1">
      <c r="A171" s="26"/>
      <c r="B171" s="149"/>
      <c r="C171" s="167" t="s">
        <v>279</v>
      </c>
      <c r="D171" s="167" t="s">
        <v>362</v>
      </c>
      <c r="E171" s="168" t="s">
        <v>1202</v>
      </c>
      <c r="F171" s="169" t="s">
        <v>1203</v>
      </c>
      <c r="G171" s="170" t="s">
        <v>269</v>
      </c>
      <c r="H171" s="171">
        <v>1</v>
      </c>
      <c r="I171" s="172">
        <v>854.7</v>
      </c>
      <c r="J171" s="172">
        <f t="shared" si="20"/>
        <v>854.7</v>
      </c>
      <c r="K171" s="173"/>
      <c r="L171" s="174"/>
      <c r="M171" s="175" t="s">
        <v>1</v>
      </c>
      <c r="N171" s="176" t="s">
        <v>37</v>
      </c>
      <c r="O171" s="159">
        <v>0</v>
      </c>
      <c r="P171" s="159">
        <f t="shared" si="21"/>
        <v>0</v>
      </c>
      <c r="Q171" s="159">
        <v>0</v>
      </c>
      <c r="R171" s="159">
        <f t="shared" si="22"/>
        <v>0</v>
      </c>
      <c r="S171" s="159">
        <v>0</v>
      </c>
      <c r="T171" s="160">
        <f t="shared" si="23"/>
        <v>0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R171" s="161" t="s">
        <v>288</v>
      </c>
      <c r="AT171" s="161" t="s">
        <v>362</v>
      </c>
      <c r="AU171" s="161" t="s">
        <v>83</v>
      </c>
      <c r="AY171" s="14" t="s">
        <v>226</v>
      </c>
      <c r="BE171" s="162">
        <f t="shared" si="24"/>
        <v>0</v>
      </c>
      <c r="BF171" s="162">
        <f t="shared" si="25"/>
        <v>854.7</v>
      </c>
      <c r="BG171" s="162">
        <f t="shared" si="26"/>
        <v>0</v>
      </c>
      <c r="BH171" s="162">
        <f t="shared" si="27"/>
        <v>0</v>
      </c>
      <c r="BI171" s="162">
        <f t="shared" si="28"/>
        <v>0</v>
      </c>
      <c r="BJ171" s="14" t="s">
        <v>83</v>
      </c>
      <c r="BK171" s="162">
        <f t="shared" si="29"/>
        <v>854.7</v>
      </c>
      <c r="BL171" s="14" t="s">
        <v>257</v>
      </c>
      <c r="BM171" s="161" t="s">
        <v>415</v>
      </c>
    </row>
    <row r="172" spans="1:65" s="2" customFormat="1" ht="16.5" customHeight="1">
      <c r="A172" s="26"/>
      <c r="B172" s="149"/>
      <c r="C172" s="150" t="s">
        <v>416</v>
      </c>
      <c r="D172" s="150" t="s">
        <v>229</v>
      </c>
      <c r="E172" s="151" t="s">
        <v>1251</v>
      </c>
      <c r="F172" s="152" t="s">
        <v>1252</v>
      </c>
      <c r="G172" s="153" t="s">
        <v>269</v>
      </c>
      <c r="H172" s="154">
        <v>1</v>
      </c>
      <c r="I172" s="155">
        <v>29.19</v>
      </c>
      <c r="J172" s="155">
        <f t="shared" si="20"/>
        <v>29.19</v>
      </c>
      <c r="K172" s="156"/>
      <c r="L172" s="27"/>
      <c r="M172" s="157" t="s">
        <v>1</v>
      </c>
      <c r="N172" s="158" t="s">
        <v>37</v>
      </c>
      <c r="O172" s="159">
        <v>0</v>
      </c>
      <c r="P172" s="159">
        <f t="shared" si="21"/>
        <v>0</v>
      </c>
      <c r="Q172" s="159">
        <v>0</v>
      </c>
      <c r="R172" s="159">
        <f t="shared" si="22"/>
        <v>0</v>
      </c>
      <c r="S172" s="159">
        <v>0</v>
      </c>
      <c r="T172" s="160">
        <f t="shared" si="23"/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257</v>
      </c>
      <c r="AT172" s="161" t="s">
        <v>229</v>
      </c>
      <c r="AU172" s="161" t="s">
        <v>83</v>
      </c>
      <c r="AY172" s="14" t="s">
        <v>226</v>
      </c>
      <c r="BE172" s="162">
        <f t="shared" si="24"/>
        <v>0</v>
      </c>
      <c r="BF172" s="162">
        <f t="shared" si="25"/>
        <v>29.19</v>
      </c>
      <c r="BG172" s="162">
        <f t="shared" si="26"/>
        <v>0</v>
      </c>
      <c r="BH172" s="162">
        <f t="shared" si="27"/>
        <v>0</v>
      </c>
      <c r="BI172" s="162">
        <f t="shared" si="28"/>
        <v>0</v>
      </c>
      <c r="BJ172" s="14" t="s">
        <v>83</v>
      </c>
      <c r="BK172" s="162">
        <f t="shared" si="29"/>
        <v>29.19</v>
      </c>
      <c r="BL172" s="14" t="s">
        <v>257</v>
      </c>
      <c r="BM172" s="161" t="s">
        <v>419</v>
      </c>
    </row>
    <row r="173" spans="1:65" s="2" customFormat="1" ht="16.5" customHeight="1">
      <c r="A173" s="26"/>
      <c r="B173" s="149"/>
      <c r="C173" s="167" t="s">
        <v>283</v>
      </c>
      <c r="D173" s="167" t="s">
        <v>362</v>
      </c>
      <c r="E173" s="168" t="s">
        <v>1253</v>
      </c>
      <c r="F173" s="169" t="s">
        <v>1254</v>
      </c>
      <c r="G173" s="170" t="s">
        <v>269</v>
      </c>
      <c r="H173" s="171">
        <v>1</v>
      </c>
      <c r="I173" s="172">
        <v>286</v>
      </c>
      <c r="J173" s="172">
        <f t="shared" si="20"/>
        <v>286</v>
      </c>
      <c r="K173" s="173"/>
      <c r="L173" s="174"/>
      <c r="M173" s="175" t="s">
        <v>1</v>
      </c>
      <c r="N173" s="176" t="s">
        <v>37</v>
      </c>
      <c r="O173" s="159">
        <v>0</v>
      </c>
      <c r="P173" s="159">
        <f t="shared" si="21"/>
        <v>0</v>
      </c>
      <c r="Q173" s="159">
        <v>0</v>
      </c>
      <c r="R173" s="159">
        <f t="shared" si="22"/>
        <v>0</v>
      </c>
      <c r="S173" s="159">
        <v>0</v>
      </c>
      <c r="T173" s="160">
        <f t="shared" si="23"/>
        <v>0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R173" s="161" t="s">
        <v>288</v>
      </c>
      <c r="AT173" s="161" t="s">
        <v>362</v>
      </c>
      <c r="AU173" s="161" t="s">
        <v>83</v>
      </c>
      <c r="AY173" s="14" t="s">
        <v>226</v>
      </c>
      <c r="BE173" s="162">
        <f t="shared" si="24"/>
        <v>0</v>
      </c>
      <c r="BF173" s="162">
        <f t="shared" si="25"/>
        <v>286</v>
      </c>
      <c r="BG173" s="162">
        <f t="shared" si="26"/>
        <v>0</v>
      </c>
      <c r="BH173" s="162">
        <f t="shared" si="27"/>
        <v>0</v>
      </c>
      <c r="BI173" s="162">
        <f t="shared" si="28"/>
        <v>0</v>
      </c>
      <c r="BJ173" s="14" t="s">
        <v>83</v>
      </c>
      <c r="BK173" s="162">
        <f t="shared" si="29"/>
        <v>286</v>
      </c>
      <c r="BL173" s="14" t="s">
        <v>257</v>
      </c>
      <c r="BM173" s="161" t="s">
        <v>424</v>
      </c>
    </row>
    <row r="174" spans="1:65" s="2" customFormat="1" ht="16.5" customHeight="1">
      <c r="A174" s="26"/>
      <c r="B174" s="149"/>
      <c r="C174" s="150" t="s">
        <v>425</v>
      </c>
      <c r="D174" s="150" t="s">
        <v>229</v>
      </c>
      <c r="E174" s="151" t="s">
        <v>1213</v>
      </c>
      <c r="F174" s="152" t="s">
        <v>1214</v>
      </c>
      <c r="G174" s="153" t="s">
        <v>269</v>
      </c>
      <c r="H174" s="154">
        <v>1</v>
      </c>
      <c r="I174" s="155">
        <v>17.559999999999999</v>
      </c>
      <c r="J174" s="155">
        <f t="shared" si="20"/>
        <v>17.559999999999999</v>
      </c>
      <c r="K174" s="156"/>
      <c r="L174" s="27"/>
      <c r="M174" s="157" t="s">
        <v>1</v>
      </c>
      <c r="N174" s="158" t="s">
        <v>37</v>
      </c>
      <c r="O174" s="159">
        <v>0</v>
      </c>
      <c r="P174" s="159">
        <f t="shared" si="21"/>
        <v>0</v>
      </c>
      <c r="Q174" s="159">
        <v>0</v>
      </c>
      <c r="R174" s="159">
        <f t="shared" si="22"/>
        <v>0</v>
      </c>
      <c r="S174" s="159">
        <v>0</v>
      </c>
      <c r="T174" s="160">
        <f t="shared" si="23"/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257</v>
      </c>
      <c r="AT174" s="161" t="s">
        <v>229</v>
      </c>
      <c r="AU174" s="161" t="s">
        <v>83</v>
      </c>
      <c r="AY174" s="14" t="s">
        <v>226</v>
      </c>
      <c r="BE174" s="162">
        <f t="shared" si="24"/>
        <v>0</v>
      </c>
      <c r="BF174" s="162">
        <f t="shared" si="25"/>
        <v>17.559999999999999</v>
      </c>
      <c r="BG174" s="162">
        <f t="shared" si="26"/>
        <v>0</v>
      </c>
      <c r="BH174" s="162">
        <f t="shared" si="27"/>
        <v>0</v>
      </c>
      <c r="BI174" s="162">
        <f t="shared" si="28"/>
        <v>0</v>
      </c>
      <c r="BJ174" s="14" t="s">
        <v>83</v>
      </c>
      <c r="BK174" s="162">
        <f t="shared" si="29"/>
        <v>17.559999999999999</v>
      </c>
      <c r="BL174" s="14" t="s">
        <v>257</v>
      </c>
      <c r="BM174" s="161" t="s">
        <v>428</v>
      </c>
    </row>
    <row r="175" spans="1:65" s="2" customFormat="1" ht="16.5" customHeight="1">
      <c r="A175" s="26"/>
      <c r="B175" s="149"/>
      <c r="C175" s="167" t="s">
        <v>288</v>
      </c>
      <c r="D175" s="167" t="s">
        <v>362</v>
      </c>
      <c r="E175" s="168" t="s">
        <v>1215</v>
      </c>
      <c r="F175" s="169" t="s">
        <v>1216</v>
      </c>
      <c r="G175" s="170" t="s">
        <v>269</v>
      </c>
      <c r="H175" s="171">
        <v>1</v>
      </c>
      <c r="I175" s="172">
        <v>189.2</v>
      </c>
      <c r="J175" s="172">
        <f t="shared" si="20"/>
        <v>189.2</v>
      </c>
      <c r="K175" s="173"/>
      <c r="L175" s="174"/>
      <c r="M175" s="175" t="s">
        <v>1</v>
      </c>
      <c r="N175" s="176" t="s">
        <v>37</v>
      </c>
      <c r="O175" s="159">
        <v>0</v>
      </c>
      <c r="P175" s="159">
        <f t="shared" si="21"/>
        <v>0</v>
      </c>
      <c r="Q175" s="159">
        <v>0</v>
      </c>
      <c r="R175" s="159">
        <f t="shared" si="22"/>
        <v>0</v>
      </c>
      <c r="S175" s="159">
        <v>0</v>
      </c>
      <c r="T175" s="160">
        <f t="shared" si="23"/>
        <v>0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61" t="s">
        <v>288</v>
      </c>
      <c r="AT175" s="161" t="s">
        <v>362</v>
      </c>
      <c r="AU175" s="161" t="s">
        <v>83</v>
      </c>
      <c r="AY175" s="14" t="s">
        <v>226</v>
      </c>
      <c r="BE175" s="162">
        <f t="shared" si="24"/>
        <v>0</v>
      </c>
      <c r="BF175" s="162">
        <f t="shared" si="25"/>
        <v>189.2</v>
      </c>
      <c r="BG175" s="162">
        <f t="shared" si="26"/>
        <v>0</v>
      </c>
      <c r="BH175" s="162">
        <f t="shared" si="27"/>
        <v>0</v>
      </c>
      <c r="BI175" s="162">
        <f t="shared" si="28"/>
        <v>0</v>
      </c>
      <c r="BJ175" s="14" t="s">
        <v>83</v>
      </c>
      <c r="BK175" s="162">
        <f t="shared" si="29"/>
        <v>189.2</v>
      </c>
      <c r="BL175" s="14" t="s">
        <v>257</v>
      </c>
      <c r="BM175" s="161" t="s">
        <v>431</v>
      </c>
    </row>
    <row r="176" spans="1:65" s="2" customFormat="1" ht="16.5" customHeight="1">
      <c r="A176" s="26"/>
      <c r="B176" s="149"/>
      <c r="C176" s="167" t="s">
        <v>432</v>
      </c>
      <c r="D176" s="167" t="s">
        <v>362</v>
      </c>
      <c r="E176" s="168" t="s">
        <v>1259</v>
      </c>
      <c r="F176" s="169" t="s">
        <v>1260</v>
      </c>
      <c r="G176" s="170" t="s">
        <v>269</v>
      </c>
      <c r="H176" s="171">
        <v>1</v>
      </c>
      <c r="I176" s="172">
        <v>52.8</v>
      </c>
      <c r="J176" s="172">
        <f t="shared" si="20"/>
        <v>52.8</v>
      </c>
      <c r="K176" s="173"/>
      <c r="L176" s="174"/>
      <c r="M176" s="175" t="s">
        <v>1</v>
      </c>
      <c r="N176" s="176" t="s">
        <v>37</v>
      </c>
      <c r="O176" s="159">
        <v>0</v>
      </c>
      <c r="P176" s="159">
        <f t="shared" si="21"/>
        <v>0</v>
      </c>
      <c r="Q176" s="159">
        <v>0</v>
      </c>
      <c r="R176" s="159">
        <f t="shared" si="22"/>
        <v>0</v>
      </c>
      <c r="S176" s="159">
        <v>0</v>
      </c>
      <c r="T176" s="160">
        <f t="shared" si="23"/>
        <v>0</v>
      </c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R176" s="161" t="s">
        <v>288</v>
      </c>
      <c r="AT176" s="161" t="s">
        <v>362</v>
      </c>
      <c r="AU176" s="161" t="s">
        <v>83</v>
      </c>
      <c r="AY176" s="14" t="s">
        <v>226</v>
      </c>
      <c r="BE176" s="162">
        <f t="shared" si="24"/>
        <v>0</v>
      </c>
      <c r="BF176" s="162">
        <f t="shared" si="25"/>
        <v>52.8</v>
      </c>
      <c r="BG176" s="162">
        <f t="shared" si="26"/>
        <v>0</v>
      </c>
      <c r="BH176" s="162">
        <f t="shared" si="27"/>
        <v>0</v>
      </c>
      <c r="BI176" s="162">
        <f t="shared" si="28"/>
        <v>0</v>
      </c>
      <c r="BJ176" s="14" t="s">
        <v>83</v>
      </c>
      <c r="BK176" s="162">
        <f t="shared" si="29"/>
        <v>52.8</v>
      </c>
      <c r="BL176" s="14" t="s">
        <v>257</v>
      </c>
      <c r="BM176" s="161" t="s">
        <v>435</v>
      </c>
    </row>
    <row r="177" spans="1:65" s="2" customFormat="1" ht="16.5" customHeight="1">
      <c r="A177" s="26"/>
      <c r="B177" s="149"/>
      <c r="C177" s="167" t="s">
        <v>296</v>
      </c>
      <c r="D177" s="167" t="s">
        <v>362</v>
      </c>
      <c r="E177" s="168" t="s">
        <v>1261</v>
      </c>
      <c r="F177" s="169" t="s">
        <v>1262</v>
      </c>
      <c r="G177" s="170" t="s">
        <v>269</v>
      </c>
      <c r="H177" s="171">
        <v>1</v>
      </c>
      <c r="I177" s="172">
        <v>184.8</v>
      </c>
      <c r="J177" s="172">
        <f t="shared" si="20"/>
        <v>184.8</v>
      </c>
      <c r="K177" s="173"/>
      <c r="L177" s="174"/>
      <c r="M177" s="175" t="s">
        <v>1</v>
      </c>
      <c r="N177" s="176" t="s">
        <v>37</v>
      </c>
      <c r="O177" s="159">
        <v>0</v>
      </c>
      <c r="P177" s="159">
        <f t="shared" si="21"/>
        <v>0</v>
      </c>
      <c r="Q177" s="159">
        <v>0</v>
      </c>
      <c r="R177" s="159">
        <f t="shared" si="22"/>
        <v>0</v>
      </c>
      <c r="S177" s="159">
        <v>0</v>
      </c>
      <c r="T177" s="160">
        <f t="shared" si="23"/>
        <v>0</v>
      </c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R177" s="161" t="s">
        <v>288</v>
      </c>
      <c r="AT177" s="161" t="s">
        <v>362</v>
      </c>
      <c r="AU177" s="161" t="s">
        <v>83</v>
      </c>
      <c r="AY177" s="14" t="s">
        <v>226</v>
      </c>
      <c r="BE177" s="162">
        <f t="shared" si="24"/>
        <v>0</v>
      </c>
      <c r="BF177" s="162">
        <f t="shared" si="25"/>
        <v>184.8</v>
      </c>
      <c r="BG177" s="162">
        <f t="shared" si="26"/>
        <v>0</v>
      </c>
      <c r="BH177" s="162">
        <f t="shared" si="27"/>
        <v>0</v>
      </c>
      <c r="BI177" s="162">
        <f t="shared" si="28"/>
        <v>0</v>
      </c>
      <c r="BJ177" s="14" t="s">
        <v>83</v>
      </c>
      <c r="BK177" s="162">
        <f t="shared" si="29"/>
        <v>184.8</v>
      </c>
      <c r="BL177" s="14" t="s">
        <v>257</v>
      </c>
      <c r="BM177" s="161" t="s">
        <v>438</v>
      </c>
    </row>
    <row r="178" spans="1:65" s="2" customFormat="1" ht="16.5" customHeight="1">
      <c r="A178" s="26"/>
      <c r="B178" s="149"/>
      <c r="C178" s="167" t="s">
        <v>441</v>
      </c>
      <c r="D178" s="167" t="s">
        <v>362</v>
      </c>
      <c r="E178" s="168" t="s">
        <v>1263</v>
      </c>
      <c r="F178" s="169" t="s">
        <v>1264</v>
      </c>
      <c r="G178" s="170" t="s">
        <v>269</v>
      </c>
      <c r="H178" s="171">
        <v>1</v>
      </c>
      <c r="I178" s="172">
        <v>184.8</v>
      </c>
      <c r="J178" s="172">
        <f t="shared" si="20"/>
        <v>184.8</v>
      </c>
      <c r="K178" s="173"/>
      <c r="L178" s="174"/>
      <c r="M178" s="175" t="s">
        <v>1</v>
      </c>
      <c r="N178" s="176" t="s">
        <v>37</v>
      </c>
      <c r="O178" s="159">
        <v>0</v>
      </c>
      <c r="P178" s="159">
        <f t="shared" si="21"/>
        <v>0</v>
      </c>
      <c r="Q178" s="159">
        <v>0</v>
      </c>
      <c r="R178" s="159">
        <f t="shared" si="22"/>
        <v>0</v>
      </c>
      <c r="S178" s="159">
        <v>0</v>
      </c>
      <c r="T178" s="160">
        <f t="shared" si="23"/>
        <v>0</v>
      </c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R178" s="161" t="s">
        <v>288</v>
      </c>
      <c r="AT178" s="161" t="s">
        <v>362</v>
      </c>
      <c r="AU178" s="161" t="s">
        <v>83</v>
      </c>
      <c r="AY178" s="14" t="s">
        <v>226</v>
      </c>
      <c r="BE178" s="162">
        <f t="shared" si="24"/>
        <v>0</v>
      </c>
      <c r="BF178" s="162">
        <f t="shared" si="25"/>
        <v>184.8</v>
      </c>
      <c r="BG178" s="162">
        <f t="shared" si="26"/>
        <v>0</v>
      </c>
      <c r="BH178" s="162">
        <f t="shared" si="27"/>
        <v>0</v>
      </c>
      <c r="BI178" s="162">
        <f t="shared" si="28"/>
        <v>0</v>
      </c>
      <c r="BJ178" s="14" t="s">
        <v>83</v>
      </c>
      <c r="BK178" s="162">
        <f t="shared" si="29"/>
        <v>184.8</v>
      </c>
      <c r="BL178" s="14" t="s">
        <v>257</v>
      </c>
      <c r="BM178" s="161" t="s">
        <v>444</v>
      </c>
    </row>
    <row r="179" spans="1:65" s="2" customFormat="1" ht="24.2" customHeight="1">
      <c r="A179" s="26"/>
      <c r="B179" s="149"/>
      <c r="C179" s="167" t="s">
        <v>299</v>
      </c>
      <c r="D179" s="167" t="s">
        <v>362</v>
      </c>
      <c r="E179" s="168" t="s">
        <v>1271</v>
      </c>
      <c r="F179" s="169" t="s">
        <v>1272</v>
      </c>
      <c r="G179" s="170" t="s">
        <v>1273</v>
      </c>
      <c r="H179" s="171">
        <v>100</v>
      </c>
      <c r="I179" s="172">
        <v>0.83</v>
      </c>
      <c r="J179" s="172">
        <f t="shared" si="20"/>
        <v>83</v>
      </c>
      <c r="K179" s="173"/>
      <c r="L179" s="174"/>
      <c r="M179" s="175" t="s">
        <v>1</v>
      </c>
      <c r="N179" s="176" t="s">
        <v>37</v>
      </c>
      <c r="O179" s="159">
        <v>0</v>
      </c>
      <c r="P179" s="159">
        <f t="shared" si="21"/>
        <v>0</v>
      </c>
      <c r="Q179" s="159">
        <v>0</v>
      </c>
      <c r="R179" s="159">
        <f t="shared" si="22"/>
        <v>0</v>
      </c>
      <c r="S179" s="159">
        <v>0</v>
      </c>
      <c r="T179" s="160">
        <f t="shared" si="23"/>
        <v>0</v>
      </c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R179" s="161" t="s">
        <v>288</v>
      </c>
      <c r="AT179" s="161" t="s">
        <v>362</v>
      </c>
      <c r="AU179" s="161" t="s">
        <v>83</v>
      </c>
      <c r="AY179" s="14" t="s">
        <v>226</v>
      </c>
      <c r="BE179" s="162">
        <f t="shared" si="24"/>
        <v>0</v>
      </c>
      <c r="BF179" s="162">
        <f t="shared" si="25"/>
        <v>83</v>
      </c>
      <c r="BG179" s="162">
        <f t="shared" si="26"/>
        <v>0</v>
      </c>
      <c r="BH179" s="162">
        <f t="shared" si="27"/>
        <v>0</v>
      </c>
      <c r="BI179" s="162">
        <f t="shared" si="28"/>
        <v>0</v>
      </c>
      <c r="BJ179" s="14" t="s">
        <v>83</v>
      </c>
      <c r="BK179" s="162">
        <f t="shared" si="29"/>
        <v>83</v>
      </c>
      <c r="BL179" s="14" t="s">
        <v>257</v>
      </c>
      <c r="BM179" s="161" t="s">
        <v>447</v>
      </c>
    </row>
    <row r="180" spans="1:65" s="2" customFormat="1" ht="24.2" customHeight="1">
      <c r="A180" s="26"/>
      <c r="B180" s="149"/>
      <c r="C180" s="150" t="s">
        <v>448</v>
      </c>
      <c r="D180" s="150" t="s">
        <v>229</v>
      </c>
      <c r="E180" s="151" t="s">
        <v>1274</v>
      </c>
      <c r="F180" s="152" t="s">
        <v>1275</v>
      </c>
      <c r="G180" s="153" t="s">
        <v>1175</v>
      </c>
      <c r="H180" s="154">
        <v>172.66300000000001</v>
      </c>
      <c r="I180" s="155">
        <v>1.1499999999999999</v>
      </c>
      <c r="J180" s="155">
        <f t="shared" si="20"/>
        <v>198.56</v>
      </c>
      <c r="K180" s="156"/>
      <c r="L180" s="27"/>
      <c r="M180" s="157" t="s">
        <v>1</v>
      </c>
      <c r="N180" s="158" t="s">
        <v>37</v>
      </c>
      <c r="O180" s="159">
        <v>0</v>
      </c>
      <c r="P180" s="159">
        <f t="shared" si="21"/>
        <v>0</v>
      </c>
      <c r="Q180" s="159">
        <v>0</v>
      </c>
      <c r="R180" s="159">
        <f t="shared" si="22"/>
        <v>0</v>
      </c>
      <c r="S180" s="159">
        <v>0</v>
      </c>
      <c r="T180" s="160">
        <f t="shared" si="23"/>
        <v>0</v>
      </c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R180" s="161" t="s">
        <v>257</v>
      </c>
      <c r="AT180" s="161" t="s">
        <v>229</v>
      </c>
      <c r="AU180" s="161" t="s">
        <v>83</v>
      </c>
      <c r="AY180" s="14" t="s">
        <v>226</v>
      </c>
      <c r="BE180" s="162">
        <f t="shared" si="24"/>
        <v>0</v>
      </c>
      <c r="BF180" s="162">
        <f t="shared" si="25"/>
        <v>198.56</v>
      </c>
      <c r="BG180" s="162">
        <f t="shared" si="26"/>
        <v>0</v>
      </c>
      <c r="BH180" s="162">
        <f t="shared" si="27"/>
        <v>0</v>
      </c>
      <c r="BI180" s="162">
        <f t="shared" si="28"/>
        <v>0</v>
      </c>
      <c r="BJ180" s="14" t="s">
        <v>83</v>
      </c>
      <c r="BK180" s="162">
        <f t="shared" si="29"/>
        <v>198.56</v>
      </c>
      <c r="BL180" s="14" t="s">
        <v>257</v>
      </c>
      <c r="BM180" s="161" t="s">
        <v>451</v>
      </c>
    </row>
    <row r="181" spans="1:65" s="12" customFormat="1" ht="22.9" customHeight="1">
      <c r="B181" s="137"/>
      <c r="D181" s="138" t="s">
        <v>70</v>
      </c>
      <c r="E181" s="147" t="s">
        <v>1276</v>
      </c>
      <c r="F181" s="147" t="s">
        <v>1277</v>
      </c>
      <c r="J181" s="148">
        <f>BK181</f>
        <v>9251.49</v>
      </c>
      <c r="L181" s="137"/>
      <c r="M181" s="141"/>
      <c r="N181" s="142"/>
      <c r="O181" s="142"/>
      <c r="P181" s="143">
        <f>SUM(P182:P187)</f>
        <v>0</v>
      </c>
      <c r="Q181" s="142"/>
      <c r="R181" s="143">
        <f>SUM(R182:R187)</f>
        <v>0</v>
      </c>
      <c r="S181" s="142"/>
      <c r="T181" s="144">
        <f>SUM(T182:T187)</f>
        <v>0</v>
      </c>
      <c r="AR181" s="138" t="s">
        <v>83</v>
      </c>
      <c r="AT181" s="145" t="s">
        <v>70</v>
      </c>
      <c r="AU181" s="145" t="s">
        <v>78</v>
      </c>
      <c r="AY181" s="138" t="s">
        <v>226</v>
      </c>
      <c r="BK181" s="146">
        <f>SUM(BK182:BK187)</f>
        <v>9251.49</v>
      </c>
    </row>
    <row r="182" spans="1:65" s="2" customFormat="1" ht="24.2" customHeight="1">
      <c r="A182" s="26"/>
      <c r="B182" s="149"/>
      <c r="C182" s="150" t="s">
        <v>303</v>
      </c>
      <c r="D182" s="150" t="s">
        <v>229</v>
      </c>
      <c r="E182" s="151" t="s">
        <v>1278</v>
      </c>
      <c r="F182" s="152" t="s">
        <v>1279</v>
      </c>
      <c r="G182" s="153" t="s">
        <v>232</v>
      </c>
      <c r="H182" s="154">
        <v>107</v>
      </c>
      <c r="I182" s="155">
        <v>27.19</v>
      </c>
      <c r="J182" s="155">
        <f t="shared" ref="J182:J187" si="30">ROUND(I182*H182,2)</f>
        <v>2909.33</v>
      </c>
      <c r="K182" s="156"/>
      <c r="L182" s="27"/>
      <c r="M182" s="157" t="s">
        <v>1</v>
      </c>
      <c r="N182" s="158" t="s">
        <v>37</v>
      </c>
      <c r="O182" s="159">
        <v>0</v>
      </c>
      <c r="P182" s="159">
        <f t="shared" ref="P182:P187" si="31">O182*H182</f>
        <v>0</v>
      </c>
      <c r="Q182" s="159">
        <v>0</v>
      </c>
      <c r="R182" s="159">
        <f t="shared" ref="R182:R187" si="32">Q182*H182</f>
        <v>0</v>
      </c>
      <c r="S182" s="159">
        <v>0</v>
      </c>
      <c r="T182" s="160">
        <f t="shared" ref="T182:T187" si="33">S182*H182</f>
        <v>0</v>
      </c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R182" s="161" t="s">
        <v>257</v>
      </c>
      <c r="AT182" s="161" t="s">
        <v>229</v>
      </c>
      <c r="AU182" s="161" t="s">
        <v>83</v>
      </c>
      <c r="AY182" s="14" t="s">
        <v>226</v>
      </c>
      <c r="BE182" s="162">
        <f t="shared" ref="BE182:BE187" si="34">IF(N182="základná",J182,0)</f>
        <v>0</v>
      </c>
      <c r="BF182" s="162">
        <f t="shared" ref="BF182:BF187" si="35">IF(N182="znížená",J182,0)</f>
        <v>2909.33</v>
      </c>
      <c r="BG182" s="162">
        <f t="shared" ref="BG182:BG187" si="36">IF(N182="zákl. prenesená",J182,0)</f>
        <v>0</v>
      </c>
      <c r="BH182" s="162">
        <f t="shared" ref="BH182:BH187" si="37">IF(N182="zníž. prenesená",J182,0)</f>
        <v>0</v>
      </c>
      <c r="BI182" s="162">
        <f t="shared" ref="BI182:BI187" si="38">IF(N182="nulová",J182,0)</f>
        <v>0</v>
      </c>
      <c r="BJ182" s="14" t="s">
        <v>83</v>
      </c>
      <c r="BK182" s="162">
        <f t="shared" ref="BK182:BK187" si="39">ROUND(I182*H182,2)</f>
        <v>2909.33</v>
      </c>
      <c r="BL182" s="14" t="s">
        <v>257</v>
      </c>
      <c r="BM182" s="161" t="s">
        <v>454</v>
      </c>
    </row>
    <row r="183" spans="1:65" s="2" customFormat="1" ht="24.2" customHeight="1">
      <c r="A183" s="26"/>
      <c r="B183" s="149"/>
      <c r="C183" s="150" t="s">
        <v>455</v>
      </c>
      <c r="D183" s="150" t="s">
        <v>229</v>
      </c>
      <c r="E183" s="151" t="s">
        <v>1280</v>
      </c>
      <c r="F183" s="152" t="s">
        <v>1281</v>
      </c>
      <c r="G183" s="153" t="s">
        <v>232</v>
      </c>
      <c r="H183" s="154">
        <v>64.400000000000006</v>
      </c>
      <c r="I183" s="155">
        <v>32.520000000000003</v>
      </c>
      <c r="J183" s="155">
        <f t="shared" si="30"/>
        <v>2094.29</v>
      </c>
      <c r="K183" s="156"/>
      <c r="L183" s="27"/>
      <c r="M183" s="157" t="s">
        <v>1</v>
      </c>
      <c r="N183" s="158" t="s">
        <v>37</v>
      </c>
      <c r="O183" s="159">
        <v>0</v>
      </c>
      <c r="P183" s="159">
        <f t="shared" si="31"/>
        <v>0</v>
      </c>
      <c r="Q183" s="159">
        <v>0</v>
      </c>
      <c r="R183" s="159">
        <f t="shared" si="32"/>
        <v>0</v>
      </c>
      <c r="S183" s="159">
        <v>0</v>
      </c>
      <c r="T183" s="160">
        <f t="shared" si="33"/>
        <v>0</v>
      </c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R183" s="161" t="s">
        <v>257</v>
      </c>
      <c r="AT183" s="161" t="s">
        <v>229</v>
      </c>
      <c r="AU183" s="161" t="s">
        <v>83</v>
      </c>
      <c r="AY183" s="14" t="s">
        <v>226</v>
      </c>
      <c r="BE183" s="162">
        <f t="shared" si="34"/>
        <v>0</v>
      </c>
      <c r="BF183" s="162">
        <f t="shared" si="35"/>
        <v>2094.29</v>
      </c>
      <c r="BG183" s="162">
        <f t="shared" si="36"/>
        <v>0</v>
      </c>
      <c r="BH183" s="162">
        <f t="shared" si="37"/>
        <v>0</v>
      </c>
      <c r="BI183" s="162">
        <f t="shared" si="38"/>
        <v>0</v>
      </c>
      <c r="BJ183" s="14" t="s">
        <v>83</v>
      </c>
      <c r="BK183" s="162">
        <f t="shared" si="39"/>
        <v>2094.29</v>
      </c>
      <c r="BL183" s="14" t="s">
        <v>257</v>
      </c>
      <c r="BM183" s="161" t="s">
        <v>458</v>
      </c>
    </row>
    <row r="184" spans="1:65" s="2" customFormat="1" ht="24.2" customHeight="1">
      <c r="A184" s="26"/>
      <c r="B184" s="149"/>
      <c r="C184" s="150" t="s">
        <v>306</v>
      </c>
      <c r="D184" s="150" t="s">
        <v>229</v>
      </c>
      <c r="E184" s="151" t="s">
        <v>1282</v>
      </c>
      <c r="F184" s="152" t="s">
        <v>1283</v>
      </c>
      <c r="G184" s="153" t="s">
        <v>232</v>
      </c>
      <c r="H184" s="154">
        <v>55</v>
      </c>
      <c r="I184" s="155">
        <v>41.57</v>
      </c>
      <c r="J184" s="155">
        <f t="shared" si="30"/>
        <v>2286.35</v>
      </c>
      <c r="K184" s="156"/>
      <c r="L184" s="27"/>
      <c r="M184" s="157" t="s">
        <v>1</v>
      </c>
      <c r="N184" s="158" t="s">
        <v>37</v>
      </c>
      <c r="O184" s="159">
        <v>0</v>
      </c>
      <c r="P184" s="159">
        <f t="shared" si="31"/>
        <v>0</v>
      </c>
      <c r="Q184" s="159">
        <v>0</v>
      </c>
      <c r="R184" s="159">
        <f t="shared" si="32"/>
        <v>0</v>
      </c>
      <c r="S184" s="159">
        <v>0</v>
      </c>
      <c r="T184" s="160">
        <f t="shared" si="33"/>
        <v>0</v>
      </c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R184" s="161" t="s">
        <v>257</v>
      </c>
      <c r="AT184" s="161" t="s">
        <v>229</v>
      </c>
      <c r="AU184" s="161" t="s">
        <v>83</v>
      </c>
      <c r="AY184" s="14" t="s">
        <v>226</v>
      </c>
      <c r="BE184" s="162">
        <f t="shared" si="34"/>
        <v>0</v>
      </c>
      <c r="BF184" s="162">
        <f t="shared" si="35"/>
        <v>2286.35</v>
      </c>
      <c r="BG184" s="162">
        <f t="shared" si="36"/>
        <v>0</v>
      </c>
      <c r="BH184" s="162">
        <f t="shared" si="37"/>
        <v>0</v>
      </c>
      <c r="BI184" s="162">
        <f t="shared" si="38"/>
        <v>0</v>
      </c>
      <c r="BJ184" s="14" t="s">
        <v>83</v>
      </c>
      <c r="BK184" s="162">
        <f t="shared" si="39"/>
        <v>2286.35</v>
      </c>
      <c r="BL184" s="14" t="s">
        <v>257</v>
      </c>
      <c r="BM184" s="161" t="s">
        <v>461</v>
      </c>
    </row>
    <row r="185" spans="1:65" s="2" customFormat="1" ht="24.2" customHeight="1">
      <c r="A185" s="26"/>
      <c r="B185" s="149"/>
      <c r="C185" s="150" t="s">
        <v>462</v>
      </c>
      <c r="D185" s="150" t="s">
        <v>229</v>
      </c>
      <c r="E185" s="151" t="s">
        <v>1284</v>
      </c>
      <c r="F185" s="152" t="s">
        <v>1285</v>
      </c>
      <c r="G185" s="153" t="s">
        <v>232</v>
      </c>
      <c r="H185" s="154">
        <v>28</v>
      </c>
      <c r="I185" s="155">
        <v>62.4</v>
      </c>
      <c r="J185" s="155">
        <f t="shared" si="30"/>
        <v>1747.2</v>
      </c>
      <c r="K185" s="156"/>
      <c r="L185" s="27"/>
      <c r="M185" s="157" t="s">
        <v>1</v>
      </c>
      <c r="N185" s="158" t="s">
        <v>37</v>
      </c>
      <c r="O185" s="159">
        <v>0</v>
      </c>
      <c r="P185" s="159">
        <f t="shared" si="31"/>
        <v>0</v>
      </c>
      <c r="Q185" s="159">
        <v>0</v>
      </c>
      <c r="R185" s="159">
        <f t="shared" si="32"/>
        <v>0</v>
      </c>
      <c r="S185" s="159">
        <v>0</v>
      </c>
      <c r="T185" s="160">
        <f t="shared" si="33"/>
        <v>0</v>
      </c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R185" s="161" t="s">
        <v>257</v>
      </c>
      <c r="AT185" s="161" t="s">
        <v>229</v>
      </c>
      <c r="AU185" s="161" t="s">
        <v>83</v>
      </c>
      <c r="AY185" s="14" t="s">
        <v>226</v>
      </c>
      <c r="BE185" s="162">
        <f t="shared" si="34"/>
        <v>0</v>
      </c>
      <c r="BF185" s="162">
        <f t="shared" si="35"/>
        <v>1747.2</v>
      </c>
      <c r="BG185" s="162">
        <f t="shared" si="36"/>
        <v>0</v>
      </c>
      <c r="BH185" s="162">
        <f t="shared" si="37"/>
        <v>0</v>
      </c>
      <c r="BI185" s="162">
        <f t="shared" si="38"/>
        <v>0</v>
      </c>
      <c r="BJ185" s="14" t="s">
        <v>83</v>
      </c>
      <c r="BK185" s="162">
        <f t="shared" si="39"/>
        <v>1747.2</v>
      </c>
      <c r="BL185" s="14" t="s">
        <v>257</v>
      </c>
      <c r="BM185" s="161" t="s">
        <v>465</v>
      </c>
    </row>
    <row r="186" spans="1:65" s="2" customFormat="1" ht="21.75" customHeight="1">
      <c r="A186" s="26"/>
      <c r="B186" s="149"/>
      <c r="C186" s="150" t="s">
        <v>312</v>
      </c>
      <c r="D186" s="150" t="s">
        <v>229</v>
      </c>
      <c r="E186" s="151" t="s">
        <v>1290</v>
      </c>
      <c r="F186" s="152" t="s">
        <v>1291</v>
      </c>
      <c r="G186" s="153" t="s">
        <v>232</v>
      </c>
      <c r="H186" s="154">
        <v>254.4</v>
      </c>
      <c r="I186" s="155">
        <v>0.78</v>
      </c>
      <c r="J186" s="155">
        <f t="shared" si="30"/>
        <v>198.43</v>
      </c>
      <c r="K186" s="156"/>
      <c r="L186" s="27"/>
      <c r="M186" s="157" t="s">
        <v>1</v>
      </c>
      <c r="N186" s="158" t="s">
        <v>37</v>
      </c>
      <c r="O186" s="159">
        <v>0</v>
      </c>
      <c r="P186" s="159">
        <f t="shared" si="31"/>
        <v>0</v>
      </c>
      <c r="Q186" s="159">
        <v>0</v>
      </c>
      <c r="R186" s="159">
        <f t="shared" si="32"/>
        <v>0</v>
      </c>
      <c r="S186" s="159">
        <v>0</v>
      </c>
      <c r="T186" s="160">
        <f t="shared" si="33"/>
        <v>0</v>
      </c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R186" s="161" t="s">
        <v>257</v>
      </c>
      <c r="AT186" s="161" t="s">
        <v>229</v>
      </c>
      <c r="AU186" s="161" t="s">
        <v>83</v>
      </c>
      <c r="AY186" s="14" t="s">
        <v>226</v>
      </c>
      <c r="BE186" s="162">
        <f t="shared" si="34"/>
        <v>0</v>
      </c>
      <c r="BF186" s="162">
        <f t="shared" si="35"/>
        <v>198.43</v>
      </c>
      <c r="BG186" s="162">
        <f t="shared" si="36"/>
        <v>0</v>
      </c>
      <c r="BH186" s="162">
        <f t="shared" si="37"/>
        <v>0</v>
      </c>
      <c r="BI186" s="162">
        <f t="shared" si="38"/>
        <v>0</v>
      </c>
      <c r="BJ186" s="14" t="s">
        <v>83</v>
      </c>
      <c r="BK186" s="162">
        <f t="shared" si="39"/>
        <v>198.43</v>
      </c>
      <c r="BL186" s="14" t="s">
        <v>257</v>
      </c>
      <c r="BM186" s="161" t="s">
        <v>468</v>
      </c>
    </row>
    <row r="187" spans="1:65" s="2" customFormat="1" ht="24.2" customHeight="1">
      <c r="A187" s="26"/>
      <c r="B187" s="149"/>
      <c r="C187" s="150" t="s">
        <v>469</v>
      </c>
      <c r="D187" s="150" t="s">
        <v>229</v>
      </c>
      <c r="E187" s="151" t="s">
        <v>1294</v>
      </c>
      <c r="F187" s="152" t="s">
        <v>1295</v>
      </c>
      <c r="G187" s="153" t="s">
        <v>242</v>
      </c>
      <c r="H187" s="154">
        <v>0.28499999999999998</v>
      </c>
      <c r="I187" s="155">
        <v>55.75</v>
      </c>
      <c r="J187" s="155">
        <f t="shared" si="30"/>
        <v>15.89</v>
      </c>
      <c r="K187" s="156"/>
      <c r="L187" s="27"/>
      <c r="M187" s="157" t="s">
        <v>1</v>
      </c>
      <c r="N187" s="158" t="s">
        <v>37</v>
      </c>
      <c r="O187" s="159">
        <v>0</v>
      </c>
      <c r="P187" s="159">
        <f t="shared" si="31"/>
        <v>0</v>
      </c>
      <c r="Q187" s="159">
        <v>0</v>
      </c>
      <c r="R187" s="159">
        <f t="shared" si="32"/>
        <v>0</v>
      </c>
      <c r="S187" s="159">
        <v>0</v>
      </c>
      <c r="T187" s="160">
        <f t="shared" si="33"/>
        <v>0</v>
      </c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R187" s="161" t="s">
        <v>257</v>
      </c>
      <c r="AT187" s="161" t="s">
        <v>229</v>
      </c>
      <c r="AU187" s="161" t="s">
        <v>83</v>
      </c>
      <c r="AY187" s="14" t="s">
        <v>226</v>
      </c>
      <c r="BE187" s="162">
        <f t="shared" si="34"/>
        <v>0</v>
      </c>
      <c r="BF187" s="162">
        <f t="shared" si="35"/>
        <v>15.89</v>
      </c>
      <c r="BG187" s="162">
        <f t="shared" si="36"/>
        <v>0</v>
      </c>
      <c r="BH187" s="162">
        <f t="shared" si="37"/>
        <v>0</v>
      </c>
      <c r="BI187" s="162">
        <f t="shared" si="38"/>
        <v>0</v>
      </c>
      <c r="BJ187" s="14" t="s">
        <v>83</v>
      </c>
      <c r="BK187" s="162">
        <f t="shared" si="39"/>
        <v>15.89</v>
      </c>
      <c r="BL187" s="14" t="s">
        <v>257</v>
      </c>
      <c r="BM187" s="161" t="s">
        <v>472</v>
      </c>
    </row>
    <row r="188" spans="1:65" s="12" customFormat="1" ht="22.9" customHeight="1">
      <c r="B188" s="137"/>
      <c r="D188" s="138" t="s">
        <v>70</v>
      </c>
      <c r="E188" s="147" t="s">
        <v>1296</v>
      </c>
      <c r="F188" s="147" t="s">
        <v>1297</v>
      </c>
      <c r="J188" s="148">
        <f>BK188</f>
        <v>1380.56</v>
      </c>
      <c r="L188" s="137"/>
      <c r="M188" s="141"/>
      <c r="N188" s="142"/>
      <c r="O188" s="142"/>
      <c r="P188" s="143">
        <f>SUM(P189:P208)</f>
        <v>0</v>
      </c>
      <c r="Q188" s="142"/>
      <c r="R188" s="143">
        <f>SUM(R189:R208)</f>
        <v>0</v>
      </c>
      <c r="S188" s="142"/>
      <c r="T188" s="144">
        <f>SUM(T189:T208)</f>
        <v>0</v>
      </c>
      <c r="AR188" s="138" t="s">
        <v>83</v>
      </c>
      <c r="AT188" s="145" t="s">
        <v>70</v>
      </c>
      <c r="AU188" s="145" t="s">
        <v>78</v>
      </c>
      <c r="AY188" s="138" t="s">
        <v>226</v>
      </c>
      <c r="BK188" s="146">
        <f>SUM(BK189:BK208)</f>
        <v>1380.56</v>
      </c>
    </row>
    <row r="189" spans="1:65" s="2" customFormat="1" ht="16.5" customHeight="1">
      <c r="A189" s="26"/>
      <c r="B189" s="149"/>
      <c r="C189" s="150" t="s">
        <v>315</v>
      </c>
      <c r="D189" s="150" t="s">
        <v>229</v>
      </c>
      <c r="E189" s="151" t="s">
        <v>1848</v>
      </c>
      <c r="F189" s="152" t="s">
        <v>1849</v>
      </c>
      <c r="G189" s="153" t="s">
        <v>269</v>
      </c>
      <c r="H189" s="154">
        <v>3</v>
      </c>
      <c r="I189" s="155">
        <v>4.37</v>
      </c>
      <c r="J189" s="155">
        <f t="shared" ref="J189:J208" si="40">ROUND(I189*H189,2)</f>
        <v>13.11</v>
      </c>
      <c r="K189" s="156"/>
      <c r="L189" s="27"/>
      <c r="M189" s="157" t="s">
        <v>1</v>
      </c>
      <c r="N189" s="158" t="s">
        <v>37</v>
      </c>
      <c r="O189" s="159">
        <v>0</v>
      </c>
      <c r="P189" s="159">
        <f t="shared" ref="P189:P208" si="41">O189*H189</f>
        <v>0</v>
      </c>
      <c r="Q189" s="159">
        <v>0</v>
      </c>
      <c r="R189" s="159">
        <f t="shared" ref="R189:R208" si="42">Q189*H189</f>
        <v>0</v>
      </c>
      <c r="S189" s="159">
        <v>0</v>
      </c>
      <c r="T189" s="160">
        <f t="shared" ref="T189:T208" si="43">S189*H189</f>
        <v>0</v>
      </c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R189" s="161" t="s">
        <v>257</v>
      </c>
      <c r="AT189" s="161" t="s">
        <v>229</v>
      </c>
      <c r="AU189" s="161" t="s">
        <v>83</v>
      </c>
      <c r="AY189" s="14" t="s">
        <v>226</v>
      </c>
      <c r="BE189" s="162">
        <f t="shared" ref="BE189:BE208" si="44">IF(N189="základná",J189,0)</f>
        <v>0</v>
      </c>
      <c r="BF189" s="162">
        <f t="shared" ref="BF189:BF208" si="45">IF(N189="znížená",J189,0)</f>
        <v>13.11</v>
      </c>
      <c r="BG189" s="162">
        <f t="shared" ref="BG189:BG208" si="46">IF(N189="zákl. prenesená",J189,0)</f>
        <v>0</v>
      </c>
      <c r="BH189" s="162">
        <f t="shared" ref="BH189:BH208" si="47">IF(N189="zníž. prenesená",J189,0)</f>
        <v>0</v>
      </c>
      <c r="BI189" s="162">
        <f t="shared" ref="BI189:BI208" si="48">IF(N189="nulová",J189,0)</f>
        <v>0</v>
      </c>
      <c r="BJ189" s="14" t="s">
        <v>83</v>
      </c>
      <c r="BK189" s="162">
        <f t="shared" ref="BK189:BK208" si="49">ROUND(I189*H189,2)</f>
        <v>13.11</v>
      </c>
      <c r="BL189" s="14" t="s">
        <v>257</v>
      </c>
      <c r="BM189" s="161" t="s">
        <v>475</v>
      </c>
    </row>
    <row r="190" spans="1:65" s="2" customFormat="1" ht="16.5" customHeight="1">
      <c r="A190" s="26"/>
      <c r="B190" s="149"/>
      <c r="C190" s="167" t="s">
        <v>476</v>
      </c>
      <c r="D190" s="167" t="s">
        <v>362</v>
      </c>
      <c r="E190" s="168" t="s">
        <v>1017</v>
      </c>
      <c r="F190" s="169" t="s">
        <v>1018</v>
      </c>
      <c r="G190" s="170" t="s">
        <v>269</v>
      </c>
      <c r="H190" s="171">
        <v>3</v>
      </c>
      <c r="I190" s="172">
        <v>8.8000000000000007</v>
      </c>
      <c r="J190" s="172">
        <f t="shared" si="40"/>
        <v>26.4</v>
      </c>
      <c r="K190" s="173"/>
      <c r="L190" s="174"/>
      <c r="M190" s="175" t="s">
        <v>1</v>
      </c>
      <c r="N190" s="176" t="s">
        <v>37</v>
      </c>
      <c r="O190" s="159">
        <v>0</v>
      </c>
      <c r="P190" s="159">
        <f t="shared" si="41"/>
        <v>0</v>
      </c>
      <c r="Q190" s="159">
        <v>0</v>
      </c>
      <c r="R190" s="159">
        <f t="shared" si="42"/>
        <v>0</v>
      </c>
      <c r="S190" s="159">
        <v>0</v>
      </c>
      <c r="T190" s="160">
        <f t="shared" si="43"/>
        <v>0</v>
      </c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R190" s="161" t="s">
        <v>288</v>
      </c>
      <c r="AT190" s="161" t="s">
        <v>362</v>
      </c>
      <c r="AU190" s="161" t="s">
        <v>83</v>
      </c>
      <c r="AY190" s="14" t="s">
        <v>226</v>
      </c>
      <c r="BE190" s="162">
        <f t="shared" si="44"/>
        <v>0</v>
      </c>
      <c r="BF190" s="162">
        <f t="shared" si="45"/>
        <v>26.4</v>
      </c>
      <c r="BG190" s="162">
        <f t="shared" si="46"/>
        <v>0</v>
      </c>
      <c r="BH190" s="162">
        <f t="shared" si="47"/>
        <v>0</v>
      </c>
      <c r="BI190" s="162">
        <f t="shared" si="48"/>
        <v>0</v>
      </c>
      <c r="BJ190" s="14" t="s">
        <v>83</v>
      </c>
      <c r="BK190" s="162">
        <f t="shared" si="49"/>
        <v>26.4</v>
      </c>
      <c r="BL190" s="14" t="s">
        <v>257</v>
      </c>
      <c r="BM190" s="161" t="s">
        <v>477</v>
      </c>
    </row>
    <row r="191" spans="1:65" s="2" customFormat="1" ht="16.5" customHeight="1">
      <c r="A191" s="26"/>
      <c r="B191" s="149"/>
      <c r="C191" s="150" t="s">
        <v>319</v>
      </c>
      <c r="D191" s="150" t="s">
        <v>229</v>
      </c>
      <c r="E191" s="151" t="s">
        <v>1306</v>
      </c>
      <c r="F191" s="152" t="s">
        <v>1307</v>
      </c>
      <c r="G191" s="153" t="s">
        <v>269</v>
      </c>
      <c r="H191" s="154">
        <v>4</v>
      </c>
      <c r="I191" s="155">
        <v>4.7699999999999996</v>
      </c>
      <c r="J191" s="155">
        <f t="shared" si="40"/>
        <v>19.079999999999998</v>
      </c>
      <c r="K191" s="156"/>
      <c r="L191" s="27"/>
      <c r="M191" s="157" t="s">
        <v>1</v>
      </c>
      <c r="N191" s="158" t="s">
        <v>37</v>
      </c>
      <c r="O191" s="159">
        <v>0</v>
      </c>
      <c r="P191" s="159">
        <f t="shared" si="41"/>
        <v>0</v>
      </c>
      <c r="Q191" s="159">
        <v>0</v>
      </c>
      <c r="R191" s="159">
        <f t="shared" si="42"/>
        <v>0</v>
      </c>
      <c r="S191" s="159">
        <v>0</v>
      </c>
      <c r="T191" s="160">
        <f t="shared" si="43"/>
        <v>0</v>
      </c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R191" s="161" t="s">
        <v>257</v>
      </c>
      <c r="AT191" s="161" t="s">
        <v>229</v>
      </c>
      <c r="AU191" s="161" t="s">
        <v>83</v>
      </c>
      <c r="AY191" s="14" t="s">
        <v>226</v>
      </c>
      <c r="BE191" s="162">
        <f t="shared" si="44"/>
        <v>0</v>
      </c>
      <c r="BF191" s="162">
        <f t="shared" si="45"/>
        <v>19.079999999999998</v>
      </c>
      <c r="BG191" s="162">
        <f t="shared" si="46"/>
        <v>0</v>
      </c>
      <c r="BH191" s="162">
        <f t="shared" si="47"/>
        <v>0</v>
      </c>
      <c r="BI191" s="162">
        <f t="shared" si="48"/>
        <v>0</v>
      </c>
      <c r="BJ191" s="14" t="s">
        <v>83</v>
      </c>
      <c r="BK191" s="162">
        <f t="shared" si="49"/>
        <v>19.079999999999998</v>
      </c>
      <c r="BL191" s="14" t="s">
        <v>257</v>
      </c>
      <c r="BM191" s="161" t="s">
        <v>478</v>
      </c>
    </row>
    <row r="192" spans="1:65" s="2" customFormat="1" ht="16.5" customHeight="1">
      <c r="A192" s="26"/>
      <c r="B192" s="149"/>
      <c r="C192" s="167" t="s">
        <v>479</v>
      </c>
      <c r="D192" s="167" t="s">
        <v>362</v>
      </c>
      <c r="E192" s="168" t="s">
        <v>1021</v>
      </c>
      <c r="F192" s="169" t="s">
        <v>1022</v>
      </c>
      <c r="G192" s="170" t="s">
        <v>269</v>
      </c>
      <c r="H192" s="171">
        <v>4</v>
      </c>
      <c r="I192" s="172">
        <v>15.36</v>
      </c>
      <c r="J192" s="172">
        <f t="shared" si="40"/>
        <v>61.44</v>
      </c>
      <c r="K192" s="173"/>
      <c r="L192" s="174"/>
      <c r="M192" s="175" t="s">
        <v>1</v>
      </c>
      <c r="N192" s="176" t="s">
        <v>37</v>
      </c>
      <c r="O192" s="159">
        <v>0</v>
      </c>
      <c r="P192" s="159">
        <f t="shared" si="41"/>
        <v>0</v>
      </c>
      <c r="Q192" s="159">
        <v>0</v>
      </c>
      <c r="R192" s="159">
        <f t="shared" si="42"/>
        <v>0</v>
      </c>
      <c r="S192" s="159">
        <v>0</v>
      </c>
      <c r="T192" s="160">
        <f t="shared" si="43"/>
        <v>0</v>
      </c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R192" s="161" t="s">
        <v>288</v>
      </c>
      <c r="AT192" s="161" t="s">
        <v>362</v>
      </c>
      <c r="AU192" s="161" t="s">
        <v>83</v>
      </c>
      <c r="AY192" s="14" t="s">
        <v>226</v>
      </c>
      <c r="BE192" s="162">
        <f t="shared" si="44"/>
        <v>0</v>
      </c>
      <c r="BF192" s="162">
        <f t="shared" si="45"/>
        <v>61.44</v>
      </c>
      <c r="BG192" s="162">
        <f t="shared" si="46"/>
        <v>0</v>
      </c>
      <c r="BH192" s="162">
        <f t="shared" si="47"/>
        <v>0</v>
      </c>
      <c r="BI192" s="162">
        <f t="shared" si="48"/>
        <v>0</v>
      </c>
      <c r="BJ192" s="14" t="s">
        <v>83</v>
      </c>
      <c r="BK192" s="162">
        <f t="shared" si="49"/>
        <v>61.44</v>
      </c>
      <c r="BL192" s="14" t="s">
        <v>257</v>
      </c>
      <c r="BM192" s="161" t="s">
        <v>480</v>
      </c>
    </row>
    <row r="193" spans="1:65" s="2" customFormat="1" ht="24.2" customHeight="1">
      <c r="A193" s="26"/>
      <c r="B193" s="149"/>
      <c r="C193" s="150" t="s">
        <v>324</v>
      </c>
      <c r="D193" s="150" t="s">
        <v>229</v>
      </c>
      <c r="E193" s="151" t="s">
        <v>1312</v>
      </c>
      <c r="F193" s="152" t="s">
        <v>1313</v>
      </c>
      <c r="G193" s="153" t="s">
        <v>269</v>
      </c>
      <c r="H193" s="154">
        <v>11</v>
      </c>
      <c r="I193" s="155">
        <v>0.39</v>
      </c>
      <c r="J193" s="155">
        <f t="shared" si="40"/>
        <v>4.29</v>
      </c>
      <c r="K193" s="156"/>
      <c r="L193" s="27"/>
      <c r="M193" s="157" t="s">
        <v>1</v>
      </c>
      <c r="N193" s="158" t="s">
        <v>37</v>
      </c>
      <c r="O193" s="159">
        <v>0</v>
      </c>
      <c r="P193" s="159">
        <f t="shared" si="41"/>
        <v>0</v>
      </c>
      <c r="Q193" s="159">
        <v>0</v>
      </c>
      <c r="R193" s="159">
        <f t="shared" si="42"/>
        <v>0</v>
      </c>
      <c r="S193" s="159">
        <v>0</v>
      </c>
      <c r="T193" s="160">
        <f t="shared" si="43"/>
        <v>0</v>
      </c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R193" s="161" t="s">
        <v>257</v>
      </c>
      <c r="AT193" s="161" t="s">
        <v>229</v>
      </c>
      <c r="AU193" s="161" t="s">
        <v>83</v>
      </c>
      <c r="AY193" s="14" t="s">
        <v>226</v>
      </c>
      <c r="BE193" s="162">
        <f t="shared" si="44"/>
        <v>0</v>
      </c>
      <c r="BF193" s="162">
        <f t="shared" si="45"/>
        <v>4.29</v>
      </c>
      <c r="BG193" s="162">
        <f t="shared" si="46"/>
        <v>0</v>
      </c>
      <c r="BH193" s="162">
        <f t="shared" si="47"/>
        <v>0</v>
      </c>
      <c r="BI193" s="162">
        <f t="shared" si="48"/>
        <v>0</v>
      </c>
      <c r="BJ193" s="14" t="s">
        <v>83</v>
      </c>
      <c r="BK193" s="162">
        <f t="shared" si="49"/>
        <v>4.29</v>
      </c>
      <c r="BL193" s="14" t="s">
        <v>257</v>
      </c>
      <c r="BM193" s="161" t="s">
        <v>483</v>
      </c>
    </row>
    <row r="194" spans="1:65" s="2" customFormat="1" ht="16.5" customHeight="1">
      <c r="A194" s="26"/>
      <c r="B194" s="149"/>
      <c r="C194" s="167" t="s">
        <v>484</v>
      </c>
      <c r="D194" s="167" t="s">
        <v>362</v>
      </c>
      <c r="E194" s="168" t="s">
        <v>1314</v>
      </c>
      <c r="F194" s="169" t="s">
        <v>1315</v>
      </c>
      <c r="G194" s="170" t="s">
        <v>269</v>
      </c>
      <c r="H194" s="171">
        <v>11</v>
      </c>
      <c r="I194" s="172">
        <v>1.27</v>
      </c>
      <c r="J194" s="172">
        <f t="shared" si="40"/>
        <v>13.97</v>
      </c>
      <c r="K194" s="173"/>
      <c r="L194" s="174"/>
      <c r="M194" s="175" t="s">
        <v>1</v>
      </c>
      <c r="N194" s="176" t="s">
        <v>37</v>
      </c>
      <c r="O194" s="159">
        <v>0</v>
      </c>
      <c r="P194" s="159">
        <f t="shared" si="41"/>
        <v>0</v>
      </c>
      <c r="Q194" s="159">
        <v>0</v>
      </c>
      <c r="R194" s="159">
        <f t="shared" si="42"/>
        <v>0</v>
      </c>
      <c r="S194" s="159">
        <v>0</v>
      </c>
      <c r="T194" s="160">
        <f t="shared" si="43"/>
        <v>0</v>
      </c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R194" s="161" t="s">
        <v>288</v>
      </c>
      <c r="AT194" s="161" t="s">
        <v>362</v>
      </c>
      <c r="AU194" s="161" t="s">
        <v>83</v>
      </c>
      <c r="AY194" s="14" t="s">
        <v>226</v>
      </c>
      <c r="BE194" s="162">
        <f t="shared" si="44"/>
        <v>0</v>
      </c>
      <c r="BF194" s="162">
        <f t="shared" si="45"/>
        <v>13.97</v>
      </c>
      <c r="BG194" s="162">
        <f t="shared" si="46"/>
        <v>0</v>
      </c>
      <c r="BH194" s="162">
        <f t="shared" si="47"/>
        <v>0</v>
      </c>
      <c r="BI194" s="162">
        <f t="shared" si="48"/>
        <v>0</v>
      </c>
      <c r="BJ194" s="14" t="s">
        <v>83</v>
      </c>
      <c r="BK194" s="162">
        <f t="shared" si="49"/>
        <v>13.97</v>
      </c>
      <c r="BL194" s="14" t="s">
        <v>257</v>
      </c>
      <c r="BM194" s="161" t="s">
        <v>485</v>
      </c>
    </row>
    <row r="195" spans="1:65" s="2" customFormat="1" ht="21.75" customHeight="1">
      <c r="A195" s="26"/>
      <c r="B195" s="149"/>
      <c r="C195" s="150" t="s">
        <v>330</v>
      </c>
      <c r="D195" s="150" t="s">
        <v>229</v>
      </c>
      <c r="E195" s="151" t="s">
        <v>1298</v>
      </c>
      <c r="F195" s="152" t="s">
        <v>1299</v>
      </c>
      <c r="G195" s="153" t="s">
        <v>1033</v>
      </c>
      <c r="H195" s="154">
        <v>18</v>
      </c>
      <c r="I195" s="155">
        <v>1.95</v>
      </c>
      <c r="J195" s="155">
        <f t="shared" si="40"/>
        <v>35.1</v>
      </c>
      <c r="K195" s="156"/>
      <c r="L195" s="27"/>
      <c r="M195" s="157" t="s">
        <v>1</v>
      </c>
      <c r="N195" s="158" t="s">
        <v>37</v>
      </c>
      <c r="O195" s="159">
        <v>0</v>
      </c>
      <c r="P195" s="159">
        <f t="shared" si="41"/>
        <v>0</v>
      </c>
      <c r="Q195" s="159">
        <v>0</v>
      </c>
      <c r="R195" s="159">
        <f t="shared" si="42"/>
        <v>0</v>
      </c>
      <c r="S195" s="159">
        <v>0</v>
      </c>
      <c r="T195" s="160">
        <f t="shared" si="43"/>
        <v>0</v>
      </c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R195" s="161" t="s">
        <v>257</v>
      </c>
      <c r="AT195" s="161" t="s">
        <v>229</v>
      </c>
      <c r="AU195" s="161" t="s">
        <v>83</v>
      </c>
      <c r="AY195" s="14" t="s">
        <v>226</v>
      </c>
      <c r="BE195" s="162">
        <f t="shared" si="44"/>
        <v>0</v>
      </c>
      <c r="BF195" s="162">
        <f t="shared" si="45"/>
        <v>35.1</v>
      </c>
      <c r="BG195" s="162">
        <f t="shared" si="46"/>
        <v>0</v>
      </c>
      <c r="BH195" s="162">
        <f t="shared" si="47"/>
        <v>0</v>
      </c>
      <c r="BI195" s="162">
        <f t="shared" si="48"/>
        <v>0</v>
      </c>
      <c r="BJ195" s="14" t="s">
        <v>83</v>
      </c>
      <c r="BK195" s="162">
        <f t="shared" si="49"/>
        <v>35.1</v>
      </c>
      <c r="BL195" s="14" t="s">
        <v>257</v>
      </c>
      <c r="BM195" s="161" t="s">
        <v>490</v>
      </c>
    </row>
    <row r="196" spans="1:65" s="2" customFormat="1" ht="24.2" customHeight="1">
      <c r="A196" s="26"/>
      <c r="B196" s="149"/>
      <c r="C196" s="150" t="s">
        <v>491</v>
      </c>
      <c r="D196" s="150" t="s">
        <v>229</v>
      </c>
      <c r="E196" s="151" t="s">
        <v>1300</v>
      </c>
      <c r="F196" s="152" t="s">
        <v>1301</v>
      </c>
      <c r="G196" s="153" t="s">
        <v>269</v>
      </c>
      <c r="H196" s="154">
        <v>18</v>
      </c>
      <c r="I196" s="155">
        <v>4.05</v>
      </c>
      <c r="J196" s="155">
        <f t="shared" si="40"/>
        <v>72.900000000000006</v>
      </c>
      <c r="K196" s="156"/>
      <c r="L196" s="27"/>
      <c r="M196" s="157" t="s">
        <v>1</v>
      </c>
      <c r="N196" s="158" t="s">
        <v>37</v>
      </c>
      <c r="O196" s="159">
        <v>0</v>
      </c>
      <c r="P196" s="159">
        <f t="shared" si="41"/>
        <v>0</v>
      </c>
      <c r="Q196" s="159">
        <v>0</v>
      </c>
      <c r="R196" s="159">
        <f t="shared" si="42"/>
        <v>0</v>
      </c>
      <c r="S196" s="159">
        <v>0</v>
      </c>
      <c r="T196" s="160">
        <f t="shared" si="43"/>
        <v>0</v>
      </c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R196" s="161" t="s">
        <v>257</v>
      </c>
      <c r="AT196" s="161" t="s">
        <v>229</v>
      </c>
      <c r="AU196" s="161" t="s">
        <v>83</v>
      </c>
      <c r="AY196" s="14" t="s">
        <v>226</v>
      </c>
      <c r="BE196" s="162">
        <f t="shared" si="44"/>
        <v>0</v>
      </c>
      <c r="BF196" s="162">
        <f t="shared" si="45"/>
        <v>72.900000000000006</v>
      </c>
      <c r="BG196" s="162">
        <f t="shared" si="46"/>
        <v>0</v>
      </c>
      <c r="BH196" s="162">
        <f t="shared" si="47"/>
        <v>0</v>
      </c>
      <c r="BI196" s="162">
        <f t="shared" si="48"/>
        <v>0</v>
      </c>
      <c r="BJ196" s="14" t="s">
        <v>83</v>
      </c>
      <c r="BK196" s="162">
        <f t="shared" si="49"/>
        <v>72.900000000000006</v>
      </c>
      <c r="BL196" s="14" t="s">
        <v>257</v>
      </c>
      <c r="BM196" s="161" t="s">
        <v>494</v>
      </c>
    </row>
    <row r="197" spans="1:65" s="2" customFormat="1" ht="16.5" customHeight="1">
      <c r="A197" s="26"/>
      <c r="B197" s="149"/>
      <c r="C197" s="150" t="s">
        <v>408</v>
      </c>
      <c r="D197" s="150" t="s">
        <v>229</v>
      </c>
      <c r="E197" s="151" t="s">
        <v>1302</v>
      </c>
      <c r="F197" s="152" t="s">
        <v>1303</v>
      </c>
      <c r="G197" s="153" t="s">
        <v>269</v>
      </c>
      <c r="H197" s="154">
        <v>18</v>
      </c>
      <c r="I197" s="155">
        <v>3.4</v>
      </c>
      <c r="J197" s="155">
        <f t="shared" si="40"/>
        <v>61.2</v>
      </c>
      <c r="K197" s="156"/>
      <c r="L197" s="27"/>
      <c r="M197" s="157" t="s">
        <v>1</v>
      </c>
      <c r="N197" s="158" t="s">
        <v>37</v>
      </c>
      <c r="O197" s="159">
        <v>0</v>
      </c>
      <c r="P197" s="159">
        <f t="shared" si="41"/>
        <v>0</v>
      </c>
      <c r="Q197" s="159">
        <v>0</v>
      </c>
      <c r="R197" s="159">
        <f t="shared" si="42"/>
        <v>0</v>
      </c>
      <c r="S197" s="159">
        <v>0</v>
      </c>
      <c r="T197" s="160">
        <f t="shared" si="43"/>
        <v>0</v>
      </c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R197" s="161" t="s">
        <v>257</v>
      </c>
      <c r="AT197" s="161" t="s">
        <v>229</v>
      </c>
      <c r="AU197" s="161" t="s">
        <v>83</v>
      </c>
      <c r="AY197" s="14" t="s">
        <v>226</v>
      </c>
      <c r="BE197" s="162">
        <f t="shared" si="44"/>
        <v>0</v>
      </c>
      <c r="BF197" s="162">
        <f t="shared" si="45"/>
        <v>61.2</v>
      </c>
      <c r="BG197" s="162">
        <f t="shared" si="46"/>
        <v>0</v>
      </c>
      <c r="BH197" s="162">
        <f t="shared" si="47"/>
        <v>0</v>
      </c>
      <c r="BI197" s="162">
        <f t="shared" si="48"/>
        <v>0</v>
      </c>
      <c r="BJ197" s="14" t="s">
        <v>83</v>
      </c>
      <c r="BK197" s="162">
        <f t="shared" si="49"/>
        <v>61.2</v>
      </c>
      <c r="BL197" s="14" t="s">
        <v>257</v>
      </c>
      <c r="BM197" s="161" t="s">
        <v>497</v>
      </c>
    </row>
    <row r="198" spans="1:65" s="2" customFormat="1" ht="49.15" customHeight="1">
      <c r="A198" s="26"/>
      <c r="B198" s="149"/>
      <c r="C198" s="167" t="s">
        <v>500</v>
      </c>
      <c r="D198" s="167" t="s">
        <v>362</v>
      </c>
      <c r="E198" s="168" t="s">
        <v>1304</v>
      </c>
      <c r="F198" s="169" t="s">
        <v>1305</v>
      </c>
      <c r="G198" s="170" t="s">
        <v>269</v>
      </c>
      <c r="H198" s="171">
        <v>18</v>
      </c>
      <c r="I198" s="172">
        <v>40.1</v>
      </c>
      <c r="J198" s="172">
        <f t="shared" si="40"/>
        <v>721.8</v>
      </c>
      <c r="K198" s="173"/>
      <c r="L198" s="174"/>
      <c r="M198" s="175" t="s">
        <v>1</v>
      </c>
      <c r="N198" s="176" t="s">
        <v>37</v>
      </c>
      <c r="O198" s="159">
        <v>0</v>
      </c>
      <c r="P198" s="159">
        <f t="shared" si="41"/>
        <v>0</v>
      </c>
      <c r="Q198" s="159">
        <v>0</v>
      </c>
      <c r="R198" s="159">
        <f t="shared" si="42"/>
        <v>0</v>
      </c>
      <c r="S198" s="159">
        <v>0</v>
      </c>
      <c r="T198" s="160">
        <f t="shared" si="43"/>
        <v>0</v>
      </c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R198" s="161" t="s">
        <v>288</v>
      </c>
      <c r="AT198" s="161" t="s">
        <v>362</v>
      </c>
      <c r="AU198" s="161" t="s">
        <v>83</v>
      </c>
      <c r="AY198" s="14" t="s">
        <v>226</v>
      </c>
      <c r="BE198" s="162">
        <f t="shared" si="44"/>
        <v>0</v>
      </c>
      <c r="BF198" s="162">
        <f t="shared" si="45"/>
        <v>721.8</v>
      </c>
      <c r="BG198" s="162">
        <f t="shared" si="46"/>
        <v>0</v>
      </c>
      <c r="BH198" s="162">
        <f t="shared" si="47"/>
        <v>0</v>
      </c>
      <c r="BI198" s="162">
        <f t="shared" si="48"/>
        <v>0</v>
      </c>
      <c r="BJ198" s="14" t="s">
        <v>83</v>
      </c>
      <c r="BK198" s="162">
        <f t="shared" si="49"/>
        <v>721.8</v>
      </c>
      <c r="BL198" s="14" t="s">
        <v>257</v>
      </c>
      <c r="BM198" s="161" t="s">
        <v>503</v>
      </c>
    </row>
    <row r="199" spans="1:65" s="2" customFormat="1" ht="16.5" customHeight="1">
      <c r="A199" s="26"/>
      <c r="B199" s="149"/>
      <c r="C199" s="150" t="s">
        <v>412</v>
      </c>
      <c r="D199" s="150" t="s">
        <v>229</v>
      </c>
      <c r="E199" s="151" t="s">
        <v>1316</v>
      </c>
      <c r="F199" s="152" t="s">
        <v>1317</v>
      </c>
      <c r="G199" s="153" t="s">
        <v>269</v>
      </c>
      <c r="H199" s="154">
        <v>2</v>
      </c>
      <c r="I199" s="155">
        <v>4.74</v>
      </c>
      <c r="J199" s="155">
        <f t="shared" si="40"/>
        <v>9.48</v>
      </c>
      <c r="K199" s="156"/>
      <c r="L199" s="27"/>
      <c r="M199" s="157" t="s">
        <v>1</v>
      </c>
      <c r="N199" s="158" t="s">
        <v>37</v>
      </c>
      <c r="O199" s="159">
        <v>0</v>
      </c>
      <c r="P199" s="159">
        <f t="shared" si="41"/>
        <v>0</v>
      </c>
      <c r="Q199" s="159">
        <v>0</v>
      </c>
      <c r="R199" s="159">
        <f t="shared" si="42"/>
        <v>0</v>
      </c>
      <c r="S199" s="159">
        <v>0</v>
      </c>
      <c r="T199" s="160">
        <f t="shared" si="43"/>
        <v>0</v>
      </c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R199" s="161" t="s">
        <v>257</v>
      </c>
      <c r="AT199" s="161" t="s">
        <v>229</v>
      </c>
      <c r="AU199" s="161" t="s">
        <v>83</v>
      </c>
      <c r="AY199" s="14" t="s">
        <v>226</v>
      </c>
      <c r="BE199" s="162">
        <f t="shared" si="44"/>
        <v>0</v>
      </c>
      <c r="BF199" s="162">
        <f t="shared" si="45"/>
        <v>9.48</v>
      </c>
      <c r="BG199" s="162">
        <f t="shared" si="46"/>
        <v>0</v>
      </c>
      <c r="BH199" s="162">
        <f t="shared" si="47"/>
        <v>0</v>
      </c>
      <c r="BI199" s="162">
        <f t="shared" si="48"/>
        <v>0</v>
      </c>
      <c r="BJ199" s="14" t="s">
        <v>83</v>
      </c>
      <c r="BK199" s="162">
        <f t="shared" si="49"/>
        <v>9.48</v>
      </c>
      <c r="BL199" s="14" t="s">
        <v>257</v>
      </c>
      <c r="BM199" s="161" t="s">
        <v>506</v>
      </c>
    </row>
    <row r="200" spans="1:65" s="2" customFormat="1" ht="21.75" customHeight="1">
      <c r="A200" s="26"/>
      <c r="B200" s="149"/>
      <c r="C200" s="167" t="s">
        <v>507</v>
      </c>
      <c r="D200" s="167" t="s">
        <v>362</v>
      </c>
      <c r="E200" s="168" t="s">
        <v>1318</v>
      </c>
      <c r="F200" s="169" t="s">
        <v>1319</v>
      </c>
      <c r="G200" s="170" t="s">
        <v>269</v>
      </c>
      <c r="H200" s="171">
        <v>2</v>
      </c>
      <c r="I200" s="172">
        <v>18.510000000000002</v>
      </c>
      <c r="J200" s="172">
        <f t="shared" si="40"/>
        <v>37.020000000000003</v>
      </c>
      <c r="K200" s="173"/>
      <c r="L200" s="174"/>
      <c r="M200" s="175" t="s">
        <v>1</v>
      </c>
      <c r="N200" s="176" t="s">
        <v>37</v>
      </c>
      <c r="O200" s="159">
        <v>0</v>
      </c>
      <c r="P200" s="159">
        <f t="shared" si="41"/>
        <v>0</v>
      </c>
      <c r="Q200" s="159">
        <v>0</v>
      </c>
      <c r="R200" s="159">
        <f t="shared" si="42"/>
        <v>0</v>
      </c>
      <c r="S200" s="159">
        <v>0</v>
      </c>
      <c r="T200" s="160">
        <f t="shared" si="43"/>
        <v>0</v>
      </c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R200" s="161" t="s">
        <v>288</v>
      </c>
      <c r="AT200" s="161" t="s">
        <v>362</v>
      </c>
      <c r="AU200" s="161" t="s">
        <v>83</v>
      </c>
      <c r="AY200" s="14" t="s">
        <v>226</v>
      </c>
      <c r="BE200" s="162">
        <f t="shared" si="44"/>
        <v>0</v>
      </c>
      <c r="BF200" s="162">
        <f t="shared" si="45"/>
        <v>37.020000000000003</v>
      </c>
      <c r="BG200" s="162">
        <f t="shared" si="46"/>
        <v>0</v>
      </c>
      <c r="BH200" s="162">
        <f t="shared" si="47"/>
        <v>0</v>
      </c>
      <c r="BI200" s="162">
        <f t="shared" si="48"/>
        <v>0</v>
      </c>
      <c r="BJ200" s="14" t="s">
        <v>83</v>
      </c>
      <c r="BK200" s="162">
        <f t="shared" si="49"/>
        <v>37.020000000000003</v>
      </c>
      <c r="BL200" s="14" t="s">
        <v>257</v>
      </c>
      <c r="BM200" s="161" t="s">
        <v>510</v>
      </c>
    </row>
    <row r="201" spans="1:65" s="2" customFormat="1" ht="16.5" customHeight="1">
      <c r="A201" s="26"/>
      <c r="B201" s="149"/>
      <c r="C201" s="150" t="s">
        <v>415</v>
      </c>
      <c r="D201" s="150" t="s">
        <v>229</v>
      </c>
      <c r="E201" s="151" t="s">
        <v>1320</v>
      </c>
      <c r="F201" s="152" t="s">
        <v>1321</v>
      </c>
      <c r="G201" s="153" t="s">
        <v>269</v>
      </c>
      <c r="H201" s="154">
        <v>2</v>
      </c>
      <c r="I201" s="155">
        <v>5.23</v>
      </c>
      <c r="J201" s="155">
        <f t="shared" si="40"/>
        <v>10.46</v>
      </c>
      <c r="K201" s="156"/>
      <c r="L201" s="27"/>
      <c r="M201" s="157" t="s">
        <v>1</v>
      </c>
      <c r="N201" s="158" t="s">
        <v>37</v>
      </c>
      <c r="O201" s="159">
        <v>0</v>
      </c>
      <c r="P201" s="159">
        <f t="shared" si="41"/>
        <v>0</v>
      </c>
      <c r="Q201" s="159">
        <v>0</v>
      </c>
      <c r="R201" s="159">
        <f t="shared" si="42"/>
        <v>0</v>
      </c>
      <c r="S201" s="159">
        <v>0</v>
      </c>
      <c r="T201" s="160">
        <f t="shared" si="43"/>
        <v>0</v>
      </c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R201" s="161" t="s">
        <v>257</v>
      </c>
      <c r="AT201" s="161" t="s">
        <v>229</v>
      </c>
      <c r="AU201" s="161" t="s">
        <v>83</v>
      </c>
      <c r="AY201" s="14" t="s">
        <v>226</v>
      </c>
      <c r="BE201" s="162">
        <f t="shared" si="44"/>
        <v>0</v>
      </c>
      <c r="BF201" s="162">
        <f t="shared" si="45"/>
        <v>10.46</v>
      </c>
      <c r="BG201" s="162">
        <f t="shared" si="46"/>
        <v>0</v>
      </c>
      <c r="BH201" s="162">
        <f t="shared" si="47"/>
        <v>0</v>
      </c>
      <c r="BI201" s="162">
        <f t="shared" si="48"/>
        <v>0</v>
      </c>
      <c r="BJ201" s="14" t="s">
        <v>83</v>
      </c>
      <c r="BK201" s="162">
        <f t="shared" si="49"/>
        <v>10.46</v>
      </c>
      <c r="BL201" s="14" t="s">
        <v>257</v>
      </c>
      <c r="BM201" s="161" t="s">
        <v>513</v>
      </c>
    </row>
    <row r="202" spans="1:65" s="2" customFormat="1" ht="21.75" customHeight="1">
      <c r="A202" s="26"/>
      <c r="B202" s="149"/>
      <c r="C202" s="167" t="s">
        <v>514</v>
      </c>
      <c r="D202" s="167" t="s">
        <v>362</v>
      </c>
      <c r="E202" s="168" t="s">
        <v>1322</v>
      </c>
      <c r="F202" s="169" t="s">
        <v>1323</v>
      </c>
      <c r="G202" s="170" t="s">
        <v>269</v>
      </c>
      <c r="H202" s="171">
        <v>2</v>
      </c>
      <c r="I202" s="172">
        <v>13.87</v>
      </c>
      <c r="J202" s="172">
        <f t="shared" si="40"/>
        <v>27.74</v>
      </c>
      <c r="K202" s="173"/>
      <c r="L202" s="174"/>
      <c r="M202" s="175" t="s">
        <v>1</v>
      </c>
      <c r="N202" s="176" t="s">
        <v>37</v>
      </c>
      <c r="O202" s="159">
        <v>0</v>
      </c>
      <c r="P202" s="159">
        <f t="shared" si="41"/>
        <v>0</v>
      </c>
      <c r="Q202" s="159">
        <v>0</v>
      </c>
      <c r="R202" s="159">
        <f t="shared" si="42"/>
        <v>0</v>
      </c>
      <c r="S202" s="159">
        <v>0</v>
      </c>
      <c r="T202" s="160">
        <f t="shared" si="43"/>
        <v>0</v>
      </c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R202" s="161" t="s">
        <v>288</v>
      </c>
      <c r="AT202" s="161" t="s">
        <v>362</v>
      </c>
      <c r="AU202" s="161" t="s">
        <v>83</v>
      </c>
      <c r="AY202" s="14" t="s">
        <v>226</v>
      </c>
      <c r="BE202" s="162">
        <f t="shared" si="44"/>
        <v>0</v>
      </c>
      <c r="BF202" s="162">
        <f t="shared" si="45"/>
        <v>27.74</v>
      </c>
      <c r="BG202" s="162">
        <f t="shared" si="46"/>
        <v>0</v>
      </c>
      <c r="BH202" s="162">
        <f t="shared" si="47"/>
        <v>0</v>
      </c>
      <c r="BI202" s="162">
        <f t="shared" si="48"/>
        <v>0</v>
      </c>
      <c r="BJ202" s="14" t="s">
        <v>83</v>
      </c>
      <c r="BK202" s="162">
        <f t="shared" si="49"/>
        <v>27.74</v>
      </c>
      <c r="BL202" s="14" t="s">
        <v>257</v>
      </c>
      <c r="BM202" s="161" t="s">
        <v>516</v>
      </c>
    </row>
    <row r="203" spans="1:65" s="2" customFormat="1" ht="24.2" customHeight="1">
      <c r="A203" s="26"/>
      <c r="B203" s="149"/>
      <c r="C203" s="150" t="s">
        <v>419</v>
      </c>
      <c r="D203" s="150" t="s">
        <v>229</v>
      </c>
      <c r="E203" s="151" t="s">
        <v>1328</v>
      </c>
      <c r="F203" s="152" t="s">
        <v>1329</v>
      </c>
      <c r="G203" s="153" t="s">
        <v>269</v>
      </c>
      <c r="H203" s="154">
        <v>1</v>
      </c>
      <c r="I203" s="155">
        <v>92.13</v>
      </c>
      <c r="J203" s="155">
        <f t="shared" si="40"/>
        <v>92.13</v>
      </c>
      <c r="K203" s="156"/>
      <c r="L203" s="27"/>
      <c r="M203" s="157" t="s">
        <v>1</v>
      </c>
      <c r="N203" s="158" t="s">
        <v>37</v>
      </c>
      <c r="O203" s="159">
        <v>0</v>
      </c>
      <c r="P203" s="159">
        <f t="shared" si="41"/>
        <v>0</v>
      </c>
      <c r="Q203" s="159">
        <v>0</v>
      </c>
      <c r="R203" s="159">
        <f t="shared" si="42"/>
        <v>0</v>
      </c>
      <c r="S203" s="159">
        <v>0</v>
      </c>
      <c r="T203" s="160">
        <f t="shared" si="43"/>
        <v>0</v>
      </c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R203" s="161" t="s">
        <v>257</v>
      </c>
      <c r="AT203" s="161" t="s">
        <v>229</v>
      </c>
      <c r="AU203" s="161" t="s">
        <v>83</v>
      </c>
      <c r="AY203" s="14" t="s">
        <v>226</v>
      </c>
      <c r="BE203" s="162">
        <f t="shared" si="44"/>
        <v>0</v>
      </c>
      <c r="BF203" s="162">
        <f t="shared" si="45"/>
        <v>92.13</v>
      </c>
      <c r="BG203" s="162">
        <f t="shared" si="46"/>
        <v>0</v>
      </c>
      <c r="BH203" s="162">
        <f t="shared" si="47"/>
        <v>0</v>
      </c>
      <c r="BI203" s="162">
        <f t="shared" si="48"/>
        <v>0</v>
      </c>
      <c r="BJ203" s="14" t="s">
        <v>83</v>
      </c>
      <c r="BK203" s="162">
        <f t="shared" si="49"/>
        <v>92.13</v>
      </c>
      <c r="BL203" s="14" t="s">
        <v>257</v>
      </c>
      <c r="BM203" s="161" t="s">
        <v>519</v>
      </c>
    </row>
    <row r="204" spans="1:65" s="2" customFormat="1" ht="24.2" customHeight="1">
      <c r="A204" s="26"/>
      <c r="B204" s="149"/>
      <c r="C204" s="150" t="s">
        <v>520</v>
      </c>
      <c r="D204" s="150" t="s">
        <v>229</v>
      </c>
      <c r="E204" s="151" t="s">
        <v>1330</v>
      </c>
      <c r="F204" s="152" t="s">
        <v>1331</v>
      </c>
      <c r="G204" s="153" t="s">
        <v>269</v>
      </c>
      <c r="H204" s="154">
        <v>1</v>
      </c>
      <c r="I204" s="155">
        <v>129.18</v>
      </c>
      <c r="J204" s="155">
        <f t="shared" si="40"/>
        <v>129.18</v>
      </c>
      <c r="K204" s="156"/>
      <c r="L204" s="27"/>
      <c r="M204" s="157" t="s">
        <v>1</v>
      </c>
      <c r="N204" s="158" t="s">
        <v>37</v>
      </c>
      <c r="O204" s="159">
        <v>0</v>
      </c>
      <c r="P204" s="159">
        <f t="shared" si="41"/>
        <v>0</v>
      </c>
      <c r="Q204" s="159">
        <v>0</v>
      </c>
      <c r="R204" s="159">
        <f t="shared" si="42"/>
        <v>0</v>
      </c>
      <c r="S204" s="159">
        <v>0</v>
      </c>
      <c r="T204" s="160">
        <f t="shared" si="43"/>
        <v>0</v>
      </c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R204" s="161" t="s">
        <v>257</v>
      </c>
      <c r="AT204" s="161" t="s">
        <v>229</v>
      </c>
      <c r="AU204" s="161" t="s">
        <v>83</v>
      </c>
      <c r="AY204" s="14" t="s">
        <v>226</v>
      </c>
      <c r="BE204" s="162">
        <f t="shared" si="44"/>
        <v>0</v>
      </c>
      <c r="BF204" s="162">
        <f t="shared" si="45"/>
        <v>129.18</v>
      </c>
      <c r="BG204" s="162">
        <f t="shared" si="46"/>
        <v>0</v>
      </c>
      <c r="BH204" s="162">
        <f t="shared" si="47"/>
        <v>0</v>
      </c>
      <c r="BI204" s="162">
        <f t="shared" si="48"/>
        <v>0</v>
      </c>
      <c r="BJ204" s="14" t="s">
        <v>83</v>
      </c>
      <c r="BK204" s="162">
        <f t="shared" si="49"/>
        <v>129.18</v>
      </c>
      <c r="BL204" s="14" t="s">
        <v>257</v>
      </c>
      <c r="BM204" s="161" t="s">
        <v>523</v>
      </c>
    </row>
    <row r="205" spans="1:65" s="2" customFormat="1" ht="16.5" customHeight="1">
      <c r="A205" s="26"/>
      <c r="B205" s="149"/>
      <c r="C205" s="150" t="s">
        <v>424</v>
      </c>
      <c r="D205" s="150" t="s">
        <v>229</v>
      </c>
      <c r="E205" s="151" t="s">
        <v>1332</v>
      </c>
      <c r="F205" s="152" t="s">
        <v>1333</v>
      </c>
      <c r="G205" s="153" t="s">
        <v>269</v>
      </c>
      <c r="H205" s="154">
        <v>2</v>
      </c>
      <c r="I205" s="155">
        <v>7.06</v>
      </c>
      <c r="J205" s="155">
        <f t="shared" si="40"/>
        <v>14.12</v>
      </c>
      <c r="K205" s="156"/>
      <c r="L205" s="27"/>
      <c r="M205" s="157" t="s">
        <v>1</v>
      </c>
      <c r="N205" s="158" t="s">
        <v>37</v>
      </c>
      <c r="O205" s="159">
        <v>0</v>
      </c>
      <c r="P205" s="159">
        <f t="shared" si="41"/>
        <v>0</v>
      </c>
      <c r="Q205" s="159">
        <v>0</v>
      </c>
      <c r="R205" s="159">
        <f t="shared" si="42"/>
        <v>0</v>
      </c>
      <c r="S205" s="159">
        <v>0</v>
      </c>
      <c r="T205" s="160">
        <f t="shared" si="43"/>
        <v>0</v>
      </c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R205" s="161" t="s">
        <v>257</v>
      </c>
      <c r="AT205" s="161" t="s">
        <v>229</v>
      </c>
      <c r="AU205" s="161" t="s">
        <v>83</v>
      </c>
      <c r="AY205" s="14" t="s">
        <v>226</v>
      </c>
      <c r="BE205" s="162">
        <f t="shared" si="44"/>
        <v>0</v>
      </c>
      <c r="BF205" s="162">
        <f t="shared" si="45"/>
        <v>14.12</v>
      </c>
      <c r="BG205" s="162">
        <f t="shared" si="46"/>
        <v>0</v>
      </c>
      <c r="BH205" s="162">
        <f t="shared" si="47"/>
        <v>0</v>
      </c>
      <c r="BI205" s="162">
        <f t="shared" si="48"/>
        <v>0</v>
      </c>
      <c r="BJ205" s="14" t="s">
        <v>83</v>
      </c>
      <c r="BK205" s="162">
        <f t="shared" si="49"/>
        <v>14.12</v>
      </c>
      <c r="BL205" s="14" t="s">
        <v>257</v>
      </c>
      <c r="BM205" s="161" t="s">
        <v>526</v>
      </c>
    </row>
    <row r="206" spans="1:65" s="2" customFormat="1" ht="24.2" customHeight="1">
      <c r="A206" s="26"/>
      <c r="B206" s="149"/>
      <c r="C206" s="167" t="s">
        <v>527</v>
      </c>
      <c r="D206" s="167" t="s">
        <v>362</v>
      </c>
      <c r="E206" s="168" t="s">
        <v>1334</v>
      </c>
      <c r="F206" s="169" t="s">
        <v>1335</v>
      </c>
      <c r="G206" s="170" t="s">
        <v>269</v>
      </c>
      <c r="H206" s="171">
        <v>2</v>
      </c>
      <c r="I206" s="172">
        <v>7.84</v>
      </c>
      <c r="J206" s="172">
        <f t="shared" si="40"/>
        <v>15.68</v>
      </c>
      <c r="K206" s="173"/>
      <c r="L206" s="174"/>
      <c r="M206" s="175" t="s">
        <v>1</v>
      </c>
      <c r="N206" s="176" t="s">
        <v>37</v>
      </c>
      <c r="O206" s="159">
        <v>0</v>
      </c>
      <c r="P206" s="159">
        <f t="shared" si="41"/>
        <v>0</v>
      </c>
      <c r="Q206" s="159">
        <v>0</v>
      </c>
      <c r="R206" s="159">
        <f t="shared" si="42"/>
        <v>0</v>
      </c>
      <c r="S206" s="159">
        <v>0</v>
      </c>
      <c r="T206" s="160">
        <f t="shared" si="43"/>
        <v>0</v>
      </c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R206" s="161" t="s">
        <v>288</v>
      </c>
      <c r="AT206" s="161" t="s">
        <v>362</v>
      </c>
      <c r="AU206" s="161" t="s">
        <v>83</v>
      </c>
      <c r="AY206" s="14" t="s">
        <v>226</v>
      </c>
      <c r="BE206" s="162">
        <f t="shared" si="44"/>
        <v>0</v>
      </c>
      <c r="BF206" s="162">
        <f t="shared" si="45"/>
        <v>15.68</v>
      </c>
      <c r="BG206" s="162">
        <f t="shared" si="46"/>
        <v>0</v>
      </c>
      <c r="BH206" s="162">
        <f t="shared" si="47"/>
        <v>0</v>
      </c>
      <c r="BI206" s="162">
        <f t="shared" si="48"/>
        <v>0</v>
      </c>
      <c r="BJ206" s="14" t="s">
        <v>83</v>
      </c>
      <c r="BK206" s="162">
        <f t="shared" si="49"/>
        <v>15.68</v>
      </c>
      <c r="BL206" s="14" t="s">
        <v>257</v>
      </c>
      <c r="BM206" s="161" t="s">
        <v>530</v>
      </c>
    </row>
    <row r="207" spans="1:65" s="2" customFormat="1" ht="16.5" customHeight="1">
      <c r="A207" s="26"/>
      <c r="B207" s="149"/>
      <c r="C207" s="167" t="s">
        <v>428</v>
      </c>
      <c r="D207" s="167" t="s">
        <v>362</v>
      </c>
      <c r="E207" s="168" t="s">
        <v>1336</v>
      </c>
      <c r="F207" s="169" t="s">
        <v>1337</v>
      </c>
      <c r="G207" s="170" t="s">
        <v>269</v>
      </c>
      <c r="H207" s="171">
        <v>2</v>
      </c>
      <c r="I207" s="172">
        <v>6.01</v>
      </c>
      <c r="J207" s="172">
        <f t="shared" si="40"/>
        <v>12.02</v>
      </c>
      <c r="K207" s="173"/>
      <c r="L207" s="174"/>
      <c r="M207" s="175" t="s">
        <v>1</v>
      </c>
      <c r="N207" s="176" t="s">
        <v>37</v>
      </c>
      <c r="O207" s="159">
        <v>0</v>
      </c>
      <c r="P207" s="159">
        <f t="shared" si="41"/>
        <v>0</v>
      </c>
      <c r="Q207" s="159">
        <v>0</v>
      </c>
      <c r="R207" s="159">
        <f t="shared" si="42"/>
        <v>0</v>
      </c>
      <c r="S207" s="159">
        <v>0</v>
      </c>
      <c r="T207" s="160">
        <f t="shared" si="43"/>
        <v>0</v>
      </c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R207" s="161" t="s">
        <v>288</v>
      </c>
      <c r="AT207" s="161" t="s">
        <v>362</v>
      </c>
      <c r="AU207" s="161" t="s">
        <v>83</v>
      </c>
      <c r="AY207" s="14" t="s">
        <v>226</v>
      </c>
      <c r="BE207" s="162">
        <f t="shared" si="44"/>
        <v>0</v>
      </c>
      <c r="BF207" s="162">
        <f t="shared" si="45"/>
        <v>12.02</v>
      </c>
      <c r="BG207" s="162">
        <f t="shared" si="46"/>
        <v>0</v>
      </c>
      <c r="BH207" s="162">
        <f t="shared" si="47"/>
        <v>0</v>
      </c>
      <c r="BI207" s="162">
        <f t="shared" si="48"/>
        <v>0</v>
      </c>
      <c r="BJ207" s="14" t="s">
        <v>83</v>
      </c>
      <c r="BK207" s="162">
        <f t="shared" si="49"/>
        <v>12.02</v>
      </c>
      <c r="BL207" s="14" t="s">
        <v>257</v>
      </c>
      <c r="BM207" s="161" t="s">
        <v>533</v>
      </c>
    </row>
    <row r="208" spans="1:65" s="2" customFormat="1" ht="21.75" customHeight="1">
      <c r="A208" s="26"/>
      <c r="B208" s="149"/>
      <c r="C208" s="150" t="s">
        <v>534</v>
      </c>
      <c r="D208" s="150" t="s">
        <v>229</v>
      </c>
      <c r="E208" s="151" t="s">
        <v>1338</v>
      </c>
      <c r="F208" s="152" t="s">
        <v>1339</v>
      </c>
      <c r="G208" s="153" t="s">
        <v>1175</v>
      </c>
      <c r="H208" s="154">
        <v>13.771000000000001</v>
      </c>
      <c r="I208" s="155">
        <v>0.25</v>
      </c>
      <c r="J208" s="155">
        <f t="shared" si="40"/>
        <v>3.44</v>
      </c>
      <c r="K208" s="156"/>
      <c r="L208" s="27"/>
      <c r="M208" s="157" t="s">
        <v>1</v>
      </c>
      <c r="N208" s="158" t="s">
        <v>37</v>
      </c>
      <c r="O208" s="159">
        <v>0</v>
      </c>
      <c r="P208" s="159">
        <f t="shared" si="41"/>
        <v>0</v>
      </c>
      <c r="Q208" s="159">
        <v>0</v>
      </c>
      <c r="R208" s="159">
        <f t="shared" si="42"/>
        <v>0</v>
      </c>
      <c r="S208" s="159">
        <v>0</v>
      </c>
      <c r="T208" s="160">
        <f t="shared" si="43"/>
        <v>0</v>
      </c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R208" s="161" t="s">
        <v>257</v>
      </c>
      <c r="AT208" s="161" t="s">
        <v>229</v>
      </c>
      <c r="AU208" s="161" t="s">
        <v>83</v>
      </c>
      <c r="AY208" s="14" t="s">
        <v>226</v>
      </c>
      <c r="BE208" s="162">
        <f t="shared" si="44"/>
        <v>0</v>
      </c>
      <c r="BF208" s="162">
        <f t="shared" si="45"/>
        <v>3.44</v>
      </c>
      <c r="BG208" s="162">
        <f t="shared" si="46"/>
        <v>0</v>
      </c>
      <c r="BH208" s="162">
        <f t="shared" si="47"/>
        <v>0</v>
      </c>
      <c r="BI208" s="162">
        <f t="shared" si="48"/>
        <v>0</v>
      </c>
      <c r="BJ208" s="14" t="s">
        <v>83</v>
      </c>
      <c r="BK208" s="162">
        <f t="shared" si="49"/>
        <v>3.44</v>
      </c>
      <c r="BL208" s="14" t="s">
        <v>257</v>
      </c>
      <c r="BM208" s="161" t="s">
        <v>537</v>
      </c>
    </row>
    <row r="209" spans="1:65" s="12" customFormat="1" ht="22.9" customHeight="1">
      <c r="B209" s="137"/>
      <c r="D209" s="138" t="s">
        <v>70</v>
      </c>
      <c r="E209" s="147" t="s">
        <v>1340</v>
      </c>
      <c r="F209" s="147" t="s">
        <v>1341</v>
      </c>
      <c r="J209" s="148">
        <f>BK209</f>
        <v>3938.9700000000003</v>
      </c>
      <c r="L209" s="137"/>
      <c r="M209" s="141"/>
      <c r="N209" s="142"/>
      <c r="O209" s="142"/>
      <c r="P209" s="143">
        <f>SUM(P210:P222)</f>
        <v>0</v>
      </c>
      <c r="Q209" s="142"/>
      <c r="R209" s="143">
        <f>SUM(R210:R222)</f>
        <v>0</v>
      </c>
      <c r="S209" s="142"/>
      <c r="T209" s="144">
        <f>SUM(T210:T222)</f>
        <v>0</v>
      </c>
      <c r="AR209" s="138" t="s">
        <v>83</v>
      </c>
      <c r="AT209" s="145" t="s">
        <v>70</v>
      </c>
      <c r="AU209" s="145" t="s">
        <v>78</v>
      </c>
      <c r="AY209" s="138" t="s">
        <v>226</v>
      </c>
      <c r="BK209" s="146">
        <f>SUM(BK210:BK222)</f>
        <v>3938.9700000000003</v>
      </c>
    </row>
    <row r="210" spans="1:65" s="2" customFormat="1" ht="24.2" customHeight="1">
      <c r="A210" s="26"/>
      <c r="B210" s="149"/>
      <c r="C210" s="150" t="s">
        <v>431</v>
      </c>
      <c r="D210" s="150" t="s">
        <v>229</v>
      </c>
      <c r="E210" s="151" t="s">
        <v>1342</v>
      </c>
      <c r="F210" s="152" t="s">
        <v>1343</v>
      </c>
      <c r="G210" s="153" t="s">
        <v>269</v>
      </c>
      <c r="H210" s="154">
        <v>18</v>
      </c>
      <c r="I210" s="155">
        <v>5.48</v>
      </c>
      <c r="J210" s="155">
        <f t="shared" ref="J210:J222" si="50">ROUND(I210*H210,2)</f>
        <v>98.64</v>
      </c>
      <c r="K210" s="156"/>
      <c r="L210" s="27"/>
      <c r="M210" s="157" t="s">
        <v>1</v>
      </c>
      <c r="N210" s="158" t="s">
        <v>37</v>
      </c>
      <c r="O210" s="159">
        <v>0</v>
      </c>
      <c r="P210" s="159">
        <f t="shared" ref="P210:P222" si="51">O210*H210</f>
        <v>0</v>
      </c>
      <c r="Q210" s="159">
        <v>0</v>
      </c>
      <c r="R210" s="159">
        <f t="shared" ref="R210:R222" si="52">Q210*H210</f>
        <v>0</v>
      </c>
      <c r="S210" s="159">
        <v>0</v>
      </c>
      <c r="T210" s="160">
        <f t="shared" ref="T210:T222" si="53">S210*H210</f>
        <v>0</v>
      </c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R210" s="161" t="s">
        <v>257</v>
      </c>
      <c r="AT210" s="161" t="s">
        <v>229</v>
      </c>
      <c r="AU210" s="161" t="s">
        <v>83</v>
      </c>
      <c r="AY210" s="14" t="s">
        <v>226</v>
      </c>
      <c r="BE210" s="162">
        <f t="shared" ref="BE210:BE222" si="54">IF(N210="základná",J210,0)</f>
        <v>0</v>
      </c>
      <c r="BF210" s="162">
        <f t="shared" ref="BF210:BF222" si="55">IF(N210="znížená",J210,0)</f>
        <v>98.64</v>
      </c>
      <c r="BG210" s="162">
        <f t="shared" ref="BG210:BG222" si="56">IF(N210="zákl. prenesená",J210,0)</f>
        <v>0</v>
      </c>
      <c r="BH210" s="162">
        <f t="shared" ref="BH210:BH222" si="57">IF(N210="zníž. prenesená",J210,0)</f>
        <v>0</v>
      </c>
      <c r="BI210" s="162">
        <f t="shared" ref="BI210:BI222" si="58">IF(N210="nulová",J210,0)</f>
        <v>0</v>
      </c>
      <c r="BJ210" s="14" t="s">
        <v>83</v>
      </c>
      <c r="BK210" s="162">
        <f t="shared" ref="BK210:BK222" si="59">ROUND(I210*H210,2)</f>
        <v>98.64</v>
      </c>
      <c r="BL210" s="14" t="s">
        <v>257</v>
      </c>
      <c r="BM210" s="161" t="s">
        <v>540</v>
      </c>
    </row>
    <row r="211" spans="1:65" s="2" customFormat="1" ht="24.2" customHeight="1">
      <c r="A211" s="26"/>
      <c r="B211" s="149"/>
      <c r="C211" s="150" t="s">
        <v>541</v>
      </c>
      <c r="D211" s="150" t="s">
        <v>229</v>
      </c>
      <c r="E211" s="151" t="s">
        <v>1850</v>
      </c>
      <c r="F211" s="152" t="s">
        <v>1851</v>
      </c>
      <c r="G211" s="153" t="s">
        <v>269</v>
      </c>
      <c r="H211" s="154">
        <v>5</v>
      </c>
      <c r="I211" s="155">
        <v>28.38</v>
      </c>
      <c r="J211" s="155">
        <f t="shared" si="50"/>
        <v>141.9</v>
      </c>
      <c r="K211" s="156"/>
      <c r="L211" s="27"/>
      <c r="M211" s="157" t="s">
        <v>1</v>
      </c>
      <c r="N211" s="158" t="s">
        <v>37</v>
      </c>
      <c r="O211" s="159">
        <v>0</v>
      </c>
      <c r="P211" s="159">
        <f t="shared" si="51"/>
        <v>0</v>
      </c>
      <c r="Q211" s="159">
        <v>0</v>
      </c>
      <c r="R211" s="159">
        <f t="shared" si="52"/>
        <v>0</v>
      </c>
      <c r="S211" s="159">
        <v>0</v>
      </c>
      <c r="T211" s="160">
        <f t="shared" si="53"/>
        <v>0</v>
      </c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R211" s="161" t="s">
        <v>257</v>
      </c>
      <c r="AT211" s="161" t="s">
        <v>229</v>
      </c>
      <c r="AU211" s="161" t="s">
        <v>83</v>
      </c>
      <c r="AY211" s="14" t="s">
        <v>226</v>
      </c>
      <c r="BE211" s="162">
        <f t="shared" si="54"/>
        <v>0</v>
      </c>
      <c r="BF211" s="162">
        <f t="shared" si="55"/>
        <v>141.9</v>
      </c>
      <c r="BG211" s="162">
        <f t="shared" si="56"/>
        <v>0</v>
      </c>
      <c r="BH211" s="162">
        <f t="shared" si="57"/>
        <v>0</v>
      </c>
      <c r="BI211" s="162">
        <f t="shared" si="58"/>
        <v>0</v>
      </c>
      <c r="BJ211" s="14" t="s">
        <v>83</v>
      </c>
      <c r="BK211" s="162">
        <f t="shared" si="59"/>
        <v>141.9</v>
      </c>
      <c r="BL211" s="14" t="s">
        <v>257</v>
      </c>
      <c r="BM211" s="161" t="s">
        <v>544</v>
      </c>
    </row>
    <row r="212" spans="1:65" s="2" customFormat="1" ht="33" customHeight="1">
      <c r="A212" s="26"/>
      <c r="B212" s="149"/>
      <c r="C212" s="150" t="s">
        <v>435</v>
      </c>
      <c r="D212" s="150" t="s">
        <v>229</v>
      </c>
      <c r="E212" s="151" t="s">
        <v>1346</v>
      </c>
      <c r="F212" s="152" t="s">
        <v>1347</v>
      </c>
      <c r="G212" s="153" t="s">
        <v>269</v>
      </c>
      <c r="H212" s="154">
        <v>10</v>
      </c>
      <c r="I212" s="155">
        <v>30.06</v>
      </c>
      <c r="J212" s="155">
        <f t="shared" si="50"/>
        <v>300.60000000000002</v>
      </c>
      <c r="K212" s="156"/>
      <c r="L212" s="27"/>
      <c r="M212" s="157" t="s">
        <v>1</v>
      </c>
      <c r="N212" s="158" t="s">
        <v>37</v>
      </c>
      <c r="O212" s="159">
        <v>0</v>
      </c>
      <c r="P212" s="159">
        <f t="shared" si="51"/>
        <v>0</v>
      </c>
      <c r="Q212" s="159">
        <v>0</v>
      </c>
      <c r="R212" s="159">
        <f t="shared" si="52"/>
        <v>0</v>
      </c>
      <c r="S212" s="159">
        <v>0</v>
      </c>
      <c r="T212" s="160">
        <f t="shared" si="53"/>
        <v>0</v>
      </c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R212" s="161" t="s">
        <v>257</v>
      </c>
      <c r="AT212" s="161" t="s">
        <v>229</v>
      </c>
      <c r="AU212" s="161" t="s">
        <v>83</v>
      </c>
      <c r="AY212" s="14" t="s">
        <v>226</v>
      </c>
      <c r="BE212" s="162">
        <f t="shared" si="54"/>
        <v>0</v>
      </c>
      <c r="BF212" s="162">
        <f t="shared" si="55"/>
        <v>300.60000000000002</v>
      </c>
      <c r="BG212" s="162">
        <f t="shared" si="56"/>
        <v>0</v>
      </c>
      <c r="BH212" s="162">
        <f t="shared" si="57"/>
        <v>0</v>
      </c>
      <c r="BI212" s="162">
        <f t="shared" si="58"/>
        <v>0</v>
      </c>
      <c r="BJ212" s="14" t="s">
        <v>83</v>
      </c>
      <c r="BK212" s="162">
        <f t="shared" si="59"/>
        <v>300.60000000000002</v>
      </c>
      <c r="BL212" s="14" t="s">
        <v>257</v>
      </c>
      <c r="BM212" s="161" t="s">
        <v>547</v>
      </c>
    </row>
    <row r="213" spans="1:65" s="2" customFormat="1" ht="24.2" customHeight="1">
      <c r="A213" s="26"/>
      <c r="B213" s="149"/>
      <c r="C213" s="150" t="s">
        <v>548</v>
      </c>
      <c r="D213" s="150" t="s">
        <v>229</v>
      </c>
      <c r="E213" s="151" t="s">
        <v>1852</v>
      </c>
      <c r="F213" s="152" t="s">
        <v>1853</v>
      </c>
      <c r="G213" s="153" t="s">
        <v>269</v>
      </c>
      <c r="H213" s="154">
        <v>1</v>
      </c>
      <c r="I213" s="155">
        <v>27.45</v>
      </c>
      <c r="J213" s="155">
        <f t="shared" si="50"/>
        <v>27.45</v>
      </c>
      <c r="K213" s="156"/>
      <c r="L213" s="27"/>
      <c r="M213" s="157" t="s">
        <v>1</v>
      </c>
      <c r="N213" s="158" t="s">
        <v>37</v>
      </c>
      <c r="O213" s="159">
        <v>0</v>
      </c>
      <c r="P213" s="159">
        <f t="shared" si="51"/>
        <v>0</v>
      </c>
      <c r="Q213" s="159">
        <v>0</v>
      </c>
      <c r="R213" s="159">
        <f t="shared" si="52"/>
        <v>0</v>
      </c>
      <c r="S213" s="159">
        <v>0</v>
      </c>
      <c r="T213" s="160">
        <f t="shared" si="53"/>
        <v>0</v>
      </c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R213" s="161" t="s">
        <v>257</v>
      </c>
      <c r="AT213" s="161" t="s">
        <v>229</v>
      </c>
      <c r="AU213" s="161" t="s">
        <v>83</v>
      </c>
      <c r="AY213" s="14" t="s">
        <v>226</v>
      </c>
      <c r="BE213" s="162">
        <f t="shared" si="54"/>
        <v>0</v>
      </c>
      <c r="BF213" s="162">
        <f t="shared" si="55"/>
        <v>27.45</v>
      </c>
      <c r="BG213" s="162">
        <f t="shared" si="56"/>
        <v>0</v>
      </c>
      <c r="BH213" s="162">
        <f t="shared" si="57"/>
        <v>0</v>
      </c>
      <c r="BI213" s="162">
        <f t="shared" si="58"/>
        <v>0</v>
      </c>
      <c r="BJ213" s="14" t="s">
        <v>83</v>
      </c>
      <c r="BK213" s="162">
        <f t="shared" si="59"/>
        <v>27.45</v>
      </c>
      <c r="BL213" s="14" t="s">
        <v>257</v>
      </c>
      <c r="BM213" s="161" t="s">
        <v>551</v>
      </c>
    </row>
    <row r="214" spans="1:65" s="2" customFormat="1" ht="33" customHeight="1">
      <c r="A214" s="26"/>
      <c r="B214" s="149"/>
      <c r="C214" s="167" t="s">
        <v>438</v>
      </c>
      <c r="D214" s="167" t="s">
        <v>362</v>
      </c>
      <c r="E214" s="168" t="s">
        <v>1854</v>
      </c>
      <c r="F214" s="169" t="s">
        <v>1855</v>
      </c>
      <c r="G214" s="170" t="s">
        <v>269</v>
      </c>
      <c r="H214" s="171">
        <v>1</v>
      </c>
      <c r="I214" s="172">
        <v>151.11000000000001</v>
      </c>
      <c r="J214" s="172">
        <f t="shared" si="50"/>
        <v>151.11000000000001</v>
      </c>
      <c r="K214" s="173"/>
      <c r="L214" s="174"/>
      <c r="M214" s="175" t="s">
        <v>1</v>
      </c>
      <c r="N214" s="176" t="s">
        <v>37</v>
      </c>
      <c r="O214" s="159">
        <v>0</v>
      </c>
      <c r="P214" s="159">
        <f t="shared" si="51"/>
        <v>0</v>
      </c>
      <c r="Q214" s="159">
        <v>0</v>
      </c>
      <c r="R214" s="159">
        <f t="shared" si="52"/>
        <v>0</v>
      </c>
      <c r="S214" s="159">
        <v>0</v>
      </c>
      <c r="T214" s="160">
        <f t="shared" si="53"/>
        <v>0</v>
      </c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R214" s="161" t="s">
        <v>288</v>
      </c>
      <c r="AT214" s="161" t="s">
        <v>362</v>
      </c>
      <c r="AU214" s="161" t="s">
        <v>83</v>
      </c>
      <c r="AY214" s="14" t="s">
        <v>226</v>
      </c>
      <c r="BE214" s="162">
        <f t="shared" si="54"/>
        <v>0</v>
      </c>
      <c r="BF214" s="162">
        <f t="shared" si="55"/>
        <v>151.11000000000001</v>
      </c>
      <c r="BG214" s="162">
        <f t="shared" si="56"/>
        <v>0</v>
      </c>
      <c r="BH214" s="162">
        <f t="shared" si="57"/>
        <v>0</v>
      </c>
      <c r="BI214" s="162">
        <f t="shared" si="58"/>
        <v>0</v>
      </c>
      <c r="BJ214" s="14" t="s">
        <v>83</v>
      </c>
      <c r="BK214" s="162">
        <f t="shared" si="59"/>
        <v>151.11000000000001</v>
      </c>
      <c r="BL214" s="14" t="s">
        <v>257</v>
      </c>
      <c r="BM214" s="161" t="s">
        <v>554</v>
      </c>
    </row>
    <row r="215" spans="1:65" s="2" customFormat="1" ht="33" customHeight="1">
      <c r="A215" s="26"/>
      <c r="B215" s="149"/>
      <c r="C215" s="167" t="s">
        <v>555</v>
      </c>
      <c r="D215" s="167" t="s">
        <v>362</v>
      </c>
      <c r="E215" s="168" t="s">
        <v>1350</v>
      </c>
      <c r="F215" s="169" t="s">
        <v>1351</v>
      </c>
      <c r="G215" s="170" t="s">
        <v>269</v>
      </c>
      <c r="H215" s="171">
        <v>10</v>
      </c>
      <c r="I215" s="172">
        <v>222.22</v>
      </c>
      <c r="J215" s="172">
        <f t="shared" si="50"/>
        <v>2222.1999999999998</v>
      </c>
      <c r="K215" s="173"/>
      <c r="L215" s="174"/>
      <c r="M215" s="175" t="s">
        <v>1</v>
      </c>
      <c r="N215" s="176" t="s">
        <v>37</v>
      </c>
      <c r="O215" s="159">
        <v>0</v>
      </c>
      <c r="P215" s="159">
        <f t="shared" si="51"/>
        <v>0</v>
      </c>
      <c r="Q215" s="159">
        <v>0</v>
      </c>
      <c r="R215" s="159">
        <f t="shared" si="52"/>
        <v>0</v>
      </c>
      <c r="S215" s="159">
        <v>0</v>
      </c>
      <c r="T215" s="160">
        <f t="shared" si="53"/>
        <v>0</v>
      </c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R215" s="161" t="s">
        <v>288</v>
      </c>
      <c r="AT215" s="161" t="s">
        <v>362</v>
      </c>
      <c r="AU215" s="161" t="s">
        <v>83</v>
      </c>
      <c r="AY215" s="14" t="s">
        <v>226</v>
      </c>
      <c r="BE215" s="162">
        <f t="shared" si="54"/>
        <v>0</v>
      </c>
      <c r="BF215" s="162">
        <f t="shared" si="55"/>
        <v>2222.1999999999998</v>
      </c>
      <c r="BG215" s="162">
        <f t="shared" si="56"/>
        <v>0</v>
      </c>
      <c r="BH215" s="162">
        <f t="shared" si="57"/>
        <v>0</v>
      </c>
      <c r="BI215" s="162">
        <f t="shared" si="58"/>
        <v>0</v>
      </c>
      <c r="BJ215" s="14" t="s">
        <v>83</v>
      </c>
      <c r="BK215" s="162">
        <f t="shared" si="59"/>
        <v>2222.1999999999998</v>
      </c>
      <c r="BL215" s="14" t="s">
        <v>257</v>
      </c>
      <c r="BM215" s="161" t="s">
        <v>558</v>
      </c>
    </row>
    <row r="216" spans="1:65" s="2" customFormat="1" ht="33" customHeight="1">
      <c r="A216" s="26"/>
      <c r="B216" s="149"/>
      <c r="C216" s="167" t="s">
        <v>444</v>
      </c>
      <c r="D216" s="167" t="s">
        <v>362</v>
      </c>
      <c r="E216" s="168" t="s">
        <v>1856</v>
      </c>
      <c r="F216" s="169" t="s">
        <v>1857</v>
      </c>
      <c r="G216" s="170" t="s">
        <v>269</v>
      </c>
      <c r="H216" s="171">
        <v>3</v>
      </c>
      <c r="I216" s="172">
        <v>84.91</v>
      </c>
      <c r="J216" s="172">
        <f t="shared" si="50"/>
        <v>254.73</v>
      </c>
      <c r="K216" s="173"/>
      <c r="L216" s="174"/>
      <c r="M216" s="175" t="s">
        <v>1</v>
      </c>
      <c r="N216" s="176" t="s">
        <v>37</v>
      </c>
      <c r="O216" s="159">
        <v>0</v>
      </c>
      <c r="P216" s="159">
        <f t="shared" si="51"/>
        <v>0</v>
      </c>
      <c r="Q216" s="159">
        <v>0</v>
      </c>
      <c r="R216" s="159">
        <f t="shared" si="52"/>
        <v>0</v>
      </c>
      <c r="S216" s="159">
        <v>0</v>
      </c>
      <c r="T216" s="160">
        <f t="shared" si="53"/>
        <v>0</v>
      </c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R216" s="161" t="s">
        <v>288</v>
      </c>
      <c r="AT216" s="161" t="s">
        <v>362</v>
      </c>
      <c r="AU216" s="161" t="s">
        <v>83</v>
      </c>
      <c r="AY216" s="14" t="s">
        <v>226</v>
      </c>
      <c r="BE216" s="162">
        <f t="shared" si="54"/>
        <v>0</v>
      </c>
      <c r="BF216" s="162">
        <f t="shared" si="55"/>
        <v>254.73</v>
      </c>
      <c r="BG216" s="162">
        <f t="shared" si="56"/>
        <v>0</v>
      </c>
      <c r="BH216" s="162">
        <f t="shared" si="57"/>
        <v>0</v>
      </c>
      <c r="BI216" s="162">
        <f t="shared" si="58"/>
        <v>0</v>
      </c>
      <c r="BJ216" s="14" t="s">
        <v>83</v>
      </c>
      <c r="BK216" s="162">
        <f t="shared" si="59"/>
        <v>254.73</v>
      </c>
      <c r="BL216" s="14" t="s">
        <v>257</v>
      </c>
      <c r="BM216" s="161" t="s">
        <v>561</v>
      </c>
    </row>
    <row r="217" spans="1:65" s="2" customFormat="1" ht="33" customHeight="1">
      <c r="A217" s="26"/>
      <c r="B217" s="149"/>
      <c r="C217" s="167" t="s">
        <v>562</v>
      </c>
      <c r="D217" s="167" t="s">
        <v>362</v>
      </c>
      <c r="E217" s="168" t="s">
        <v>1858</v>
      </c>
      <c r="F217" s="169" t="s">
        <v>1859</v>
      </c>
      <c r="G217" s="170" t="s">
        <v>269</v>
      </c>
      <c r="H217" s="171">
        <v>2</v>
      </c>
      <c r="I217" s="172">
        <v>99.02</v>
      </c>
      <c r="J217" s="172">
        <f t="shared" si="50"/>
        <v>198.04</v>
      </c>
      <c r="K217" s="173"/>
      <c r="L217" s="174"/>
      <c r="M217" s="175" t="s">
        <v>1</v>
      </c>
      <c r="N217" s="176" t="s">
        <v>37</v>
      </c>
      <c r="O217" s="159">
        <v>0</v>
      </c>
      <c r="P217" s="159">
        <f t="shared" si="51"/>
        <v>0</v>
      </c>
      <c r="Q217" s="159">
        <v>0</v>
      </c>
      <c r="R217" s="159">
        <f t="shared" si="52"/>
        <v>0</v>
      </c>
      <c r="S217" s="159">
        <v>0</v>
      </c>
      <c r="T217" s="160">
        <f t="shared" si="53"/>
        <v>0</v>
      </c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R217" s="161" t="s">
        <v>288</v>
      </c>
      <c r="AT217" s="161" t="s">
        <v>362</v>
      </c>
      <c r="AU217" s="161" t="s">
        <v>83</v>
      </c>
      <c r="AY217" s="14" t="s">
        <v>226</v>
      </c>
      <c r="BE217" s="162">
        <f t="shared" si="54"/>
        <v>0</v>
      </c>
      <c r="BF217" s="162">
        <f t="shared" si="55"/>
        <v>198.04</v>
      </c>
      <c r="BG217" s="162">
        <f t="shared" si="56"/>
        <v>0</v>
      </c>
      <c r="BH217" s="162">
        <f t="shared" si="57"/>
        <v>0</v>
      </c>
      <c r="BI217" s="162">
        <f t="shared" si="58"/>
        <v>0</v>
      </c>
      <c r="BJ217" s="14" t="s">
        <v>83</v>
      </c>
      <c r="BK217" s="162">
        <f t="shared" si="59"/>
        <v>198.04</v>
      </c>
      <c r="BL217" s="14" t="s">
        <v>257</v>
      </c>
      <c r="BM217" s="161" t="s">
        <v>565</v>
      </c>
    </row>
    <row r="218" spans="1:65" s="2" customFormat="1" ht="21.75" customHeight="1">
      <c r="A218" s="26"/>
      <c r="B218" s="149"/>
      <c r="C218" s="150" t="s">
        <v>447</v>
      </c>
      <c r="D218" s="150" t="s">
        <v>229</v>
      </c>
      <c r="E218" s="151" t="s">
        <v>1354</v>
      </c>
      <c r="F218" s="152" t="s">
        <v>1355</v>
      </c>
      <c r="G218" s="153" t="s">
        <v>269</v>
      </c>
      <c r="H218" s="154">
        <v>2</v>
      </c>
      <c r="I218" s="155">
        <v>26.64</v>
      </c>
      <c r="J218" s="155">
        <f t="shared" si="50"/>
        <v>53.28</v>
      </c>
      <c r="K218" s="156"/>
      <c r="L218" s="27"/>
      <c r="M218" s="157" t="s">
        <v>1</v>
      </c>
      <c r="N218" s="158" t="s">
        <v>37</v>
      </c>
      <c r="O218" s="159">
        <v>0</v>
      </c>
      <c r="P218" s="159">
        <f t="shared" si="51"/>
        <v>0</v>
      </c>
      <c r="Q218" s="159">
        <v>0</v>
      </c>
      <c r="R218" s="159">
        <f t="shared" si="52"/>
        <v>0</v>
      </c>
      <c r="S218" s="159">
        <v>0</v>
      </c>
      <c r="T218" s="160">
        <f t="shared" si="53"/>
        <v>0</v>
      </c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R218" s="161" t="s">
        <v>257</v>
      </c>
      <c r="AT218" s="161" t="s">
        <v>229</v>
      </c>
      <c r="AU218" s="161" t="s">
        <v>83</v>
      </c>
      <c r="AY218" s="14" t="s">
        <v>226</v>
      </c>
      <c r="BE218" s="162">
        <f t="shared" si="54"/>
        <v>0</v>
      </c>
      <c r="BF218" s="162">
        <f t="shared" si="55"/>
        <v>53.28</v>
      </c>
      <c r="BG218" s="162">
        <f t="shared" si="56"/>
        <v>0</v>
      </c>
      <c r="BH218" s="162">
        <f t="shared" si="57"/>
        <v>0</v>
      </c>
      <c r="BI218" s="162">
        <f t="shared" si="58"/>
        <v>0</v>
      </c>
      <c r="BJ218" s="14" t="s">
        <v>83</v>
      </c>
      <c r="BK218" s="162">
        <f t="shared" si="59"/>
        <v>53.28</v>
      </c>
      <c r="BL218" s="14" t="s">
        <v>257</v>
      </c>
      <c r="BM218" s="161" t="s">
        <v>570</v>
      </c>
    </row>
    <row r="219" spans="1:65" s="2" customFormat="1" ht="33" customHeight="1">
      <c r="A219" s="26"/>
      <c r="B219" s="149"/>
      <c r="C219" s="167" t="s">
        <v>571</v>
      </c>
      <c r="D219" s="167" t="s">
        <v>362</v>
      </c>
      <c r="E219" s="168" t="s">
        <v>1356</v>
      </c>
      <c r="F219" s="169" t="s">
        <v>1357</v>
      </c>
      <c r="G219" s="170" t="s">
        <v>269</v>
      </c>
      <c r="H219" s="171">
        <v>2</v>
      </c>
      <c r="I219" s="172">
        <v>139.79</v>
      </c>
      <c r="J219" s="172">
        <f t="shared" si="50"/>
        <v>279.58</v>
      </c>
      <c r="K219" s="173"/>
      <c r="L219" s="174"/>
      <c r="M219" s="175" t="s">
        <v>1</v>
      </c>
      <c r="N219" s="176" t="s">
        <v>37</v>
      </c>
      <c r="O219" s="159">
        <v>0</v>
      </c>
      <c r="P219" s="159">
        <f t="shared" si="51"/>
        <v>0</v>
      </c>
      <c r="Q219" s="159">
        <v>0</v>
      </c>
      <c r="R219" s="159">
        <f t="shared" si="52"/>
        <v>0</v>
      </c>
      <c r="S219" s="159">
        <v>0</v>
      </c>
      <c r="T219" s="160">
        <f t="shared" si="53"/>
        <v>0</v>
      </c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R219" s="161" t="s">
        <v>288</v>
      </c>
      <c r="AT219" s="161" t="s">
        <v>362</v>
      </c>
      <c r="AU219" s="161" t="s">
        <v>83</v>
      </c>
      <c r="AY219" s="14" t="s">
        <v>226</v>
      </c>
      <c r="BE219" s="162">
        <f t="shared" si="54"/>
        <v>0</v>
      </c>
      <c r="BF219" s="162">
        <f t="shared" si="55"/>
        <v>279.58</v>
      </c>
      <c r="BG219" s="162">
        <f t="shared" si="56"/>
        <v>0</v>
      </c>
      <c r="BH219" s="162">
        <f t="shared" si="57"/>
        <v>0</v>
      </c>
      <c r="BI219" s="162">
        <f t="shared" si="58"/>
        <v>0</v>
      </c>
      <c r="BJ219" s="14" t="s">
        <v>83</v>
      </c>
      <c r="BK219" s="162">
        <f t="shared" si="59"/>
        <v>279.58</v>
      </c>
      <c r="BL219" s="14" t="s">
        <v>257</v>
      </c>
      <c r="BM219" s="161" t="s">
        <v>574</v>
      </c>
    </row>
    <row r="220" spans="1:65" s="2" customFormat="1" ht="24.2" customHeight="1">
      <c r="A220" s="26"/>
      <c r="B220" s="149"/>
      <c r="C220" s="150" t="s">
        <v>451</v>
      </c>
      <c r="D220" s="150" t="s">
        <v>229</v>
      </c>
      <c r="E220" s="151" t="s">
        <v>1360</v>
      </c>
      <c r="F220" s="152" t="s">
        <v>1361</v>
      </c>
      <c r="G220" s="153" t="s">
        <v>269</v>
      </c>
      <c r="H220" s="154">
        <v>16</v>
      </c>
      <c r="I220" s="155">
        <v>10.62</v>
      </c>
      <c r="J220" s="155">
        <f t="shared" si="50"/>
        <v>169.92</v>
      </c>
      <c r="K220" s="156"/>
      <c r="L220" s="27"/>
      <c r="M220" s="157" t="s">
        <v>1</v>
      </c>
      <c r="N220" s="158" t="s">
        <v>37</v>
      </c>
      <c r="O220" s="159">
        <v>0</v>
      </c>
      <c r="P220" s="159">
        <f t="shared" si="51"/>
        <v>0</v>
      </c>
      <c r="Q220" s="159">
        <v>0</v>
      </c>
      <c r="R220" s="159">
        <f t="shared" si="52"/>
        <v>0</v>
      </c>
      <c r="S220" s="159">
        <v>0</v>
      </c>
      <c r="T220" s="160">
        <f t="shared" si="53"/>
        <v>0</v>
      </c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R220" s="161" t="s">
        <v>257</v>
      </c>
      <c r="AT220" s="161" t="s">
        <v>229</v>
      </c>
      <c r="AU220" s="161" t="s">
        <v>83</v>
      </c>
      <c r="AY220" s="14" t="s">
        <v>226</v>
      </c>
      <c r="BE220" s="162">
        <f t="shared" si="54"/>
        <v>0</v>
      </c>
      <c r="BF220" s="162">
        <f t="shared" si="55"/>
        <v>169.92</v>
      </c>
      <c r="BG220" s="162">
        <f t="shared" si="56"/>
        <v>0</v>
      </c>
      <c r="BH220" s="162">
        <f t="shared" si="57"/>
        <v>0</v>
      </c>
      <c r="BI220" s="162">
        <f t="shared" si="58"/>
        <v>0</v>
      </c>
      <c r="BJ220" s="14" t="s">
        <v>83</v>
      </c>
      <c r="BK220" s="162">
        <f t="shared" si="59"/>
        <v>169.92</v>
      </c>
      <c r="BL220" s="14" t="s">
        <v>257</v>
      </c>
      <c r="BM220" s="161" t="s">
        <v>577</v>
      </c>
    </row>
    <row r="221" spans="1:65" s="2" customFormat="1" ht="24.2" customHeight="1">
      <c r="A221" s="26"/>
      <c r="B221" s="149"/>
      <c r="C221" s="150" t="s">
        <v>578</v>
      </c>
      <c r="D221" s="150" t="s">
        <v>229</v>
      </c>
      <c r="E221" s="151" t="s">
        <v>1860</v>
      </c>
      <c r="F221" s="152" t="s">
        <v>1861</v>
      </c>
      <c r="G221" s="153" t="s">
        <v>269</v>
      </c>
      <c r="H221" s="154">
        <v>2</v>
      </c>
      <c r="I221" s="155">
        <v>5.47</v>
      </c>
      <c r="J221" s="155">
        <f t="shared" si="50"/>
        <v>10.94</v>
      </c>
      <c r="K221" s="156"/>
      <c r="L221" s="27"/>
      <c r="M221" s="157" t="s">
        <v>1</v>
      </c>
      <c r="N221" s="158" t="s">
        <v>37</v>
      </c>
      <c r="O221" s="159">
        <v>0</v>
      </c>
      <c r="P221" s="159">
        <f t="shared" si="51"/>
        <v>0</v>
      </c>
      <c r="Q221" s="159">
        <v>0</v>
      </c>
      <c r="R221" s="159">
        <f t="shared" si="52"/>
        <v>0</v>
      </c>
      <c r="S221" s="159">
        <v>0</v>
      </c>
      <c r="T221" s="160">
        <f t="shared" si="53"/>
        <v>0</v>
      </c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R221" s="161" t="s">
        <v>257</v>
      </c>
      <c r="AT221" s="161" t="s">
        <v>229</v>
      </c>
      <c r="AU221" s="161" t="s">
        <v>83</v>
      </c>
      <c r="AY221" s="14" t="s">
        <v>226</v>
      </c>
      <c r="BE221" s="162">
        <f t="shared" si="54"/>
        <v>0</v>
      </c>
      <c r="BF221" s="162">
        <f t="shared" si="55"/>
        <v>10.94</v>
      </c>
      <c r="BG221" s="162">
        <f t="shared" si="56"/>
        <v>0</v>
      </c>
      <c r="BH221" s="162">
        <f t="shared" si="57"/>
        <v>0</v>
      </c>
      <c r="BI221" s="162">
        <f t="shared" si="58"/>
        <v>0</v>
      </c>
      <c r="BJ221" s="14" t="s">
        <v>83</v>
      </c>
      <c r="BK221" s="162">
        <f t="shared" si="59"/>
        <v>10.94</v>
      </c>
      <c r="BL221" s="14" t="s">
        <v>257</v>
      </c>
      <c r="BM221" s="161" t="s">
        <v>581</v>
      </c>
    </row>
    <row r="222" spans="1:65" s="2" customFormat="1" ht="24.2" customHeight="1">
      <c r="A222" s="26"/>
      <c r="B222" s="149"/>
      <c r="C222" s="150" t="s">
        <v>454</v>
      </c>
      <c r="D222" s="150" t="s">
        <v>229</v>
      </c>
      <c r="E222" s="151" t="s">
        <v>1362</v>
      </c>
      <c r="F222" s="152" t="s">
        <v>1363</v>
      </c>
      <c r="G222" s="153" t="s">
        <v>242</v>
      </c>
      <c r="H222" s="154">
        <v>0.59299999999999997</v>
      </c>
      <c r="I222" s="155">
        <v>51.56</v>
      </c>
      <c r="J222" s="155">
        <f t="shared" si="50"/>
        <v>30.58</v>
      </c>
      <c r="K222" s="156"/>
      <c r="L222" s="27"/>
      <c r="M222" s="157" t="s">
        <v>1</v>
      </c>
      <c r="N222" s="158" t="s">
        <v>37</v>
      </c>
      <c r="O222" s="159">
        <v>0</v>
      </c>
      <c r="P222" s="159">
        <f t="shared" si="51"/>
        <v>0</v>
      </c>
      <c r="Q222" s="159">
        <v>0</v>
      </c>
      <c r="R222" s="159">
        <f t="shared" si="52"/>
        <v>0</v>
      </c>
      <c r="S222" s="159">
        <v>0</v>
      </c>
      <c r="T222" s="160">
        <f t="shared" si="53"/>
        <v>0</v>
      </c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R222" s="161" t="s">
        <v>257</v>
      </c>
      <c r="AT222" s="161" t="s">
        <v>229</v>
      </c>
      <c r="AU222" s="161" t="s">
        <v>83</v>
      </c>
      <c r="AY222" s="14" t="s">
        <v>226</v>
      </c>
      <c r="BE222" s="162">
        <f t="shared" si="54"/>
        <v>0</v>
      </c>
      <c r="BF222" s="162">
        <f t="shared" si="55"/>
        <v>30.58</v>
      </c>
      <c r="BG222" s="162">
        <f t="shared" si="56"/>
        <v>0</v>
      </c>
      <c r="BH222" s="162">
        <f t="shared" si="57"/>
        <v>0</v>
      </c>
      <c r="BI222" s="162">
        <f t="shared" si="58"/>
        <v>0</v>
      </c>
      <c r="BJ222" s="14" t="s">
        <v>83</v>
      </c>
      <c r="BK222" s="162">
        <f t="shared" si="59"/>
        <v>30.58</v>
      </c>
      <c r="BL222" s="14" t="s">
        <v>257</v>
      </c>
      <c r="BM222" s="161" t="s">
        <v>584</v>
      </c>
    </row>
    <row r="223" spans="1:65" s="12" customFormat="1" ht="22.9" customHeight="1">
      <c r="B223" s="137"/>
      <c r="D223" s="138" t="s">
        <v>70</v>
      </c>
      <c r="E223" s="147" t="s">
        <v>325</v>
      </c>
      <c r="F223" s="147" t="s">
        <v>326</v>
      </c>
      <c r="J223" s="148">
        <f>BK223</f>
        <v>289.45000000000005</v>
      </c>
      <c r="L223" s="137"/>
      <c r="M223" s="141"/>
      <c r="N223" s="142"/>
      <c r="O223" s="142"/>
      <c r="P223" s="143">
        <f>SUM(P224:P231)</f>
        <v>0</v>
      </c>
      <c r="Q223" s="142"/>
      <c r="R223" s="143">
        <f>SUM(R224:R231)</f>
        <v>0</v>
      </c>
      <c r="S223" s="142"/>
      <c r="T223" s="144">
        <f>SUM(T224:T231)</f>
        <v>0</v>
      </c>
      <c r="AR223" s="138" t="s">
        <v>83</v>
      </c>
      <c r="AT223" s="145" t="s">
        <v>70</v>
      </c>
      <c r="AU223" s="145" t="s">
        <v>78</v>
      </c>
      <c r="AY223" s="138" t="s">
        <v>226</v>
      </c>
      <c r="BK223" s="146">
        <f>SUM(BK224:BK231)</f>
        <v>289.45000000000005</v>
      </c>
    </row>
    <row r="224" spans="1:65" s="2" customFormat="1" ht="24.2" customHeight="1">
      <c r="A224" s="26"/>
      <c r="B224" s="149"/>
      <c r="C224" s="150" t="s">
        <v>585</v>
      </c>
      <c r="D224" s="150" t="s">
        <v>229</v>
      </c>
      <c r="E224" s="151" t="s">
        <v>1364</v>
      </c>
      <c r="F224" s="152" t="s">
        <v>1365</v>
      </c>
      <c r="G224" s="153" t="s">
        <v>269</v>
      </c>
      <c r="H224" s="154">
        <v>54</v>
      </c>
      <c r="I224" s="155">
        <v>1.86</v>
      </c>
      <c r="J224" s="155">
        <f t="shared" ref="J224:J231" si="60">ROUND(I224*H224,2)</f>
        <v>100.44</v>
      </c>
      <c r="K224" s="156"/>
      <c r="L224" s="27"/>
      <c r="M224" s="157" t="s">
        <v>1</v>
      </c>
      <c r="N224" s="158" t="s">
        <v>37</v>
      </c>
      <c r="O224" s="159">
        <v>0</v>
      </c>
      <c r="P224" s="159">
        <f t="shared" ref="P224:P231" si="61">O224*H224</f>
        <v>0</v>
      </c>
      <c r="Q224" s="159">
        <v>0</v>
      </c>
      <c r="R224" s="159">
        <f t="shared" ref="R224:R231" si="62">Q224*H224</f>
        <v>0</v>
      </c>
      <c r="S224" s="159">
        <v>0</v>
      </c>
      <c r="T224" s="160">
        <f t="shared" ref="T224:T231" si="63">S224*H224</f>
        <v>0</v>
      </c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R224" s="161" t="s">
        <v>257</v>
      </c>
      <c r="AT224" s="161" t="s">
        <v>229</v>
      </c>
      <c r="AU224" s="161" t="s">
        <v>83</v>
      </c>
      <c r="AY224" s="14" t="s">
        <v>226</v>
      </c>
      <c r="BE224" s="162">
        <f t="shared" ref="BE224:BE231" si="64">IF(N224="základná",J224,0)</f>
        <v>0</v>
      </c>
      <c r="BF224" s="162">
        <f t="shared" ref="BF224:BF231" si="65">IF(N224="znížená",J224,0)</f>
        <v>100.44</v>
      </c>
      <c r="BG224" s="162">
        <f t="shared" ref="BG224:BG231" si="66">IF(N224="zákl. prenesená",J224,0)</f>
        <v>0</v>
      </c>
      <c r="BH224" s="162">
        <f t="shared" ref="BH224:BH231" si="67">IF(N224="zníž. prenesená",J224,0)</f>
        <v>0</v>
      </c>
      <c r="BI224" s="162">
        <f t="shared" ref="BI224:BI231" si="68">IF(N224="nulová",J224,0)</f>
        <v>0</v>
      </c>
      <c r="BJ224" s="14" t="s">
        <v>83</v>
      </c>
      <c r="BK224" s="162">
        <f t="shared" ref="BK224:BK231" si="69">ROUND(I224*H224,2)</f>
        <v>100.44</v>
      </c>
      <c r="BL224" s="14" t="s">
        <v>257</v>
      </c>
      <c r="BM224" s="161" t="s">
        <v>588</v>
      </c>
    </row>
    <row r="225" spans="1:65" s="2" customFormat="1" ht="24.2" customHeight="1">
      <c r="A225" s="26"/>
      <c r="B225" s="149"/>
      <c r="C225" s="167" t="s">
        <v>458</v>
      </c>
      <c r="D225" s="167" t="s">
        <v>362</v>
      </c>
      <c r="E225" s="168" t="s">
        <v>1366</v>
      </c>
      <c r="F225" s="169" t="s">
        <v>1367</v>
      </c>
      <c r="G225" s="170" t="s">
        <v>269</v>
      </c>
      <c r="H225" s="171">
        <v>80.338999999999999</v>
      </c>
      <c r="I225" s="172">
        <v>0.32</v>
      </c>
      <c r="J225" s="172">
        <f t="shared" si="60"/>
        <v>25.71</v>
      </c>
      <c r="K225" s="173"/>
      <c r="L225" s="174"/>
      <c r="M225" s="175" t="s">
        <v>1</v>
      </c>
      <c r="N225" s="176" t="s">
        <v>37</v>
      </c>
      <c r="O225" s="159">
        <v>0</v>
      </c>
      <c r="P225" s="159">
        <f t="shared" si="61"/>
        <v>0</v>
      </c>
      <c r="Q225" s="159">
        <v>0</v>
      </c>
      <c r="R225" s="159">
        <f t="shared" si="62"/>
        <v>0</v>
      </c>
      <c r="S225" s="159">
        <v>0</v>
      </c>
      <c r="T225" s="160">
        <f t="shared" si="63"/>
        <v>0</v>
      </c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R225" s="161" t="s">
        <v>288</v>
      </c>
      <c r="AT225" s="161" t="s">
        <v>362</v>
      </c>
      <c r="AU225" s="161" t="s">
        <v>83</v>
      </c>
      <c r="AY225" s="14" t="s">
        <v>226</v>
      </c>
      <c r="BE225" s="162">
        <f t="shared" si="64"/>
        <v>0</v>
      </c>
      <c r="BF225" s="162">
        <f t="shared" si="65"/>
        <v>25.71</v>
      </c>
      <c r="BG225" s="162">
        <f t="shared" si="66"/>
        <v>0</v>
      </c>
      <c r="BH225" s="162">
        <f t="shared" si="67"/>
        <v>0</v>
      </c>
      <c r="BI225" s="162">
        <f t="shared" si="68"/>
        <v>0</v>
      </c>
      <c r="BJ225" s="14" t="s">
        <v>83</v>
      </c>
      <c r="BK225" s="162">
        <f t="shared" si="69"/>
        <v>25.71</v>
      </c>
      <c r="BL225" s="14" t="s">
        <v>257</v>
      </c>
      <c r="BM225" s="161" t="s">
        <v>591</v>
      </c>
    </row>
    <row r="226" spans="1:65" s="2" customFormat="1" ht="24.2" customHeight="1">
      <c r="A226" s="26"/>
      <c r="B226" s="149"/>
      <c r="C226" s="150" t="s">
        <v>592</v>
      </c>
      <c r="D226" s="150" t="s">
        <v>229</v>
      </c>
      <c r="E226" s="151" t="s">
        <v>1368</v>
      </c>
      <c r="F226" s="152" t="s">
        <v>1369</v>
      </c>
      <c r="G226" s="153" t="s">
        <v>269</v>
      </c>
      <c r="H226" s="154">
        <v>32</v>
      </c>
      <c r="I226" s="155">
        <v>1.86</v>
      </c>
      <c r="J226" s="155">
        <f t="shared" si="60"/>
        <v>59.52</v>
      </c>
      <c r="K226" s="156"/>
      <c r="L226" s="27"/>
      <c r="M226" s="157" t="s">
        <v>1</v>
      </c>
      <c r="N226" s="158" t="s">
        <v>37</v>
      </c>
      <c r="O226" s="159">
        <v>0</v>
      </c>
      <c r="P226" s="159">
        <f t="shared" si="61"/>
        <v>0</v>
      </c>
      <c r="Q226" s="159">
        <v>0</v>
      </c>
      <c r="R226" s="159">
        <f t="shared" si="62"/>
        <v>0</v>
      </c>
      <c r="S226" s="159">
        <v>0</v>
      </c>
      <c r="T226" s="160">
        <f t="shared" si="63"/>
        <v>0</v>
      </c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R226" s="161" t="s">
        <v>257</v>
      </c>
      <c r="AT226" s="161" t="s">
        <v>229</v>
      </c>
      <c r="AU226" s="161" t="s">
        <v>83</v>
      </c>
      <c r="AY226" s="14" t="s">
        <v>226</v>
      </c>
      <c r="BE226" s="162">
        <f t="shared" si="64"/>
        <v>0</v>
      </c>
      <c r="BF226" s="162">
        <f t="shared" si="65"/>
        <v>59.52</v>
      </c>
      <c r="BG226" s="162">
        <f t="shared" si="66"/>
        <v>0</v>
      </c>
      <c r="BH226" s="162">
        <f t="shared" si="67"/>
        <v>0</v>
      </c>
      <c r="BI226" s="162">
        <f t="shared" si="68"/>
        <v>0</v>
      </c>
      <c r="BJ226" s="14" t="s">
        <v>83</v>
      </c>
      <c r="BK226" s="162">
        <f t="shared" si="69"/>
        <v>59.52</v>
      </c>
      <c r="BL226" s="14" t="s">
        <v>257</v>
      </c>
      <c r="BM226" s="161" t="s">
        <v>595</v>
      </c>
    </row>
    <row r="227" spans="1:65" s="2" customFormat="1" ht="24.2" customHeight="1">
      <c r="A227" s="26"/>
      <c r="B227" s="149"/>
      <c r="C227" s="167" t="s">
        <v>461</v>
      </c>
      <c r="D227" s="167" t="s">
        <v>362</v>
      </c>
      <c r="E227" s="168" t="s">
        <v>1370</v>
      </c>
      <c r="F227" s="169" t="s">
        <v>1371</v>
      </c>
      <c r="G227" s="170" t="s">
        <v>269</v>
      </c>
      <c r="H227" s="171">
        <v>32</v>
      </c>
      <c r="I227" s="172">
        <v>0.34</v>
      </c>
      <c r="J227" s="172">
        <f t="shared" si="60"/>
        <v>10.88</v>
      </c>
      <c r="K227" s="173"/>
      <c r="L227" s="174"/>
      <c r="M227" s="175" t="s">
        <v>1</v>
      </c>
      <c r="N227" s="176" t="s">
        <v>37</v>
      </c>
      <c r="O227" s="159">
        <v>0</v>
      </c>
      <c r="P227" s="159">
        <f t="shared" si="61"/>
        <v>0</v>
      </c>
      <c r="Q227" s="159">
        <v>0</v>
      </c>
      <c r="R227" s="159">
        <f t="shared" si="62"/>
        <v>0</v>
      </c>
      <c r="S227" s="159">
        <v>0</v>
      </c>
      <c r="T227" s="160">
        <f t="shared" si="63"/>
        <v>0</v>
      </c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R227" s="161" t="s">
        <v>288</v>
      </c>
      <c r="AT227" s="161" t="s">
        <v>362</v>
      </c>
      <c r="AU227" s="161" t="s">
        <v>83</v>
      </c>
      <c r="AY227" s="14" t="s">
        <v>226</v>
      </c>
      <c r="BE227" s="162">
        <f t="shared" si="64"/>
        <v>0</v>
      </c>
      <c r="BF227" s="162">
        <f t="shared" si="65"/>
        <v>10.88</v>
      </c>
      <c r="BG227" s="162">
        <f t="shared" si="66"/>
        <v>0</v>
      </c>
      <c r="BH227" s="162">
        <f t="shared" si="67"/>
        <v>0</v>
      </c>
      <c r="BI227" s="162">
        <f t="shared" si="68"/>
        <v>0</v>
      </c>
      <c r="BJ227" s="14" t="s">
        <v>83</v>
      </c>
      <c r="BK227" s="162">
        <f t="shared" si="69"/>
        <v>10.88</v>
      </c>
      <c r="BL227" s="14" t="s">
        <v>257</v>
      </c>
      <c r="BM227" s="161" t="s">
        <v>598</v>
      </c>
    </row>
    <row r="228" spans="1:65" s="2" customFormat="1" ht="24.2" customHeight="1">
      <c r="A228" s="26"/>
      <c r="B228" s="149"/>
      <c r="C228" s="150" t="s">
        <v>599</v>
      </c>
      <c r="D228" s="150" t="s">
        <v>229</v>
      </c>
      <c r="E228" s="151" t="s">
        <v>1372</v>
      </c>
      <c r="F228" s="152" t="s">
        <v>1373</v>
      </c>
      <c r="G228" s="153" t="s">
        <v>269</v>
      </c>
      <c r="H228" s="154">
        <v>28</v>
      </c>
      <c r="I228" s="155">
        <v>1.86</v>
      </c>
      <c r="J228" s="155">
        <f t="shared" si="60"/>
        <v>52.08</v>
      </c>
      <c r="K228" s="156"/>
      <c r="L228" s="27"/>
      <c r="M228" s="157" t="s">
        <v>1</v>
      </c>
      <c r="N228" s="158" t="s">
        <v>37</v>
      </c>
      <c r="O228" s="159">
        <v>0</v>
      </c>
      <c r="P228" s="159">
        <f t="shared" si="61"/>
        <v>0</v>
      </c>
      <c r="Q228" s="159">
        <v>0</v>
      </c>
      <c r="R228" s="159">
        <f t="shared" si="62"/>
        <v>0</v>
      </c>
      <c r="S228" s="159">
        <v>0</v>
      </c>
      <c r="T228" s="160">
        <f t="shared" si="63"/>
        <v>0</v>
      </c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R228" s="161" t="s">
        <v>257</v>
      </c>
      <c r="AT228" s="161" t="s">
        <v>229</v>
      </c>
      <c r="AU228" s="161" t="s">
        <v>83</v>
      </c>
      <c r="AY228" s="14" t="s">
        <v>226</v>
      </c>
      <c r="BE228" s="162">
        <f t="shared" si="64"/>
        <v>0</v>
      </c>
      <c r="BF228" s="162">
        <f t="shared" si="65"/>
        <v>52.08</v>
      </c>
      <c r="BG228" s="162">
        <f t="shared" si="66"/>
        <v>0</v>
      </c>
      <c r="BH228" s="162">
        <f t="shared" si="67"/>
        <v>0</v>
      </c>
      <c r="BI228" s="162">
        <f t="shared" si="68"/>
        <v>0</v>
      </c>
      <c r="BJ228" s="14" t="s">
        <v>83</v>
      </c>
      <c r="BK228" s="162">
        <f t="shared" si="69"/>
        <v>52.08</v>
      </c>
      <c r="BL228" s="14" t="s">
        <v>257</v>
      </c>
      <c r="BM228" s="161" t="s">
        <v>602</v>
      </c>
    </row>
    <row r="229" spans="1:65" s="2" customFormat="1" ht="24.2" customHeight="1">
      <c r="A229" s="26"/>
      <c r="B229" s="149"/>
      <c r="C229" s="167" t="s">
        <v>465</v>
      </c>
      <c r="D229" s="167" t="s">
        <v>362</v>
      </c>
      <c r="E229" s="168" t="s">
        <v>1374</v>
      </c>
      <c r="F229" s="169" t="s">
        <v>1375</v>
      </c>
      <c r="G229" s="170" t="s">
        <v>269</v>
      </c>
      <c r="H229" s="171">
        <v>28</v>
      </c>
      <c r="I229" s="172">
        <v>0.39</v>
      </c>
      <c r="J229" s="172">
        <f t="shared" si="60"/>
        <v>10.92</v>
      </c>
      <c r="K229" s="173"/>
      <c r="L229" s="174"/>
      <c r="M229" s="175" t="s">
        <v>1</v>
      </c>
      <c r="N229" s="176" t="s">
        <v>37</v>
      </c>
      <c r="O229" s="159">
        <v>0</v>
      </c>
      <c r="P229" s="159">
        <f t="shared" si="61"/>
        <v>0</v>
      </c>
      <c r="Q229" s="159">
        <v>0</v>
      </c>
      <c r="R229" s="159">
        <f t="shared" si="62"/>
        <v>0</v>
      </c>
      <c r="S229" s="159">
        <v>0</v>
      </c>
      <c r="T229" s="160">
        <f t="shared" si="63"/>
        <v>0</v>
      </c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R229" s="161" t="s">
        <v>288</v>
      </c>
      <c r="AT229" s="161" t="s">
        <v>362</v>
      </c>
      <c r="AU229" s="161" t="s">
        <v>83</v>
      </c>
      <c r="AY229" s="14" t="s">
        <v>226</v>
      </c>
      <c r="BE229" s="162">
        <f t="shared" si="64"/>
        <v>0</v>
      </c>
      <c r="BF229" s="162">
        <f t="shared" si="65"/>
        <v>10.92</v>
      </c>
      <c r="BG229" s="162">
        <f t="shared" si="66"/>
        <v>0</v>
      </c>
      <c r="BH229" s="162">
        <f t="shared" si="67"/>
        <v>0</v>
      </c>
      <c r="BI229" s="162">
        <f t="shared" si="68"/>
        <v>0</v>
      </c>
      <c r="BJ229" s="14" t="s">
        <v>83</v>
      </c>
      <c r="BK229" s="162">
        <f t="shared" si="69"/>
        <v>10.92</v>
      </c>
      <c r="BL229" s="14" t="s">
        <v>257</v>
      </c>
      <c r="BM229" s="161" t="s">
        <v>604</v>
      </c>
    </row>
    <row r="230" spans="1:65" s="2" customFormat="1" ht="24.2" customHeight="1">
      <c r="A230" s="26"/>
      <c r="B230" s="149"/>
      <c r="C230" s="150" t="s">
        <v>605</v>
      </c>
      <c r="D230" s="150" t="s">
        <v>229</v>
      </c>
      <c r="E230" s="151" t="s">
        <v>1376</v>
      </c>
      <c r="F230" s="152" t="s">
        <v>1377</v>
      </c>
      <c r="G230" s="153" t="s">
        <v>269</v>
      </c>
      <c r="H230" s="154">
        <v>13</v>
      </c>
      <c r="I230" s="155">
        <v>1.86</v>
      </c>
      <c r="J230" s="155">
        <f t="shared" si="60"/>
        <v>24.18</v>
      </c>
      <c r="K230" s="156"/>
      <c r="L230" s="27"/>
      <c r="M230" s="157" t="s">
        <v>1</v>
      </c>
      <c r="N230" s="158" t="s">
        <v>37</v>
      </c>
      <c r="O230" s="159">
        <v>0</v>
      </c>
      <c r="P230" s="159">
        <f t="shared" si="61"/>
        <v>0</v>
      </c>
      <c r="Q230" s="159">
        <v>0</v>
      </c>
      <c r="R230" s="159">
        <f t="shared" si="62"/>
        <v>0</v>
      </c>
      <c r="S230" s="159">
        <v>0</v>
      </c>
      <c r="T230" s="160">
        <f t="shared" si="63"/>
        <v>0</v>
      </c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R230" s="161" t="s">
        <v>257</v>
      </c>
      <c r="AT230" s="161" t="s">
        <v>229</v>
      </c>
      <c r="AU230" s="161" t="s">
        <v>83</v>
      </c>
      <c r="AY230" s="14" t="s">
        <v>226</v>
      </c>
      <c r="BE230" s="162">
        <f t="shared" si="64"/>
        <v>0</v>
      </c>
      <c r="BF230" s="162">
        <f t="shared" si="65"/>
        <v>24.18</v>
      </c>
      <c r="BG230" s="162">
        <f t="shared" si="66"/>
        <v>0</v>
      </c>
      <c r="BH230" s="162">
        <f t="shared" si="67"/>
        <v>0</v>
      </c>
      <c r="BI230" s="162">
        <f t="shared" si="68"/>
        <v>0</v>
      </c>
      <c r="BJ230" s="14" t="s">
        <v>83</v>
      </c>
      <c r="BK230" s="162">
        <f t="shared" si="69"/>
        <v>24.18</v>
      </c>
      <c r="BL230" s="14" t="s">
        <v>257</v>
      </c>
      <c r="BM230" s="161" t="s">
        <v>608</v>
      </c>
    </row>
    <row r="231" spans="1:65" s="2" customFormat="1" ht="33" customHeight="1">
      <c r="A231" s="26"/>
      <c r="B231" s="149"/>
      <c r="C231" s="167" t="s">
        <v>468</v>
      </c>
      <c r="D231" s="167" t="s">
        <v>362</v>
      </c>
      <c r="E231" s="168" t="s">
        <v>1378</v>
      </c>
      <c r="F231" s="169" t="s">
        <v>1379</v>
      </c>
      <c r="G231" s="170" t="s">
        <v>269</v>
      </c>
      <c r="H231" s="171">
        <v>13</v>
      </c>
      <c r="I231" s="172">
        <v>0.44</v>
      </c>
      <c r="J231" s="172">
        <f t="shared" si="60"/>
        <v>5.72</v>
      </c>
      <c r="K231" s="173"/>
      <c r="L231" s="174"/>
      <c r="M231" s="175" t="s">
        <v>1</v>
      </c>
      <c r="N231" s="176" t="s">
        <v>37</v>
      </c>
      <c r="O231" s="159">
        <v>0</v>
      </c>
      <c r="P231" s="159">
        <f t="shared" si="61"/>
        <v>0</v>
      </c>
      <c r="Q231" s="159">
        <v>0</v>
      </c>
      <c r="R231" s="159">
        <f t="shared" si="62"/>
        <v>0</v>
      </c>
      <c r="S231" s="159">
        <v>0</v>
      </c>
      <c r="T231" s="160">
        <f t="shared" si="63"/>
        <v>0</v>
      </c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R231" s="161" t="s">
        <v>288</v>
      </c>
      <c r="AT231" s="161" t="s">
        <v>362</v>
      </c>
      <c r="AU231" s="161" t="s">
        <v>83</v>
      </c>
      <c r="AY231" s="14" t="s">
        <v>226</v>
      </c>
      <c r="BE231" s="162">
        <f t="shared" si="64"/>
        <v>0</v>
      </c>
      <c r="BF231" s="162">
        <f t="shared" si="65"/>
        <v>5.72</v>
      </c>
      <c r="BG231" s="162">
        <f t="shared" si="66"/>
        <v>0</v>
      </c>
      <c r="BH231" s="162">
        <f t="shared" si="67"/>
        <v>0</v>
      </c>
      <c r="BI231" s="162">
        <f t="shared" si="68"/>
        <v>0</v>
      </c>
      <c r="BJ231" s="14" t="s">
        <v>83</v>
      </c>
      <c r="BK231" s="162">
        <f t="shared" si="69"/>
        <v>5.72</v>
      </c>
      <c r="BL231" s="14" t="s">
        <v>257</v>
      </c>
      <c r="BM231" s="161" t="s">
        <v>611</v>
      </c>
    </row>
    <row r="232" spans="1:65" s="12" customFormat="1" ht="25.9" customHeight="1">
      <c r="B232" s="137"/>
      <c r="D232" s="138" t="s">
        <v>70</v>
      </c>
      <c r="E232" s="139" t="s">
        <v>362</v>
      </c>
      <c r="F232" s="139" t="s">
        <v>1384</v>
      </c>
      <c r="J232" s="140">
        <f>BK232</f>
        <v>1427.06</v>
      </c>
      <c r="L232" s="137"/>
      <c r="M232" s="141"/>
      <c r="N232" s="142"/>
      <c r="O232" s="142"/>
      <c r="P232" s="143">
        <f>P233</f>
        <v>0</v>
      </c>
      <c r="Q232" s="142"/>
      <c r="R232" s="143">
        <f>R233</f>
        <v>0</v>
      </c>
      <c r="S232" s="142"/>
      <c r="T232" s="144">
        <f>T233</f>
        <v>0</v>
      </c>
      <c r="AR232" s="138" t="s">
        <v>88</v>
      </c>
      <c r="AT232" s="145" t="s">
        <v>70</v>
      </c>
      <c r="AU232" s="145" t="s">
        <v>71</v>
      </c>
      <c r="AY232" s="138" t="s">
        <v>226</v>
      </c>
      <c r="BK232" s="146">
        <f>BK233</f>
        <v>1427.06</v>
      </c>
    </row>
    <row r="233" spans="1:65" s="12" customFormat="1" ht="22.9" customHeight="1">
      <c r="B233" s="137"/>
      <c r="D233" s="138" t="s">
        <v>70</v>
      </c>
      <c r="E233" s="147" t="s">
        <v>1385</v>
      </c>
      <c r="F233" s="147" t="s">
        <v>1386</v>
      </c>
      <c r="J233" s="148">
        <f>BK233</f>
        <v>1427.06</v>
      </c>
      <c r="L233" s="137"/>
      <c r="M233" s="141"/>
      <c r="N233" s="142"/>
      <c r="O233" s="142"/>
      <c r="P233" s="143">
        <f>SUM(P234:P239)</f>
        <v>0</v>
      </c>
      <c r="Q233" s="142"/>
      <c r="R233" s="143">
        <f>SUM(R234:R239)</f>
        <v>0</v>
      </c>
      <c r="S233" s="142"/>
      <c r="T233" s="144">
        <f>SUM(T234:T239)</f>
        <v>0</v>
      </c>
      <c r="AR233" s="138" t="s">
        <v>88</v>
      </c>
      <c r="AT233" s="145" t="s">
        <v>70</v>
      </c>
      <c r="AU233" s="145" t="s">
        <v>78</v>
      </c>
      <c r="AY233" s="138" t="s">
        <v>226</v>
      </c>
      <c r="BK233" s="146">
        <f>SUM(BK234:BK239)</f>
        <v>1427.06</v>
      </c>
    </row>
    <row r="234" spans="1:65" s="2" customFormat="1" ht="16.5" customHeight="1">
      <c r="A234" s="26"/>
      <c r="B234" s="149"/>
      <c r="C234" s="150" t="s">
        <v>612</v>
      </c>
      <c r="D234" s="150" t="s">
        <v>229</v>
      </c>
      <c r="E234" s="151" t="s">
        <v>1399</v>
      </c>
      <c r="F234" s="152" t="s">
        <v>1400</v>
      </c>
      <c r="G234" s="153" t="s">
        <v>269</v>
      </c>
      <c r="H234" s="154">
        <v>2</v>
      </c>
      <c r="I234" s="155">
        <v>5.6</v>
      </c>
      <c r="J234" s="155">
        <f t="shared" ref="J234:J239" si="70">ROUND(I234*H234,2)</f>
        <v>11.2</v>
      </c>
      <c r="K234" s="156"/>
      <c r="L234" s="27"/>
      <c r="M234" s="157" t="s">
        <v>1</v>
      </c>
      <c r="N234" s="158" t="s">
        <v>37</v>
      </c>
      <c r="O234" s="159">
        <v>0</v>
      </c>
      <c r="P234" s="159">
        <f t="shared" ref="P234:P239" si="71">O234*H234</f>
        <v>0</v>
      </c>
      <c r="Q234" s="159">
        <v>0</v>
      </c>
      <c r="R234" s="159">
        <f t="shared" ref="R234:R239" si="72">Q234*H234</f>
        <v>0</v>
      </c>
      <c r="S234" s="159">
        <v>0</v>
      </c>
      <c r="T234" s="160">
        <f t="shared" ref="T234:T239" si="73">S234*H234</f>
        <v>0</v>
      </c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R234" s="161" t="s">
        <v>431</v>
      </c>
      <c r="AT234" s="161" t="s">
        <v>229</v>
      </c>
      <c r="AU234" s="161" t="s">
        <v>83</v>
      </c>
      <c r="AY234" s="14" t="s">
        <v>226</v>
      </c>
      <c r="BE234" s="162">
        <f t="shared" ref="BE234:BE239" si="74">IF(N234="základná",J234,0)</f>
        <v>0</v>
      </c>
      <c r="BF234" s="162">
        <f t="shared" ref="BF234:BF239" si="75">IF(N234="znížená",J234,0)</f>
        <v>11.2</v>
      </c>
      <c r="BG234" s="162">
        <f t="shared" ref="BG234:BG239" si="76">IF(N234="zákl. prenesená",J234,0)</f>
        <v>0</v>
      </c>
      <c r="BH234" s="162">
        <f t="shared" ref="BH234:BH239" si="77">IF(N234="zníž. prenesená",J234,0)</f>
        <v>0</v>
      </c>
      <c r="BI234" s="162">
        <f t="shared" ref="BI234:BI239" si="78">IF(N234="nulová",J234,0)</f>
        <v>0</v>
      </c>
      <c r="BJ234" s="14" t="s">
        <v>83</v>
      </c>
      <c r="BK234" s="162">
        <f t="shared" ref="BK234:BK239" si="79">ROUND(I234*H234,2)</f>
        <v>11.2</v>
      </c>
      <c r="BL234" s="14" t="s">
        <v>431</v>
      </c>
      <c r="BM234" s="161" t="s">
        <v>615</v>
      </c>
    </row>
    <row r="235" spans="1:65" s="2" customFormat="1" ht="16.5" customHeight="1">
      <c r="A235" s="26"/>
      <c r="B235" s="149"/>
      <c r="C235" s="167" t="s">
        <v>472</v>
      </c>
      <c r="D235" s="167" t="s">
        <v>362</v>
      </c>
      <c r="E235" s="168" t="s">
        <v>1401</v>
      </c>
      <c r="F235" s="169" t="s">
        <v>1402</v>
      </c>
      <c r="G235" s="170" t="s">
        <v>269</v>
      </c>
      <c r="H235" s="171">
        <v>2</v>
      </c>
      <c r="I235" s="172">
        <v>184.8</v>
      </c>
      <c r="J235" s="172">
        <f t="shared" si="70"/>
        <v>369.6</v>
      </c>
      <c r="K235" s="173"/>
      <c r="L235" s="174"/>
      <c r="M235" s="175" t="s">
        <v>1</v>
      </c>
      <c r="N235" s="176" t="s">
        <v>37</v>
      </c>
      <c r="O235" s="159">
        <v>0</v>
      </c>
      <c r="P235" s="159">
        <f t="shared" si="71"/>
        <v>0</v>
      </c>
      <c r="Q235" s="159">
        <v>0</v>
      </c>
      <c r="R235" s="159">
        <f t="shared" si="72"/>
        <v>0</v>
      </c>
      <c r="S235" s="159">
        <v>0</v>
      </c>
      <c r="T235" s="160">
        <f t="shared" si="73"/>
        <v>0</v>
      </c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R235" s="161" t="s">
        <v>768</v>
      </c>
      <c r="AT235" s="161" t="s">
        <v>362</v>
      </c>
      <c r="AU235" s="161" t="s">
        <v>83</v>
      </c>
      <c r="AY235" s="14" t="s">
        <v>226</v>
      </c>
      <c r="BE235" s="162">
        <f t="shared" si="74"/>
        <v>0</v>
      </c>
      <c r="BF235" s="162">
        <f t="shared" si="75"/>
        <v>369.6</v>
      </c>
      <c r="BG235" s="162">
        <f t="shared" si="76"/>
        <v>0</v>
      </c>
      <c r="BH235" s="162">
        <f t="shared" si="77"/>
        <v>0</v>
      </c>
      <c r="BI235" s="162">
        <f t="shared" si="78"/>
        <v>0</v>
      </c>
      <c r="BJ235" s="14" t="s">
        <v>83</v>
      </c>
      <c r="BK235" s="162">
        <f t="shared" si="79"/>
        <v>369.6</v>
      </c>
      <c r="BL235" s="14" t="s">
        <v>431</v>
      </c>
      <c r="BM235" s="161" t="s">
        <v>618</v>
      </c>
    </row>
    <row r="236" spans="1:65" s="2" customFormat="1" ht="16.5" customHeight="1">
      <c r="A236" s="26"/>
      <c r="B236" s="149"/>
      <c r="C236" s="150" t="s">
        <v>619</v>
      </c>
      <c r="D236" s="150" t="s">
        <v>229</v>
      </c>
      <c r="E236" s="151" t="s">
        <v>1387</v>
      </c>
      <c r="F236" s="152" t="s">
        <v>1388</v>
      </c>
      <c r="G236" s="153" t="s">
        <v>269</v>
      </c>
      <c r="H236" s="154">
        <v>1</v>
      </c>
      <c r="I236" s="155">
        <v>7.04</v>
      </c>
      <c r="J236" s="155">
        <f t="shared" si="70"/>
        <v>7.04</v>
      </c>
      <c r="K236" s="156"/>
      <c r="L236" s="27"/>
      <c r="M236" s="157" t="s">
        <v>1</v>
      </c>
      <c r="N236" s="158" t="s">
        <v>37</v>
      </c>
      <c r="O236" s="159">
        <v>0</v>
      </c>
      <c r="P236" s="159">
        <f t="shared" si="71"/>
        <v>0</v>
      </c>
      <c r="Q236" s="159">
        <v>0</v>
      </c>
      <c r="R236" s="159">
        <f t="shared" si="72"/>
        <v>0</v>
      </c>
      <c r="S236" s="159">
        <v>0</v>
      </c>
      <c r="T236" s="160">
        <f t="shared" si="73"/>
        <v>0</v>
      </c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R236" s="161" t="s">
        <v>431</v>
      </c>
      <c r="AT236" s="161" t="s">
        <v>229</v>
      </c>
      <c r="AU236" s="161" t="s">
        <v>83</v>
      </c>
      <c r="AY236" s="14" t="s">
        <v>226</v>
      </c>
      <c r="BE236" s="162">
        <f t="shared" si="74"/>
        <v>0</v>
      </c>
      <c r="BF236" s="162">
        <f t="shared" si="75"/>
        <v>7.04</v>
      </c>
      <c r="BG236" s="162">
        <f t="shared" si="76"/>
        <v>0</v>
      </c>
      <c r="BH236" s="162">
        <f t="shared" si="77"/>
        <v>0</v>
      </c>
      <c r="BI236" s="162">
        <f t="shared" si="78"/>
        <v>0</v>
      </c>
      <c r="BJ236" s="14" t="s">
        <v>83</v>
      </c>
      <c r="BK236" s="162">
        <f t="shared" si="79"/>
        <v>7.04</v>
      </c>
      <c r="BL236" s="14" t="s">
        <v>431</v>
      </c>
      <c r="BM236" s="161" t="s">
        <v>622</v>
      </c>
    </row>
    <row r="237" spans="1:65" s="2" customFormat="1" ht="16.5" customHeight="1">
      <c r="A237" s="26"/>
      <c r="B237" s="149"/>
      <c r="C237" s="167" t="s">
        <v>475</v>
      </c>
      <c r="D237" s="167" t="s">
        <v>362</v>
      </c>
      <c r="E237" s="168" t="s">
        <v>1389</v>
      </c>
      <c r="F237" s="169" t="s">
        <v>1390</v>
      </c>
      <c r="G237" s="170" t="s">
        <v>269</v>
      </c>
      <c r="H237" s="171">
        <v>1</v>
      </c>
      <c r="I237" s="172">
        <v>73.7</v>
      </c>
      <c r="J237" s="172">
        <f t="shared" si="70"/>
        <v>73.7</v>
      </c>
      <c r="K237" s="173"/>
      <c r="L237" s="174"/>
      <c r="M237" s="175" t="s">
        <v>1</v>
      </c>
      <c r="N237" s="176" t="s">
        <v>37</v>
      </c>
      <c r="O237" s="159">
        <v>0</v>
      </c>
      <c r="P237" s="159">
        <f t="shared" si="71"/>
        <v>0</v>
      </c>
      <c r="Q237" s="159">
        <v>0</v>
      </c>
      <c r="R237" s="159">
        <f t="shared" si="72"/>
        <v>0</v>
      </c>
      <c r="S237" s="159">
        <v>0</v>
      </c>
      <c r="T237" s="160">
        <f t="shared" si="73"/>
        <v>0</v>
      </c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R237" s="161" t="s">
        <v>768</v>
      </c>
      <c r="AT237" s="161" t="s">
        <v>362</v>
      </c>
      <c r="AU237" s="161" t="s">
        <v>83</v>
      </c>
      <c r="AY237" s="14" t="s">
        <v>226</v>
      </c>
      <c r="BE237" s="162">
        <f t="shared" si="74"/>
        <v>0</v>
      </c>
      <c r="BF237" s="162">
        <f t="shared" si="75"/>
        <v>73.7</v>
      </c>
      <c r="BG237" s="162">
        <f t="shared" si="76"/>
        <v>0</v>
      </c>
      <c r="BH237" s="162">
        <f t="shared" si="77"/>
        <v>0</v>
      </c>
      <c r="BI237" s="162">
        <f t="shared" si="78"/>
        <v>0</v>
      </c>
      <c r="BJ237" s="14" t="s">
        <v>83</v>
      </c>
      <c r="BK237" s="162">
        <f t="shared" si="79"/>
        <v>73.7</v>
      </c>
      <c r="BL237" s="14" t="s">
        <v>431</v>
      </c>
      <c r="BM237" s="161" t="s">
        <v>627</v>
      </c>
    </row>
    <row r="238" spans="1:65" s="2" customFormat="1" ht="16.5" customHeight="1">
      <c r="A238" s="26"/>
      <c r="B238" s="149"/>
      <c r="C238" s="150" t="s">
        <v>628</v>
      </c>
      <c r="D238" s="150" t="s">
        <v>229</v>
      </c>
      <c r="E238" s="151" t="s">
        <v>1391</v>
      </c>
      <c r="F238" s="152" t="s">
        <v>1392</v>
      </c>
      <c r="G238" s="153" t="s">
        <v>269</v>
      </c>
      <c r="H238" s="154">
        <v>18</v>
      </c>
      <c r="I238" s="155">
        <v>7.04</v>
      </c>
      <c r="J238" s="155">
        <f t="shared" si="70"/>
        <v>126.72</v>
      </c>
      <c r="K238" s="156"/>
      <c r="L238" s="27"/>
      <c r="M238" s="157" t="s">
        <v>1</v>
      </c>
      <c r="N238" s="158" t="s">
        <v>37</v>
      </c>
      <c r="O238" s="159">
        <v>0</v>
      </c>
      <c r="P238" s="159">
        <f t="shared" si="71"/>
        <v>0</v>
      </c>
      <c r="Q238" s="159">
        <v>0</v>
      </c>
      <c r="R238" s="159">
        <f t="shared" si="72"/>
        <v>0</v>
      </c>
      <c r="S238" s="159">
        <v>0</v>
      </c>
      <c r="T238" s="160">
        <f t="shared" si="73"/>
        <v>0</v>
      </c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R238" s="161" t="s">
        <v>431</v>
      </c>
      <c r="AT238" s="161" t="s">
        <v>229</v>
      </c>
      <c r="AU238" s="161" t="s">
        <v>83</v>
      </c>
      <c r="AY238" s="14" t="s">
        <v>226</v>
      </c>
      <c r="BE238" s="162">
        <f t="shared" si="74"/>
        <v>0</v>
      </c>
      <c r="BF238" s="162">
        <f t="shared" si="75"/>
        <v>126.72</v>
      </c>
      <c r="BG238" s="162">
        <f t="shared" si="76"/>
        <v>0</v>
      </c>
      <c r="BH238" s="162">
        <f t="shared" si="77"/>
        <v>0</v>
      </c>
      <c r="BI238" s="162">
        <f t="shared" si="78"/>
        <v>0</v>
      </c>
      <c r="BJ238" s="14" t="s">
        <v>83</v>
      </c>
      <c r="BK238" s="162">
        <f t="shared" si="79"/>
        <v>126.72</v>
      </c>
      <c r="BL238" s="14" t="s">
        <v>431</v>
      </c>
      <c r="BM238" s="161" t="s">
        <v>631</v>
      </c>
    </row>
    <row r="239" spans="1:65" s="2" customFormat="1" ht="16.5" customHeight="1">
      <c r="A239" s="26"/>
      <c r="B239" s="149"/>
      <c r="C239" s="167" t="s">
        <v>477</v>
      </c>
      <c r="D239" s="167" t="s">
        <v>362</v>
      </c>
      <c r="E239" s="168" t="s">
        <v>1393</v>
      </c>
      <c r="F239" s="169" t="s">
        <v>1394</v>
      </c>
      <c r="G239" s="170" t="s">
        <v>269</v>
      </c>
      <c r="H239" s="171">
        <v>18</v>
      </c>
      <c r="I239" s="172">
        <v>46.6</v>
      </c>
      <c r="J239" s="172">
        <f t="shared" si="70"/>
        <v>838.8</v>
      </c>
      <c r="K239" s="173"/>
      <c r="L239" s="174"/>
      <c r="M239" s="175" t="s">
        <v>1</v>
      </c>
      <c r="N239" s="176" t="s">
        <v>37</v>
      </c>
      <c r="O239" s="159">
        <v>0</v>
      </c>
      <c r="P239" s="159">
        <f t="shared" si="71"/>
        <v>0</v>
      </c>
      <c r="Q239" s="159">
        <v>0</v>
      </c>
      <c r="R239" s="159">
        <f t="shared" si="72"/>
        <v>0</v>
      </c>
      <c r="S239" s="159">
        <v>0</v>
      </c>
      <c r="T239" s="160">
        <f t="shared" si="73"/>
        <v>0</v>
      </c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R239" s="161" t="s">
        <v>768</v>
      </c>
      <c r="AT239" s="161" t="s">
        <v>362</v>
      </c>
      <c r="AU239" s="161" t="s">
        <v>83</v>
      </c>
      <c r="AY239" s="14" t="s">
        <v>226</v>
      </c>
      <c r="BE239" s="162">
        <f t="shared" si="74"/>
        <v>0</v>
      </c>
      <c r="BF239" s="162">
        <f t="shared" si="75"/>
        <v>838.8</v>
      </c>
      <c r="BG239" s="162">
        <f t="shared" si="76"/>
        <v>0</v>
      </c>
      <c r="BH239" s="162">
        <f t="shared" si="77"/>
        <v>0</v>
      </c>
      <c r="BI239" s="162">
        <f t="shared" si="78"/>
        <v>0</v>
      </c>
      <c r="BJ239" s="14" t="s">
        <v>83</v>
      </c>
      <c r="BK239" s="162">
        <f t="shared" si="79"/>
        <v>838.8</v>
      </c>
      <c r="BL239" s="14" t="s">
        <v>431</v>
      </c>
      <c r="BM239" s="161" t="s">
        <v>634</v>
      </c>
    </row>
    <row r="240" spans="1:65" s="12" customFormat="1" ht="25.9" customHeight="1">
      <c r="B240" s="137"/>
      <c r="D240" s="138" t="s">
        <v>70</v>
      </c>
      <c r="E240" s="139" t="s">
        <v>1403</v>
      </c>
      <c r="F240" s="139" t="s">
        <v>1404</v>
      </c>
      <c r="J240" s="140">
        <f>BK240</f>
        <v>4653.96</v>
      </c>
      <c r="L240" s="137"/>
      <c r="M240" s="141"/>
      <c r="N240" s="142"/>
      <c r="O240" s="142"/>
      <c r="P240" s="143">
        <f>SUM(P241:P249)</f>
        <v>0</v>
      </c>
      <c r="Q240" s="142"/>
      <c r="R240" s="143">
        <f>SUM(R241:R249)</f>
        <v>0</v>
      </c>
      <c r="S240" s="142"/>
      <c r="T240" s="144">
        <f>SUM(T241:T249)</f>
        <v>0</v>
      </c>
      <c r="AR240" s="138" t="s">
        <v>233</v>
      </c>
      <c r="AT240" s="145" t="s">
        <v>70</v>
      </c>
      <c r="AU240" s="145" t="s">
        <v>71</v>
      </c>
      <c r="AY240" s="138" t="s">
        <v>226</v>
      </c>
      <c r="BK240" s="146">
        <f>SUM(BK241:BK249)</f>
        <v>4653.96</v>
      </c>
    </row>
    <row r="241" spans="1:65" s="2" customFormat="1" ht="33" customHeight="1">
      <c r="A241" s="26"/>
      <c r="B241" s="149"/>
      <c r="C241" s="150" t="s">
        <v>635</v>
      </c>
      <c r="D241" s="150" t="s">
        <v>229</v>
      </c>
      <c r="E241" s="151" t="s">
        <v>1405</v>
      </c>
      <c r="F241" s="152" t="s">
        <v>1406</v>
      </c>
      <c r="G241" s="153" t="s">
        <v>1407</v>
      </c>
      <c r="H241" s="154">
        <v>8</v>
      </c>
      <c r="I241" s="155">
        <v>15.95</v>
      </c>
      <c r="J241" s="155">
        <f t="shared" ref="J241:J249" si="80">ROUND(I241*H241,2)</f>
        <v>127.6</v>
      </c>
      <c r="K241" s="156"/>
      <c r="L241" s="27"/>
      <c r="M241" s="157" t="s">
        <v>1</v>
      </c>
      <c r="N241" s="158" t="s">
        <v>37</v>
      </c>
      <c r="O241" s="159">
        <v>0</v>
      </c>
      <c r="P241" s="159">
        <f t="shared" ref="P241:P249" si="81">O241*H241</f>
        <v>0</v>
      </c>
      <c r="Q241" s="159">
        <v>0</v>
      </c>
      <c r="R241" s="159">
        <f t="shared" ref="R241:R249" si="82">Q241*H241</f>
        <v>0</v>
      </c>
      <c r="S241" s="159">
        <v>0</v>
      </c>
      <c r="T241" s="160">
        <f t="shared" ref="T241:T249" si="83">S241*H241</f>
        <v>0</v>
      </c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R241" s="161" t="s">
        <v>1408</v>
      </c>
      <c r="AT241" s="161" t="s">
        <v>229</v>
      </c>
      <c r="AU241" s="161" t="s">
        <v>78</v>
      </c>
      <c r="AY241" s="14" t="s">
        <v>226</v>
      </c>
      <c r="BE241" s="162">
        <f t="shared" ref="BE241:BE249" si="84">IF(N241="základná",J241,0)</f>
        <v>0</v>
      </c>
      <c r="BF241" s="162">
        <f t="shared" ref="BF241:BF249" si="85">IF(N241="znížená",J241,0)</f>
        <v>127.6</v>
      </c>
      <c r="BG241" s="162">
        <f t="shared" ref="BG241:BG249" si="86">IF(N241="zákl. prenesená",J241,0)</f>
        <v>0</v>
      </c>
      <c r="BH241" s="162">
        <f t="shared" ref="BH241:BH249" si="87">IF(N241="zníž. prenesená",J241,0)</f>
        <v>0</v>
      </c>
      <c r="BI241" s="162">
        <f t="shared" ref="BI241:BI249" si="88">IF(N241="nulová",J241,0)</f>
        <v>0</v>
      </c>
      <c r="BJ241" s="14" t="s">
        <v>83</v>
      </c>
      <c r="BK241" s="162">
        <f t="shared" ref="BK241:BK249" si="89">ROUND(I241*H241,2)</f>
        <v>127.6</v>
      </c>
      <c r="BL241" s="14" t="s">
        <v>1408</v>
      </c>
      <c r="BM241" s="161" t="s">
        <v>638</v>
      </c>
    </row>
    <row r="242" spans="1:65" s="2" customFormat="1" ht="24.2" customHeight="1">
      <c r="A242" s="26"/>
      <c r="B242" s="149"/>
      <c r="C242" s="150" t="s">
        <v>478</v>
      </c>
      <c r="D242" s="150" t="s">
        <v>229</v>
      </c>
      <c r="E242" s="151" t="s">
        <v>1409</v>
      </c>
      <c r="F242" s="152" t="s">
        <v>1410</v>
      </c>
      <c r="G242" s="153" t="s">
        <v>269</v>
      </c>
      <c r="H242" s="154">
        <v>2</v>
      </c>
      <c r="I242" s="155">
        <v>154</v>
      </c>
      <c r="J242" s="155">
        <f t="shared" si="80"/>
        <v>308</v>
      </c>
      <c r="K242" s="156"/>
      <c r="L242" s="27"/>
      <c r="M242" s="157" t="s">
        <v>1</v>
      </c>
      <c r="N242" s="158" t="s">
        <v>37</v>
      </c>
      <c r="O242" s="159">
        <v>0</v>
      </c>
      <c r="P242" s="159">
        <f t="shared" si="81"/>
        <v>0</v>
      </c>
      <c r="Q242" s="159">
        <v>0</v>
      </c>
      <c r="R242" s="159">
        <f t="shared" si="82"/>
        <v>0</v>
      </c>
      <c r="S242" s="159">
        <v>0</v>
      </c>
      <c r="T242" s="160">
        <f t="shared" si="83"/>
        <v>0</v>
      </c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R242" s="161" t="s">
        <v>1408</v>
      </c>
      <c r="AT242" s="161" t="s">
        <v>229</v>
      </c>
      <c r="AU242" s="161" t="s">
        <v>78</v>
      </c>
      <c r="AY242" s="14" t="s">
        <v>226</v>
      </c>
      <c r="BE242" s="162">
        <f t="shared" si="84"/>
        <v>0</v>
      </c>
      <c r="BF242" s="162">
        <f t="shared" si="85"/>
        <v>308</v>
      </c>
      <c r="BG242" s="162">
        <f t="shared" si="86"/>
        <v>0</v>
      </c>
      <c r="BH242" s="162">
        <f t="shared" si="87"/>
        <v>0</v>
      </c>
      <c r="BI242" s="162">
        <f t="shared" si="88"/>
        <v>0</v>
      </c>
      <c r="BJ242" s="14" t="s">
        <v>83</v>
      </c>
      <c r="BK242" s="162">
        <f t="shared" si="89"/>
        <v>308</v>
      </c>
      <c r="BL242" s="14" t="s">
        <v>1408</v>
      </c>
      <c r="BM242" s="161" t="s">
        <v>641</v>
      </c>
    </row>
    <row r="243" spans="1:65" s="2" customFormat="1" ht="16.5" customHeight="1">
      <c r="A243" s="26"/>
      <c r="B243" s="149"/>
      <c r="C243" s="150" t="s">
        <v>642</v>
      </c>
      <c r="D243" s="150" t="s">
        <v>229</v>
      </c>
      <c r="E243" s="151" t="s">
        <v>1411</v>
      </c>
      <c r="F243" s="152" t="s">
        <v>1412</v>
      </c>
      <c r="G243" s="153" t="s">
        <v>269</v>
      </c>
      <c r="H243" s="154">
        <v>2</v>
      </c>
      <c r="I243" s="155">
        <v>104.9</v>
      </c>
      <c r="J243" s="155">
        <f t="shared" si="80"/>
        <v>209.8</v>
      </c>
      <c r="K243" s="156"/>
      <c r="L243" s="27"/>
      <c r="M243" s="157" t="s">
        <v>1</v>
      </c>
      <c r="N243" s="158" t="s">
        <v>37</v>
      </c>
      <c r="O243" s="159">
        <v>0</v>
      </c>
      <c r="P243" s="159">
        <f t="shared" si="81"/>
        <v>0</v>
      </c>
      <c r="Q243" s="159">
        <v>0</v>
      </c>
      <c r="R243" s="159">
        <f t="shared" si="82"/>
        <v>0</v>
      </c>
      <c r="S243" s="159">
        <v>0</v>
      </c>
      <c r="T243" s="160">
        <f t="shared" si="83"/>
        <v>0</v>
      </c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R243" s="161" t="s">
        <v>1408</v>
      </c>
      <c r="AT243" s="161" t="s">
        <v>229</v>
      </c>
      <c r="AU243" s="161" t="s">
        <v>78</v>
      </c>
      <c r="AY243" s="14" t="s">
        <v>226</v>
      </c>
      <c r="BE243" s="162">
        <f t="shared" si="84"/>
        <v>0</v>
      </c>
      <c r="BF243" s="162">
        <f t="shared" si="85"/>
        <v>209.8</v>
      </c>
      <c r="BG243" s="162">
        <f t="shared" si="86"/>
        <v>0</v>
      </c>
      <c r="BH243" s="162">
        <f t="shared" si="87"/>
        <v>0</v>
      </c>
      <c r="BI243" s="162">
        <f t="shared" si="88"/>
        <v>0</v>
      </c>
      <c r="BJ243" s="14" t="s">
        <v>83</v>
      </c>
      <c r="BK243" s="162">
        <f t="shared" si="89"/>
        <v>209.8</v>
      </c>
      <c r="BL243" s="14" t="s">
        <v>1408</v>
      </c>
      <c r="BM243" s="161" t="s">
        <v>645</v>
      </c>
    </row>
    <row r="244" spans="1:65" s="2" customFormat="1" ht="24.2" customHeight="1">
      <c r="A244" s="26"/>
      <c r="B244" s="149"/>
      <c r="C244" s="150" t="s">
        <v>480</v>
      </c>
      <c r="D244" s="150" t="s">
        <v>229</v>
      </c>
      <c r="E244" s="151" t="s">
        <v>1413</v>
      </c>
      <c r="F244" s="152" t="s">
        <v>1414</v>
      </c>
      <c r="G244" s="153" t="s">
        <v>269</v>
      </c>
      <c r="H244" s="154">
        <v>2</v>
      </c>
      <c r="I244" s="155">
        <v>97.43</v>
      </c>
      <c r="J244" s="155">
        <f t="shared" si="80"/>
        <v>194.86</v>
      </c>
      <c r="K244" s="156"/>
      <c r="L244" s="27"/>
      <c r="M244" s="157" t="s">
        <v>1</v>
      </c>
      <c r="N244" s="158" t="s">
        <v>37</v>
      </c>
      <c r="O244" s="159">
        <v>0</v>
      </c>
      <c r="P244" s="159">
        <f t="shared" si="81"/>
        <v>0</v>
      </c>
      <c r="Q244" s="159">
        <v>0</v>
      </c>
      <c r="R244" s="159">
        <f t="shared" si="82"/>
        <v>0</v>
      </c>
      <c r="S244" s="159">
        <v>0</v>
      </c>
      <c r="T244" s="160">
        <f t="shared" si="83"/>
        <v>0</v>
      </c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R244" s="161" t="s">
        <v>1408</v>
      </c>
      <c r="AT244" s="161" t="s">
        <v>229</v>
      </c>
      <c r="AU244" s="161" t="s">
        <v>78</v>
      </c>
      <c r="AY244" s="14" t="s">
        <v>226</v>
      </c>
      <c r="BE244" s="162">
        <f t="shared" si="84"/>
        <v>0</v>
      </c>
      <c r="BF244" s="162">
        <f t="shared" si="85"/>
        <v>194.86</v>
      </c>
      <c r="BG244" s="162">
        <f t="shared" si="86"/>
        <v>0</v>
      </c>
      <c r="BH244" s="162">
        <f t="shared" si="87"/>
        <v>0</v>
      </c>
      <c r="BI244" s="162">
        <f t="shared" si="88"/>
        <v>0</v>
      </c>
      <c r="BJ244" s="14" t="s">
        <v>83</v>
      </c>
      <c r="BK244" s="162">
        <f t="shared" si="89"/>
        <v>194.86</v>
      </c>
      <c r="BL244" s="14" t="s">
        <v>1408</v>
      </c>
      <c r="BM244" s="161" t="s">
        <v>648</v>
      </c>
    </row>
    <row r="245" spans="1:65" s="2" customFormat="1" ht="24.2" customHeight="1">
      <c r="A245" s="26"/>
      <c r="B245" s="149"/>
      <c r="C245" s="150" t="s">
        <v>649</v>
      </c>
      <c r="D245" s="150" t="s">
        <v>229</v>
      </c>
      <c r="E245" s="151" t="s">
        <v>1415</v>
      </c>
      <c r="F245" s="152" t="s">
        <v>1416</v>
      </c>
      <c r="G245" s="153" t="s">
        <v>269</v>
      </c>
      <c r="H245" s="154">
        <v>2</v>
      </c>
      <c r="I245" s="155">
        <v>369.6</v>
      </c>
      <c r="J245" s="155">
        <f t="shared" si="80"/>
        <v>739.2</v>
      </c>
      <c r="K245" s="156"/>
      <c r="L245" s="27"/>
      <c r="M245" s="157" t="s">
        <v>1</v>
      </c>
      <c r="N245" s="158" t="s">
        <v>37</v>
      </c>
      <c r="O245" s="159">
        <v>0</v>
      </c>
      <c r="P245" s="159">
        <f t="shared" si="81"/>
        <v>0</v>
      </c>
      <c r="Q245" s="159">
        <v>0</v>
      </c>
      <c r="R245" s="159">
        <f t="shared" si="82"/>
        <v>0</v>
      </c>
      <c r="S245" s="159">
        <v>0</v>
      </c>
      <c r="T245" s="160">
        <f t="shared" si="83"/>
        <v>0</v>
      </c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R245" s="161" t="s">
        <v>1408</v>
      </c>
      <c r="AT245" s="161" t="s">
        <v>229</v>
      </c>
      <c r="AU245" s="161" t="s">
        <v>78</v>
      </c>
      <c r="AY245" s="14" t="s">
        <v>226</v>
      </c>
      <c r="BE245" s="162">
        <f t="shared" si="84"/>
        <v>0</v>
      </c>
      <c r="BF245" s="162">
        <f t="shared" si="85"/>
        <v>739.2</v>
      </c>
      <c r="BG245" s="162">
        <f t="shared" si="86"/>
        <v>0</v>
      </c>
      <c r="BH245" s="162">
        <f t="shared" si="87"/>
        <v>0</v>
      </c>
      <c r="BI245" s="162">
        <f t="shared" si="88"/>
        <v>0</v>
      </c>
      <c r="BJ245" s="14" t="s">
        <v>83</v>
      </c>
      <c r="BK245" s="162">
        <f t="shared" si="89"/>
        <v>739.2</v>
      </c>
      <c r="BL245" s="14" t="s">
        <v>1408</v>
      </c>
      <c r="BM245" s="161" t="s">
        <v>652</v>
      </c>
    </row>
    <row r="246" spans="1:65" s="2" customFormat="1" ht="21.75" customHeight="1">
      <c r="A246" s="26"/>
      <c r="B246" s="149"/>
      <c r="C246" s="150" t="s">
        <v>483</v>
      </c>
      <c r="D246" s="150" t="s">
        <v>229</v>
      </c>
      <c r="E246" s="151" t="s">
        <v>1417</v>
      </c>
      <c r="F246" s="152" t="s">
        <v>1418</v>
      </c>
      <c r="G246" s="153" t="s">
        <v>269</v>
      </c>
      <c r="H246" s="154">
        <v>2</v>
      </c>
      <c r="I246" s="155">
        <v>1045</v>
      </c>
      <c r="J246" s="155">
        <f t="shared" si="80"/>
        <v>2090</v>
      </c>
      <c r="K246" s="156"/>
      <c r="L246" s="27"/>
      <c r="M246" s="157" t="s">
        <v>1</v>
      </c>
      <c r="N246" s="158" t="s">
        <v>37</v>
      </c>
      <c r="O246" s="159">
        <v>0</v>
      </c>
      <c r="P246" s="159">
        <f t="shared" si="81"/>
        <v>0</v>
      </c>
      <c r="Q246" s="159">
        <v>0</v>
      </c>
      <c r="R246" s="159">
        <f t="shared" si="82"/>
        <v>0</v>
      </c>
      <c r="S246" s="159">
        <v>0</v>
      </c>
      <c r="T246" s="160">
        <f t="shared" si="83"/>
        <v>0</v>
      </c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R246" s="161" t="s">
        <v>1408</v>
      </c>
      <c r="AT246" s="161" t="s">
        <v>229</v>
      </c>
      <c r="AU246" s="161" t="s">
        <v>78</v>
      </c>
      <c r="AY246" s="14" t="s">
        <v>226</v>
      </c>
      <c r="BE246" s="162">
        <f t="shared" si="84"/>
        <v>0</v>
      </c>
      <c r="BF246" s="162">
        <f t="shared" si="85"/>
        <v>2090</v>
      </c>
      <c r="BG246" s="162">
        <f t="shared" si="86"/>
        <v>0</v>
      </c>
      <c r="BH246" s="162">
        <f t="shared" si="87"/>
        <v>0</v>
      </c>
      <c r="BI246" s="162">
        <f t="shared" si="88"/>
        <v>0</v>
      </c>
      <c r="BJ246" s="14" t="s">
        <v>83</v>
      </c>
      <c r="BK246" s="162">
        <f t="shared" si="89"/>
        <v>2090</v>
      </c>
      <c r="BL246" s="14" t="s">
        <v>1408</v>
      </c>
      <c r="BM246" s="161" t="s">
        <v>655</v>
      </c>
    </row>
    <row r="247" spans="1:65" s="2" customFormat="1" ht="16.5" customHeight="1">
      <c r="A247" s="26"/>
      <c r="B247" s="149"/>
      <c r="C247" s="150" t="s">
        <v>658</v>
      </c>
      <c r="D247" s="150" t="s">
        <v>229</v>
      </c>
      <c r="E247" s="151" t="s">
        <v>1419</v>
      </c>
      <c r="F247" s="152" t="s">
        <v>1420</v>
      </c>
      <c r="G247" s="153" t="s">
        <v>269</v>
      </c>
      <c r="H247" s="154">
        <v>1</v>
      </c>
      <c r="I247" s="155">
        <v>110</v>
      </c>
      <c r="J247" s="155">
        <f t="shared" si="80"/>
        <v>110</v>
      </c>
      <c r="K247" s="156"/>
      <c r="L247" s="27"/>
      <c r="M247" s="157" t="s">
        <v>1</v>
      </c>
      <c r="N247" s="158" t="s">
        <v>37</v>
      </c>
      <c r="O247" s="159">
        <v>0</v>
      </c>
      <c r="P247" s="159">
        <f t="shared" si="81"/>
        <v>0</v>
      </c>
      <c r="Q247" s="159">
        <v>0</v>
      </c>
      <c r="R247" s="159">
        <f t="shared" si="82"/>
        <v>0</v>
      </c>
      <c r="S247" s="159">
        <v>0</v>
      </c>
      <c r="T247" s="160">
        <f t="shared" si="83"/>
        <v>0</v>
      </c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R247" s="161" t="s">
        <v>1408</v>
      </c>
      <c r="AT247" s="161" t="s">
        <v>229</v>
      </c>
      <c r="AU247" s="161" t="s">
        <v>78</v>
      </c>
      <c r="AY247" s="14" t="s">
        <v>226</v>
      </c>
      <c r="BE247" s="162">
        <f t="shared" si="84"/>
        <v>0</v>
      </c>
      <c r="BF247" s="162">
        <f t="shared" si="85"/>
        <v>110</v>
      </c>
      <c r="BG247" s="162">
        <f t="shared" si="86"/>
        <v>0</v>
      </c>
      <c r="BH247" s="162">
        <f t="shared" si="87"/>
        <v>0</v>
      </c>
      <c r="BI247" s="162">
        <f t="shared" si="88"/>
        <v>0</v>
      </c>
      <c r="BJ247" s="14" t="s">
        <v>83</v>
      </c>
      <c r="BK247" s="162">
        <f t="shared" si="89"/>
        <v>110</v>
      </c>
      <c r="BL247" s="14" t="s">
        <v>1408</v>
      </c>
      <c r="BM247" s="161" t="s">
        <v>661</v>
      </c>
    </row>
    <row r="248" spans="1:65" s="2" customFormat="1" ht="16.5" customHeight="1">
      <c r="A248" s="26"/>
      <c r="B248" s="149"/>
      <c r="C248" s="150" t="s">
        <v>485</v>
      </c>
      <c r="D248" s="150" t="s">
        <v>229</v>
      </c>
      <c r="E248" s="151" t="s">
        <v>1421</v>
      </c>
      <c r="F248" s="152" t="s">
        <v>1422</v>
      </c>
      <c r="G248" s="153" t="s">
        <v>269</v>
      </c>
      <c r="H248" s="154">
        <v>1</v>
      </c>
      <c r="I248" s="155">
        <v>110</v>
      </c>
      <c r="J248" s="155">
        <f t="shared" si="80"/>
        <v>110</v>
      </c>
      <c r="K248" s="156"/>
      <c r="L248" s="27"/>
      <c r="M248" s="157" t="s">
        <v>1</v>
      </c>
      <c r="N248" s="158" t="s">
        <v>37</v>
      </c>
      <c r="O248" s="159">
        <v>0</v>
      </c>
      <c r="P248" s="159">
        <f t="shared" si="81"/>
        <v>0</v>
      </c>
      <c r="Q248" s="159">
        <v>0</v>
      </c>
      <c r="R248" s="159">
        <f t="shared" si="82"/>
        <v>0</v>
      </c>
      <c r="S248" s="159">
        <v>0</v>
      </c>
      <c r="T248" s="160">
        <f t="shared" si="83"/>
        <v>0</v>
      </c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R248" s="161" t="s">
        <v>1408</v>
      </c>
      <c r="AT248" s="161" t="s">
        <v>229</v>
      </c>
      <c r="AU248" s="161" t="s">
        <v>78</v>
      </c>
      <c r="AY248" s="14" t="s">
        <v>226</v>
      </c>
      <c r="BE248" s="162">
        <f t="shared" si="84"/>
        <v>0</v>
      </c>
      <c r="BF248" s="162">
        <f t="shared" si="85"/>
        <v>110</v>
      </c>
      <c r="BG248" s="162">
        <f t="shared" si="86"/>
        <v>0</v>
      </c>
      <c r="BH248" s="162">
        <f t="shared" si="87"/>
        <v>0</v>
      </c>
      <c r="BI248" s="162">
        <f t="shared" si="88"/>
        <v>0</v>
      </c>
      <c r="BJ248" s="14" t="s">
        <v>83</v>
      </c>
      <c r="BK248" s="162">
        <f t="shared" si="89"/>
        <v>110</v>
      </c>
      <c r="BL248" s="14" t="s">
        <v>1408</v>
      </c>
      <c r="BM248" s="161" t="s">
        <v>664</v>
      </c>
    </row>
    <row r="249" spans="1:65" s="2" customFormat="1" ht="24.2" customHeight="1">
      <c r="A249" s="26"/>
      <c r="B249" s="149"/>
      <c r="C249" s="150" t="s">
        <v>284</v>
      </c>
      <c r="D249" s="150" t="s">
        <v>229</v>
      </c>
      <c r="E249" s="151" t="s">
        <v>1423</v>
      </c>
      <c r="F249" s="152" t="s">
        <v>1424</v>
      </c>
      <c r="G249" s="153" t="s">
        <v>269</v>
      </c>
      <c r="H249" s="154">
        <v>1</v>
      </c>
      <c r="I249" s="155">
        <v>764.5</v>
      </c>
      <c r="J249" s="155">
        <f t="shared" si="80"/>
        <v>764.5</v>
      </c>
      <c r="K249" s="156"/>
      <c r="L249" s="27"/>
      <c r="M249" s="163" t="s">
        <v>1</v>
      </c>
      <c r="N249" s="164" t="s">
        <v>37</v>
      </c>
      <c r="O249" s="165">
        <v>0</v>
      </c>
      <c r="P249" s="165">
        <f t="shared" si="81"/>
        <v>0</v>
      </c>
      <c r="Q249" s="165">
        <v>0</v>
      </c>
      <c r="R249" s="165">
        <f t="shared" si="82"/>
        <v>0</v>
      </c>
      <c r="S249" s="165">
        <v>0</v>
      </c>
      <c r="T249" s="166">
        <f t="shared" si="83"/>
        <v>0</v>
      </c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R249" s="161" t="s">
        <v>1408</v>
      </c>
      <c r="AT249" s="161" t="s">
        <v>229</v>
      </c>
      <c r="AU249" s="161" t="s">
        <v>78</v>
      </c>
      <c r="AY249" s="14" t="s">
        <v>226</v>
      </c>
      <c r="BE249" s="162">
        <f t="shared" si="84"/>
        <v>0</v>
      </c>
      <c r="BF249" s="162">
        <f t="shared" si="85"/>
        <v>764.5</v>
      </c>
      <c r="BG249" s="162">
        <f t="shared" si="86"/>
        <v>0</v>
      </c>
      <c r="BH249" s="162">
        <f t="shared" si="87"/>
        <v>0</v>
      </c>
      <c r="BI249" s="162">
        <f t="shared" si="88"/>
        <v>0</v>
      </c>
      <c r="BJ249" s="14" t="s">
        <v>83</v>
      </c>
      <c r="BK249" s="162">
        <f t="shared" si="89"/>
        <v>764.5</v>
      </c>
      <c r="BL249" s="14" t="s">
        <v>1408</v>
      </c>
      <c r="BM249" s="161" t="s">
        <v>667</v>
      </c>
    </row>
    <row r="250" spans="1:65" s="2" customFormat="1" ht="6.95" customHeight="1">
      <c r="A250" s="26"/>
      <c r="B250" s="44"/>
      <c r="C250" s="45"/>
      <c r="D250" s="45"/>
      <c r="E250" s="45"/>
      <c r="F250" s="45"/>
      <c r="G250" s="45"/>
      <c r="H250" s="45"/>
      <c r="I250" s="45"/>
      <c r="J250" s="45"/>
      <c r="K250" s="45"/>
      <c r="L250" s="27"/>
      <c r="M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</row>
    <row r="252" spans="1:65">
      <c r="H252" s="179"/>
    </row>
    <row r="253" spans="1:65">
      <c r="H253" s="179"/>
    </row>
  </sheetData>
  <autoFilter ref="C136:K249" xr:uid="{00000000-0009-0000-0000-00000A000000}"/>
  <mergeCells count="14">
    <mergeCell ref="E127:H127"/>
    <mergeCell ref="E125:H125"/>
    <mergeCell ref="E129:H129"/>
    <mergeCell ref="L2:V2"/>
    <mergeCell ref="E85:H85"/>
    <mergeCell ref="E89:H89"/>
    <mergeCell ref="E87:H87"/>
    <mergeCell ref="E91:H91"/>
    <mergeCell ref="E123:H123"/>
    <mergeCell ref="E7:H7"/>
    <mergeCell ref="E11:H11"/>
    <mergeCell ref="E9:H9"/>
    <mergeCell ref="E13:H13"/>
    <mergeCell ref="E31:H3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BM248"/>
  <sheetViews>
    <sheetView showGridLines="0" topLeftCell="A132" workbookViewId="0">
      <selection activeCell="I132" sqref="I132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128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ht="12.75">
      <c r="B8" s="17"/>
      <c r="D8" s="23" t="s">
        <v>192</v>
      </c>
      <c r="L8" s="17"/>
    </row>
    <row r="9" spans="1:46" s="1" customFormat="1" ht="16.5" customHeight="1">
      <c r="B9" s="17"/>
      <c r="E9" s="224" t="s">
        <v>1701</v>
      </c>
      <c r="F9" s="206"/>
      <c r="G9" s="206"/>
      <c r="H9" s="206"/>
      <c r="L9" s="17"/>
    </row>
    <row r="10" spans="1:46" s="1" customFormat="1" ht="12" customHeight="1">
      <c r="B10" s="17"/>
      <c r="D10" s="23" t="s">
        <v>194</v>
      </c>
      <c r="L10" s="17"/>
    </row>
    <row r="11" spans="1:46" s="2" customFormat="1" ht="16.5" customHeight="1">
      <c r="A11" s="26"/>
      <c r="B11" s="27"/>
      <c r="C11" s="26"/>
      <c r="D11" s="26"/>
      <c r="E11" s="222" t="s">
        <v>1702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ht="12" customHeight="1">
      <c r="A12" s="26"/>
      <c r="B12" s="27"/>
      <c r="C12" s="26"/>
      <c r="D12" s="23" t="s">
        <v>196</v>
      </c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6.5" customHeight="1">
      <c r="A13" s="26"/>
      <c r="B13" s="27"/>
      <c r="C13" s="26"/>
      <c r="D13" s="26"/>
      <c r="E13" s="189" t="s">
        <v>1862</v>
      </c>
      <c r="F13" s="223"/>
      <c r="G13" s="223"/>
      <c r="H13" s="223"/>
      <c r="I13" s="26"/>
      <c r="J13" s="26"/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>
      <c r="A14" s="26"/>
      <c r="B14" s="27"/>
      <c r="C14" s="26"/>
      <c r="D14" s="26"/>
      <c r="E14" s="26"/>
      <c r="F14" s="26"/>
      <c r="G14" s="26"/>
      <c r="H14" s="26"/>
      <c r="I14" s="26"/>
      <c r="J14" s="26"/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2" customHeight="1">
      <c r="A15" s="26"/>
      <c r="B15" s="27"/>
      <c r="C15" s="26"/>
      <c r="D15" s="23" t="s">
        <v>14</v>
      </c>
      <c r="E15" s="26"/>
      <c r="F15" s="21" t="s">
        <v>1</v>
      </c>
      <c r="G15" s="26"/>
      <c r="H15" s="26"/>
      <c r="I15" s="23" t="s">
        <v>15</v>
      </c>
      <c r="J15" s="21" t="s">
        <v>1</v>
      </c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16</v>
      </c>
      <c r="E16" s="26"/>
      <c r="F16" s="21" t="s">
        <v>17</v>
      </c>
      <c r="G16" s="26"/>
      <c r="H16" s="26"/>
      <c r="I16" s="23" t="s">
        <v>18</v>
      </c>
      <c r="J16" s="52" t="str">
        <f>'Rekapitulácia stavby'!AN8</f>
        <v>12. 5. 2022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0.9" customHeight="1">
      <c r="A17" s="26"/>
      <c r="B17" s="27"/>
      <c r="C17" s="26"/>
      <c r="D17" s="26"/>
      <c r="E17" s="26"/>
      <c r="F17" s="26"/>
      <c r="G17" s="26"/>
      <c r="H17" s="26"/>
      <c r="I17" s="26"/>
      <c r="J17" s="26"/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12" customHeight="1">
      <c r="A18" s="26"/>
      <c r="B18" s="27"/>
      <c r="C18" s="26"/>
      <c r="D18" s="23" t="s">
        <v>20</v>
      </c>
      <c r="E18" s="26"/>
      <c r="F18" s="26"/>
      <c r="G18" s="26"/>
      <c r="H18" s="26"/>
      <c r="I18" s="23" t="s">
        <v>21</v>
      </c>
      <c r="J18" s="21" t="s">
        <v>1</v>
      </c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8" customHeight="1">
      <c r="A19" s="26"/>
      <c r="B19" s="27"/>
      <c r="C19" s="26"/>
      <c r="D19" s="26"/>
      <c r="E19" s="21" t="s">
        <v>22</v>
      </c>
      <c r="F19" s="26"/>
      <c r="G19" s="26"/>
      <c r="H19" s="26"/>
      <c r="I19" s="23" t="s">
        <v>23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6.95" customHeight="1">
      <c r="A20" s="26"/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12" customHeight="1">
      <c r="A21" s="26"/>
      <c r="B21" s="27"/>
      <c r="C21" s="26"/>
      <c r="D21" s="23" t="s">
        <v>24</v>
      </c>
      <c r="E21" s="26"/>
      <c r="F21" s="26"/>
      <c r="G21" s="26"/>
      <c r="H21" s="26"/>
      <c r="I21" s="23" t="s">
        <v>21</v>
      </c>
      <c r="J21" s="21" t="s">
        <v>1</v>
      </c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8" customHeight="1">
      <c r="A22" s="26"/>
      <c r="B22" s="27"/>
      <c r="C22" s="26"/>
      <c r="D22" s="26"/>
      <c r="E22" s="21" t="s">
        <v>25</v>
      </c>
      <c r="F22" s="26"/>
      <c r="G22" s="26"/>
      <c r="H22" s="26"/>
      <c r="I22" s="23" t="s">
        <v>23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6.95" customHeight="1">
      <c r="A23" s="26"/>
      <c r="B23" s="27"/>
      <c r="C23" s="26"/>
      <c r="D23" s="26"/>
      <c r="E23" s="26"/>
      <c r="F23" s="26"/>
      <c r="G23" s="26"/>
      <c r="H23" s="26"/>
      <c r="I23" s="26"/>
      <c r="J23" s="26"/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12" customHeight="1">
      <c r="A24" s="26"/>
      <c r="B24" s="27"/>
      <c r="C24" s="26"/>
      <c r="D24" s="23" t="s">
        <v>26</v>
      </c>
      <c r="E24" s="26"/>
      <c r="F24" s="26"/>
      <c r="G24" s="26"/>
      <c r="H24" s="26"/>
      <c r="I24" s="23" t="s">
        <v>21</v>
      </c>
      <c r="J24" s="21" t="str">
        <f>IF('Rekapitulácia stavby'!AN16="","",'Rekapitulácia stavby'!AN16)</f>
        <v/>
      </c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8" customHeight="1">
      <c r="A25" s="26"/>
      <c r="B25" s="27"/>
      <c r="C25" s="26"/>
      <c r="D25" s="26"/>
      <c r="E25" s="21" t="str">
        <f>IF('Rekapitulácia stavby'!E17="","",'Rekapitulácia stavby'!E17)</f>
        <v xml:space="preserve"> </v>
      </c>
      <c r="F25" s="26"/>
      <c r="G25" s="26"/>
      <c r="H25" s="26"/>
      <c r="I25" s="23" t="s">
        <v>23</v>
      </c>
      <c r="J25" s="21" t="str">
        <f>IF('Rekapitulácia stavby'!AN17="","",'Rekapitulácia stavby'!AN17)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6.95" customHeight="1">
      <c r="A26" s="26"/>
      <c r="B26" s="27"/>
      <c r="C26" s="26"/>
      <c r="D26" s="26"/>
      <c r="E26" s="26"/>
      <c r="F26" s="26"/>
      <c r="G26" s="26"/>
      <c r="H26" s="26"/>
      <c r="I26" s="26"/>
      <c r="J26" s="26"/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12" customHeight="1">
      <c r="A27" s="26"/>
      <c r="B27" s="27"/>
      <c r="C27" s="26"/>
      <c r="D27" s="23" t="s">
        <v>29</v>
      </c>
      <c r="E27" s="26"/>
      <c r="F27" s="26"/>
      <c r="G27" s="26"/>
      <c r="H27" s="26"/>
      <c r="I27" s="23" t="s">
        <v>21</v>
      </c>
      <c r="J27" s="21" t="str">
        <f>IF('Rekapitulácia stavby'!AN19="","",'Rekapitulácia stavby'!AN19)</f>
        <v/>
      </c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8" customHeight="1">
      <c r="A28" s="26"/>
      <c r="B28" s="27"/>
      <c r="C28" s="26"/>
      <c r="D28" s="26"/>
      <c r="E28" s="21" t="str">
        <f>IF('Rekapitulácia stavby'!E20="","",'Rekapitulácia stavby'!E20)</f>
        <v xml:space="preserve"> </v>
      </c>
      <c r="F28" s="26"/>
      <c r="G28" s="26"/>
      <c r="H28" s="26"/>
      <c r="I28" s="23" t="s">
        <v>23</v>
      </c>
      <c r="J28" s="21" t="str">
        <f>IF('Rekapitulácia stavby'!AN20="","",'Rekapitulácia stavby'!AN20)</f>
        <v/>
      </c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2" customFormat="1" ht="6.95" customHeight="1">
      <c r="A29" s="26"/>
      <c r="B29" s="27"/>
      <c r="C29" s="26"/>
      <c r="D29" s="26"/>
      <c r="E29" s="26"/>
      <c r="F29" s="26"/>
      <c r="G29" s="26"/>
      <c r="H29" s="26"/>
      <c r="I29" s="26"/>
      <c r="J29" s="26"/>
      <c r="K29" s="26"/>
      <c r="L29" s="39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</row>
    <row r="30" spans="1:31" s="2" customFormat="1" ht="12" customHeight="1">
      <c r="A30" s="26"/>
      <c r="B30" s="27"/>
      <c r="C30" s="26"/>
      <c r="D30" s="23" t="s">
        <v>30</v>
      </c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8" customFormat="1" ht="16.5" customHeight="1">
      <c r="A31" s="98"/>
      <c r="B31" s="99"/>
      <c r="C31" s="98"/>
      <c r="D31" s="98"/>
      <c r="E31" s="218" t="s">
        <v>1</v>
      </c>
      <c r="F31" s="218"/>
      <c r="G31" s="218"/>
      <c r="H31" s="218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6.95" customHeight="1">
      <c r="A32" s="26"/>
      <c r="B32" s="27"/>
      <c r="C32" s="26"/>
      <c r="D32" s="26"/>
      <c r="E32" s="26"/>
      <c r="F32" s="26"/>
      <c r="G32" s="26"/>
      <c r="H32" s="26"/>
      <c r="I32" s="26"/>
      <c r="J32" s="26"/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25.35" customHeight="1">
      <c r="A34" s="26"/>
      <c r="B34" s="27"/>
      <c r="C34" s="26"/>
      <c r="D34" s="101" t="s">
        <v>31</v>
      </c>
      <c r="E34" s="26"/>
      <c r="F34" s="26"/>
      <c r="G34" s="26"/>
      <c r="H34" s="26"/>
      <c r="I34" s="26"/>
      <c r="J34" s="68">
        <f>ROUND(J131, 2)</f>
        <v>16037.65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6.95" customHeight="1">
      <c r="A35" s="26"/>
      <c r="B35" s="27"/>
      <c r="C35" s="26"/>
      <c r="D35" s="63"/>
      <c r="E35" s="63"/>
      <c r="F35" s="63"/>
      <c r="G35" s="63"/>
      <c r="H35" s="63"/>
      <c r="I35" s="63"/>
      <c r="J35" s="63"/>
      <c r="K35" s="63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26"/>
      <c r="F36" s="30" t="s">
        <v>33</v>
      </c>
      <c r="G36" s="26"/>
      <c r="H36" s="26"/>
      <c r="I36" s="30" t="s">
        <v>32</v>
      </c>
      <c r="J36" s="30" t="s">
        <v>34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customHeight="1">
      <c r="A37" s="26"/>
      <c r="B37" s="27"/>
      <c r="C37" s="26"/>
      <c r="D37" s="97" t="s">
        <v>35</v>
      </c>
      <c r="E37" s="32" t="s">
        <v>36</v>
      </c>
      <c r="F37" s="102">
        <f>ROUND((SUM(BE131:BE244)),  2)</f>
        <v>0</v>
      </c>
      <c r="G37" s="103"/>
      <c r="H37" s="103"/>
      <c r="I37" s="104">
        <v>0.2</v>
      </c>
      <c r="J37" s="102">
        <f>ROUND(((SUM(BE131:BE244))*I37),  2)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customHeight="1">
      <c r="A38" s="26"/>
      <c r="B38" s="27"/>
      <c r="C38" s="26"/>
      <c r="D38" s="26"/>
      <c r="E38" s="32" t="s">
        <v>37</v>
      </c>
      <c r="F38" s="105">
        <f>ROUND((SUM(BF131:BF244)),  2)</f>
        <v>16037.65</v>
      </c>
      <c r="G38" s="26"/>
      <c r="H38" s="26"/>
      <c r="I38" s="106">
        <v>0.2</v>
      </c>
      <c r="J38" s="105">
        <f>ROUND(((SUM(BF131:BF244))*I38),  2)</f>
        <v>3207.53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23" t="s">
        <v>38</v>
      </c>
      <c r="F39" s="105">
        <f>ROUND((SUM(BG131:BG244)),  2)</f>
        <v>0</v>
      </c>
      <c r="G39" s="26"/>
      <c r="H39" s="26"/>
      <c r="I39" s="106">
        <v>0.2</v>
      </c>
      <c r="J39" s="105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14.45" hidden="1" customHeight="1">
      <c r="A40" s="26"/>
      <c r="B40" s="27"/>
      <c r="C40" s="26"/>
      <c r="D40" s="26"/>
      <c r="E40" s="23" t="s">
        <v>39</v>
      </c>
      <c r="F40" s="105">
        <f>ROUND((SUM(BH131:BH244)),  2)</f>
        <v>0</v>
      </c>
      <c r="G40" s="26"/>
      <c r="H40" s="26"/>
      <c r="I40" s="106">
        <v>0.2</v>
      </c>
      <c r="J40" s="105">
        <f>0</f>
        <v>0</v>
      </c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14.45" hidden="1" customHeight="1">
      <c r="A41" s="26"/>
      <c r="B41" s="27"/>
      <c r="C41" s="26"/>
      <c r="D41" s="26"/>
      <c r="E41" s="32" t="s">
        <v>40</v>
      </c>
      <c r="F41" s="102">
        <f>ROUND((SUM(BI131:BI244)),  2)</f>
        <v>0</v>
      </c>
      <c r="G41" s="103"/>
      <c r="H41" s="103"/>
      <c r="I41" s="104">
        <v>0</v>
      </c>
      <c r="J41" s="102">
        <f>0</f>
        <v>0</v>
      </c>
      <c r="K41" s="26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6.9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2" customFormat="1" ht="25.35" customHeight="1">
      <c r="A43" s="26"/>
      <c r="B43" s="27"/>
      <c r="C43" s="107"/>
      <c r="D43" s="108" t="s">
        <v>41</v>
      </c>
      <c r="E43" s="57"/>
      <c r="F43" s="57"/>
      <c r="G43" s="109" t="s">
        <v>42</v>
      </c>
      <c r="H43" s="110" t="s">
        <v>43</v>
      </c>
      <c r="I43" s="57"/>
      <c r="J43" s="111">
        <f>SUM(J34:J41)</f>
        <v>19245.18</v>
      </c>
      <c r="K43" s="112"/>
      <c r="L43" s="39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</row>
    <row r="44" spans="1:31" s="2" customFormat="1" ht="14.45" customHeight="1">
      <c r="A44" s="26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39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1" customFormat="1" ht="16.5" customHeight="1">
      <c r="B87" s="17"/>
      <c r="E87" s="224" t="s">
        <v>1701</v>
      </c>
      <c r="F87" s="206"/>
      <c r="G87" s="206"/>
      <c r="H87" s="206"/>
      <c r="L87" s="17"/>
    </row>
    <row r="88" spans="1:31" s="1" customFormat="1" ht="12" customHeight="1">
      <c r="B88" s="17"/>
      <c r="C88" s="23" t="s">
        <v>194</v>
      </c>
      <c r="L88" s="17"/>
    </row>
    <row r="89" spans="1:31" s="2" customFormat="1" ht="16.5" customHeight="1">
      <c r="A89" s="26"/>
      <c r="B89" s="27"/>
      <c r="C89" s="26"/>
      <c r="D89" s="26"/>
      <c r="E89" s="222" t="s">
        <v>1702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12" customHeight="1">
      <c r="A90" s="26"/>
      <c r="B90" s="27"/>
      <c r="C90" s="23" t="s">
        <v>196</v>
      </c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6.5" customHeight="1">
      <c r="A91" s="26"/>
      <c r="B91" s="27"/>
      <c r="C91" s="26"/>
      <c r="D91" s="26"/>
      <c r="E91" s="189" t="str">
        <f>E13</f>
        <v xml:space="preserve">SO 02.4-OV - Elektroinštalácia - Bývalá kotolňa </v>
      </c>
      <c r="F91" s="223"/>
      <c r="G91" s="223"/>
      <c r="H91" s="223"/>
      <c r="I91" s="26"/>
      <c r="J91" s="26"/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2" customHeight="1">
      <c r="A93" s="26"/>
      <c r="B93" s="27"/>
      <c r="C93" s="23" t="s">
        <v>16</v>
      </c>
      <c r="D93" s="26"/>
      <c r="E93" s="26"/>
      <c r="F93" s="21" t="str">
        <f>F16</f>
        <v>kú: Jelka,p.č.:1174/1,4,24,25</v>
      </c>
      <c r="G93" s="26"/>
      <c r="H93" s="26"/>
      <c r="I93" s="23" t="s">
        <v>18</v>
      </c>
      <c r="J93" s="52" t="str">
        <f>IF(J16="","",J16)</f>
        <v>12. 5. 2022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6.95" customHeight="1">
      <c r="A94" s="26"/>
      <c r="B94" s="27"/>
      <c r="C94" s="26"/>
      <c r="D94" s="26"/>
      <c r="E94" s="26"/>
      <c r="F94" s="26"/>
      <c r="G94" s="26"/>
      <c r="H94" s="26"/>
      <c r="I94" s="26"/>
      <c r="J94" s="26"/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5.2" customHeight="1">
      <c r="A95" s="26"/>
      <c r="B95" s="27"/>
      <c r="C95" s="23" t="s">
        <v>20</v>
      </c>
      <c r="D95" s="26"/>
      <c r="E95" s="26"/>
      <c r="F95" s="21" t="str">
        <f>E19</f>
        <v>Obec Jelka, Mierová 959/17, 925 23 Jelka</v>
      </c>
      <c r="G95" s="26"/>
      <c r="H95" s="26"/>
      <c r="I95" s="23" t="s">
        <v>26</v>
      </c>
      <c r="J95" s="24" t="str">
        <f>E25</f>
        <v xml:space="preserve"> </v>
      </c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15.2" customHeight="1">
      <c r="A96" s="26"/>
      <c r="B96" s="27"/>
      <c r="C96" s="23" t="s">
        <v>24</v>
      </c>
      <c r="D96" s="26"/>
      <c r="E96" s="26"/>
      <c r="F96" s="21" t="str">
        <f>IF(E22="","",E22)</f>
        <v>BALA, a.s., Veľká Budafa 66, 930 34 Holice</v>
      </c>
      <c r="G96" s="26"/>
      <c r="H96" s="26"/>
      <c r="I96" s="23" t="s">
        <v>29</v>
      </c>
      <c r="J96" s="24" t="str">
        <f>E28</f>
        <v xml:space="preserve"> </v>
      </c>
      <c r="K96" s="26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9.25" customHeight="1">
      <c r="A98" s="26"/>
      <c r="B98" s="27"/>
      <c r="C98" s="115" t="s">
        <v>199</v>
      </c>
      <c r="D98" s="107"/>
      <c r="E98" s="107"/>
      <c r="F98" s="107"/>
      <c r="G98" s="107"/>
      <c r="H98" s="107"/>
      <c r="I98" s="107"/>
      <c r="J98" s="116" t="s">
        <v>200</v>
      </c>
      <c r="K98" s="107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47" s="2" customFormat="1" ht="10.35" customHeight="1">
      <c r="A99" s="26"/>
      <c r="B99" s="27"/>
      <c r="C99" s="26"/>
      <c r="D99" s="26"/>
      <c r="E99" s="26"/>
      <c r="F99" s="26"/>
      <c r="G99" s="26"/>
      <c r="H99" s="26"/>
      <c r="I99" s="26"/>
      <c r="J99" s="26"/>
      <c r="K99" s="26"/>
      <c r="L99" s="39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</row>
    <row r="100" spans="1:47" s="2" customFormat="1" ht="22.9" customHeight="1">
      <c r="A100" s="26"/>
      <c r="B100" s="27"/>
      <c r="C100" s="117" t="s">
        <v>201</v>
      </c>
      <c r="D100" s="26"/>
      <c r="E100" s="26"/>
      <c r="F100" s="26"/>
      <c r="G100" s="26"/>
      <c r="H100" s="26"/>
      <c r="I100" s="26"/>
      <c r="J100" s="68">
        <f>J131</f>
        <v>16037.649999999998</v>
      </c>
      <c r="K100" s="26"/>
      <c r="L100" s="39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U100" s="14" t="s">
        <v>202</v>
      </c>
    </row>
    <row r="101" spans="1:47" s="9" customFormat="1" ht="24.95" customHeight="1">
      <c r="B101" s="118"/>
      <c r="D101" s="119" t="s">
        <v>1426</v>
      </c>
      <c r="E101" s="120"/>
      <c r="F101" s="120"/>
      <c r="G101" s="120"/>
      <c r="H101" s="120"/>
      <c r="I101" s="120"/>
      <c r="J101" s="121">
        <f>J132</f>
        <v>519.76</v>
      </c>
      <c r="L101" s="118"/>
    </row>
    <row r="102" spans="1:47" s="10" customFormat="1" ht="19.899999999999999" customHeight="1">
      <c r="B102" s="122"/>
      <c r="D102" s="123" t="s">
        <v>1427</v>
      </c>
      <c r="E102" s="124"/>
      <c r="F102" s="124"/>
      <c r="G102" s="124"/>
      <c r="H102" s="124"/>
      <c r="I102" s="124"/>
      <c r="J102" s="125">
        <f>J133</f>
        <v>519.76</v>
      </c>
      <c r="L102" s="122"/>
    </row>
    <row r="103" spans="1:47" s="9" customFormat="1" ht="24.95" customHeight="1">
      <c r="B103" s="118"/>
      <c r="D103" s="119" t="s">
        <v>1428</v>
      </c>
      <c r="E103" s="120"/>
      <c r="F103" s="120"/>
      <c r="G103" s="120"/>
      <c r="H103" s="120"/>
      <c r="I103" s="120"/>
      <c r="J103" s="121">
        <f>J140</f>
        <v>14868.889999999998</v>
      </c>
      <c r="L103" s="118"/>
    </row>
    <row r="104" spans="1:47" s="10" customFormat="1" ht="19.899999999999999" customHeight="1">
      <c r="B104" s="122"/>
      <c r="D104" s="123" t="s">
        <v>1429</v>
      </c>
      <c r="E104" s="124"/>
      <c r="F104" s="124"/>
      <c r="G104" s="124"/>
      <c r="H104" s="124"/>
      <c r="I104" s="124"/>
      <c r="J104" s="125">
        <f>J141</f>
        <v>12869.399999999998</v>
      </c>
      <c r="L104" s="122"/>
    </row>
    <row r="105" spans="1:47" s="10" customFormat="1" ht="19.899999999999999" customHeight="1">
      <c r="B105" s="122"/>
      <c r="D105" s="123" t="s">
        <v>1430</v>
      </c>
      <c r="E105" s="124"/>
      <c r="F105" s="124"/>
      <c r="G105" s="124"/>
      <c r="H105" s="124"/>
      <c r="I105" s="124"/>
      <c r="J105" s="125">
        <f>J219</f>
        <v>1202.1199999999999</v>
      </c>
      <c r="L105" s="122"/>
    </row>
    <row r="106" spans="1:47" s="10" customFormat="1" ht="19.899999999999999" customHeight="1">
      <c r="B106" s="122"/>
      <c r="D106" s="123" t="s">
        <v>1431</v>
      </c>
      <c r="E106" s="124"/>
      <c r="F106" s="124"/>
      <c r="G106" s="124"/>
      <c r="H106" s="124"/>
      <c r="I106" s="124"/>
      <c r="J106" s="125">
        <f>J234</f>
        <v>797.37</v>
      </c>
      <c r="L106" s="122"/>
    </row>
    <row r="107" spans="1:47" s="9" customFormat="1" ht="24.95" customHeight="1">
      <c r="B107" s="118"/>
      <c r="D107" s="119" t="s">
        <v>1432</v>
      </c>
      <c r="E107" s="120"/>
      <c r="F107" s="120"/>
      <c r="G107" s="120"/>
      <c r="H107" s="120"/>
      <c r="I107" s="120"/>
      <c r="J107" s="121">
        <f>J241</f>
        <v>649</v>
      </c>
      <c r="L107" s="118"/>
    </row>
    <row r="108" spans="1:47" s="2" customFormat="1" ht="21.75" customHeight="1">
      <c r="A108" s="26"/>
      <c r="B108" s="27"/>
      <c r="C108" s="26"/>
      <c r="D108" s="26"/>
      <c r="E108" s="26"/>
      <c r="F108" s="26"/>
      <c r="G108" s="26"/>
      <c r="H108" s="26"/>
      <c r="I108" s="26"/>
      <c r="J108" s="26"/>
      <c r="K108" s="26"/>
      <c r="L108" s="39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</row>
    <row r="109" spans="1:47" s="2" customFormat="1" ht="6.95" customHeight="1">
      <c r="A109" s="26"/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9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</row>
    <row r="113" spans="1:31" s="2" customFormat="1" ht="6.95" customHeight="1">
      <c r="A113" s="26"/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31" s="2" customFormat="1" ht="24.95" customHeight="1">
      <c r="A114" s="26"/>
      <c r="B114" s="27"/>
      <c r="C114" s="18" t="s">
        <v>212</v>
      </c>
      <c r="D114" s="26"/>
      <c r="E114" s="26"/>
      <c r="F114" s="26"/>
      <c r="G114" s="26"/>
      <c r="H114" s="26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31" s="2" customFormat="1" ht="6.95" customHeight="1">
      <c r="A115" s="26"/>
      <c r="B115" s="27"/>
      <c r="C115" s="26"/>
      <c r="D115" s="26"/>
      <c r="E115" s="26"/>
      <c r="F115" s="26"/>
      <c r="G115" s="26"/>
      <c r="H115" s="26"/>
      <c r="I115" s="26"/>
      <c r="J115" s="26"/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31" s="2" customFormat="1" ht="12" customHeight="1">
      <c r="A116" s="26"/>
      <c r="B116" s="27"/>
      <c r="C116" s="23" t="s">
        <v>12</v>
      </c>
      <c r="D116" s="26"/>
      <c r="E116" s="26"/>
      <c r="F116" s="26"/>
      <c r="G116" s="26"/>
      <c r="H116" s="26"/>
      <c r="I116" s="26"/>
      <c r="J116" s="26"/>
      <c r="K116" s="26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31" s="2" customFormat="1" ht="16.5" customHeight="1">
      <c r="A117" s="26"/>
      <c r="B117" s="27"/>
      <c r="C117" s="26"/>
      <c r="D117" s="26"/>
      <c r="E117" s="224" t="str">
        <f>E7</f>
        <v>Prestavba budov zdravotného strediska</v>
      </c>
      <c r="F117" s="225"/>
      <c r="G117" s="225"/>
      <c r="H117" s="225"/>
      <c r="I117" s="26"/>
      <c r="J117" s="26"/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31" s="1" customFormat="1" ht="12" customHeight="1">
      <c r="B118" s="17"/>
      <c r="C118" s="23" t="s">
        <v>192</v>
      </c>
      <c r="L118" s="17"/>
    </row>
    <row r="119" spans="1:31" s="1" customFormat="1" ht="16.5" customHeight="1">
      <c r="B119" s="17"/>
      <c r="E119" s="224" t="s">
        <v>1701</v>
      </c>
      <c r="F119" s="206"/>
      <c r="G119" s="206"/>
      <c r="H119" s="206"/>
      <c r="L119" s="17"/>
    </row>
    <row r="120" spans="1:31" s="1" customFormat="1" ht="12" customHeight="1">
      <c r="B120" s="17"/>
      <c r="C120" s="23" t="s">
        <v>194</v>
      </c>
      <c r="L120" s="17"/>
    </row>
    <row r="121" spans="1:31" s="2" customFormat="1" ht="16.5" customHeight="1">
      <c r="A121" s="26"/>
      <c r="B121" s="27"/>
      <c r="C121" s="26"/>
      <c r="D121" s="26"/>
      <c r="E121" s="222" t="s">
        <v>1702</v>
      </c>
      <c r="F121" s="223"/>
      <c r="G121" s="223"/>
      <c r="H121" s="223"/>
      <c r="I121" s="26"/>
      <c r="J121" s="26"/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31" s="2" customFormat="1" ht="12" customHeight="1">
      <c r="A122" s="26"/>
      <c r="B122" s="27"/>
      <c r="C122" s="23" t="s">
        <v>196</v>
      </c>
      <c r="D122" s="26"/>
      <c r="E122" s="26"/>
      <c r="F122" s="26"/>
      <c r="G122" s="26"/>
      <c r="H122" s="26"/>
      <c r="I122" s="26"/>
      <c r="J122" s="26"/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31" s="2" customFormat="1" ht="16.5" customHeight="1">
      <c r="A123" s="26"/>
      <c r="B123" s="27"/>
      <c r="C123" s="26"/>
      <c r="D123" s="26"/>
      <c r="E123" s="189" t="str">
        <f>E13</f>
        <v xml:space="preserve">SO 02.4-OV - Elektroinštalácia - Bývalá kotolňa </v>
      </c>
      <c r="F123" s="223"/>
      <c r="G123" s="223"/>
      <c r="H123" s="223"/>
      <c r="I123" s="26"/>
      <c r="J123" s="26"/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31" s="2" customFormat="1" ht="6.95" customHeight="1">
      <c r="A124" s="26"/>
      <c r="B124" s="27"/>
      <c r="C124" s="26"/>
      <c r="D124" s="26"/>
      <c r="E124" s="26"/>
      <c r="F124" s="26"/>
      <c r="G124" s="26"/>
      <c r="H124" s="26"/>
      <c r="I124" s="26"/>
      <c r="J124" s="26"/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31" s="2" customFormat="1" ht="12" customHeight="1">
      <c r="A125" s="26"/>
      <c r="B125" s="27"/>
      <c r="C125" s="23" t="s">
        <v>16</v>
      </c>
      <c r="D125" s="26"/>
      <c r="E125" s="26"/>
      <c r="F125" s="21" t="str">
        <f>F16</f>
        <v>kú: Jelka,p.č.:1174/1,4,24,25</v>
      </c>
      <c r="G125" s="26"/>
      <c r="H125" s="26"/>
      <c r="I125" s="23" t="s">
        <v>18</v>
      </c>
      <c r="J125" s="52" t="str">
        <f>IF(J16="","",J16)</f>
        <v>12. 5. 2022</v>
      </c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31" s="2" customFormat="1" ht="6.95" customHeight="1">
      <c r="A126" s="26"/>
      <c r="B126" s="27"/>
      <c r="C126" s="26"/>
      <c r="D126" s="26"/>
      <c r="E126" s="26"/>
      <c r="F126" s="26"/>
      <c r="G126" s="26"/>
      <c r="H126" s="26"/>
      <c r="I126" s="26"/>
      <c r="J126" s="26"/>
      <c r="K126" s="26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31" s="2" customFormat="1" ht="15.2" customHeight="1">
      <c r="A127" s="26"/>
      <c r="B127" s="27"/>
      <c r="C127" s="23" t="s">
        <v>20</v>
      </c>
      <c r="D127" s="26"/>
      <c r="E127" s="26"/>
      <c r="F127" s="21" t="str">
        <f>E19</f>
        <v>Obec Jelka, Mierová 959/17, 925 23 Jelka</v>
      </c>
      <c r="G127" s="26"/>
      <c r="H127" s="26"/>
      <c r="I127" s="23" t="s">
        <v>26</v>
      </c>
      <c r="J127" s="24" t="str">
        <f>E25</f>
        <v xml:space="preserve"> </v>
      </c>
      <c r="K127" s="26"/>
      <c r="L127" s="39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</row>
    <row r="128" spans="1:31" s="2" customFormat="1" ht="15.2" customHeight="1">
      <c r="A128" s="26"/>
      <c r="B128" s="27"/>
      <c r="C128" s="23" t="s">
        <v>24</v>
      </c>
      <c r="D128" s="26"/>
      <c r="E128" s="26"/>
      <c r="F128" s="21" t="str">
        <f>IF(E22="","",E22)</f>
        <v>BALA, a.s., Veľká Budafa 66, 930 34 Holice</v>
      </c>
      <c r="G128" s="26"/>
      <c r="H128" s="26"/>
      <c r="I128" s="23" t="s">
        <v>29</v>
      </c>
      <c r="J128" s="24" t="str">
        <f>E28</f>
        <v xml:space="preserve"> </v>
      </c>
      <c r="K128" s="26"/>
      <c r="L128" s="39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</row>
    <row r="129" spans="1:65" s="2" customFormat="1" ht="10.35" customHeight="1">
      <c r="A129" s="26"/>
      <c r="B129" s="27"/>
      <c r="C129" s="26"/>
      <c r="D129" s="26"/>
      <c r="E129" s="26"/>
      <c r="F129" s="26"/>
      <c r="G129" s="26"/>
      <c r="H129" s="26"/>
      <c r="I129" s="26"/>
      <c r="J129" s="26"/>
      <c r="K129" s="26"/>
      <c r="L129" s="39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</row>
    <row r="130" spans="1:65" s="11" customFormat="1" ht="29.25" customHeight="1">
      <c r="A130" s="126"/>
      <c r="B130" s="127"/>
      <c r="C130" s="128" t="s">
        <v>213</v>
      </c>
      <c r="D130" s="129" t="s">
        <v>56</v>
      </c>
      <c r="E130" s="129" t="s">
        <v>52</v>
      </c>
      <c r="F130" s="129" t="s">
        <v>53</v>
      </c>
      <c r="G130" s="129" t="s">
        <v>214</v>
      </c>
      <c r="H130" s="129" t="s">
        <v>215</v>
      </c>
      <c r="I130" s="129" t="s">
        <v>216</v>
      </c>
      <c r="J130" s="130" t="s">
        <v>200</v>
      </c>
      <c r="K130" s="131" t="s">
        <v>217</v>
      </c>
      <c r="L130" s="132"/>
      <c r="M130" s="59" t="s">
        <v>1</v>
      </c>
      <c r="N130" s="60" t="s">
        <v>35</v>
      </c>
      <c r="O130" s="60" t="s">
        <v>218</v>
      </c>
      <c r="P130" s="60" t="s">
        <v>219</v>
      </c>
      <c r="Q130" s="60" t="s">
        <v>220</v>
      </c>
      <c r="R130" s="60" t="s">
        <v>221</v>
      </c>
      <c r="S130" s="60" t="s">
        <v>222</v>
      </c>
      <c r="T130" s="61" t="s">
        <v>223</v>
      </c>
      <c r="U130" s="126"/>
      <c r="V130" s="126"/>
      <c r="W130" s="126"/>
      <c r="X130" s="126"/>
      <c r="Y130" s="126"/>
      <c r="Z130" s="126"/>
      <c r="AA130" s="126"/>
      <c r="AB130" s="126"/>
      <c r="AC130" s="126"/>
      <c r="AD130" s="126"/>
      <c r="AE130" s="126"/>
    </row>
    <row r="131" spans="1:65" s="2" customFormat="1" ht="22.9" customHeight="1">
      <c r="A131" s="26"/>
      <c r="B131" s="27"/>
      <c r="C131" s="66" t="s">
        <v>201</v>
      </c>
      <c r="D131" s="26"/>
      <c r="E131" s="26"/>
      <c r="F131" s="26"/>
      <c r="G131" s="26"/>
      <c r="H131" s="26"/>
      <c r="I131" s="26"/>
      <c r="J131" s="133">
        <f>BK131</f>
        <v>16037.649999999998</v>
      </c>
      <c r="K131" s="26"/>
      <c r="L131" s="27"/>
      <c r="M131" s="62"/>
      <c r="N131" s="53"/>
      <c r="O131" s="63"/>
      <c r="P131" s="134">
        <f>P132+P140+P241</f>
        <v>0</v>
      </c>
      <c r="Q131" s="63"/>
      <c r="R131" s="134">
        <f>R132+R140+R241</f>
        <v>0</v>
      </c>
      <c r="S131" s="63"/>
      <c r="T131" s="135">
        <f>T132+T140+T241</f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T131" s="14" t="s">
        <v>70</v>
      </c>
      <c r="AU131" s="14" t="s">
        <v>202</v>
      </c>
      <c r="BK131" s="136">
        <f>BK132+BK140+BK241</f>
        <v>16037.649999999998</v>
      </c>
    </row>
    <row r="132" spans="1:65" s="12" customFormat="1" ht="25.9" customHeight="1">
      <c r="B132" s="137"/>
      <c r="D132" s="138" t="s">
        <v>70</v>
      </c>
      <c r="E132" s="139" t="s">
        <v>224</v>
      </c>
      <c r="F132" s="139" t="s">
        <v>1433</v>
      </c>
      <c r="J132" s="140">
        <f>BK132</f>
        <v>519.76</v>
      </c>
      <c r="L132" s="137"/>
      <c r="M132" s="141"/>
      <c r="N132" s="142"/>
      <c r="O132" s="142"/>
      <c r="P132" s="143">
        <f>P133</f>
        <v>0</v>
      </c>
      <c r="Q132" s="142"/>
      <c r="R132" s="143">
        <f>R133</f>
        <v>0</v>
      </c>
      <c r="S132" s="142"/>
      <c r="T132" s="144">
        <f>T133</f>
        <v>0</v>
      </c>
      <c r="AR132" s="138" t="s">
        <v>78</v>
      </c>
      <c r="AT132" s="145" t="s">
        <v>70</v>
      </c>
      <c r="AU132" s="145" t="s">
        <v>71</v>
      </c>
      <c r="AY132" s="138" t="s">
        <v>226</v>
      </c>
      <c r="BK132" s="146">
        <f>BK133</f>
        <v>519.76</v>
      </c>
    </row>
    <row r="133" spans="1:65" s="12" customFormat="1" ht="22.9" customHeight="1">
      <c r="B133" s="137"/>
      <c r="D133" s="138" t="s">
        <v>70</v>
      </c>
      <c r="E133" s="147" t="s">
        <v>227</v>
      </c>
      <c r="F133" s="147" t="s">
        <v>1434</v>
      </c>
      <c r="J133" s="148">
        <f>BK133</f>
        <v>519.76</v>
      </c>
      <c r="L133" s="137"/>
      <c r="M133" s="141"/>
      <c r="N133" s="142"/>
      <c r="O133" s="142"/>
      <c r="P133" s="143">
        <f>SUM(P134:P139)</f>
        <v>0</v>
      </c>
      <c r="Q133" s="142"/>
      <c r="R133" s="143">
        <f>SUM(R134:R139)</f>
        <v>0</v>
      </c>
      <c r="S133" s="142"/>
      <c r="T133" s="144">
        <f>SUM(T134:T139)</f>
        <v>0</v>
      </c>
      <c r="AR133" s="138" t="s">
        <v>78</v>
      </c>
      <c r="AT133" s="145" t="s">
        <v>70</v>
      </c>
      <c r="AU133" s="145" t="s">
        <v>78</v>
      </c>
      <c r="AY133" s="138" t="s">
        <v>226</v>
      </c>
      <c r="BK133" s="146">
        <f>SUM(BK134:BK139)</f>
        <v>519.76</v>
      </c>
    </row>
    <row r="134" spans="1:65" s="2" customFormat="1" ht="24.2" customHeight="1">
      <c r="A134" s="26"/>
      <c r="B134" s="149"/>
      <c r="C134" s="150" t="s">
        <v>78</v>
      </c>
      <c r="D134" s="150" t="s">
        <v>229</v>
      </c>
      <c r="E134" s="151" t="s">
        <v>1435</v>
      </c>
      <c r="F134" s="152" t="s">
        <v>1436</v>
      </c>
      <c r="G134" s="153" t="s">
        <v>886</v>
      </c>
      <c r="H134" s="154">
        <v>250</v>
      </c>
      <c r="I134" s="155">
        <v>0.55000000000000004</v>
      </c>
      <c r="J134" s="155">
        <f t="shared" ref="J134:J139" si="0">ROUND(I134*H134,2)</f>
        <v>137.5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ref="P134:P139" si="1">O134*H134</f>
        <v>0</v>
      </c>
      <c r="Q134" s="159">
        <v>0</v>
      </c>
      <c r="R134" s="159">
        <f t="shared" ref="R134:R139" si="2">Q134*H134</f>
        <v>0</v>
      </c>
      <c r="S134" s="159">
        <v>0</v>
      </c>
      <c r="T134" s="160">
        <f t="shared" ref="T134:T139" si="3">S134*H134</f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233</v>
      </c>
      <c r="AT134" s="161" t="s">
        <v>229</v>
      </c>
      <c r="AU134" s="161" t="s">
        <v>83</v>
      </c>
      <c r="AY134" s="14" t="s">
        <v>226</v>
      </c>
      <c r="BE134" s="162">
        <f t="shared" ref="BE134:BE139" si="4">IF(N134="základná",J134,0)</f>
        <v>0</v>
      </c>
      <c r="BF134" s="162">
        <f t="shared" ref="BF134:BF139" si="5">IF(N134="znížená",J134,0)</f>
        <v>137.5</v>
      </c>
      <c r="BG134" s="162">
        <f t="shared" ref="BG134:BG139" si="6">IF(N134="zákl. prenesená",J134,0)</f>
        <v>0</v>
      </c>
      <c r="BH134" s="162">
        <f t="shared" ref="BH134:BH139" si="7">IF(N134="zníž. prenesená",J134,0)</f>
        <v>0</v>
      </c>
      <c r="BI134" s="162">
        <f t="shared" ref="BI134:BI139" si="8">IF(N134="nulová",J134,0)</f>
        <v>0</v>
      </c>
      <c r="BJ134" s="14" t="s">
        <v>83</v>
      </c>
      <c r="BK134" s="162">
        <f t="shared" ref="BK134:BK139" si="9">ROUND(I134*H134,2)</f>
        <v>137.5</v>
      </c>
      <c r="BL134" s="14" t="s">
        <v>233</v>
      </c>
      <c r="BM134" s="161" t="s">
        <v>83</v>
      </c>
    </row>
    <row r="135" spans="1:65" s="2" customFormat="1" ht="24.2" customHeight="1">
      <c r="A135" s="26"/>
      <c r="B135" s="149"/>
      <c r="C135" s="150" t="s">
        <v>83</v>
      </c>
      <c r="D135" s="150" t="s">
        <v>229</v>
      </c>
      <c r="E135" s="151" t="s">
        <v>1437</v>
      </c>
      <c r="F135" s="152" t="s">
        <v>1438</v>
      </c>
      <c r="G135" s="153" t="s">
        <v>269</v>
      </c>
      <c r="H135" s="154">
        <v>5</v>
      </c>
      <c r="I135" s="155">
        <v>6.6</v>
      </c>
      <c r="J135" s="155">
        <f t="shared" si="0"/>
        <v>33</v>
      </c>
      <c r="K135" s="156"/>
      <c r="L135" s="27"/>
      <c r="M135" s="157" t="s">
        <v>1</v>
      </c>
      <c r="N135" s="158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233</v>
      </c>
      <c r="AT135" s="161" t="s">
        <v>229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33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33</v>
      </c>
      <c r="BL135" s="14" t="s">
        <v>233</v>
      </c>
      <c r="BM135" s="161" t="s">
        <v>233</v>
      </c>
    </row>
    <row r="136" spans="1:65" s="2" customFormat="1" ht="24.2" customHeight="1">
      <c r="A136" s="26"/>
      <c r="B136" s="149"/>
      <c r="C136" s="150" t="s">
        <v>88</v>
      </c>
      <c r="D136" s="150" t="s">
        <v>229</v>
      </c>
      <c r="E136" s="151" t="s">
        <v>1441</v>
      </c>
      <c r="F136" s="152" t="s">
        <v>1442</v>
      </c>
      <c r="G136" s="153" t="s">
        <v>269</v>
      </c>
      <c r="H136" s="154">
        <v>70</v>
      </c>
      <c r="I136" s="155">
        <v>0.99</v>
      </c>
      <c r="J136" s="155">
        <f t="shared" si="0"/>
        <v>69.3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233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69.3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69.3</v>
      </c>
      <c r="BL136" s="14" t="s">
        <v>233</v>
      </c>
      <c r="BM136" s="161" t="s">
        <v>239</v>
      </c>
    </row>
    <row r="137" spans="1:65" s="2" customFormat="1" ht="24.2" customHeight="1">
      <c r="A137" s="26"/>
      <c r="B137" s="149"/>
      <c r="C137" s="150" t="s">
        <v>233</v>
      </c>
      <c r="D137" s="150" t="s">
        <v>229</v>
      </c>
      <c r="E137" s="151" t="s">
        <v>1443</v>
      </c>
      <c r="F137" s="152" t="s">
        <v>1444</v>
      </c>
      <c r="G137" s="153" t="s">
        <v>269</v>
      </c>
      <c r="H137" s="154">
        <v>2</v>
      </c>
      <c r="I137" s="155">
        <v>1.98</v>
      </c>
      <c r="J137" s="155">
        <f t="shared" si="0"/>
        <v>3.96</v>
      </c>
      <c r="K137" s="156"/>
      <c r="L137" s="27"/>
      <c r="M137" s="157" t="s">
        <v>1</v>
      </c>
      <c r="N137" s="158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233</v>
      </c>
      <c r="AT137" s="161" t="s">
        <v>229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3.96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3.96</v>
      </c>
      <c r="BL137" s="14" t="s">
        <v>233</v>
      </c>
      <c r="BM137" s="161" t="s">
        <v>243</v>
      </c>
    </row>
    <row r="138" spans="1:65" s="2" customFormat="1" ht="33" customHeight="1">
      <c r="A138" s="26"/>
      <c r="B138" s="149"/>
      <c r="C138" s="150" t="s">
        <v>244</v>
      </c>
      <c r="D138" s="150" t="s">
        <v>229</v>
      </c>
      <c r="E138" s="151" t="s">
        <v>1445</v>
      </c>
      <c r="F138" s="152" t="s">
        <v>1446</v>
      </c>
      <c r="G138" s="153" t="s">
        <v>232</v>
      </c>
      <c r="H138" s="154">
        <v>150</v>
      </c>
      <c r="I138" s="155">
        <v>1.65</v>
      </c>
      <c r="J138" s="155">
        <f t="shared" si="0"/>
        <v>247.5</v>
      </c>
      <c r="K138" s="156"/>
      <c r="L138" s="27"/>
      <c r="M138" s="157" t="s">
        <v>1</v>
      </c>
      <c r="N138" s="158" t="s">
        <v>37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233</v>
      </c>
      <c r="AT138" s="161" t="s">
        <v>229</v>
      </c>
      <c r="AU138" s="161" t="s">
        <v>83</v>
      </c>
      <c r="AY138" s="14" t="s">
        <v>226</v>
      </c>
      <c r="BE138" s="162">
        <f t="shared" si="4"/>
        <v>0</v>
      </c>
      <c r="BF138" s="162">
        <f t="shared" si="5"/>
        <v>247.5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83</v>
      </c>
      <c r="BK138" s="162">
        <f t="shared" si="9"/>
        <v>247.5</v>
      </c>
      <c r="BL138" s="14" t="s">
        <v>233</v>
      </c>
      <c r="BM138" s="161" t="s">
        <v>247</v>
      </c>
    </row>
    <row r="139" spans="1:65" s="2" customFormat="1" ht="16.5" customHeight="1">
      <c r="A139" s="26"/>
      <c r="B139" s="149"/>
      <c r="C139" s="167" t="s">
        <v>239</v>
      </c>
      <c r="D139" s="167" t="s">
        <v>362</v>
      </c>
      <c r="E139" s="168" t="s">
        <v>1447</v>
      </c>
      <c r="F139" s="169" t="s">
        <v>1448</v>
      </c>
      <c r="G139" s="170" t="s">
        <v>269</v>
      </c>
      <c r="H139" s="171">
        <v>2</v>
      </c>
      <c r="I139" s="172">
        <v>14.25</v>
      </c>
      <c r="J139" s="172">
        <f t="shared" si="0"/>
        <v>28.5</v>
      </c>
      <c r="K139" s="173"/>
      <c r="L139" s="174"/>
      <c r="M139" s="175" t="s">
        <v>1</v>
      </c>
      <c r="N139" s="176" t="s">
        <v>37</v>
      </c>
      <c r="O139" s="159">
        <v>0</v>
      </c>
      <c r="P139" s="159">
        <f t="shared" si="1"/>
        <v>0</v>
      </c>
      <c r="Q139" s="159">
        <v>0</v>
      </c>
      <c r="R139" s="159">
        <f t="shared" si="2"/>
        <v>0</v>
      </c>
      <c r="S139" s="159">
        <v>0</v>
      </c>
      <c r="T139" s="160">
        <f t="shared" si="3"/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243</v>
      </c>
      <c r="AT139" s="161" t="s">
        <v>362</v>
      </c>
      <c r="AU139" s="161" t="s">
        <v>83</v>
      </c>
      <c r="AY139" s="14" t="s">
        <v>226</v>
      </c>
      <c r="BE139" s="162">
        <f t="shared" si="4"/>
        <v>0</v>
      </c>
      <c r="BF139" s="162">
        <f t="shared" si="5"/>
        <v>28.5</v>
      </c>
      <c r="BG139" s="162">
        <f t="shared" si="6"/>
        <v>0</v>
      </c>
      <c r="BH139" s="162">
        <f t="shared" si="7"/>
        <v>0</v>
      </c>
      <c r="BI139" s="162">
        <f t="shared" si="8"/>
        <v>0</v>
      </c>
      <c r="BJ139" s="14" t="s">
        <v>83</v>
      </c>
      <c r="BK139" s="162">
        <f t="shared" si="9"/>
        <v>28.5</v>
      </c>
      <c r="BL139" s="14" t="s">
        <v>233</v>
      </c>
      <c r="BM139" s="161" t="s">
        <v>250</v>
      </c>
    </row>
    <row r="140" spans="1:65" s="12" customFormat="1" ht="25.9" customHeight="1">
      <c r="B140" s="137"/>
      <c r="D140" s="138" t="s">
        <v>70</v>
      </c>
      <c r="E140" s="139" t="s">
        <v>362</v>
      </c>
      <c r="F140" s="139" t="s">
        <v>1449</v>
      </c>
      <c r="J140" s="140">
        <f>BK140</f>
        <v>14868.889999999998</v>
      </c>
      <c r="L140" s="137"/>
      <c r="M140" s="141"/>
      <c r="N140" s="142"/>
      <c r="O140" s="142"/>
      <c r="P140" s="143">
        <f>P141+P219+P234</f>
        <v>0</v>
      </c>
      <c r="Q140" s="142"/>
      <c r="R140" s="143">
        <f>R141+R219+R234</f>
        <v>0</v>
      </c>
      <c r="S140" s="142"/>
      <c r="T140" s="144">
        <f>T141+T219+T234</f>
        <v>0</v>
      </c>
      <c r="AR140" s="138" t="s">
        <v>88</v>
      </c>
      <c r="AT140" s="145" t="s">
        <v>70</v>
      </c>
      <c r="AU140" s="145" t="s">
        <v>71</v>
      </c>
      <c r="AY140" s="138" t="s">
        <v>226</v>
      </c>
      <c r="BK140" s="146">
        <f>BK141+BK219+BK234</f>
        <v>14868.889999999998</v>
      </c>
    </row>
    <row r="141" spans="1:65" s="12" customFormat="1" ht="22.9" customHeight="1">
      <c r="B141" s="137"/>
      <c r="D141" s="138" t="s">
        <v>70</v>
      </c>
      <c r="E141" s="147" t="s">
        <v>1450</v>
      </c>
      <c r="F141" s="147" t="s">
        <v>1451</v>
      </c>
      <c r="J141" s="148">
        <f>BK141</f>
        <v>12869.399999999998</v>
      </c>
      <c r="L141" s="137"/>
      <c r="M141" s="141"/>
      <c r="N141" s="142"/>
      <c r="O141" s="142"/>
      <c r="P141" s="143">
        <f>SUM(P142:P218)</f>
        <v>0</v>
      </c>
      <c r="Q141" s="142"/>
      <c r="R141" s="143">
        <f>SUM(R142:R218)</f>
        <v>0</v>
      </c>
      <c r="S141" s="142"/>
      <c r="T141" s="144">
        <f>SUM(T142:T218)</f>
        <v>0</v>
      </c>
      <c r="AR141" s="138" t="s">
        <v>88</v>
      </c>
      <c r="AT141" s="145" t="s">
        <v>70</v>
      </c>
      <c r="AU141" s="145" t="s">
        <v>78</v>
      </c>
      <c r="AY141" s="138" t="s">
        <v>226</v>
      </c>
      <c r="BK141" s="146">
        <f>SUM(BK142:BK218)</f>
        <v>12869.399999999998</v>
      </c>
    </row>
    <row r="142" spans="1:65" s="2" customFormat="1" ht="24.2" customHeight="1">
      <c r="A142" s="26"/>
      <c r="B142" s="149"/>
      <c r="C142" s="150" t="s">
        <v>251</v>
      </c>
      <c r="D142" s="150" t="s">
        <v>229</v>
      </c>
      <c r="E142" s="151" t="s">
        <v>1863</v>
      </c>
      <c r="F142" s="152" t="s">
        <v>1864</v>
      </c>
      <c r="G142" s="153" t="s">
        <v>232</v>
      </c>
      <c r="H142" s="154">
        <v>75</v>
      </c>
      <c r="I142" s="155">
        <v>0.66</v>
      </c>
      <c r="J142" s="155">
        <f t="shared" ref="J142:J173" si="10">ROUND(I142*H142,2)</f>
        <v>49.5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 t="shared" ref="P142:P173" si="11">O142*H142</f>
        <v>0</v>
      </c>
      <c r="Q142" s="159">
        <v>0</v>
      </c>
      <c r="R142" s="159">
        <f t="shared" ref="R142:R173" si="12">Q142*H142</f>
        <v>0</v>
      </c>
      <c r="S142" s="159">
        <v>0</v>
      </c>
      <c r="T142" s="160">
        <f t="shared" ref="T142:T173" si="13">S142*H142</f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431</v>
      </c>
      <c r="AT142" s="161" t="s">
        <v>229</v>
      </c>
      <c r="AU142" s="161" t="s">
        <v>83</v>
      </c>
      <c r="AY142" s="14" t="s">
        <v>226</v>
      </c>
      <c r="BE142" s="162">
        <f t="shared" ref="BE142:BE173" si="14">IF(N142="základná",J142,0)</f>
        <v>0</v>
      </c>
      <c r="BF142" s="162">
        <f t="shared" ref="BF142:BF173" si="15">IF(N142="znížená",J142,0)</f>
        <v>49.5</v>
      </c>
      <c r="BG142" s="162">
        <f t="shared" ref="BG142:BG173" si="16">IF(N142="zákl. prenesená",J142,0)</f>
        <v>0</v>
      </c>
      <c r="BH142" s="162">
        <f t="shared" ref="BH142:BH173" si="17">IF(N142="zníž. prenesená",J142,0)</f>
        <v>0</v>
      </c>
      <c r="BI142" s="162">
        <f t="shared" ref="BI142:BI173" si="18">IF(N142="nulová",J142,0)</f>
        <v>0</v>
      </c>
      <c r="BJ142" s="14" t="s">
        <v>83</v>
      </c>
      <c r="BK142" s="162">
        <f t="shared" ref="BK142:BK173" si="19">ROUND(I142*H142,2)</f>
        <v>49.5</v>
      </c>
      <c r="BL142" s="14" t="s">
        <v>431</v>
      </c>
      <c r="BM142" s="161" t="s">
        <v>254</v>
      </c>
    </row>
    <row r="143" spans="1:65" s="2" customFormat="1" ht="24.2" customHeight="1">
      <c r="A143" s="26"/>
      <c r="B143" s="149"/>
      <c r="C143" s="167" t="s">
        <v>243</v>
      </c>
      <c r="D143" s="167" t="s">
        <v>362</v>
      </c>
      <c r="E143" s="168" t="s">
        <v>1865</v>
      </c>
      <c r="F143" s="169" t="s">
        <v>1866</v>
      </c>
      <c r="G143" s="170" t="s">
        <v>232</v>
      </c>
      <c r="H143" s="171">
        <v>75</v>
      </c>
      <c r="I143" s="172">
        <v>0.83</v>
      </c>
      <c r="J143" s="172">
        <f t="shared" si="10"/>
        <v>62.25</v>
      </c>
      <c r="K143" s="173"/>
      <c r="L143" s="174"/>
      <c r="M143" s="175" t="s">
        <v>1</v>
      </c>
      <c r="N143" s="176" t="s">
        <v>37</v>
      </c>
      <c r="O143" s="159">
        <v>0</v>
      </c>
      <c r="P143" s="159">
        <f t="shared" si="11"/>
        <v>0</v>
      </c>
      <c r="Q143" s="159">
        <v>0</v>
      </c>
      <c r="R143" s="159">
        <f t="shared" si="12"/>
        <v>0</v>
      </c>
      <c r="S143" s="159">
        <v>0</v>
      </c>
      <c r="T143" s="160">
        <f t="shared" si="13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768</v>
      </c>
      <c r="AT143" s="161" t="s">
        <v>362</v>
      </c>
      <c r="AU143" s="161" t="s">
        <v>83</v>
      </c>
      <c r="AY143" s="14" t="s">
        <v>226</v>
      </c>
      <c r="BE143" s="162">
        <f t="shared" si="14"/>
        <v>0</v>
      </c>
      <c r="BF143" s="162">
        <f t="shared" si="15"/>
        <v>62.25</v>
      </c>
      <c r="BG143" s="162">
        <f t="shared" si="16"/>
        <v>0</v>
      </c>
      <c r="BH143" s="162">
        <f t="shared" si="17"/>
        <v>0</v>
      </c>
      <c r="BI143" s="162">
        <f t="shared" si="18"/>
        <v>0</v>
      </c>
      <c r="BJ143" s="14" t="s">
        <v>83</v>
      </c>
      <c r="BK143" s="162">
        <f t="shared" si="19"/>
        <v>62.25</v>
      </c>
      <c r="BL143" s="14" t="s">
        <v>431</v>
      </c>
      <c r="BM143" s="161" t="s">
        <v>257</v>
      </c>
    </row>
    <row r="144" spans="1:65" s="2" customFormat="1" ht="24.2" customHeight="1">
      <c r="A144" s="26"/>
      <c r="B144" s="149"/>
      <c r="C144" s="150" t="s">
        <v>227</v>
      </c>
      <c r="D144" s="150" t="s">
        <v>229</v>
      </c>
      <c r="E144" s="151" t="s">
        <v>1452</v>
      </c>
      <c r="F144" s="152" t="s">
        <v>1453</v>
      </c>
      <c r="G144" s="153" t="s">
        <v>232</v>
      </c>
      <c r="H144" s="154">
        <v>150</v>
      </c>
      <c r="I144" s="155">
        <v>0.66</v>
      </c>
      <c r="J144" s="155">
        <f t="shared" si="10"/>
        <v>99</v>
      </c>
      <c r="K144" s="156"/>
      <c r="L144" s="27"/>
      <c r="M144" s="157" t="s">
        <v>1</v>
      </c>
      <c r="N144" s="158" t="s">
        <v>37</v>
      </c>
      <c r="O144" s="159">
        <v>0</v>
      </c>
      <c r="P144" s="159">
        <f t="shared" si="11"/>
        <v>0</v>
      </c>
      <c r="Q144" s="159">
        <v>0</v>
      </c>
      <c r="R144" s="159">
        <f t="shared" si="12"/>
        <v>0</v>
      </c>
      <c r="S144" s="159">
        <v>0</v>
      </c>
      <c r="T144" s="160">
        <f t="shared" si="13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431</v>
      </c>
      <c r="AT144" s="161" t="s">
        <v>229</v>
      </c>
      <c r="AU144" s="161" t="s">
        <v>83</v>
      </c>
      <c r="AY144" s="14" t="s">
        <v>226</v>
      </c>
      <c r="BE144" s="162">
        <f t="shared" si="14"/>
        <v>0</v>
      </c>
      <c r="BF144" s="162">
        <f t="shared" si="15"/>
        <v>99</v>
      </c>
      <c r="BG144" s="162">
        <f t="shared" si="16"/>
        <v>0</v>
      </c>
      <c r="BH144" s="162">
        <f t="shared" si="17"/>
        <v>0</v>
      </c>
      <c r="BI144" s="162">
        <f t="shared" si="18"/>
        <v>0</v>
      </c>
      <c r="BJ144" s="14" t="s">
        <v>83</v>
      </c>
      <c r="BK144" s="162">
        <f t="shared" si="19"/>
        <v>99</v>
      </c>
      <c r="BL144" s="14" t="s">
        <v>431</v>
      </c>
      <c r="BM144" s="161" t="s">
        <v>260</v>
      </c>
    </row>
    <row r="145" spans="1:65" s="2" customFormat="1" ht="21.75" customHeight="1">
      <c r="A145" s="26"/>
      <c r="B145" s="149"/>
      <c r="C145" s="167" t="s">
        <v>247</v>
      </c>
      <c r="D145" s="167" t="s">
        <v>362</v>
      </c>
      <c r="E145" s="168" t="s">
        <v>1454</v>
      </c>
      <c r="F145" s="169" t="s">
        <v>1455</v>
      </c>
      <c r="G145" s="170" t="s">
        <v>232</v>
      </c>
      <c r="H145" s="171">
        <v>150</v>
      </c>
      <c r="I145" s="172">
        <v>0.42</v>
      </c>
      <c r="J145" s="172">
        <f t="shared" si="10"/>
        <v>63</v>
      </c>
      <c r="K145" s="173"/>
      <c r="L145" s="174"/>
      <c r="M145" s="175" t="s">
        <v>1</v>
      </c>
      <c r="N145" s="176" t="s">
        <v>37</v>
      </c>
      <c r="O145" s="159">
        <v>0</v>
      </c>
      <c r="P145" s="159">
        <f t="shared" si="11"/>
        <v>0</v>
      </c>
      <c r="Q145" s="159">
        <v>0</v>
      </c>
      <c r="R145" s="159">
        <f t="shared" si="12"/>
        <v>0</v>
      </c>
      <c r="S145" s="159">
        <v>0</v>
      </c>
      <c r="T145" s="160">
        <f t="shared" si="1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768</v>
      </c>
      <c r="AT145" s="161" t="s">
        <v>362</v>
      </c>
      <c r="AU145" s="161" t="s">
        <v>83</v>
      </c>
      <c r="AY145" s="14" t="s">
        <v>226</v>
      </c>
      <c r="BE145" s="162">
        <f t="shared" si="14"/>
        <v>0</v>
      </c>
      <c r="BF145" s="162">
        <f t="shared" si="15"/>
        <v>63</v>
      </c>
      <c r="BG145" s="162">
        <f t="shared" si="16"/>
        <v>0</v>
      </c>
      <c r="BH145" s="162">
        <f t="shared" si="17"/>
        <v>0</v>
      </c>
      <c r="BI145" s="162">
        <f t="shared" si="18"/>
        <v>0</v>
      </c>
      <c r="BJ145" s="14" t="s">
        <v>83</v>
      </c>
      <c r="BK145" s="162">
        <f t="shared" si="19"/>
        <v>63</v>
      </c>
      <c r="BL145" s="14" t="s">
        <v>431</v>
      </c>
      <c r="BM145" s="161" t="s">
        <v>7</v>
      </c>
    </row>
    <row r="146" spans="1:65" s="2" customFormat="1" ht="21.75" customHeight="1">
      <c r="A146" s="26"/>
      <c r="B146" s="149"/>
      <c r="C146" s="150" t="s">
        <v>263</v>
      </c>
      <c r="D146" s="150" t="s">
        <v>229</v>
      </c>
      <c r="E146" s="151" t="s">
        <v>1456</v>
      </c>
      <c r="F146" s="152" t="s">
        <v>1457</v>
      </c>
      <c r="G146" s="153" t="s">
        <v>269</v>
      </c>
      <c r="H146" s="154">
        <v>70</v>
      </c>
      <c r="I146" s="155">
        <v>0.66</v>
      </c>
      <c r="J146" s="155">
        <f t="shared" si="10"/>
        <v>46.2</v>
      </c>
      <c r="K146" s="156"/>
      <c r="L146" s="27"/>
      <c r="M146" s="157" t="s">
        <v>1</v>
      </c>
      <c r="N146" s="158" t="s">
        <v>37</v>
      </c>
      <c r="O146" s="159">
        <v>0</v>
      </c>
      <c r="P146" s="159">
        <f t="shared" si="11"/>
        <v>0</v>
      </c>
      <c r="Q146" s="159">
        <v>0</v>
      </c>
      <c r="R146" s="159">
        <f t="shared" si="12"/>
        <v>0</v>
      </c>
      <c r="S146" s="159">
        <v>0</v>
      </c>
      <c r="T146" s="160">
        <f t="shared" si="1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431</v>
      </c>
      <c r="AT146" s="161" t="s">
        <v>229</v>
      </c>
      <c r="AU146" s="161" t="s">
        <v>83</v>
      </c>
      <c r="AY146" s="14" t="s">
        <v>226</v>
      </c>
      <c r="BE146" s="162">
        <f t="shared" si="14"/>
        <v>0</v>
      </c>
      <c r="BF146" s="162">
        <f t="shared" si="15"/>
        <v>46.2</v>
      </c>
      <c r="BG146" s="162">
        <f t="shared" si="16"/>
        <v>0</v>
      </c>
      <c r="BH146" s="162">
        <f t="shared" si="17"/>
        <v>0</v>
      </c>
      <c r="BI146" s="162">
        <f t="shared" si="18"/>
        <v>0</v>
      </c>
      <c r="BJ146" s="14" t="s">
        <v>83</v>
      </c>
      <c r="BK146" s="162">
        <f t="shared" si="19"/>
        <v>46.2</v>
      </c>
      <c r="BL146" s="14" t="s">
        <v>431</v>
      </c>
      <c r="BM146" s="161" t="s">
        <v>266</v>
      </c>
    </row>
    <row r="147" spans="1:65" s="2" customFormat="1" ht="24.2" customHeight="1">
      <c r="A147" s="26"/>
      <c r="B147" s="149"/>
      <c r="C147" s="167" t="s">
        <v>250</v>
      </c>
      <c r="D147" s="167" t="s">
        <v>362</v>
      </c>
      <c r="E147" s="168" t="s">
        <v>1458</v>
      </c>
      <c r="F147" s="169" t="s">
        <v>1459</v>
      </c>
      <c r="G147" s="170" t="s">
        <v>269</v>
      </c>
      <c r="H147" s="171">
        <v>28</v>
      </c>
      <c r="I147" s="172">
        <v>1.1000000000000001</v>
      </c>
      <c r="J147" s="172">
        <f t="shared" si="10"/>
        <v>30.8</v>
      </c>
      <c r="K147" s="173"/>
      <c r="L147" s="174"/>
      <c r="M147" s="175" t="s">
        <v>1</v>
      </c>
      <c r="N147" s="176" t="s">
        <v>37</v>
      </c>
      <c r="O147" s="159">
        <v>0</v>
      </c>
      <c r="P147" s="159">
        <f t="shared" si="11"/>
        <v>0</v>
      </c>
      <c r="Q147" s="159">
        <v>0</v>
      </c>
      <c r="R147" s="159">
        <f t="shared" si="12"/>
        <v>0</v>
      </c>
      <c r="S147" s="159">
        <v>0</v>
      </c>
      <c r="T147" s="160">
        <f t="shared" si="1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768</v>
      </c>
      <c r="AT147" s="161" t="s">
        <v>362</v>
      </c>
      <c r="AU147" s="161" t="s">
        <v>83</v>
      </c>
      <c r="AY147" s="14" t="s">
        <v>226</v>
      </c>
      <c r="BE147" s="162">
        <f t="shared" si="14"/>
        <v>0</v>
      </c>
      <c r="BF147" s="162">
        <f t="shared" si="15"/>
        <v>30.8</v>
      </c>
      <c r="BG147" s="162">
        <f t="shared" si="16"/>
        <v>0</v>
      </c>
      <c r="BH147" s="162">
        <f t="shared" si="17"/>
        <v>0</v>
      </c>
      <c r="BI147" s="162">
        <f t="shared" si="18"/>
        <v>0</v>
      </c>
      <c r="BJ147" s="14" t="s">
        <v>83</v>
      </c>
      <c r="BK147" s="162">
        <f t="shared" si="19"/>
        <v>30.8</v>
      </c>
      <c r="BL147" s="14" t="s">
        <v>431</v>
      </c>
      <c r="BM147" s="161" t="s">
        <v>270</v>
      </c>
    </row>
    <row r="148" spans="1:65" s="2" customFormat="1" ht="16.5" customHeight="1">
      <c r="A148" s="26"/>
      <c r="B148" s="149"/>
      <c r="C148" s="167" t="s">
        <v>273</v>
      </c>
      <c r="D148" s="167" t="s">
        <v>362</v>
      </c>
      <c r="E148" s="168" t="s">
        <v>1460</v>
      </c>
      <c r="F148" s="169" t="s">
        <v>1461</v>
      </c>
      <c r="G148" s="170" t="s">
        <v>269</v>
      </c>
      <c r="H148" s="171">
        <v>42</v>
      </c>
      <c r="I148" s="172">
        <v>0.28000000000000003</v>
      </c>
      <c r="J148" s="172">
        <f t="shared" si="10"/>
        <v>11.76</v>
      </c>
      <c r="K148" s="173"/>
      <c r="L148" s="174"/>
      <c r="M148" s="175" t="s">
        <v>1</v>
      </c>
      <c r="N148" s="176" t="s">
        <v>37</v>
      </c>
      <c r="O148" s="159">
        <v>0</v>
      </c>
      <c r="P148" s="159">
        <f t="shared" si="11"/>
        <v>0</v>
      </c>
      <c r="Q148" s="159">
        <v>0</v>
      </c>
      <c r="R148" s="159">
        <f t="shared" si="12"/>
        <v>0</v>
      </c>
      <c r="S148" s="159">
        <v>0</v>
      </c>
      <c r="T148" s="160">
        <f t="shared" si="1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768</v>
      </c>
      <c r="AT148" s="161" t="s">
        <v>362</v>
      </c>
      <c r="AU148" s="161" t="s">
        <v>83</v>
      </c>
      <c r="AY148" s="14" t="s">
        <v>226</v>
      </c>
      <c r="BE148" s="162">
        <f t="shared" si="14"/>
        <v>0</v>
      </c>
      <c r="BF148" s="162">
        <f t="shared" si="15"/>
        <v>11.76</v>
      </c>
      <c r="BG148" s="162">
        <f t="shared" si="16"/>
        <v>0</v>
      </c>
      <c r="BH148" s="162">
        <f t="shared" si="17"/>
        <v>0</v>
      </c>
      <c r="BI148" s="162">
        <f t="shared" si="18"/>
        <v>0</v>
      </c>
      <c r="BJ148" s="14" t="s">
        <v>83</v>
      </c>
      <c r="BK148" s="162">
        <f t="shared" si="19"/>
        <v>11.76</v>
      </c>
      <c r="BL148" s="14" t="s">
        <v>431</v>
      </c>
      <c r="BM148" s="161" t="s">
        <v>276</v>
      </c>
    </row>
    <row r="149" spans="1:65" s="2" customFormat="1" ht="24.2" customHeight="1">
      <c r="A149" s="26"/>
      <c r="B149" s="149"/>
      <c r="C149" s="150" t="s">
        <v>254</v>
      </c>
      <c r="D149" s="150" t="s">
        <v>229</v>
      </c>
      <c r="E149" s="151" t="s">
        <v>1462</v>
      </c>
      <c r="F149" s="152" t="s">
        <v>1463</v>
      </c>
      <c r="G149" s="153" t="s">
        <v>269</v>
      </c>
      <c r="H149" s="154">
        <v>28</v>
      </c>
      <c r="I149" s="155">
        <v>0.66</v>
      </c>
      <c r="J149" s="155">
        <f t="shared" si="10"/>
        <v>18.48</v>
      </c>
      <c r="K149" s="156"/>
      <c r="L149" s="27"/>
      <c r="M149" s="157" t="s">
        <v>1</v>
      </c>
      <c r="N149" s="158" t="s">
        <v>37</v>
      </c>
      <c r="O149" s="159">
        <v>0</v>
      </c>
      <c r="P149" s="159">
        <f t="shared" si="11"/>
        <v>0</v>
      </c>
      <c r="Q149" s="159">
        <v>0</v>
      </c>
      <c r="R149" s="159">
        <f t="shared" si="12"/>
        <v>0</v>
      </c>
      <c r="S149" s="159">
        <v>0</v>
      </c>
      <c r="T149" s="160">
        <f t="shared" si="1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431</v>
      </c>
      <c r="AT149" s="161" t="s">
        <v>229</v>
      </c>
      <c r="AU149" s="161" t="s">
        <v>83</v>
      </c>
      <c r="AY149" s="14" t="s">
        <v>226</v>
      </c>
      <c r="BE149" s="162">
        <f t="shared" si="14"/>
        <v>0</v>
      </c>
      <c r="BF149" s="162">
        <f t="shared" si="15"/>
        <v>18.48</v>
      </c>
      <c r="BG149" s="162">
        <f t="shared" si="16"/>
        <v>0</v>
      </c>
      <c r="BH149" s="162">
        <f t="shared" si="17"/>
        <v>0</v>
      </c>
      <c r="BI149" s="162">
        <f t="shared" si="18"/>
        <v>0</v>
      </c>
      <c r="BJ149" s="14" t="s">
        <v>83</v>
      </c>
      <c r="BK149" s="162">
        <f t="shared" si="19"/>
        <v>18.48</v>
      </c>
      <c r="BL149" s="14" t="s">
        <v>431</v>
      </c>
      <c r="BM149" s="161" t="s">
        <v>279</v>
      </c>
    </row>
    <row r="150" spans="1:65" s="2" customFormat="1" ht="16.5" customHeight="1">
      <c r="A150" s="26"/>
      <c r="B150" s="149"/>
      <c r="C150" s="167" t="s">
        <v>280</v>
      </c>
      <c r="D150" s="167" t="s">
        <v>362</v>
      </c>
      <c r="E150" s="168" t="s">
        <v>1464</v>
      </c>
      <c r="F150" s="169" t="s">
        <v>1465</v>
      </c>
      <c r="G150" s="170" t="s">
        <v>269</v>
      </c>
      <c r="H150" s="171">
        <v>140</v>
      </c>
      <c r="I150" s="172">
        <v>0.22</v>
      </c>
      <c r="J150" s="172">
        <f t="shared" si="10"/>
        <v>30.8</v>
      </c>
      <c r="K150" s="173"/>
      <c r="L150" s="174"/>
      <c r="M150" s="175" t="s">
        <v>1</v>
      </c>
      <c r="N150" s="176" t="s">
        <v>37</v>
      </c>
      <c r="O150" s="159">
        <v>0</v>
      </c>
      <c r="P150" s="159">
        <f t="shared" si="11"/>
        <v>0</v>
      </c>
      <c r="Q150" s="159">
        <v>0</v>
      </c>
      <c r="R150" s="159">
        <f t="shared" si="12"/>
        <v>0</v>
      </c>
      <c r="S150" s="159">
        <v>0</v>
      </c>
      <c r="T150" s="160">
        <f t="shared" si="1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768</v>
      </c>
      <c r="AT150" s="161" t="s">
        <v>362</v>
      </c>
      <c r="AU150" s="161" t="s">
        <v>83</v>
      </c>
      <c r="AY150" s="14" t="s">
        <v>226</v>
      </c>
      <c r="BE150" s="162">
        <f t="shared" si="14"/>
        <v>0</v>
      </c>
      <c r="BF150" s="162">
        <f t="shared" si="15"/>
        <v>30.8</v>
      </c>
      <c r="BG150" s="162">
        <f t="shared" si="16"/>
        <v>0</v>
      </c>
      <c r="BH150" s="162">
        <f t="shared" si="17"/>
        <v>0</v>
      </c>
      <c r="BI150" s="162">
        <f t="shared" si="18"/>
        <v>0</v>
      </c>
      <c r="BJ150" s="14" t="s">
        <v>83</v>
      </c>
      <c r="BK150" s="162">
        <f t="shared" si="19"/>
        <v>30.8</v>
      </c>
      <c r="BL150" s="14" t="s">
        <v>431</v>
      </c>
      <c r="BM150" s="161" t="s">
        <v>283</v>
      </c>
    </row>
    <row r="151" spans="1:65" s="2" customFormat="1" ht="24.2" customHeight="1">
      <c r="A151" s="26"/>
      <c r="B151" s="149"/>
      <c r="C151" s="150" t="s">
        <v>257</v>
      </c>
      <c r="D151" s="150" t="s">
        <v>229</v>
      </c>
      <c r="E151" s="151" t="s">
        <v>1466</v>
      </c>
      <c r="F151" s="152" t="s">
        <v>1467</v>
      </c>
      <c r="G151" s="153" t="s">
        <v>269</v>
      </c>
      <c r="H151" s="154">
        <v>148</v>
      </c>
      <c r="I151" s="155">
        <v>0.44</v>
      </c>
      <c r="J151" s="155">
        <f t="shared" si="10"/>
        <v>65.12</v>
      </c>
      <c r="K151" s="156"/>
      <c r="L151" s="27"/>
      <c r="M151" s="157" t="s">
        <v>1</v>
      </c>
      <c r="N151" s="158" t="s">
        <v>37</v>
      </c>
      <c r="O151" s="159">
        <v>0</v>
      </c>
      <c r="P151" s="159">
        <f t="shared" si="11"/>
        <v>0</v>
      </c>
      <c r="Q151" s="159">
        <v>0</v>
      </c>
      <c r="R151" s="159">
        <f t="shared" si="12"/>
        <v>0</v>
      </c>
      <c r="S151" s="159">
        <v>0</v>
      </c>
      <c r="T151" s="160">
        <f t="shared" si="1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431</v>
      </c>
      <c r="AT151" s="161" t="s">
        <v>229</v>
      </c>
      <c r="AU151" s="161" t="s">
        <v>83</v>
      </c>
      <c r="AY151" s="14" t="s">
        <v>226</v>
      </c>
      <c r="BE151" s="162">
        <f t="shared" si="14"/>
        <v>0</v>
      </c>
      <c r="BF151" s="162">
        <f t="shared" si="15"/>
        <v>65.12</v>
      </c>
      <c r="BG151" s="162">
        <f t="shared" si="16"/>
        <v>0</v>
      </c>
      <c r="BH151" s="162">
        <f t="shared" si="17"/>
        <v>0</v>
      </c>
      <c r="BI151" s="162">
        <f t="shared" si="18"/>
        <v>0</v>
      </c>
      <c r="BJ151" s="14" t="s">
        <v>83</v>
      </c>
      <c r="BK151" s="162">
        <f t="shared" si="19"/>
        <v>65.12</v>
      </c>
      <c r="BL151" s="14" t="s">
        <v>431</v>
      </c>
      <c r="BM151" s="161" t="s">
        <v>288</v>
      </c>
    </row>
    <row r="152" spans="1:65" s="2" customFormat="1" ht="16.5" customHeight="1">
      <c r="A152" s="26"/>
      <c r="B152" s="149"/>
      <c r="C152" s="167" t="s">
        <v>293</v>
      </c>
      <c r="D152" s="167" t="s">
        <v>362</v>
      </c>
      <c r="E152" s="168" t="s">
        <v>1468</v>
      </c>
      <c r="F152" s="169" t="s">
        <v>1469</v>
      </c>
      <c r="G152" s="170" t="s">
        <v>269</v>
      </c>
      <c r="H152" s="171">
        <v>148</v>
      </c>
      <c r="I152" s="172">
        <v>0.02</v>
      </c>
      <c r="J152" s="172">
        <f t="shared" si="10"/>
        <v>2.96</v>
      </c>
      <c r="K152" s="173"/>
      <c r="L152" s="174"/>
      <c r="M152" s="175" t="s">
        <v>1</v>
      </c>
      <c r="N152" s="176" t="s">
        <v>37</v>
      </c>
      <c r="O152" s="159">
        <v>0</v>
      </c>
      <c r="P152" s="159">
        <f t="shared" si="11"/>
        <v>0</v>
      </c>
      <c r="Q152" s="159">
        <v>0</v>
      </c>
      <c r="R152" s="159">
        <f t="shared" si="12"/>
        <v>0</v>
      </c>
      <c r="S152" s="159">
        <v>0</v>
      </c>
      <c r="T152" s="160">
        <f t="shared" si="1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768</v>
      </c>
      <c r="AT152" s="161" t="s">
        <v>362</v>
      </c>
      <c r="AU152" s="161" t="s">
        <v>83</v>
      </c>
      <c r="AY152" s="14" t="s">
        <v>226</v>
      </c>
      <c r="BE152" s="162">
        <f t="shared" si="14"/>
        <v>0</v>
      </c>
      <c r="BF152" s="162">
        <f t="shared" si="15"/>
        <v>2.96</v>
      </c>
      <c r="BG152" s="162">
        <f t="shared" si="16"/>
        <v>0</v>
      </c>
      <c r="BH152" s="162">
        <f t="shared" si="17"/>
        <v>0</v>
      </c>
      <c r="BI152" s="162">
        <f t="shared" si="18"/>
        <v>0</v>
      </c>
      <c r="BJ152" s="14" t="s">
        <v>83</v>
      </c>
      <c r="BK152" s="162">
        <f t="shared" si="19"/>
        <v>2.96</v>
      </c>
      <c r="BL152" s="14" t="s">
        <v>431</v>
      </c>
      <c r="BM152" s="161" t="s">
        <v>296</v>
      </c>
    </row>
    <row r="153" spans="1:65" s="2" customFormat="1" ht="24.2" customHeight="1">
      <c r="A153" s="26"/>
      <c r="B153" s="149"/>
      <c r="C153" s="150" t="s">
        <v>260</v>
      </c>
      <c r="D153" s="150" t="s">
        <v>229</v>
      </c>
      <c r="E153" s="151" t="s">
        <v>1470</v>
      </c>
      <c r="F153" s="152" t="s">
        <v>1471</v>
      </c>
      <c r="G153" s="153" t="s">
        <v>269</v>
      </c>
      <c r="H153" s="154">
        <v>186</v>
      </c>
      <c r="I153" s="155">
        <v>0.66</v>
      </c>
      <c r="J153" s="155">
        <f t="shared" si="10"/>
        <v>122.76</v>
      </c>
      <c r="K153" s="156"/>
      <c r="L153" s="27"/>
      <c r="M153" s="157" t="s">
        <v>1</v>
      </c>
      <c r="N153" s="158" t="s">
        <v>37</v>
      </c>
      <c r="O153" s="159">
        <v>0</v>
      </c>
      <c r="P153" s="159">
        <f t="shared" si="11"/>
        <v>0</v>
      </c>
      <c r="Q153" s="159">
        <v>0</v>
      </c>
      <c r="R153" s="159">
        <f t="shared" si="12"/>
        <v>0</v>
      </c>
      <c r="S153" s="159">
        <v>0</v>
      </c>
      <c r="T153" s="160">
        <f t="shared" si="1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431</v>
      </c>
      <c r="AT153" s="161" t="s">
        <v>229</v>
      </c>
      <c r="AU153" s="161" t="s">
        <v>83</v>
      </c>
      <c r="AY153" s="14" t="s">
        <v>226</v>
      </c>
      <c r="BE153" s="162">
        <f t="shared" si="14"/>
        <v>0</v>
      </c>
      <c r="BF153" s="162">
        <f t="shared" si="15"/>
        <v>122.76</v>
      </c>
      <c r="BG153" s="162">
        <f t="shared" si="16"/>
        <v>0</v>
      </c>
      <c r="BH153" s="162">
        <f t="shared" si="17"/>
        <v>0</v>
      </c>
      <c r="BI153" s="162">
        <f t="shared" si="18"/>
        <v>0</v>
      </c>
      <c r="BJ153" s="14" t="s">
        <v>83</v>
      </c>
      <c r="BK153" s="162">
        <f t="shared" si="19"/>
        <v>122.76</v>
      </c>
      <c r="BL153" s="14" t="s">
        <v>431</v>
      </c>
      <c r="BM153" s="161" t="s">
        <v>299</v>
      </c>
    </row>
    <row r="154" spans="1:65" s="2" customFormat="1" ht="24.2" customHeight="1">
      <c r="A154" s="26"/>
      <c r="B154" s="149"/>
      <c r="C154" s="150" t="s">
        <v>300</v>
      </c>
      <c r="D154" s="150" t="s">
        <v>229</v>
      </c>
      <c r="E154" s="151" t="s">
        <v>1472</v>
      </c>
      <c r="F154" s="152" t="s">
        <v>1473</v>
      </c>
      <c r="G154" s="153" t="s">
        <v>269</v>
      </c>
      <c r="H154" s="154">
        <v>20</v>
      </c>
      <c r="I154" s="155">
        <v>2.09</v>
      </c>
      <c r="J154" s="155">
        <f t="shared" si="10"/>
        <v>41.8</v>
      </c>
      <c r="K154" s="156"/>
      <c r="L154" s="27"/>
      <c r="M154" s="157" t="s">
        <v>1</v>
      </c>
      <c r="N154" s="158" t="s">
        <v>37</v>
      </c>
      <c r="O154" s="159">
        <v>0</v>
      </c>
      <c r="P154" s="159">
        <f t="shared" si="11"/>
        <v>0</v>
      </c>
      <c r="Q154" s="159">
        <v>0</v>
      </c>
      <c r="R154" s="159">
        <f t="shared" si="12"/>
        <v>0</v>
      </c>
      <c r="S154" s="159">
        <v>0</v>
      </c>
      <c r="T154" s="160">
        <f t="shared" si="1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431</v>
      </c>
      <c r="AT154" s="161" t="s">
        <v>229</v>
      </c>
      <c r="AU154" s="161" t="s">
        <v>83</v>
      </c>
      <c r="AY154" s="14" t="s">
        <v>226</v>
      </c>
      <c r="BE154" s="162">
        <f t="shared" si="14"/>
        <v>0</v>
      </c>
      <c r="BF154" s="162">
        <f t="shared" si="15"/>
        <v>41.8</v>
      </c>
      <c r="BG154" s="162">
        <f t="shared" si="16"/>
        <v>0</v>
      </c>
      <c r="BH154" s="162">
        <f t="shared" si="17"/>
        <v>0</v>
      </c>
      <c r="BI154" s="162">
        <f t="shared" si="18"/>
        <v>0</v>
      </c>
      <c r="BJ154" s="14" t="s">
        <v>83</v>
      </c>
      <c r="BK154" s="162">
        <f t="shared" si="19"/>
        <v>41.8</v>
      </c>
      <c r="BL154" s="14" t="s">
        <v>431</v>
      </c>
      <c r="BM154" s="161" t="s">
        <v>303</v>
      </c>
    </row>
    <row r="155" spans="1:65" s="2" customFormat="1" ht="24.2" customHeight="1">
      <c r="A155" s="26"/>
      <c r="B155" s="149"/>
      <c r="C155" s="150" t="s">
        <v>7</v>
      </c>
      <c r="D155" s="150" t="s">
        <v>229</v>
      </c>
      <c r="E155" s="151" t="s">
        <v>1474</v>
      </c>
      <c r="F155" s="152" t="s">
        <v>1475</v>
      </c>
      <c r="G155" s="153" t="s">
        <v>269</v>
      </c>
      <c r="H155" s="154">
        <v>2</v>
      </c>
      <c r="I155" s="155">
        <v>2.09</v>
      </c>
      <c r="J155" s="155">
        <f t="shared" si="10"/>
        <v>4.18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 t="shared" si="11"/>
        <v>0</v>
      </c>
      <c r="Q155" s="159">
        <v>0</v>
      </c>
      <c r="R155" s="159">
        <f t="shared" si="12"/>
        <v>0</v>
      </c>
      <c r="S155" s="159">
        <v>0</v>
      </c>
      <c r="T155" s="160">
        <f t="shared" si="1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431</v>
      </c>
      <c r="AT155" s="161" t="s">
        <v>229</v>
      </c>
      <c r="AU155" s="161" t="s">
        <v>83</v>
      </c>
      <c r="AY155" s="14" t="s">
        <v>226</v>
      </c>
      <c r="BE155" s="162">
        <f t="shared" si="14"/>
        <v>0</v>
      </c>
      <c r="BF155" s="162">
        <f t="shared" si="15"/>
        <v>4.18</v>
      </c>
      <c r="BG155" s="162">
        <f t="shared" si="16"/>
        <v>0</v>
      </c>
      <c r="BH155" s="162">
        <f t="shared" si="17"/>
        <v>0</v>
      </c>
      <c r="BI155" s="162">
        <f t="shared" si="18"/>
        <v>0</v>
      </c>
      <c r="BJ155" s="14" t="s">
        <v>83</v>
      </c>
      <c r="BK155" s="162">
        <f t="shared" si="19"/>
        <v>4.18</v>
      </c>
      <c r="BL155" s="14" t="s">
        <v>431</v>
      </c>
      <c r="BM155" s="161" t="s">
        <v>306</v>
      </c>
    </row>
    <row r="156" spans="1:65" s="2" customFormat="1" ht="24.2" customHeight="1">
      <c r="A156" s="26"/>
      <c r="B156" s="149"/>
      <c r="C156" s="150" t="s">
        <v>309</v>
      </c>
      <c r="D156" s="150" t="s">
        <v>229</v>
      </c>
      <c r="E156" s="151" t="s">
        <v>1478</v>
      </c>
      <c r="F156" s="152" t="s">
        <v>1479</v>
      </c>
      <c r="G156" s="153" t="s">
        <v>269</v>
      </c>
      <c r="H156" s="154">
        <v>9</v>
      </c>
      <c r="I156" s="155">
        <v>3.08</v>
      </c>
      <c r="J156" s="155">
        <f t="shared" si="10"/>
        <v>27.72</v>
      </c>
      <c r="K156" s="156"/>
      <c r="L156" s="27"/>
      <c r="M156" s="157" t="s">
        <v>1</v>
      </c>
      <c r="N156" s="158" t="s">
        <v>37</v>
      </c>
      <c r="O156" s="159">
        <v>0</v>
      </c>
      <c r="P156" s="159">
        <f t="shared" si="11"/>
        <v>0</v>
      </c>
      <c r="Q156" s="159">
        <v>0</v>
      </c>
      <c r="R156" s="159">
        <f t="shared" si="12"/>
        <v>0</v>
      </c>
      <c r="S156" s="159">
        <v>0</v>
      </c>
      <c r="T156" s="160">
        <f t="shared" si="1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431</v>
      </c>
      <c r="AT156" s="161" t="s">
        <v>229</v>
      </c>
      <c r="AU156" s="161" t="s">
        <v>83</v>
      </c>
      <c r="AY156" s="14" t="s">
        <v>226</v>
      </c>
      <c r="BE156" s="162">
        <f t="shared" si="14"/>
        <v>0</v>
      </c>
      <c r="BF156" s="162">
        <f t="shared" si="15"/>
        <v>27.72</v>
      </c>
      <c r="BG156" s="162">
        <f t="shared" si="16"/>
        <v>0</v>
      </c>
      <c r="BH156" s="162">
        <f t="shared" si="17"/>
        <v>0</v>
      </c>
      <c r="BI156" s="162">
        <f t="shared" si="18"/>
        <v>0</v>
      </c>
      <c r="BJ156" s="14" t="s">
        <v>83</v>
      </c>
      <c r="BK156" s="162">
        <f t="shared" si="19"/>
        <v>27.72</v>
      </c>
      <c r="BL156" s="14" t="s">
        <v>431</v>
      </c>
      <c r="BM156" s="161" t="s">
        <v>312</v>
      </c>
    </row>
    <row r="157" spans="1:65" s="2" customFormat="1" ht="21.75" customHeight="1">
      <c r="A157" s="26"/>
      <c r="B157" s="149"/>
      <c r="C157" s="167" t="s">
        <v>266</v>
      </c>
      <c r="D157" s="167" t="s">
        <v>362</v>
      </c>
      <c r="E157" s="168" t="s">
        <v>1480</v>
      </c>
      <c r="F157" s="169" t="s">
        <v>1481</v>
      </c>
      <c r="G157" s="170" t="s">
        <v>269</v>
      </c>
      <c r="H157" s="171">
        <v>9</v>
      </c>
      <c r="I157" s="172">
        <v>4.0199999999999996</v>
      </c>
      <c r="J157" s="172">
        <f t="shared" si="10"/>
        <v>36.18</v>
      </c>
      <c r="K157" s="173"/>
      <c r="L157" s="174"/>
      <c r="M157" s="175" t="s">
        <v>1</v>
      </c>
      <c r="N157" s="176" t="s">
        <v>37</v>
      </c>
      <c r="O157" s="159">
        <v>0</v>
      </c>
      <c r="P157" s="159">
        <f t="shared" si="11"/>
        <v>0</v>
      </c>
      <c r="Q157" s="159">
        <v>0</v>
      </c>
      <c r="R157" s="159">
        <f t="shared" si="12"/>
        <v>0</v>
      </c>
      <c r="S157" s="159">
        <v>0</v>
      </c>
      <c r="T157" s="160">
        <f t="shared" si="1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768</v>
      </c>
      <c r="AT157" s="161" t="s">
        <v>362</v>
      </c>
      <c r="AU157" s="161" t="s">
        <v>83</v>
      </c>
      <c r="AY157" s="14" t="s">
        <v>226</v>
      </c>
      <c r="BE157" s="162">
        <f t="shared" si="14"/>
        <v>0</v>
      </c>
      <c r="BF157" s="162">
        <f t="shared" si="15"/>
        <v>36.18</v>
      </c>
      <c r="BG157" s="162">
        <f t="shared" si="16"/>
        <v>0</v>
      </c>
      <c r="BH157" s="162">
        <f t="shared" si="17"/>
        <v>0</v>
      </c>
      <c r="BI157" s="162">
        <f t="shared" si="18"/>
        <v>0</v>
      </c>
      <c r="BJ157" s="14" t="s">
        <v>83</v>
      </c>
      <c r="BK157" s="162">
        <f t="shared" si="19"/>
        <v>36.18</v>
      </c>
      <c r="BL157" s="14" t="s">
        <v>431</v>
      </c>
      <c r="BM157" s="161" t="s">
        <v>315</v>
      </c>
    </row>
    <row r="158" spans="1:65" s="2" customFormat="1" ht="16.5" customHeight="1">
      <c r="A158" s="26"/>
      <c r="B158" s="149"/>
      <c r="C158" s="167" t="s">
        <v>316</v>
      </c>
      <c r="D158" s="167" t="s">
        <v>362</v>
      </c>
      <c r="E158" s="168" t="s">
        <v>1482</v>
      </c>
      <c r="F158" s="169" t="s">
        <v>1483</v>
      </c>
      <c r="G158" s="170" t="s">
        <v>269</v>
      </c>
      <c r="H158" s="171">
        <v>9</v>
      </c>
      <c r="I158" s="172">
        <v>0.88</v>
      </c>
      <c r="J158" s="172">
        <f t="shared" si="10"/>
        <v>7.92</v>
      </c>
      <c r="K158" s="173"/>
      <c r="L158" s="174"/>
      <c r="M158" s="175" t="s">
        <v>1</v>
      </c>
      <c r="N158" s="176" t="s">
        <v>37</v>
      </c>
      <c r="O158" s="159">
        <v>0</v>
      </c>
      <c r="P158" s="159">
        <f t="shared" si="11"/>
        <v>0</v>
      </c>
      <c r="Q158" s="159">
        <v>0</v>
      </c>
      <c r="R158" s="159">
        <f t="shared" si="12"/>
        <v>0</v>
      </c>
      <c r="S158" s="159">
        <v>0</v>
      </c>
      <c r="T158" s="160">
        <f t="shared" si="1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768</v>
      </c>
      <c r="AT158" s="161" t="s">
        <v>362</v>
      </c>
      <c r="AU158" s="161" t="s">
        <v>83</v>
      </c>
      <c r="AY158" s="14" t="s">
        <v>226</v>
      </c>
      <c r="BE158" s="162">
        <f t="shared" si="14"/>
        <v>0</v>
      </c>
      <c r="BF158" s="162">
        <f t="shared" si="15"/>
        <v>7.92</v>
      </c>
      <c r="BG158" s="162">
        <f t="shared" si="16"/>
        <v>0</v>
      </c>
      <c r="BH158" s="162">
        <f t="shared" si="17"/>
        <v>0</v>
      </c>
      <c r="BI158" s="162">
        <f t="shared" si="18"/>
        <v>0</v>
      </c>
      <c r="BJ158" s="14" t="s">
        <v>83</v>
      </c>
      <c r="BK158" s="162">
        <f t="shared" si="19"/>
        <v>7.92</v>
      </c>
      <c r="BL158" s="14" t="s">
        <v>431</v>
      </c>
      <c r="BM158" s="161" t="s">
        <v>319</v>
      </c>
    </row>
    <row r="159" spans="1:65" s="2" customFormat="1" ht="24.2" customHeight="1">
      <c r="A159" s="26"/>
      <c r="B159" s="149"/>
      <c r="C159" s="150" t="s">
        <v>270</v>
      </c>
      <c r="D159" s="150" t="s">
        <v>229</v>
      </c>
      <c r="E159" s="151" t="s">
        <v>1484</v>
      </c>
      <c r="F159" s="152" t="s">
        <v>1485</v>
      </c>
      <c r="G159" s="153" t="s">
        <v>269</v>
      </c>
      <c r="H159" s="154">
        <v>6</v>
      </c>
      <c r="I159" s="155">
        <v>3.08</v>
      </c>
      <c r="J159" s="155">
        <f t="shared" si="10"/>
        <v>18.48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 t="shared" si="11"/>
        <v>0</v>
      </c>
      <c r="Q159" s="159">
        <v>0</v>
      </c>
      <c r="R159" s="159">
        <f t="shared" si="12"/>
        <v>0</v>
      </c>
      <c r="S159" s="159">
        <v>0</v>
      </c>
      <c r="T159" s="160">
        <f t="shared" si="1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431</v>
      </c>
      <c r="AT159" s="161" t="s">
        <v>229</v>
      </c>
      <c r="AU159" s="161" t="s">
        <v>83</v>
      </c>
      <c r="AY159" s="14" t="s">
        <v>226</v>
      </c>
      <c r="BE159" s="162">
        <f t="shared" si="14"/>
        <v>0</v>
      </c>
      <c r="BF159" s="162">
        <f t="shared" si="15"/>
        <v>18.48</v>
      </c>
      <c r="BG159" s="162">
        <f t="shared" si="16"/>
        <v>0</v>
      </c>
      <c r="BH159" s="162">
        <f t="shared" si="17"/>
        <v>0</v>
      </c>
      <c r="BI159" s="162">
        <f t="shared" si="18"/>
        <v>0</v>
      </c>
      <c r="BJ159" s="14" t="s">
        <v>83</v>
      </c>
      <c r="BK159" s="162">
        <f t="shared" si="19"/>
        <v>18.48</v>
      </c>
      <c r="BL159" s="14" t="s">
        <v>431</v>
      </c>
      <c r="BM159" s="161" t="s">
        <v>324</v>
      </c>
    </row>
    <row r="160" spans="1:65" s="2" customFormat="1" ht="21.75" customHeight="1">
      <c r="A160" s="26"/>
      <c r="B160" s="149"/>
      <c r="C160" s="167" t="s">
        <v>327</v>
      </c>
      <c r="D160" s="167" t="s">
        <v>362</v>
      </c>
      <c r="E160" s="168" t="s">
        <v>1486</v>
      </c>
      <c r="F160" s="169" t="s">
        <v>1487</v>
      </c>
      <c r="G160" s="170" t="s">
        <v>269</v>
      </c>
      <c r="H160" s="171">
        <v>6</v>
      </c>
      <c r="I160" s="172">
        <v>5.12</v>
      </c>
      <c r="J160" s="172">
        <f t="shared" si="10"/>
        <v>30.72</v>
      </c>
      <c r="K160" s="173"/>
      <c r="L160" s="174"/>
      <c r="M160" s="175" t="s">
        <v>1</v>
      </c>
      <c r="N160" s="176" t="s">
        <v>37</v>
      </c>
      <c r="O160" s="159">
        <v>0</v>
      </c>
      <c r="P160" s="159">
        <f t="shared" si="11"/>
        <v>0</v>
      </c>
      <c r="Q160" s="159">
        <v>0</v>
      </c>
      <c r="R160" s="159">
        <f t="shared" si="12"/>
        <v>0</v>
      </c>
      <c r="S160" s="159">
        <v>0</v>
      </c>
      <c r="T160" s="160">
        <f t="shared" si="1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768</v>
      </c>
      <c r="AT160" s="161" t="s">
        <v>362</v>
      </c>
      <c r="AU160" s="161" t="s">
        <v>83</v>
      </c>
      <c r="AY160" s="14" t="s">
        <v>226</v>
      </c>
      <c r="BE160" s="162">
        <f t="shared" si="14"/>
        <v>0</v>
      </c>
      <c r="BF160" s="162">
        <f t="shared" si="15"/>
        <v>30.72</v>
      </c>
      <c r="BG160" s="162">
        <f t="shared" si="16"/>
        <v>0</v>
      </c>
      <c r="BH160" s="162">
        <f t="shared" si="17"/>
        <v>0</v>
      </c>
      <c r="BI160" s="162">
        <f t="shared" si="18"/>
        <v>0</v>
      </c>
      <c r="BJ160" s="14" t="s">
        <v>83</v>
      </c>
      <c r="BK160" s="162">
        <f t="shared" si="19"/>
        <v>30.72</v>
      </c>
      <c r="BL160" s="14" t="s">
        <v>431</v>
      </c>
      <c r="BM160" s="161" t="s">
        <v>330</v>
      </c>
    </row>
    <row r="161" spans="1:65" s="2" customFormat="1" ht="16.5" customHeight="1">
      <c r="A161" s="26"/>
      <c r="B161" s="149"/>
      <c r="C161" s="167" t="s">
        <v>276</v>
      </c>
      <c r="D161" s="167" t="s">
        <v>362</v>
      </c>
      <c r="E161" s="168" t="s">
        <v>1488</v>
      </c>
      <c r="F161" s="169" t="s">
        <v>1483</v>
      </c>
      <c r="G161" s="170" t="s">
        <v>269</v>
      </c>
      <c r="H161" s="171">
        <v>6</v>
      </c>
      <c r="I161" s="172">
        <v>0.88</v>
      </c>
      <c r="J161" s="172">
        <f t="shared" si="10"/>
        <v>5.28</v>
      </c>
      <c r="K161" s="173"/>
      <c r="L161" s="174"/>
      <c r="M161" s="175" t="s">
        <v>1</v>
      </c>
      <c r="N161" s="176" t="s">
        <v>37</v>
      </c>
      <c r="O161" s="159">
        <v>0</v>
      </c>
      <c r="P161" s="159">
        <f t="shared" si="11"/>
        <v>0</v>
      </c>
      <c r="Q161" s="159">
        <v>0</v>
      </c>
      <c r="R161" s="159">
        <f t="shared" si="12"/>
        <v>0</v>
      </c>
      <c r="S161" s="159">
        <v>0</v>
      </c>
      <c r="T161" s="160">
        <f t="shared" si="13"/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768</v>
      </c>
      <c r="AT161" s="161" t="s">
        <v>362</v>
      </c>
      <c r="AU161" s="161" t="s">
        <v>83</v>
      </c>
      <c r="AY161" s="14" t="s">
        <v>226</v>
      </c>
      <c r="BE161" s="162">
        <f t="shared" si="14"/>
        <v>0</v>
      </c>
      <c r="BF161" s="162">
        <f t="shared" si="15"/>
        <v>5.28</v>
      </c>
      <c r="BG161" s="162">
        <f t="shared" si="16"/>
        <v>0</v>
      </c>
      <c r="BH161" s="162">
        <f t="shared" si="17"/>
        <v>0</v>
      </c>
      <c r="BI161" s="162">
        <f t="shared" si="18"/>
        <v>0</v>
      </c>
      <c r="BJ161" s="14" t="s">
        <v>83</v>
      </c>
      <c r="BK161" s="162">
        <f t="shared" si="19"/>
        <v>5.28</v>
      </c>
      <c r="BL161" s="14" t="s">
        <v>431</v>
      </c>
      <c r="BM161" s="161" t="s">
        <v>408</v>
      </c>
    </row>
    <row r="162" spans="1:65" s="2" customFormat="1" ht="24.2" customHeight="1">
      <c r="A162" s="26"/>
      <c r="B162" s="149"/>
      <c r="C162" s="150" t="s">
        <v>409</v>
      </c>
      <c r="D162" s="150" t="s">
        <v>229</v>
      </c>
      <c r="E162" s="151" t="s">
        <v>1489</v>
      </c>
      <c r="F162" s="152" t="s">
        <v>1490</v>
      </c>
      <c r="G162" s="153" t="s">
        <v>269</v>
      </c>
      <c r="H162" s="154">
        <v>2</v>
      </c>
      <c r="I162" s="155">
        <v>3.08</v>
      </c>
      <c r="J162" s="155">
        <f t="shared" si="10"/>
        <v>6.16</v>
      </c>
      <c r="K162" s="156"/>
      <c r="L162" s="27"/>
      <c r="M162" s="157" t="s">
        <v>1</v>
      </c>
      <c r="N162" s="158" t="s">
        <v>37</v>
      </c>
      <c r="O162" s="159">
        <v>0</v>
      </c>
      <c r="P162" s="159">
        <f t="shared" si="11"/>
        <v>0</v>
      </c>
      <c r="Q162" s="159">
        <v>0</v>
      </c>
      <c r="R162" s="159">
        <f t="shared" si="12"/>
        <v>0</v>
      </c>
      <c r="S162" s="159">
        <v>0</v>
      </c>
      <c r="T162" s="160">
        <f t="shared" si="13"/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431</v>
      </c>
      <c r="AT162" s="161" t="s">
        <v>229</v>
      </c>
      <c r="AU162" s="161" t="s">
        <v>83</v>
      </c>
      <c r="AY162" s="14" t="s">
        <v>226</v>
      </c>
      <c r="BE162" s="162">
        <f t="shared" si="14"/>
        <v>0</v>
      </c>
      <c r="BF162" s="162">
        <f t="shared" si="15"/>
        <v>6.16</v>
      </c>
      <c r="BG162" s="162">
        <f t="shared" si="16"/>
        <v>0</v>
      </c>
      <c r="BH162" s="162">
        <f t="shared" si="17"/>
        <v>0</v>
      </c>
      <c r="BI162" s="162">
        <f t="shared" si="18"/>
        <v>0</v>
      </c>
      <c r="BJ162" s="14" t="s">
        <v>83</v>
      </c>
      <c r="BK162" s="162">
        <f t="shared" si="19"/>
        <v>6.16</v>
      </c>
      <c r="BL162" s="14" t="s">
        <v>431</v>
      </c>
      <c r="BM162" s="161" t="s">
        <v>412</v>
      </c>
    </row>
    <row r="163" spans="1:65" s="2" customFormat="1" ht="24.2" customHeight="1">
      <c r="A163" s="26"/>
      <c r="B163" s="149"/>
      <c r="C163" s="167" t="s">
        <v>279</v>
      </c>
      <c r="D163" s="167" t="s">
        <v>362</v>
      </c>
      <c r="E163" s="168" t="s">
        <v>1491</v>
      </c>
      <c r="F163" s="169" t="s">
        <v>1492</v>
      </c>
      <c r="G163" s="170" t="s">
        <v>269</v>
      </c>
      <c r="H163" s="171">
        <v>2</v>
      </c>
      <c r="I163" s="172">
        <v>6.44</v>
      </c>
      <c r="J163" s="172">
        <f t="shared" si="10"/>
        <v>12.88</v>
      </c>
      <c r="K163" s="173"/>
      <c r="L163" s="174"/>
      <c r="M163" s="175" t="s">
        <v>1</v>
      </c>
      <c r="N163" s="176" t="s">
        <v>37</v>
      </c>
      <c r="O163" s="159">
        <v>0</v>
      </c>
      <c r="P163" s="159">
        <f t="shared" si="11"/>
        <v>0</v>
      </c>
      <c r="Q163" s="159">
        <v>0</v>
      </c>
      <c r="R163" s="159">
        <f t="shared" si="12"/>
        <v>0</v>
      </c>
      <c r="S163" s="159">
        <v>0</v>
      </c>
      <c r="T163" s="160">
        <f t="shared" si="1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768</v>
      </c>
      <c r="AT163" s="161" t="s">
        <v>362</v>
      </c>
      <c r="AU163" s="161" t="s">
        <v>83</v>
      </c>
      <c r="AY163" s="14" t="s">
        <v>226</v>
      </c>
      <c r="BE163" s="162">
        <f t="shared" si="14"/>
        <v>0</v>
      </c>
      <c r="BF163" s="162">
        <f t="shared" si="15"/>
        <v>12.88</v>
      </c>
      <c r="BG163" s="162">
        <f t="shared" si="16"/>
        <v>0</v>
      </c>
      <c r="BH163" s="162">
        <f t="shared" si="17"/>
        <v>0</v>
      </c>
      <c r="BI163" s="162">
        <f t="shared" si="18"/>
        <v>0</v>
      </c>
      <c r="BJ163" s="14" t="s">
        <v>83</v>
      </c>
      <c r="BK163" s="162">
        <f t="shared" si="19"/>
        <v>12.88</v>
      </c>
      <c r="BL163" s="14" t="s">
        <v>431</v>
      </c>
      <c r="BM163" s="161" t="s">
        <v>415</v>
      </c>
    </row>
    <row r="164" spans="1:65" s="2" customFormat="1" ht="16.5" customHeight="1">
      <c r="A164" s="26"/>
      <c r="B164" s="149"/>
      <c r="C164" s="167" t="s">
        <v>416</v>
      </c>
      <c r="D164" s="167" t="s">
        <v>362</v>
      </c>
      <c r="E164" s="168" t="s">
        <v>1488</v>
      </c>
      <c r="F164" s="169" t="s">
        <v>1483</v>
      </c>
      <c r="G164" s="170" t="s">
        <v>269</v>
      </c>
      <c r="H164" s="171">
        <v>2</v>
      </c>
      <c r="I164" s="172">
        <v>0.88</v>
      </c>
      <c r="J164" s="172">
        <f t="shared" si="10"/>
        <v>1.76</v>
      </c>
      <c r="K164" s="173"/>
      <c r="L164" s="174"/>
      <c r="M164" s="175" t="s">
        <v>1</v>
      </c>
      <c r="N164" s="176" t="s">
        <v>37</v>
      </c>
      <c r="O164" s="159">
        <v>0</v>
      </c>
      <c r="P164" s="159">
        <f t="shared" si="11"/>
        <v>0</v>
      </c>
      <c r="Q164" s="159">
        <v>0</v>
      </c>
      <c r="R164" s="159">
        <f t="shared" si="12"/>
        <v>0</v>
      </c>
      <c r="S164" s="159">
        <v>0</v>
      </c>
      <c r="T164" s="160">
        <f t="shared" si="1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768</v>
      </c>
      <c r="AT164" s="161" t="s">
        <v>362</v>
      </c>
      <c r="AU164" s="161" t="s">
        <v>83</v>
      </c>
      <c r="AY164" s="14" t="s">
        <v>226</v>
      </c>
      <c r="BE164" s="162">
        <f t="shared" si="14"/>
        <v>0</v>
      </c>
      <c r="BF164" s="162">
        <f t="shared" si="15"/>
        <v>1.76</v>
      </c>
      <c r="BG164" s="162">
        <f t="shared" si="16"/>
        <v>0</v>
      </c>
      <c r="BH164" s="162">
        <f t="shared" si="17"/>
        <v>0</v>
      </c>
      <c r="BI164" s="162">
        <f t="shared" si="18"/>
        <v>0</v>
      </c>
      <c r="BJ164" s="14" t="s">
        <v>83</v>
      </c>
      <c r="BK164" s="162">
        <f t="shared" si="19"/>
        <v>1.76</v>
      </c>
      <c r="BL164" s="14" t="s">
        <v>431</v>
      </c>
      <c r="BM164" s="161" t="s">
        <v>419</v>
      </c>
    </row>
    <row r="165" spans="1:65" s="2" customFormat="1" ht="24.2" customHeight="1">
      <c r="A165" s="26"/>
      <c r="B165" s="149"/>
      <c r="C165" s="150" t="s">
        <v>283</v>
      </c>
      <c r="D165" s="150" t="s">
        <v>229</v>
      </c>
      <c r="E165" s="151" t="s">
        <v>1493</v>
      </c>
      <c r="F165" s="152" t="s">
        <v>1494</v>
      </c>
      <c r="G165" s="153" t="s">
        <v>269</v>
      </c>
      <c r="H165" s="154">
        <v>8</v>
      </c>
      <c r="I165" s="155">
        <v>3.08</v>
      </c>
      <c r="J165" s="155">
        <f t="shared" si="10"/>
        <v>24.64</v>
      </c>
      <c r="K165" s="156"/>
      <c r="L165" s="27"/>
      <c r="M165" s="157" t="s">
        <v>1</v>
      </c>
      <c r="N165" s="158" t="s">
        <v>37</v>
      </c>
      <c r="O165" s="159">
        <v>0</v>
      </c>
      <c r="P165" s="159">
        <f t="shared" si="11"/>
        <v>0</v>
      </c>
      <c r="Q165" s="159">
        <v>0</v>
      </c>
      <c r="R165" s="159">
        <f t="shared" si="12"/>
        <v>0</v>
      </c>
      <c r="S165" s="159">
        <v>0</v>
      </c>
      <c r="T165" s="160">
        <f t="shared" si="1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431</v>
      </c>
      <c r="AT165" s="161" t="s">
        <v>229</v>
      </c>
      <c r="AU165" s="161" t="s">
        <v>83</v>
      </c>
      <c r="AY165" s="14" t="s">
        <v>226</v>
      </c>
      <c r="BE165" s="162">
        <f t="shared" si="14"/>
        <v>0</v>
      </c>
      <c r="BF165" s="162">
        <f t="shared" si="15"/>
        <v>24.64</v>
      </c>
      <c r="BG165" s="162">
        <f t="shared" si="16"/>
        <v>0</v>
      </c>
      <c r="BH165" s="162">
        <f t="shared" si="17"/>
        <v>0</v>
      </c>
      <c r="BI165" s="162">
        <f t="shared" si="18"/>
        <v>0</v>
      </c>
      <c r="BJ165" s="14" t="s">
        <v>83</v>
      </c>
      <c r="BK165" s="162">
        <f t="shared" si="19"/>
        <v>24.64</v>
      </c>
      <c r="BL165" s="14" t="s">
        <v>431</v>
      </c>
      <c r="BM165" s="161" t="s">
        <v>424</v>
      </c>
    </row>
    <row r="166" spans="1:65" s="2" customFormat="1" ht="24.2" customHeight="1">
      <c r="A166" s="26"/>
      <c r="B166" s="149"/>
      <c r="C166" s="167" t="s">
        <v>425</v>
      </c>
      <c r="D166" s="167" t="s">
        <v>362</v>
      </c>
      <c r="E166" s="168" t="s">
        <v>1495</v>
      </c>
      <c r="F166" s="169" t="s">
        <v>1496</v>
      </c>
      <c r="G166" s="170" t="s">
        <v>269</v>
      </c>
      <c r="H166" s="171">
        <v>8</v>
      </c>
      <c r="I166" s="172">
        <v>4.0199999999999996</v>
      </c>
      <c r="J166" s="172">
        <f t="shared" si="10"/>
        <v>32.159999999999997</v>
      </c>
      <c r="K166" s="173"/>
      <c r="L166" s="174"/>
      <c r="M166" s="175" t="s">
        <v>1</v>
      </c>
      <c r="N166" s="176" t="s">
        <v>37</v>
      </c>
      <c r="O166" s="159">
        <v>0</v>
      </c>
      <c r="P166" s="159">
        <f t="shared" si="11"/>
        <v>0</v>
      </c>
      <c r="Q166" s="159">
        <v>0</v>
      </c>
      <c r="R166" s="159">
        <f t="shared" si="12"/>
        <v>0</v>
      </c>
      <c r="S166" s="159">
        <v>0</v>
      </c>
      <c r="T166" s="160">
        <f t="shared" si="1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768</v>
      </c>
      <c r="AT166" s="161" t="s">
        <v>362</v>
      </c>
      <c r="AU166" s="161" t="s">
        <v>83</v>
      </c>
      <c r="AY166" s="14" t="s">
        <v>226</v>
      </c>
      <c r="BE166" s="162">
        <f t="shared" si="14"/>
        <v>0</v>
      </c>
      <c r="BF166" s="162">
        <f t="shared" si="15"/>
        <v>32.159999999999997</v>
      </c>
      <c r="BG166" s="162">
        <f t="shared" si="16"/>
        <v>0</v>
      </c>
      <c r="BH166" s="162">
        <f t="shared" si="17"/>
        <v>0</v>
      </c>
      <c r="BI166" s="162">
        <f t="shared" si="18"/>
        <v>0</v>
      </c>
      <c r="BJ166" s="14" t="s">
        <v>83</v>
      </c>
      <c r="BK166" s="162">
        <f t="shared" si="19"/>
        <v>32.159999999999997</v>
      </c>
      <c r="BL166" s="14" t="s">
        <v>431</v>
      </c>
      <c r="BM166" s="161" t="s">
        <v>428</v>
      </c>
    </row>
    <row r="167" spans="1:65" s="2" customFormat="1" ht="16.5" customHeight="1">
      <c r="A167" s="26"/>
      <c r="B167" s="149"/>
      <c r="C167" s="167" t="s">
        <v>288</v>
      </c>
      <c r="D167" s="167" t="s">
        <v>362</v>
      </c>
      <c r="E167" s="168" t="s">
        <v>1488</v>
      </c>
      <c r="F167" s="169" t="s">
        <v>1483</v>
      </c>
      <c r="G167" s="170" t="s">
        <v>269</v>
      </c>
      <c r="H167" s="171">
        <v>8</v>
      </c>
      <c r="I167" s="172">
        <v>0.88</v>
      </c>
      <c r="J167" s="172">
        <f t="shared" si="10"/>
        <v>7.04</v>
      </c>
      <c r="K167" s="173"/>
      <c r="L167" s="174"/>
      <c r="M167" s="175" t="s">
        <v>1</v>
      </c>
      <c r="N167" s="176" t="s">
        <v>37</v>
      </c>
      <c r="O167" s="159">
        <v>0</v>
      </c>
      <c r="P167" s="159">
        <f t="shared" si="11"/>
        <v>0</v>
      </c>
      <c r="Q167" s="159">
        <v>0</v>
      </c>
      <c r="R167" s="159">
        <f t="shared" si="12"/>
        <v>0</v>
      </c>
      <c r="S167" s="159">
        <v>0</v>
      </c>
      <c r="T167" s="160">
        <f t="shared" si="13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768</v>
      </c>
      <c r="AT167" s="161" t="s">
        <v>362</v>
      </c>
      <c r="AU167" s="161" t="s">
        <v>83</v>
      </c>
      <c r="AY167" s="14" t="s">
        <v>226</v>
      </c>
      <c r="BE167" s="162">
        <f t="shared" si="14"/>
        <v>0</v>
      </c>
      <c r="BF167" s="162">
        <f t="shared" si="15"/>
        <v>7.04</v>
      </c>
      <c r="BG167" s="162">
        <f t="shared" si="16"/>
        <v>0</v>
      </c>
      <c r="BH167" s="162">
        <f t="shared" si="17"/>
        <v>0</v>
      </c>
      <c r="BI167" s="162">
        <f t="shared" si="18"/>
        <v>0</v>
      </c>
      <c r="BJ167" s="14" t="s">
        <v>83</v>
      </c>
      <c r="BK167" s="162">
        <f t="shared" si="19"/>
        <v>7.04</v>
      </c>
      <c r="BL167" s="14" t="s">
        <v>431</v>
      </c>
      <c r="BM167" s="161" t="s">
        <v>431</v>
      </c>
    </row>
    <row r="168" spans="1:65" s="2" customFormat="1" ht="24.2" customHeight="1">
      <c r="A168" s="26"/>
      <c r="B168" s="149"/>
      <c r="C168" s="150" t="s">
        <v>432</v>
      </c>
      <c r="D168" s="150" t="s">
        <v>229</v>
      </c>
      <c r="E168" s="151" t="s">
        <v>1497</v>
      </c>
      <c r="F168" s="152" t="s">
        <v>1498</v>
      </c>
      <c r="G168" s="153" t="s">
        <v>269</v>
      </c>
      <c r="H168" s="154">
        <v>4</v>
      </c>
      <c r="I168" s="155">
        <v>3.85</v>
      </c>
      <c r="J168" s="155">
        <f t="shared" si="10"/>
        <v>15.4</v>
      </c>
      <c r="K168" s="156"/>
      <c r="L168" s="27"/>
      <c r="M168" s="157" t="s">
        <v>1</v>
      </c>
      <c r="N168" s="158" t="s">
        <v>37</v>
      </c>
      <c r="O168" s="159">
        <v>0</v>
      </c>
      <c r="P168" s="159">
        <f t="shared" si="11"/>
        <v>0</v>
      </c>
      <c r="Q168" s="159">
        <v>0</v>
      </c>
      <c r="R168" s="159">
        <f t="shared" si="12"/>
        <v>0</v>
      </c>
      <c r="S168" s="159">
        <v>0</v>
      </c>
      <c r="T168" s="160">
        <f t="shared" si="13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431</v>
      </c>
      <c r="AT168" s="161" t="s">
        <v>229</v>
      </c>
      <c r="AU168" s="161" t="s">
        <v>83</v>
      </c>
      <c r="AY168" s="14" t="s">
        <v>226</v>
      </c>
      <c r="BE168" s="162">
        <f t="shared" si="14"/>
        <v>0</v>
      </c>
      <c r="BF168" s="162">
        <f t="shared" si="15"/>
        <v>15.4</v>
      </c>
      <c r="BG168" s="162">
        <f t="shared" si="16"/>
        <v>0</v>
      </c>
      <c r="BH168" s="162">
        <f t="shared" si="17"/>
        <v>0</v>
      </c>
      <c r="BI168" s="162">
        <f t="shared" si="18"/>
        <v>0</v>
      </c>
      <c r="BJ168" s="14" t="s">
        <v>83</v>
      </c>
      <c r="BK168" s="162">
        <f t="shared" si="19"/>
        <v>15.4</v>
      </c>
      <c r="BL168" s="14" t="s">
        <v>431</v>
      </c>
      <c r="BM168" s="161" t="s">
        <v>435</v>
      </c>
    </row>
    <row r="169" spans="1:65" s="2" customFormat="1" ht="24.2" customHeight="1">
      <c r="A169" s="26"/>
      <c r="B169" s="149"/>
      <c r="C169" s="167" t="s">
        <v>296</v>
      </c>
      <c r="D169" s="167" t="s">
        <v>362</v>
      </c>
      <c r="E169" s="168" t="s">
        <v>1499</v>
      </c>
      <c r="F169" s="169" t="s">
        <v>1500</v>
      </c>
      <c r="G169" s="170" t="s">
        <v>269</v>
      </c>
      <c r="H169" s="171">
        <v>4</v>
      </c>
      <c r="I169" s="172">
        <v>26.4</v>
      </c>
      <c r="J169" s="172">
        <f t="shared" si="10"/>
        <v>105.6</v>
      </c>
      <c r="K169" s="173"/>
      <c r="L169" s="174"/>
      <c r="M169" s="175" t="s">
        <v>1</v>
      </c>
      <c r="N169" s="176" t="s">
        <v>37</v>
      </c>
      <c r="O169" s="159">
        <v>0</v>
      </c>
      <c r="P169" s="159">
        <f t="shared" si="11"/>
        <v>0</v>
      </c>
      <c r="Q169" s="159">
        <v>0</v>
      </c>
      <c r="R169" s="159">
        <f t="shared" si="12"/>
        <v>0</v>
      </c>
      <c r="S169" s="159">
        <v>0</v>
      </c>
      <c r="T169" s="160">
        <f t="shared" si="13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768</v>
      </c>
      <c r="AT169" s="161" t="s">
        <v>362</v>
      </c>
      <c r="AU169" s="161" t="s">
        <v>83</v>
      </c>
      <c r="AY169" s="14" t="s">
        <v>226</v>
      </c>
      <c r="BE169" s="162">
        <f t="shared" si="14"/>
        <v>0</v>
      </c>
      <c r="BF169" s="162">
        <f t="shared" si="15"/>
        <v>105.6</v>
      </c>
      <c r="BG169" s="162">
        <f t="shared" si="16"/>
        <v>0</v>
      </c>
      <c r="BH169" s="162">
        <f t="shared" si="17"/>
        <v>0</v>
      </c>
      <c r="BI169" s="162">
        <f t="shared" si="18"/>
        <v>0</v>
      </c>
      <c r="BJ169" s="14" t="s">
        <v>83</v>
      </c>
      <c r="BK169" s="162">
        <f t="shared" si="19"/>
        <v>105.6</v>
      </c>
      <c r="BL169" s="14" t="s">
        <v>431</v>
      </c>
      <c r="BM169" s="161" t="s">
        <v>438</v>
      </c>
    </row>
    <row r="170" spans="1:65" s="2" customFormat="1" ht="24.2" customHeight="1">
      <c r="A170" s="26"/>
      <c r="B170" s="149"/>
      <c r="C170" s="150" t="s">
        <v>441</v>
      </c>
      <c r="D170" s="150" t="s">
        <v>229</v>
      </c>
      <c r="E170" s="151" t="s">
        <v>1501</v>
      </c>
      <c r="F170" s="152" t="s">
        <v>1502</v>
      </c>
      <c r="G170" s="153" t="s">
        <v>269</v>
      </c>
      <c r="H170" s="154">
        <v>34</v>
      </c>
      <c r="I170" s="155">
        <v>3.41</v>
      </c>
      <c r="J170" s="155">
        <f t="shared" si="10"/>
        <v>115.94</v>
      </c>
      <c r="K170" s="156"/>
      <c r="L170" s="27"/>
      <c r="M170" s="157" t="s">
        <v>1</v>
      </c>
      <c r="N170" s="158" t="s">
        <v>37</v>
      </c>
      <c r="O170" s="159">
        <v>0</v>
      </c>
      <c r="P170" s="159">
        <f t="shared" si="11"/>
        <v>0</v>
      </c>
      <c r="Q170" s="159">
        <v>0</v>
      </c>
      <c r="R170" s="159">
        <f t="shared" si="12"/>
        <v>0</v>
      </c>
      <c r="S170" s="159">
        <v>0</v>
      </c>
      <c r="T170" s="160">
        <f t="shared" si="13"/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431</v>
      </c>
      <c r="AT170" s="161" t="s">
        <v>229</v>
      </c>
      <c r="AU170" s="161" t="s">
        <v>83</v>
      </c>
      <c r="AY170" s="14" t="s">
        <v>226</v>
      </c>
      <c r="BE170" s="162">
        <f t="shared" si="14"/>
        <v>0</v>
      </c>
      <c r="BF170" s="162">
        <f t="shared" si="15"/>
        <v>115.94</v>
      </c>
      <c r="BG170" s="162">
        <f t="shared" si="16"/>
        <v>0</v>
      </c>
      <c r="BH170" s="162">
        <f t="shared" si="17"/>
        <v>0</v>
      </c>
      <c r="BI170" s="162">
        <f t="shared" si="18"/>
        <v>0</v>
      </c>
      <c r="BJ170" s="14" t="s">
        <v>83</v>
      </c>
      <c r="BK170" s="162">
        <f t="shared" si="19"/>
        <v>115.94</v>
      </c>
      <c r="BL170" s="14" t="s">
        <v>431</v>
      </c>
      <c r="BM170" s="161" t="s">
        <v>444</v>
      </c>
    </row>
    <row r="171" spans="1:65" s="2" customFormat="1" ht="24.2" customHeight="1">
      <c r="A171" s="26"/>
      <c r="B171" s="149"/>
      <c r="C171" s="167" t="s">
        <v>299</v>
      </c>
      <c r="D171" s="167" t="s">
        <v>362</v>
      </c>
      <c r="E171" s="168" t="s">
        <v>1503</v>
      </c>
      <c r="F171" s="169" t="s">
        <v>1504</v>
      </c>
      <c r="G171" s="170" t="s">
        <v>269</v>
      </c>
      <c r="H171" s="171">
        <v>24</v>
      </c>
      <c r="I171" s="172">
        <v>6</v>
      </c>
      <c r="J171" s="172">
        <f t="shared" si="10"/>
        <v>144</v>
      </c>
      <c r="K171" s="173"/>
      <c r="L171" s="174"/>
      <c r="M171" s="175" t="s">
        <v>1</v>
      </c>
      <c r="N171" s="176" t="s">
        <v>37</v>
      </c>
      <c r="O171" s="159">
        <v>0</v>
      </c>
      <c r="P171" s="159">
        <f t="shared" si="11"/>
        <v>0</v>
      </c>
      <c r="Q171" s="159">
        <v>0</v>
      </c>
      <c r="R171" s="159">
        <f t="shared" si="12"/>
        <v>0</v>
      </c>
      <c r="S171" s="159">
        <v>0</v>
      </c>
      <c r="T171" s="160">
        <f t="shared" si="13"/>
        <v>0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R171" s="161" t="s">
        <v>768</v>
      </c>
      <c r="AT171" s="161" t="s">
        <v>362</v>
      </c>
      <c r="AU171" s="161" t="s">
        <v>83</v>
      </c>
      <c r="AY171" s="14" t="s">
        <v>226</v>
      </c>
      <c r="BE171" s="162">
        <f t="shared" si="14"/>
        <v>0</v>
      </c>
      <c r="BF171" s="162">
        <f t="shared" si="15"/>
        <v>144</v>
      </c>
      <c r="BG171" s="162">
        <f t="shared" si="16"/>
        <v>0</v>
      </c>
      <c r="BH171" s="162">
        <f t="shared" si="17"/>
        <v>0</v>
      </c>
      <c r="BI171" s="162">
        <f t="shared" si="18"/>
        <v>0</v>
      </c>
      <c r="BJ171" s="14" t="s">
        <v>83</v>
      </c>
      <c r="BK171" s="162">
        <f t="shared" si="19"/>
        <v>144</v>
      </c>
      <c r="BL171" s="14" t="s">
        <v>431</v>
      </c>
      <c r="BM171" s="161" t="s">
        <v>447</v>
      </c>
    </row>
    <row r="172" spans="1:65" s="2" customFormat="1" ht="24.2" customHeight="1">
      <c r="A172" s="26"/>
      <c r="B172" s="149"/>
      <c r="C172" s="167" t="s">
        <v>448</v>
      </c>
      <c r="D172" s="167" t="s">
        <v>362</v>
      </c>
      <c r="E172" s="168" t="s">
        <v>1505</v>
      </c>
      <c r="F172" s="169" t="s">
        <v>1506</v>
      </c>
      <c r="G172" s="170" t="s">
        <v>269</v>
      </c>
      <c r="H172" s="171">
        <v>10</v>
      </c>
      <c r="I172" s="172">
        <v>4.9000000000000004</v>
      </c>
      <c r="J172" s="172">
        <f t="shared" si="10"/>
        <v>49</v>
      </c>
      <c r="K172" s="173"/>
      <c r="L172" s="174"/>
      <c r="M172" s="175" t="s">
        <v>1</v>
      </c>
      <c r="N172" s="176" t="s">
        <v>37</v>
      </c>
      <c r="O172" s="159">
        <v>0</v>
      </c>
      <c r="P172" s="159">
        <f t="shared" si="11"/>
        <v>0</v>
      </c>
      <c r="Q172" s="159">
        <v>0</v>
      </c>
      <c r="R172" s="159">
        <f t="shared" si="12"/>
        <v>0</v>
      </c>
      <c r="S172" s="159">
        <v>0</v>
      </c>
      <c r="T172" s="160">
        <f t="shared" si="13"/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768</v>
      </c>
      <c r="AT172" s="161" t="s">
        <v>362</v>
      </c>
      <c r="AU172" s="161" t="s">
        <v>83</v>
      </c>
      <c r="AY172" s="14" t="s">
        <v>226</v>
      </c>
      <c r="BE172" s="162">
        <f t="shared" si="14"/>
        <v>0</v>
      </c>
      <c r="BF172" s="162">
        <f t="shared" si="15"/>
        <v>49</v>
      </c>
      <c r="BG172" s="162">
        <f t="shared" si="16"/>
        <v>0</v>
      </c>
      <c r="BH172" s="162">
        <f t="shared" si="17"/>
        <v>0</v>
      </c>
      <c r="BI172" s="162">
        <f t="shared" si="18"/>
        <v>0</v>
      </c>
      <c r="BJ172" s="14" t="s">
        <v>83</v>
      </c>
      <c r="BK172" s="162">
        <f t="shared" si="19"/>
        <v>49</v>
      </c>
      <c r="BL172" s="14" t="s">
        <v>431</v>
      </c>
      <c r="BM172" s="161" t="s">
        <v>451</v>
      </c>
    </row>
    <row r="173" spans="1:65" s="2" customFormat="1" ht="24.2" customHeight="1">
      <c r="A173" s="26"/>
      <c r="B173" s="149"/>
      <c r="C173" s="150" t="s">
        <v>303</v>
      </c>
      <c r="D173" s="150" t="s">
        <v>229</v>
      </c>
      <c r="E173" s="151" t="s">
        <v>1572</v>
      </c>
      <c r="F173" s="152" t="s">
        <v>1573</v>
      </c>
      <c r="G173" s="153" t="s">
        <v>269</v>
      </c>
      <c r="H173" s="154">
        <v>3</v>
      </c>
      <c r="I173" s="155">
        <v>6.05</v>
      </c>
      <c r="J173" s="155">
        <f t="shared" si="10"/>
        <v>18.149999999999999</v>
      </c>
      <c r="K173" s="156"/>
      <c r="L173" s="27"/>
      <c r="M173" s="157" t="s">
        <v>1</v>
      </c>
      <c r="N173" s="158" t="s">
        <v>37</v>
      </c>
      <c r="O173" s="159">
        <v>0</v>
      </c>
      <c r="P173" s="159">
        <f t="shared" si="11"/>
        <v>0</v>
      </c>
      <c r="Q173" s="159">
        <v>0</v>
      </c>
      <c r="R173" s="159">
        <f t="shared" si="12"/>
        <v>0</v>
      </c>
      <c r="S173" s="159">
        <v>0</v>
      </c>
      <c r="T173" s="160">
        <f t="shared" si="13"/>
        <v>0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R173" s="161" t="s">
        <v>431</v>
      </c>
      <c r="AT173" s="161" t="s">
        <v>229</v>
      </c>
      <c r="AU173" s="161" t="s">
        <v>83</v>
      </c>
      <c r="AY173" s="14" t="s">
        <v>226</v>
      </c>
      <c r="BE173" s="162">
        <f t="shared" si="14"/>
        <v>0</v>
      </c>
      <c r="BF173" s="162">
        <f t="shared" si="15"/>
        <v>18.149999999999999</v>
      </c>
      <c r="BG173" s="162">
        <f t="shared" si="16"/>
        <v>0</v>
      </c>
      <c r="BH173" s="162">
        <f t="shared" si="17"/>
        <v>0</v>
      </c>
      <c r="BI173" s="162">
        <f t="shared" si="18"/>
        <v>0</v>
      </c>
      <c r="BJ173" s="14" t="s">
        <v>83</v>
      </c>
      <c r="BK173" s="162">
        <f t="shared" si="19"/>
        <v>18.149999999999999</v>
      </c>
      <c r="BL173" s="14" t="s">
        <v>431</v>
      </c>
      <c r="BM173" s="161" t="s">
        <v>454</v>
      </c>
    </row>
    <row r="174" spans="1:65" s="2" customFormat="1" ht="24.2" customHeight="1">
      <c r="A174" s="26"/>
      <c r="B174" s="149"/>
      <c r="C174" s="167" t="s">
        <v>455</v>
      </c>
      <c r="D174" s="167" t="s">
        <v>362</v>
      </c>
      <c r="E174" s="168" t="s">
        <v>1574</v>
      </c>
      <c r="F174" s="169" t="s">
        <v>1575</v>
      </c>
      <c r="G174" s="170" t="s">
        <v>269</v>
      </c>
      <c r="H174" s="171">
        <v>3</v>
      </c>
      <c r="I174" s="172">
        <v>39.380000000000003</v>
      </c>
      <c r="J174" s="172">
        <f t="shared" ref="J174:J205" si="20">ROUND(I174*H174,2)</f>
        <v>118.14</v>
      </c>
      <c r="K174" s="173"/>
      <c r="L174" s="174"/>
      <c r="M174" s="175" t="s">
        <v>1</v>
      </c>
      <c r="N174" s="176" t="s">
        <v>37</v>
      </c>
      <c r="O174" s="159">
        <v>0</v>
      </c>
      <c r="P174" s="159">
        <f t="shared" ref="P174:P205" si="21">O174*H174</f>
        <v>0</v>
      </c>
      <c r="Q174" s="159">
        <v>0</v>
      </c>
      <c r="R174" s="159">
        <f t="shared" ref="R174:R205" si="22">Q174*H174</f>
        <v>0</v>
      </c>
      <c r="S174" s="159">
        <v>0</v>
      </c>
      <c r="T174" s="160">
        <f t="shared" ref="T174:T205" si="23">S174*H174</f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768</v>
      </c>
      <c r="AT174" s="161" t="s">
        <v>362</v>
      </c>
      <c r="AU174" s="161" t="s">
        <v>83</v>
      </c>
      <c r="AY174" s="14" t="s">
        <v>226</v>
      </c>
      <c r="BE174" s="162">
        <f t="shared" ref="BE174:BE205" si="24">IF(N174="základná",J174,0)</f>
        <v>0</v>
      </c>
      <c r="BF174" s="162">
        <f t="shared" ref="BF174:BF205" si="25">IF(N174="znížená",J174,0)</f>
        <v>118.14</v>
      </c>
      <c r="BG174" s="162">
        <f t="shared" ref="BG174:BG205" si="26">IF(N174="zákl. prenesená",J174,0)</f>
        <v>0</v>
      </c>
      <c r="BH174" s="162">
        <f t="shared" ref="BH174:BH205" si="27">IF(N174="zníž. prenesená",J174,0)</f>
        <v>0</v>
      </c>
      <c r="BI174" s="162">
        <f t="shared" ref="BI174:BI205" si="28">IF(N174="nulová",J174,0)</f>
        <v>0</v>
      </c>
      <c r="BJ174" s="14" t="s">
        <v>83</v>
      </c>
      <c r="BK174" s="162">
        <f t="shared" ref="BK174:BK205" si="29">ROUND(I174*H174,2)</f>
        <v>118.14</v>
      </c>
      <c r="BL174" s="14" t="s">
        <v>431</v>
      </c>
      <c r="BM174" s="161" t="s">
        <v>458</v>
      </c>
    </row>
    <row r="175" spans="1:65" s="2" customFormat="1" ht="21.75" customHeight="1">
      <c r="A175" s="26"/>
      <c r="B175" s="149"/>
      <c r="C175" s="150" t="s">
        <v>306</v>
      </c>
      <c r="D175" s="150" t="s">
        <v>229</v>
      </c>
      <c r="E175" s="151" t="s">
        <v>1576</v>
      </c>
      <c r="F175" s="152" t="s">
        <v>1577</v>
      </c>
      <c r="G175" s="153" t="s">
        <v>232</v>
      </c>
      <c r="H175" s="154">
        <v>180</v>
      </c>
      <c r="I175" s="155">
        <v>0.55000000000000004</v>
      </c>
      <c r="J175" s="155">
        <f t="shared" si="20"/>
        <v>99</v>
      </c>
      <c r="K175" s="156"/>
      <c r="L175" s="27"/>
      <c r="M175" s="157" t="s">
        <v>1</v>
      </c>
      <c r="N175" s="158" t="s">
        <v>37</v>
      </c>
      <c r="O175" s="159">
        <v>0</v>
      </c>
      <c r="P175" s="159">
        <f t="shared" si="21"/>
        <v>0</v>
      </c>
      <c r="Q175" s="159">
        <v>0</v>
      </c>
      <c r="R175" s="159">
        <f t="shared" si="22"/>
        <v>0</v>
      </c>
      <c r="S175" s="159">
        <v>0</v>
      </c>
      <c r="T175" s="160">
        <f t="shared" si="23"/>
        <v>0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61" t="s">
        <v>431</v>
      </c>
      <c r="AT175" s="161" t="s">
        <v>229</v>
      </c>
      <c r="AU175" s="161" t="s">
        <v>83</v>
      </c>
      <c r="AY175" s="14" t="s">
        <v>226</v>
      </c>
      <c r="BE175" s="162">
        <f t="shared" si="24"/>
        <v>0</v>
      </c>
      <c r="BF175" s="162">
        <f t="shared" si="25"/>
        <v>99</v>
      </c>
      <c r="BG175" s="162">
        <f t="shared" si="26"/>
        <v>0</v>
      </c>
      <c r="BH175" s="162">
        <f t="shared" si="27"/>
        <v>0</v>
      </c>
      <c r="BI175" s="162">
        <f t="shared" si="28"/>
        <v>0</v>
      </c>
      <c r="BJ175" s="14" t="s">
        <v>83</v>
      </c>
      <c r="BK175" s="162">
        <f t="shared" si="29"/>
        <v>99</v>
      </c>
      <c r="BL175" s="14" t="s">
        <v>431</v>
      </c>
      <c r="BM175" s="161" t="s">
        <v>461</v>
      </c>
    </row>
    <row r="176" spans="1:65" s="2" customFormat="1" ht="16.5" customHeight="1">
      <c r="A176" s="26"/>
      <c r="B176" s="149"/>
      <c r="C176" s="167" t="s">
        <v>462</v>
      </c>
      <c r="D176" s="167" t="s">
        <v>362</v>
      </c>
      <c r="E176" s="168" t="s">
        <v>1578</v>
      </c>
      <c r="F176" s="169" t="s">
        <v>1579</v>
      </c>
      <c r="G176" s="170" t="s">
        <v>232</v>
      </c>
      <c r="H176" s="171">
        <v>180</v>
      </c>
      <c r="I176" s="172">
        <v>0.99</v>
      </c>
      <c r="J176" s="172">
        <f t="shared" si="20"/>
        <v>178.2</v>
      </c>
      <c r="K176" s="173"/>
      <c r="L176" s="174"/>
      <c r="M176" s="175" t="s">
        <v>1</v>
      </c>
      <c r="N176" s="176" t="s">
        <v>37</v>
      </c>
      <c r="O176" s="159">
        <v>0</v>
      </c>
      <c r="P176" s="159">
        <f t="shared" si="21"/>
        <v>0</v>
      </c>
      <c r="Q176" s="159">
        <v>0</v>
      </c>
      <c r="R176" s="159">
        <f t="shared" si="22"/>
        <v>0</v>
      </c>
      <c r="S176" s="159">
        <v>0</v>
      </c>
      <c r="T176" s="160">
        <f t="shared" si="23"/>
        <v>0</v>
      </c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R176" s="161" t="s">
        <v>768</v>
      </c>
      <c r="AT176" s="161" t="s">
        <v>362</v>
      </c>
      <c r="AU176" s="161" t="s">
        <v>83</v>
      </c>
      <c r="AY176" s="14" t="s">
        <v>226</v>
      </c>
      <c r="BE176" s="162">
        <f t="shared" si="24"/>
        <v>0</v>
      </c>
      <c r="BF176" s="162">
        <f t="shared" si="25"/>
        <v>178.2</v>
      </c>
      <c r="BG176" s="162">
        <f t="shared" si="26"/>
        <v>0</v>
      </c>
      <c r="BH176" s="162">
        <f t="shared" si="27"/>
        <v>0</v>
      </c>
      <c r="BI176" s="162">
        <f t="shared" si="28"/>
        <v>0</v>
      </c>
      <c r="BJ176" s="14" t="s">
        <v>83</v>
      </c>
      <c r="BK176" s="162">
        <f t="shared" si="29"/>
        <v>178.2</v>
      </c>
      <c r="BL176" s="14" t="s">
        <v>431</v>
      </c>
      <c r="BM176" s="161" t="s">
        <v>465</v>
      </c>
    </row>
    <row r="177" spans="1:65" s="2" customFormat="1" ht="21.75" customHeight="1">
      <c r="A177" s="26"/>
      <c r="B177" s="149"/>
      <c r="C177" s="150" t="s">
        <v>312</v>
      </c>
      <c r="D177" s="150" t="s">
        <v>229</v>
      </c>
      <c r="E177" s="151" t="s">
        <v>1580</v>
      </c>
      <c r="F177" s="152" t="s">
        <v>1581</v>
      </c>
      <c r="G177" s="153" t="s">
        <v>232</v>
      </c>
      <c r="H177" s="154">
        <v>380</v>
      </c>
      <c r="I177" s="155">
        <v>1.1000000000000001</v>
      </c>
      <c r="J177" s="155">
        <f t="shared" si="20"/>
        <v>418</v>
      </c>
      <c r="K177" s="156"/>
      <c r="L177" s="27"/>
      <c r="M177" s="157" t="s">
        <v>1</v>
      </c>
      <c r="N177" s="158" t="s">
        <v>37</v>
      </c>
      <c r="O177" s="159">
        <v>0</v>
      </c>
      <c r="P177" s="159">
        <f t="shared" si="21"/>
        <v>0</v>
      </c>
      <c r="Q177" s="159">
        <v>0</v>
      </c>
      <c r="R177" s="159">
        <f t="shared" si="22"/>
        <v>0</v>
      </c>
      <c r="S177" s="159">
        <v>0</v>
      </c>
      <c r="T177" s="160">
        <f t="shared" si="23"/>
        <v>0</v>
      </c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R177" s="161" t="s">
        <v>431</v>
      </c>
      <c r="AT177" s="161" t="s">
        <v>229</v>
      </c>
      <c r="AU177" s="161" t="s">
        <v>83</v>
      </c>
      <c r="AY177" s="14" t="s">
        <v>226</v>
      </c>
      <c r="BE177" s="162">
        <f t="shared" si="24"/>
        <v>0</v>
      </c>
      <c r="BF177" s="162">
        <f t="shared" si="25"/>
        <v>418</v>
      </c>
      <c r="BG177" s="162">
        <f t="shared" si="26"/>
        <v>0</v>
      </c>
      <c r="BH177" s="162">
        <f t="shared" si="27"/>
        <v>0</v>
      </c>
      <c r="BI177" s="162">
        <f t="shared" si="28"/>
        <v>0</v>
      </c>
      <c r="BJ177" s="14" t="s">
        <v>83</v>
      </c>
      <c r="BK177" s="162">
        <f t="shared" si="29"/>
        <v>418</v>
      </c>
      <c r="BL177" s="14" t="s">
        <v>431</v>
      </c>
      <c r="BM177" s="161" t="s">
        <v>468</v>
      </c>
    </row>
    <row r="178" spans="1:65" s="2" customFormat="1" ht="16.5" customHeight="1">
      <c r="A178" s="26"/>
      <c r="B178" s="149"/>
      <c r="C178" s="167" t="s">
        <v>469</v>
      </c>
      <c r="D178" s="167" t="s">
        <v>362</v>
      </c>
      <c r="E178" s="168" t="s">
        <v>1582</v>
      </c>
      <c r="F178" s="169" t="s">
        <v>1583</v>
      </c>
      <c r="G178" s="170" t="s">
        <v>232</v>
      </c>
      <c r="H178" s="171">
        <v>380</v>
      </c>
      <c r="I178" s="172">
        <v>0.72</v>
      </c>
      <c r="J178" s="172">
        <f t="shared" si="20"/>
        <v>273.60000000000002</v>
      </c>
      <c r="K178" s="173"/>
      <c r="L178" s="174"/>
      <c r="M178" s="175" t="s">
        <v>1</v>
      </c>
      <c r="N178" s="176" t="s">
        <v>37</v>
      </c>
      <c r="O178" s="159">
        <v>0</v>
      </c>
      <c r="P178" s="159">
        <f t="shared" si="21"/>
        <v>0</v>
      </c>
      <c r="Q178" s="159">
        <v>0</v>
      </c>
      <c r="R178" s="159">
        <f t="shared" si="22"/>
        <v>0</v>
      </c>
      <c r="S178" s="159">
        <v>0</v>
      </c>
      <c r="T178" s="160">
        <f t="shared" si="23"/>
        <v>0</v>
      </c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R178" s="161" t="s">
        <v>768</v>
      </c>
      <c r="AT178" s="161" t="s">
        <v>362</v>
      </c>
      <c r="AU178" s="161" t="s">
        <v>83</v>
      </c>
      <c r="AY178" s="14" t="s">
        <v>226</v>
      </c>
      <c r="BE178" s="162">
        <f t="shared" si="24"/>
        <v>0</v>
      </c>
      <c r="BF178" s="162">
        <f t="shared" si="25"/>
        <v>273.60000000000002</v>
      </c>
      <c r="BG178" s="162">
        <f t="shared" si="26"/>
        <v>0</v>
      </c>
      <c r="BH178" s="162">
        <f t="shared" si="27"/>
        <v>0</v>
      </c>
      <c r="BI178" s="162">
        <f t="shared" si="28"/>
        <v>0</v>
      </c>
      <c r="BJ178" s="14" t="s">
        <v>83</v>
      </c>
      <c r="BK178" s="162">
        <f t="shared" si="29"/>
        <v>273.60000000000002</v>
      </c>
      <c r="BL178" s="14" t="s">
        <v>431</v>
      </c>
      <c r="BM178" s="161" t="s">
        <v>472</v>
      </c>
    </row>
    <row r="179" spans="1:65" s="2" customFormat="1" ht="21.75" customHeight="1">
      <c r="A179" s="26"/>
      <c r="B179" s="149"/>
      <c r="C179" s="150" t="s">
        <v>315</v>
      </c>
      <c r="D179" s="150" t="s">
        <v>229</v>
      </c>
      <c r="E179" s="151" t="s">
        <v>1584</v>
      </c>
      <c r="F179" s="152" t="s">
        <v>1585</v>
      </c>
      <c r="G179" s="153" t="s">
        <v>232</v>
      </c>
      <c r="H179" s="154">
        <v>400</v>
      </c>
      <c r="I179" s="155">
        <v>1.1000000000000001</v>
      </c>
      <c r="J179" s="155">
        <f t="shared" si="20"/>
        <v>440</v>
      </c>
      <c r="K179" s="156"/>
      <c r="L179" s="27"/>
      <c r="M179" s="157" t="s">
        <v>1</v>
      </c>
      <c r="N179" s="158" t="s">
        <v>37</v>
      </c>
      <c r="O179" s="159">
        <v>0</v>
      </c>
      <c r="P179" s="159">
        <f t="shared" si="21"/>
        <v>0</v>
      </c>
      <c r="Q179" s="159">
        <v>0</v>
      </c>
      <c r="R179" s="159">
        <f t="shared" si="22"/>
        <v>0</v>
      </c>
      <c r="S179" s="159">
        <v>0</v>
      </c>
      <c r="T179" s="160">
        <f t="shared" si="23"/>
        <v>0</v>
      </c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R179" s="161" t="s">
        <v>431</v>
      </c>
      <c r="AT179" s="161" t="s">
        <v>229</v>
      </c>
      <c r="AU179" s="161" t="s">
        <v>83</v>
      </c>
      <c r="AY179" s="14" t="s">
        <v>226</v>
      </c>
      <c r="BE179" s="162">
        <f t="shared" si="24"/>
        <v>0</v>
      </c>
      <c r="BF179" s="162">
        <f t="shared" si="25"/>
        <v>440</v>
      </c>
      <c r="BG179" s="162">
        <f t="shared" si="26"/>
        <v>0</v>
      </c>
      <c r="BH179" s="162">
        <f t="shared" si="27"/>
        <v>0</v>
      </c>
      <c r="BI179" s="162">
        <f t="shared" si="28"/>
        <v>0</v>
      </c>
      <c r="BJ179" s="14" t="s">
        <v>83</v>
      </c>
      <c r="BK179" s="162">
        <f t="shared" si="29"/>
        <v>440</v>
      </c>
      <c r="BL179" s="14" t="s">
        <v>431</v>
      </c>
      <c r="BM179" s="161" t="s">
        <v>475</v>
      </c>
    </row>
    <row r="180" spans="1:65" s="2" customFormat="1" ht="16.5" customHeight="1">
      <c r="A180" s="26"/>
      <c r="B180" s="149"/>
      <c r="C180" s="167" t="s">
        <v>476</v>
      </c>
      <c r="D180" s="167" t="s">
        <v>362</v>
      </c>
      <c r="E180" s="168" t="s">
        <v>1586</v>
      </c>
      <c r="F180" s="169" t="s">
        <v>1587</v>
      </c>
      <c r="G180" s="170" t="s">
        <v>232</v>
      </c>
      <c r="H180" s="171">
        <v>400</v>
      </c>
      <c r="I180" s="172">
        <v>1.21</v>
      </c>
      <c r="J180" s="172">
        <f t="shared" si="20"/>
        <v>484</v>
      </c>
      <c r="K180" s="173"/>
      <c r="L180" s="174"/>
      <c r="M180" s="175" t="s">
        <v>1</v>
      </c>
      <c r="N180" s="176" t="s">
        <v>37</v>
      </c>
      <c r="O180" s="159">
        <v>0</v>
      </c>
      <c r="P180" s="159">
        <f t="shared" si="21"/>
        <v>0</v>
      </c>
      <c r="Q180" s="159">
        <v>0</v>
      </c>
      <c r="R180" s="159">
        <f t="shared" si="22"/>
        <v>0</v>
      </c>
      <c r="S180" s="159">
        <v>0</v>
      </c>
      <c r="T180" s="160">
        <f t="shared" si="23"/>
        <v>0</v>
      </c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R180" s="161" t="s">
        <v>768</v>
      </c>
      <c r="AT180" s="161" t="s">
        <v>362</v>
      </c>
      <c r="AU180" s="161" t="s">
        <v>83</v>
      </c>
      <c r="AY180" s="14" t="s">
        <v>226</v>
      </c>
      <c r="BE180" s="162">
        <f t="shared" si="24"/>
        <v>0</v>
      </c>
      <c r="BF180" s="162">
        <f t="shared" si="25"/>
        <v>484</v>
      </c>
      <c r="BG180" s="162">
        <f t="shared" si="26"/>
        <v>0</v>
      </c>
      <c r="BH180" s="162">
        <f t="shared" si="27"/>
        <v>0</v>
      </c>
      <c r="BI180" s="162">
        <f t="shared" si="28"/>
        <v>0</v>
      </c>
      <c r="BJ180" s="14" t="s">
        <v>83</v>
      </c>
      <c r="BK180" s="162">
        <f t="shared" si="29"/>
        <v>484</v>
      </c>
      <c r="BL180" s="14" t="s">
        <v>431</v>
      </c>
      <c r="BM180" s="161" t="s">
        <v>477</v>
      </c>
    </row>
    <row r="181" spans="1:65" s="2" customFormat="1" ht="21.75" customHeight="1">
      <c r="A181" s="26"/>
      <c r="B181" s="149"/>
      <c r="C181" s="150" t="s">
        <v>319</v>
      </c>
      <c r="D181" s="150" t="s">
        <v>229</v>
      </c>
      <c r="E181" s="151" t="s">
        <v>1588</v>
      </c>
      <c r="F181" s="152" t="s">
        <v>1589</v>
      </c>
      <c r="G181" s="153" t="s">
        <v>232</v>
      </c>
      <c r="H181" s="154">
        <v>160</v>
      </c>
      <c r="I181" s="155">
        <v>1.1000000000000001</v>
      </c>
      <c r="J181" s="155">
        <f t="shared" si="20"/>
        <v>176</v>
      </c>
      <c r="K181" s="156"/>
      <c r="L181" s="27"/>
      <c r="M181" s="157" t="s">
        <v>1</v>
      </c>
      <c r="N181" s="158" t="s">
        <v>37</v>
      </c>
      <c r="O181" s="159">
        <v>0</v>
      </c>
      <c r="P181" s="159">
        <f t="shared" si="21"/>
        <v>0</v>
      </c>
      <c r="Q181" s="159">
        <v>0</v>
      </c>
      <c r="R181" s="159">
        <f t="shared" si="22"/>
        <v>0</v>
      </c>
      <c r="S181" s="159">
        <v>0</v>
      </c>
      <c r="T181" s="160">
        <f t="shared" si="23"/>
        <v>0</v>
      </c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R181" s="161" t="s">
        <v>431</v>
      </c>
      <c r="AT181" s="161" t="s">
        <v>229</v>
      </c>
      <c r="AU181" s="161" t="s">
        <v>83</v>
      </c>
      <c r="AY181" s="14" t="s">
        <v>226</v>
      </c>
      <c r="BE181" s="162">
        <f t="shared" si="24"/>
        <v>0</v>
      </c>
      <c r="BF181" s="162">
        <f t="shared" si="25"/>
        <v>176</v>
      </c>
      <c r="BG181" s="162">
        <f t="shared" si="26"/>
        <v>0</v>
      </c>
      <c r="BH181" s="162">
        <f t="shared" si="27"/>
        <v>0</v>
      </c>
      <c r="BI181" s="162">
        <f t="shared" si="28"/>
        <v>0</v>
      </c>
      <c r="BJ181" s="14" t="s">
        <v>83</v>
      </c>
      <c r="BK181" s="162">
        <f t="shared" si="29"/>
        <v>176</v>
      </c>
      <c r="BL181" s="14" t="s">
        <v>431</v>
      </c>
      <c r="BM181" s="161" t="s">
        <v>478</v>
      </c>
    </row>
    <row r="182" spans="1:65" s="2" customFormat="1" ht="16.5" customHeight="1">
      <c r="A182" s="26"/>
      <c r="B182" s="149"/>
      <c r="C182" s="167" t="s">
        <v>479</v>
      </c>
      <c r="D182" s="167" t="s">
        <v>362</v>
      </c>
      <c r="E182" s="168" t="s">
        <v>1590</v>
      </c>
      <c r="F182" s="169" t="s">
        <v>1591</v>
      </c>
      <c r="G182" s="170" t="s">
        <v>232</v>
      </c>
      <c r="H182" s="171">
        <v>160</v>
      </c>
      <c r="I182" s="172">
        <v>1.21</v>
      </c>
      <c r="J182" s="172">
        <f t="shared" si="20"/>
        <v>193.6</v>
      </c>
      <c r="K182" s="173"/>
      <c r="L182" s="174"/>
      <c r="M182" s="175" t="s">
        <v>1</v>
      </c>
      <c r="N182" s="176" t="s">
        <v>37</v>
      </c>
      <c r="O182" s="159">
        <v>0</v>
      </c>
      <c r="P182" s="159">
        <f t="shared" si="21"/>
        <v>0</v>
      </c>
      <c r="Q182" s="159">
        <v>0</v>
      </c>
      <c r="R182" s="159">
        <f t="shared" si="22"/>
        <v>0</v>
      </c>
      <c r="S182" s="159">
        <v>0</v>
      </c>
      <c r="T182" s="160">
        <f t="shared" si="23"/>
        <v>0</v>
      </c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R182" s="161" t="s">
        <v>768</v>
      </c>
      <c r="AT182" s="161" t="s">
        <v>362</v>
      </c>
      <c r="AU182" s="161" t="s">
        <v>83</v>
      </c>
      <c r="AY182" s="14" t="s">
        <v>226</v>
      </c>
      <c r="BE182" s="162">
        <f t="shared" si="24"/>
        <v>0</v>
      </c>
      <c r="BF182" s="162">
        <f t="shared" si="25"/>
        <v>193.6</v>
      </c>
      <c r="BG182" s="162">
        <f t="shared" si="26"/>
        <v>0</v>
      </c>
      <c r="BH182" s="162">
        <f t="shared" si="27"/>
        <v>0</v>
      </c>
      <c r="BI182" s="162">
        <f t="shared" si="28"/>
        <v>0</v>
      </c>
      <c r="BJ182" s="14" t="s">
        <v>83</v>
      </c>
      <c r="BK182" s="162">
        <f t="shared" si="29"/>
        <v>193.6</v>
      </c>
      <c r="BL182" s="14" t="s">
        <v>431</v>
      </c>
      <c r="BM182" s="161" t="s">
        <v>480</v>
      </c>
    </row>
    <row r="183" spans="1:65" s="2" customFormat="1" ht="21.75" customHeight="1">
      <c r="A183" s="26"/>
      <c r="B183" s="149"/>
      <c r="C183" s="150" t="s">
        <v>324</v>
      </c>
      <c r="D183" s="150" t="s">
        <v>229</v>
      </c>
      <c r="E183" s="151" t="s">
        <v>1592</v>
      </c>
      <c r="F183" s="152" t="s">
        <v>1593</v>
      </c>
      <c r="G183" s="153" t="s">
        <v>232</v>
      </c>
      <c r="H183" s="154">
        <v>150</v>
      </c>
      <c r="I183" s="155">
        <v>1.1000000000000001</v>
      </c>
      <c r="J183" s="155">
        <f t="shared" si="20"/>
        <v>165</v>
      </c>
      <c r="K183" s="156"/>
      <c r="L183" s="27"/>
      <c r="M183" s="157" t="s">
        <v>1</v>
      </c>
      <c r="N183" s="158" t="s">
        <v>37</v>
      </c>
      <c r="O183" s="159">
        <v>0</v>
      </c>
      <c r="P183" s="159">
        <f t="shared" si="21"/>
        <v>0</v>
      </c>
      <c r="Q183" s="159">
        <v>0</v>
      </c>
      <c r="R183" s="159">
        <f t="shared" si="22"/>
        <v>0</v>
      </c>
      <c r="S183" s="159">
        <v>0</v>
      </c>
      <c r="T183" s="160">
        <f t="shared" si="23"/>
        <v>0</v>
      </c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R183" s="161" t="s">
        <v>431</v>
      </c>
      <c r="AT183" s="161" t="s">
        <v>229</v>
      </c>
      <c r="AU183" s="161" t="s">
        <v>83</v>
      </c>
      <c r="AY183" s="14" t="s">
        <v>226</v>
      </c>
      <c r="BE183" s="162">
        <f t="shared" si="24"/>
        <v>0</v>
      </c>
      <c r="BF183" s="162">
        <f t="shared" si="25"/>
        <v>165</v>
      </c>
      <c r="BG183" s="162">
        <f t="shared" si="26"/>
        <v>0</v>
      </c>
      <c r="BH183" s="162">
        <f t="shared" si="27"/>
        <v>0</v>
      </c>
      <c r="BI183" s="162">
        <f t="shared" si="28"/>
        <v>0</v>
      </c>
      <c r="BJ183" s="14" t="s">
        <v>83</v>
      </c>
      <c r="BK183" s="162">
        <f t="shared" si="29"/>
        <v>165</v>
      </c>
      <c r="BL183" s="14" t="s">
        <v>431</v>
      </c>
      <c r="BM183" s="161" t="s">
        <v>483</v>
      </c>
    </row>
    <row r="184" spans="1:65" s="2" customFormat="1" ht="16.5" customHeight="1">
      <c r="A184" s="26"/>
      <c r="B184" s="149"/>
      <c r="C184" s="167" t="s">
        <v>484</v>
      </c>
      <c r="D184" s="167" t="s">
        <v>362</v>
      </c>
      <c r="E184" s="168" t="s">
        <v>1594</v>
      </c>
      <c r="F184" s="169" t="s">
        <v>1595</v>
      </c>
      <c r="G184" s="170" t="s">
        <v>232</v>
      </c>
      <c r="H184" s="171">
        <v>150</v>
      </c>
      <c r="I184" s="172">
        <v>1.93</v>
      </c>
      <c r="J184" s="172">
        <f t="shared" si="20"/>
        <v>289.5</v>
      </c>
      <c r="K184" s="173"/>
      <c r="L184" s="174"/>
      <c r="M184" s="175" t="s">
        <v>1</v>
      </c>
      <c r="N184" s="176" t="s">
        <v>37</v>
      </c>
      <c r="O184" s="159">
        <v>0</v>
      </c>
      <c r="P184" s="159">
        <f t="shared" si="21"/>
        <v>0</v>
      </c>
      <c r="Q184" s="159">
        <v>0</v>
      </c>
      <c r="R184" s="159">
        <f t="shared" si="22"/>
        <v>0</v>
      </c>
      <c r="S184" s="159">
        <v>0</v>
      </c>
      <c r="T184" s="160">
        <f t="shared" si="23"/>
        <v>0</v>
      </c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R184" s="161" t="s">
        <v>768</v>
      </c>
      <c r="AT184" s="161" t="s">
        <v>362</v>
      </c>
      <c r="AU184" s="161" t="s">
        <v>83</v>
      </c>
      <c r="AY184" s="14" t="s">
        <v>226</v>
      </c>
      <c r="BE184" s="162">
        <f t="shared" si="24"/>
        <v>0</v>
      </c>
      <c r="BF184" s="162">
        <f t="shared" si="25"/>
        <v>289.5</v>
      </c>
      <c r="BG184" s="162">
        <f t="shared" si="26"/>
        <v>0</v>
      </c>
      <c r="BH184" s="162">
        <f t="shared" si="27"/>
        <v>0</v>
      </c>
      <c r="BI184" s="162">
        <f t="shared" si="28"/>
        <v>0</v>
      </c>
      <c r="BJ184" s="14" t="s">
        <v>83</v>
      </c>
      <c r="BK184" s="162">
        <f t="shared" si="29"/>
        <v>289.5</v>
      </c>
      <c r="BL184" s="14" t="s">
        <v>431</v>
      </c>
      <c r="BM184" s="161" t="s">
        <v>485</v>
      </c>
    </row>
    <row r="185" spans="1:65" s="2" customFormat="1" ht="21.75" customHeight="1">
      <c r="A185" s="26"/>
      <c r="B185" s="149"/>
      <c r="C185" s="150" t="s">
        <v>330</v>
      </c>
      <c r="D185" s="150" t="s">
        <v>229</v>
      </c>
      <c r="E185" s="151" t="s">
        <v>1596</v>
      </c>
      <c r="F185" s="152" t="s">
        <v>1597</v>
      </c>
      <c r="G185" s="153" t="s">
        <v>232</v>
      </c>
      <c r="H185" s="154">
        <v>90</v>
      </c>
      <c r="I185" s="155">
        <v>1.1000000000000001</v>
      </c>
      <c r="J185" s="155">
        <f t="shared" si="20"/>
        <v>99</v>
      </c>
      <c r="K185" s="156"/>
      <c r="L185" s="27"/>
      <c r="M185" s="157" t="s">
        <v>1</v>
      </c>
      <c r="N185" s="158" t="s">
        <v>37</v>
      </c>
      <c r="O185" s="159">
        <v>0</v>
      </c>
      <c r="P185" s="159">
        <f t="shared" si="21"/>
        <v>0</v>
      </c>
      <c r="Q185" s="159">
        <v>0</v>
      </c>
      <c r="R185" s="159">
        <f t="shared" si="22"/>
        <v>0</v>
      </c>
      <c r="S185" s="159">
        <v>0</v>
      </c>
      <c r="T185" s="160">
        <f t="shared" si="23"/>
        <v>0</v>
      </c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R185" s="161" t="s">
        <v>431</v>
      </c>
      <c r="AT185" s="161" t="s">
        <v>229</v>
      </c>
      <c r="AU185" s="161" t="s">
        <v>83</v>
      </c>
      <c r="AY185" s="14" t="s">
        <v>226</v>
      </c>
      <c r="BE185" s="162">
        <f t="shared" si="24"/>
        <v>0</v>
      </c>
      <c r="BF185" s="162">
        <f t="shared" si="25"/>
        <v>99</v>
      </c>
      <c r="BG185" s="162">
        <f t="shared" si="26"/>
        <v>0</v>
      </c>
      <c r="BH185" s="162">
        <f t="shared" si="27"/>
        <v>0</v>
      </c>
      <c r="BI185" s="162">
        <f t="shared" si="28"/>
        <v>0</v>
      </c>
      <c r="BJ185" s="14" t="s">
        <v>83</v>
      </c>
      <c r="BK185" s="162">
        <f t="shared" si="29"/>
        <v>99</v>
      </c>
      <c r="BL185" s="14" t="s">
        <v>431</v>
      </c>
      <c r="BM185" s="161" t="s">
        <v>490</v>
      </c>
    </row>
    <row r="186" spans="1:65" s="2" customFormat="1" ht="16.5" customHeight="1">
      <c r="A186" s="26"/>
      <c r="B186" s="149"/>
      <c r="C186" s="167" t="s">
        <v>491</v>
      </c>
      <c r="D186" s="167" t="s">
        <v>362</v>
      </c>
      <c r="E186" s="168" t="s">
        <v>1598</v>
      </c>
      <c r="F186" s="169" t="s">
        <v>1599</v>
      </c>
      <c r="G186" s="170" t="s">
        <v>232</v>
      </c>
      <c r="H186" s="171">
        <v>90</v>
      </c>
      <c r="I186" s="172">
        <v>4.62</v>
      </c>
      <c r="J186" s="172">
        <f t="shared" si="20"/>
        <v>415.8</v>
      </c>
      <c r="K186" s="173"/>
      <c r="L186" s="174"/>
      <c r="M186" s="175" t="s">
        <v>1</v>
      </c>
      <c r="N186" s="176" t="s">
        <v>37</v>
      </c>
      <c r="O186" s="159">
        <v>0</v>
      </c>
      <c r="P186" s="159">
        <f t="shared" si="21"/>
        <v>0</v>
      </c>
      <c r="Q186" s="159">
        <v>0</v>
      </c>
      <c r="R186" s="159">
        <f t="shared" si="22"/>
        <v>0</v>
      </c>
      <c r="S186" s="159">
        <v>0</v>
      </c>
      <c r="T186" s="160">
        <f t="shared" si="23"/>
        <v>0</v>
      </c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R186" s="161" t="s">
        <v>768</v>
      </c>
      <c r="AT186" s="161" t="s">
        <v>362</v>
      </c>
      <c r="AU186" s="161" t="s">
        <v>83</v>
      </c>
      <c r="AY186" s="14" t="s">
        <v>226</v>
      </c>
      <c r="BE186" s="162">
        <f t="shared" si="24"/>
        <v>0</v>
      </c>
      <c r="BF186" s="162">
        <f t="shared" si="25"/>
        <v>415.8</v>
      </c>
      <c r="BG186" s="162">
        <f t="shared" si="26"/>
        <v>0</v>
      </c>
      <c r="BH186" s="162">
        <f t="shared" si="27"/>
        <v>0</v>
      </c>
      <c r="BI186" s="162">
        <f t="shared" si="28"/>
        <v>0</v>
      </c>
      <c r="BJ186" s="14" t="s">
        <v>83</v>
      </c>
      <c r="BK186" s="162">
        <f t="shared" si="29"/>
        <v>415.8</v>
      </c>
      <c r="BL186" s="14" t="s">
        <v>431</v>
      </c>
      <c r="BM186" s="161" t="s">
        <v>494</v>
      </c>
    </row>
    <row r="187" spans="1:65" s="2" customFormat="1" ht="21.75" customHeight="1">
      <c r="A187" s="26"/>
      <c r="B187" s="149"/>
      <c r="C187" s="150" t="s">
        <v>408</v>
      </c>
      <c r="D187" s="150" t="s">
        <v>229</v>
      </c>
      <c r="E187" s="151" t="s">
        <v>1600</v>
      </c>
      <c r="F187" s="152" t="s">
        <v>1601</v>
      </c>
      <c r="G187" s="153" t="s">
        <v>232</v>
      </c>
      <c r="H187" s="154">
        <v>95</v>
      </c>
      <c r="I187" s="155">
        <v>1.65</v>
      </c>
      <c r="J187" s="155">
        <f t="shared" si="20"/>
        <v>156.75</v>
      </c>
      <c r="K187" s="156"/>
      <c r="L187" s="27"/>
      <c r="M187" s="157" t="s">
        <v>1</v>
      </c>
      <c r="N187" s="158" t="s">
        <v>37</v>
      </c>
      <c r="O187" s="159">
        <v>0</v>
      </c>
      <c r="P187" s="159">
        <f t="shared" si="21"/>
        <v>0</v>
      </c>
      <c r="Q187" s="159">
        <v>0</v>
      </c>
      <c r="R187" s="159">
        <f t="shared" si="22"/>
        <v>0</v>
      </c>
      <c r="S187" s="159">
        <v>0</v>
      </c>
      <c r="T187" s="160">
        <f t="shared" si="23"/>
        <v>0</v>
      </c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R187" s="161" t="s">
        <v>431</v>
      </c>
      <c r="AT187" s="161" t="s">
        <v>229</v>
      </c>
      <c r="AU187" s="161" t="s">
        <v>83</v>
      </c>
      <c r="AY187" s="14" t="s">
        <v>226</v>
      </c>
      <c r="BE187" s="162">
        <f t="shared" si="24"/>
        <v>0</v>
      </c>
      <c r="BF187" s="162">
        <f t="shared" si="25"/>
        <v>156.75</v>
      </c>
      <c r="BG187" s="162">
        <f t="shared" si="26"/>
        <v>0</v>
      </c>
      <c r="BH187" s="162">
        <f t="shared" si="27"/>
        <v>0</v>
      </c>
      <c r="BI187" s="162">
        <f t="shared" si="28"/>
        <v>0</v>
      </c>
      <c r="BJ187" s="14" t="s">
        <v>83</v>
      </c>
      <c r="BK187" s="162">
        <f t="shared" si="29"/>
        <v>156.75</v>
      </c>
      <c r="BL187" s="14" t="s">
        <v>431</v>
      </c>
      <c r="BM187" s="161" t="s">
        <v>497</v>
      </c>
    </row>
    <row r="188" spans="1:65" s="2" customFormat="1" ht="16.5" customHeight="1">
      <c r="A188" s="26"/>
      <c r="B188" s="149"/>
      <c r="C188" s="167" t="s">
        <v>500</v>
      </c>
      <c r="D188" s="167" t="s">
        <v>362</v>
      </c>
      <c r="E188" s="168" t="s">
        <v>1602</v>
      </c>
      <c r="F188" s="169" t="s">
        <v>1603</v>
      </c>
      <c r="G188" s="170" t="s">
        <v>232</v>
      </c>
      <c r="H188" s="171">
        <v>95</v>
      </c>
      <c r="I188" s="172">
        <v>11.88</v>
      </c>
      <c r="J188" s="172">
        <f t="shared" si="20"/>
        <v>1128.5999999999999</v>
      </c>
      <c r="K188" s="173"/>
      <c r="L188" s="174"/>
      <c r="M188" s="175" t="s">
        <v>1</v>
      </c>
      <c r="N188" s="176" t="s">
        <v>37</v>
      </c>
      <c r="O188" s="159">
        <v>0</v>
      </c>
      <c r="P188" s="159">
        <f t="shared" si="21"/>
        <v>0</v>
      </c>
      <c r="Q188" s="159">
        <v>0</v>
      </c>
      <c r="R188" s="159">
        <f t="shared" si="22"/>
        <v>0</v>
      </c>
      <c r="S188" s="159">
        <v>0</v>
      </c>
      <c r="T188" s="160">
        <f t="shared" si="23"/>
        <v>0</v>
      </c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R188" s="161" t="s">
        <v>768</v>
      </c>
      <c r="AT188" s="161" t="s">
        <v>362</v>
      </c>
      <c r="AU188" s="161" t="s">
        <v>83</v>
      </c>
      <c r="AY188" s="14" t="s">
        <v>226</v>
      </c>
      <c r="BE188" s="162">
        <f t="shared" si="24"/>
        <v>0</v>
      </c>
      <c r="BF188" s="162">
        <f t="shared" si="25"/>
        <v>1128.5999999999999</v>
      </c>
      <c r="BG188" s="162">
        <f t="shared" si="26"/>
        <v>0</v>
      </c>
      <c r="BH188" s="162">
        <f t="shared" si="27"/>
        <v>0</v>
      </c>
      <c r="BI188" s="162">
        <f t="shared" si="28"/>
        <v>0</v>
      </c>
      <c r="BJ188" s="14" t="s">
        <v>83</v>
      </c>
      <c r="BK188" s="162">
        <f t="shared" si="29"/>
        <v>1128.5999999999999</v>
      </c>
      <c r="BL188" s="14" t="s">
        <v>431</v>
      </c>
      <c r="BM188" s="161" t="s">
        <v>503</v>
      </c>
    </row>
    <row r="189" spans="1:65" s="2" customFormat="1" ht="24.2" customHeight="1">
      <c r="A189" s="26"/>
      <c r="B189" s="149"/>
      <c r="C189" s="150" t="s">
        <v>412</v>
      </c>
      <c r="D189" s="150" t="s">
        <v>229</v>
      </c>
      <c r="E189" s="151" t="s">
        <v>1604</v>
      </c>
      <c r="F189" s="152" t="s">
        <v>1605</v>
      </c>
      <c r="G189" s="153" t="s">
        <v>232</v>
      </c>
      <c r="H189" s="154">
        <v>5</v>
      </c>
      <c r="I189" s="155">
        <v>0.55000000000000004</v>
      </c>
      <c r="J189" s="155">
        <f t="shared" si="20"/>
        <v>2.75</v>
      </c>
      <c r="K189" s="156"/>
      <c r="L189" s="27"/>
      <c r="M189" s="157" t="s">
        <v>1</v>
      </c>
      <c r="N189" s="158" t="s">
        <v>37</v>
      </c>
      <c r="O189" s="159">
        <v>0</v>
      </c>
      <c r="P189" s="159">
        <f t="shared" si="21"/>
        <v>0</v>
      </c>
      <c r="Q189" s="159">
        <v>0</v>
      </c>
      <c r="R189" s="159">
        <f t="shared" si="22"/>
        <v>0</v>
      </c>
      <c r="S189" s="159">
        <v>0</v>
      </c>
      <c r="T189" s="160">
        <f t="shared" si="23"/>
        <v>0</v>
      </c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R189" s="161" t="s">
        <v>431</v>
      </c>
      <c r="AT189" s="161" t="s">
        <v>229</v>
      </c>
      <c r="AU189" s="161" t="s">
        <v>83</v>
      </c>
      <c r="AY189" s="14" t="s">
        <v>226</v>
      </c>
      <c r="BE189" s="162">
        <f t="shared" si="24"/>
        <v>0</v>
      </c>
      <c r="BF189" s="162">
        <f t="shared" si="25"/>
        <v>2.75</v>
      </c>
      <c r="BG189" s="162">
        <f t="shared" si="26"/>
        <v>0</v>
      </c>
      <c r="BH189" s="162">
        <f t="shared" si="27"/>
        <v>0</v>
      </c>
      <c r="BI189" s="162">
        <f t="shared" si="28"/>
        <v>0</v>
      </c>
      <c r="BJ189" s="14" t="s">
        <v>83</v>
      </c>
      <c r="BK189" s="162">
        <f t="shared" si="29"/>
        <v>2.75</v>
      </c>
      <c r="BL189" s="14" t="s">
        <v>431</v>
      </c>
      <c r="BM189" s="161" t="s">
        <v>506</v>
      </c>
    </row>
    <row r="190" spans="1:65" s="2" customFormat="1" ht="16.5" customHeight="1">
      <c r="A190" s="26"/>
      <c r="B190" s="149"/>
      <c r="C190" s="167" t="s">
        <v>507</v>
      </c>
      <c r="D190" s="167" t="s">
        <v>362</v>
      </c>
      <c r="E190" s="168" t="s">
        <v>1606</v>
      </c>
      <c r="F190" s="169" t="s">
        <v>1607</v>
      </c>
      <c r="G190" s="170" t="s">
        <v>232</v>
      </c>
      <c r="H190" s="171">
        <v>5</v>
      </c>
      <c r="I190" s="172">
        <v>3.91</v>
      </c>
      <c r="J190" s="172">
        <f t="shared" si="20"/>
        <v>19.55</v>
      </c>
      <c r="K190" s="173"/>
      <c r="L190" s="174"/>
      <c r="M190" s="175" t="s">
        <v>1</v>
      </c>
      <c r="N190" s="176" t="s">
        <v>37</v>
      </c>
      <c r="O190" s="159">
        <v>0</v>
      </c>
      <c r="P190" s="159">
        <f t="shared" si="21"/>
        <v>0</v>
      </c>
      <c r="Q190" s="159">
        <v>0</v>
      </c>
      <c r="R190" s="159">
        <f t="shared" si="22"/>
        <v>0</v>
      </c>
      <c r="S190" s="159">
        <v>0</v>
      </c>
      <c r="T190" s="160">
        <f t="shared" si="23"/>
        <v>0</v>
      </c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R190" s="161" t="s">
        <v>768</v>
      </c>
      <c r="AT190" s="161" t="s">
        <v>362</v>
      </c>
      <c r="AU190" s="161" t="s">
        <v>83</v>
      </c>
      <c r="AY190" s="14" t="s">
        <v>226</v>
      </c>
      <c r="BE190" s="162">
        <f t="shared" si="24"/>
        <v>0</v>
      </c>
      <c r="BF190" s="162">
        <f t="shared" si="25"/>
        <v>19.55</v>
      </c>
      <c r="BG190" s="162">
        <f t="shared" si="26"/>
        <v>0</v>
      </c>
      <c r="BH190" s="162">
        <f t="shared" si="27"/>
        <v>0</v>
      </c>
      <c r="BI190" s="162">
        <f t="shared" si="28"/>
        <v>0</v>
      </c>
      <c r="BJ190" s="14" t="s">
        <v>83</v>
      </c>
      <c r="BK190" s="162">
        <f t="shared" si="29"/>
        <v>19.55</v>
      </c>
      <c r="BL190" s="14" t="s">
        <v>431</v>
      </c>
      <c r="BM190" s="161" t="s">
        <v>510</v>
      </c>
    </row>
    <row r="191" spans="1:65" s="2" customFormat="1" ht="24.2" customHeight="1">
      <c r="A191" s="26"/>
      <c r="B191" s="149"/>
      <c r="C191" s="150" t="s">
        <v>415</v>
      </c>
      <c r="D191" s="150" t="s">
        <v>229</v>
      </c>
      <c r="E191" s="151" t="s">
        <v>1612</v>
      </c>
      <c r="F191" s="152" t="s">
        <v>1613</v>
      </c>
      <c r="G191" s="153" t="s">
        <v>232</v>
      </c>
      <c r="H191" s="154">
        <v>95</v>
      </c>
      <c r="I191" s="155">
        <v>1.1000000000000001</v>
      </c>
      <c r="J191" s="155">
        <f t="shared" si="20"/>
        <v>104.5</v>
      </c>
      <c r="K191" s="156"/>
      <c r="L191" s="27"/>
      <c r="M191" s="157" t="s">
        <v>1</v>
      </c>
      <c r="N191" s="158" t="s">
        <v>37</v>
      </c>
      <c r="O191" s="159">
        <v>0</v>
      </c>
      <c r="P191" s="159">
        <f t="shared" si="21"/>
        <v>0</v>
      </c>
      <c r="Q191" s="159">
        <v>0</v>
      </c>
      <c r="R191" s="159">
        <f t="shared" si="22"/>
        <v>0</v>
      </c>
      <c r="S191" s="159">
        <v>0</v>
      </c>
      <c r="T191" s="160">
        <f t="shared" si="23"/>
        <v>0</v>
      </c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R191" s="161" t="s">
        <v>431</v>
      </c>
      <c r="AT191" s="161" t="s">
        <v>229</v>
      </c>
      <c r="AU191" s="161" t="s">
        <v>83</v>
      </c>
      <c r="AY191" s="14" t="s">
        <v>226</v>
      </c>
      <c r="BE191" s="162">
        <f t="shared" si="24"/>
        <v>0</v>
      </c>
      <c r="BF191" s="162">
        <f t="shared" si="25"/>
        <v>104.5</v>
      </c>
      <c r="BG191" s="162">
        <f t="shared" si="26"/>
        <v>0</v>
      </c>
      <c r="BH191" s="162">
        <f t="shared" si="27"/>
        <v>0</v>
      </c>
      <c r="BI191" s="162">
        <f t="shared" si="28"/>
        <v>0</v>
      </c>
      <c r="BJ191" s="14" t="s">
        <v>83</v>
      </c>
      <c r="BK191" s="162">
        <f t="shared" si="29"/>
        <v>104.5</v>
      </c>
      <c r="BL191" s="14" t="s">
        <v>431</v>
      </c>
      <c r="BM191" s="161" t="s">
        <v>513</v>
      </c>
    </row>
    <row r="192" spans="1:65" s="2" customFormat="1" ht="24.2" customHeight="1">
      <c r="A192" s="26"/>
      <c r="B192" s="149"/>
      <c r="C192" s="167" t="s">
        <v>514</v>
      </c>
      <c r="D192" s="167" t="s">
        <v>362</v>
      </c>
      <c r="E192" s="168" t="s">
        <v>1614</v>
      </c>
      <c r="F192" s="169" t="s">
        <v>1615</v>
      </c>
      <c r="G192" s="170" t="s">
        <v>232</v>
      </c>
      <c r="H192" s="171">
        <v>95</v>
      </c>
      <c r="I192" s="172">
        <v>1.32</v>
      </c>
      <c r="J192" s="172">
        <f t="shared" si="20"/>
        <v>125.4</v>
      </c>
      <c r="K192" s="173"/>
      <c r="L192" s="174"/>
      <c r="M192" s="175" t="s">
        <v>1</v>
      </c>
      <c r="N192" s="176" t="s">
        <v>37</v>
      </c>
      <c r="O192" s="159">
        <v>0</v>
      </c>
      <c r="P192" s="159">
        <f t="shared" si="21"/>
        <v>0</v>
      </c>
      <c r="Q192" s="159">
        <v>0</v>
      </c>
      <c r="R192" s="159">
        <f t="shared" si="22"/>
        <v>0</v>
      </c>
      <c r="S192" s="159">
        <v>0</v>
      </c>
      <c r="T192" s="160">
        <f t="shared" si="23"/>
        <v>0</v>
      </c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R192" s="161" t="s">
        <v>768</v>
      </c>
      <c r="AT192" s="161" t="s">
        <v>362</v>
      </c>
      <c r="AU192" s="161" t="s">
        <v>83</v>
      </c>
      <c r="AY192" s="14" t="s">
        <v>226</v>
      </c>
      <c r="BE192" s="162">
        <f t="shared" si="24"/>
        <v>0</v>
      </c>
      <c r="BF192" s="162">
        <f t="shared" si="25"/>
        <v>125.4</v>
      </c>
      <c r="BG192" s="162">
        <f t="shared" si="26"/>
        <v>0</v>
      </c>
      <c r="BH192" s="162">
        <f t="shared" si="27"/>
        <v>0</v>
      </c>
      <c r="BI192" s="162">
        <f t="shared" si="28"/>
        <v>0</v>
      </c>
      <c r="BJ192" s="14" t="s">
        <v>83</v>
      </c>
      <c r="BK192" s="162">
        <f t="shared" si="29"/>
        <v>125.4</v>
      </c>
      <c r="BL192" s="14" t="s">
        <v>431</v>
      </c>
      <c r="BM192" s="161" t="s">
        <v>516</v>
      </c>
    </row>
    <row r="193" spans="1:65" s="2" customFormat="1" ht="21.75" customHeight="1">
      <c r="A193" s="26"/>
      <c r="B193" s="149"/>
      <c r="C193" s="150" t="s">
        <v>419</v>
      </c>
      <c r="D193" s="150" t="s">
        <v>229</v>
      </c>
      <c r="E193" s="151" t="s">
        <v>1867</v>
      </c>
      <c r="F193" s="152" t="s">
        <v>1868</v>
      </c>
      <c r="G193" s="153" t="s">
        <v>232</v>
      </c>
      <c r="H193" s="154">
        <v>5</v>
      </c>
      <c r="I193" s="155">
        <v>1.65</v>
      </c>
      <c r="J193" s="155">
        <f t="shared" si="20"/>
        <v>8.25</v>
      </c>
      <c r="K193" s="156"/>
      <c r="L193" s="27"/>
      <c r="M193" s="157" t="s">
        <v>1</v>
      </c>
      <c r="N193" s="158" t="s">
        <v>37</v>
      </c>
      <c r="O193" s="159">
        <v>0</v>
      </c>
      <c r="P193" s="159">
        <f t="shared" si="21"/>
        <v>0</v>
      </c>
      <c r="Q193" s="159">
        <v>0</v>
      </c>
      <c r="R193" s="159">
        <f t="shared" si="22"/>
        <v>0</v>
      </c>
      <c r="S193" s="159">
        <v>0</v>
      </c>
      <c r="T193" s="160">
        <f t="shared" si="23"/>
        <v>0</v>
      </c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R193" s="161" t="s">
        <v>431</v>
      </c>
      <c r="AT193" s="161" t="s">
        <v>229</v>
      </c>
      <c r="AU193" s="161" t="s">
        <v>83</v>
      </c>
      <c r="AY193" s="14" t="s">
        <v>226</v>
      </c>
      <c r="BE193" s="162">
        <f t="shared" si="24"/>
        <v>0</v>
      </c>
      <c r="BF193" s="162">
        <f t="shared" si="25"/>
        <v>8.25</v>
      </c>
      <c r="BG193" s="162">
        <f t="shared" si="26"/>
        <v>0</v>
      </c>
      <c r="BH193" s="162">
        <f t="shared" si="27"/>
        <v>0</v>
      </c>
      <c r="BI193" s="162">
        <f t="shared" si="28"/>
        <v>0</v>
      </c>
      <c r="BJ193" s="14" t="s">
        <v>83</v>
      </c>
      <c r="BK193" s="162">
        <f t="shared" si="29"/>
        <v>8.25</v>
      </c>
      <c r="BL193" s="14" t="s">
        <v>431</v>
      </c>
      <c r="BM193" s="161" t="s">
        <v>519</v>
      </c>
    </row>
    <row r="194" spans="1:65" s="2" customFormat="1" ht="16.5" customHeight="1">
      <c r="A194" s="26"/>
      <c r="B194" s="149"/>
      <c r="C194" s="167" t="s">
        <v>520</v>
      </c>
      <c r="D194" s="167" t="s">
        <v>362</v>
      </c>
      <c r="E194" s="168" t="s">
        <v>1869</v>
      </c>
      <c r="F194" s="169" t="s">
        <v>1870</v>
      </c>
      <c r="G194" s="170" t="s">
        <v>232</v>
      </c>
      <c r="H194" s="171">
        <v>5</v>
      </c>
      <c r="I194" s="172">
        <v>7.37</v>
      </c>
      <c r="J194" s="172">
        <f t="shared" si="20"/>
        <v>36.85</v>
      </c>
      <c r="K194" s="173"/>
      <c r="L194" s="174"/>
      <c r="M194" s="175" t="s">
        <v>1</v>
      </c>
      <c r="N194" s="176" t="s">
        <v>37</v>
      </c>
      <c r="O194" s="159">
        <v>0</v>
      </c>
      <c r="P194" s="159">
        <f t="shared" si="21"/>
        <v>0</v>
      </c>
      <c r="Q194" s="159">
        <v>0</v>
      </c>
      <c r="R194" s="159">
        <f t="shared" si="22"/>
        <v>0</v>
      </c>
      <c r="S194" s="159">
        <v>0</v>
      </c>
      <c r="T194" s="160">
        <f t="shared" si="23"/>
        <v>0</v>
      </c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R194" s="161" t="s">
        <v>768</v>
      </c>
      <c r="AT194" s="161" t="s">
        <v>362</v>
      </c>
      <c r="AU194" s="161" t="s">
        <v>83</v>
      </c>
      <c r="AY194" s="14" t="s">
        <v>226</v>
      </c>
      <c r="BE194" s="162">
        <f t="shared" si="24"/>
        <v>0</v>
      </c>
      <c r="BF194" s="162">
        <f t="shared" si="25"/>
        <v>36.85</v>
      </c>
      <c r="BG194" s="162">
        <f t="shared" si="26"/>
        <v>0</v>
      </c>
      <c r="BH194" s="162">
        <f t="shared" si="27"/>
        <v>0</v>
      </c>
      <c r="BI194" s="162">
        <f t="shared" si="28"/>
        <v>0</v>
      </c>
      <c r="BJ194" s="14" t="s">
        <v>83</v>
      </c>
      <c r="BK194" s="162">
        <f t="shared" si="29"/>
        <v>36.85</v>
      </c>
      <c r="BL194" s="14" t="s">
        <v>431</v>
      </c>
      <c r="BM194" s="161" t="s">
        <v>523</v>
      </c>
    </row>
    <row r="195" spans="1:65" s="2" customFormat="1" ht="16.5" customHeight="1">
      <c r="A195" s="26"/>
      <c r="B195" s="149"/>
      <c r="C195" s="150" t="s">
        <v>424</v>
      </c>
      <c r="D195" s="150" t="s">
        <v>229</v>
      </c>
      <c r="E195" s="151" t="s">
        <v>1616</v>
      </c>
      <c r="F195" s="152" t="s">
        <v>1617</v>
      </c>
      <c r="G195" s="153" t="s">
        <v>1175</v>
      </c>
      <c r="H195" s="154">
        <v>1</v>
      </c>
      <c r="I195" s="155">
        <v>143</v>
      </c>
      <c r="J195" s="155">
        <f t="shared" si="20"/>
        <v>143</v>
      </c>
      <c r="K195" s="156"/>
      <c r="L195" s="27"/>
      <c r="M195" s="157" t="s">
        <v>1</v>
      </c>
      <c r="N195" s="158" t="s">
        <v>37</v>
      </c>
      <c r="O195" s="159">
        <v>0</v>
      </c>
      <c r="P195" s="159">
        <f t="shared" si="21"/>
        <v>0</v>
      </c>
      <c r="Q195" s="159">
        <v>0</v>
      </c>
      <c r="R195" s="159">
        <f t="shared" si="22"/>
        <v>0</v>
      </c>
      <c r="S195" s="159">
        <v>0</v>
      </c>
      <c r="T195" s="160">
        <f t="shared" si="23"/>
        <v>0</v>
      </c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R195" s="161" t="s">
        <v>431</v>
      </c>
      <c r="AT195" s="161" t="s">
        <v>229</v>
      </c>
      <c r="AU195" s="161" t="s">
        <v>83</v>
      </c>
      <c r="AY195" s="14" t="s">
        <v>226</v>
      </c>
      <c r="BE195" s="162">
        <f t="shared" si="24"/>
        <v>0</v>
      </c>
      <c r="BF195" s="162">
        <f t="shared" si="25"/>
        <v>143</v>
      </c>
      <c r="BG195" s="162">
        <f t="shared" si="26"/>
        <v>0</v>
      </c>
      <c r="BH195" s="162">
        <f t="shared" si="27"/>
        <v>0</v>
      </c>
      <c r="BI195" s="162">
        <f t="shared" si="28"/>
        <v>0</v>
      </c>
      <c r="BJ195" s="14" t="s">
        <v>83</v>
      </c>
      <c r="BK195" s="162">
        <f t="shared" si="29"/>
        <v>143</v>
      </c>
      <c r="BL195" s="14" t="s">
        <v>431</v>
      </c>
      <c r="BM195" s="161" t="s">
        <v>526</v>
      </c>
    </row>
    <row r="196" spans="1:65" s="2" customFormat="1" ht="16.5" customHeight="1">
      <c r="A196" s="26"/>
      <c r="B196" s="149"/>
      <c r="C196" s="150" t="s">
        <v>527</v>
      </c>
      <c r="D196" s="150" t="s">
        <v>229</v>
      </c>
      <c r="E196" s="151" t="s">
        <v>1618</v>
      </c>
      <c r="F196" s="152" t="s">
        <v>1619</v>
      </c>
      <c r="G196" s="153" t="s">
        <v>1175</v>
      </c>
      <c r="H196" s="154">
        <v>1</v>
      </c>
      <c r="I196" s="155">
        <v>143</v>
      </c>
      <c r="J196" s="155">
        <f t="shared" si="20"/>
        <v>143</v>
      </c>
      <c r="K196" s="156"/>
      <c r="L196" s="27"/>
      <c r="M196" s="157" t="s">
        <v>1</v>
      </c>
      <c r="N196" s="158" t="s">
        <v>37</v>
      </c>
      <c r="O196" s="159">
        <v>0</v>
      </c>
      <c r="P196" s="159">
        <f t="shared" si="21"/>
        <v>0</v>
      </c>
      <c r="Q196" s="159">
        <v>0</v>
      </c>
      <c r="R196" s="159">
        <f t="shared" si="22"/>
        <v>0</v>
      </c>
      <c r="S196" s="159">
        <v>0</v>
      </c>
      <c r="T196" s="160">
        <f t="shared" si="23"/>
        <v>0</v>
      </c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R196" s="161" t="s">
        <v>431</v>
      </c>
      <c r="AT196" s="161" t="s">
        <v>229</v>
      </c>
      <c r="AU196" s="161" t="s">
        <v>83</v>
      </c>
      <c r="AY196" s="14" t="s">
        <v>226</v>
      </c>
      <c r="BE196" s="162">
        <f t="shared" si="24"/>
        <v>0</v>
      </c>
      <c r="BF196" s="162">
        <f t="shared" si="25"/>
        <v>143</v>
      </c>
      <c r="BG196" s="162">
        <f t="shared" si="26"/>
        <v>0</v>
      </c>
      <c r="BH196" s="162">
        <f t="shared" si="27"/>
        <v>0</v>
      </c>
      <c r="BI196" s="162">
        <f t="shared" si="28"/>
        <v>0</v>
      </c>
      <c r="BJ196" s="14" t="s">
        <v>83</v>
      </c>
      <c r="BK196" s="162">
        <f t="shared" si="29"/>
        <v>143</v>
      </c>
      <c r="BL196" s="14" t="s">
        <v>431</v>
      </c>
      <c r="BM196" s="161" t="s">
        <v>530</v>
      </c>
    </row>
    <row r="197" spans="1:65" s="2" customFormat="1" ht="16.5" customHeight="1">
      <c r="A197" s="26"/>
      <c r="B197" s="149"/>
      <c r="C197" s="150" t="s">
        <v>428</v>
      </c>
      <c r="D197" s="150" t="s">
        <v>229</v>
      </c>
      <c r="E197" s="151" t="s">
        <v>1620</v>
      </c>
      <c r="F197" s="152" t="s">
        <v>1621</v>
      </c>
      <c r="G197" s="153" t="s">
        <v>1175</v>
      </c>
      <c r="H197" s="154">
        <v>1</v>
      </c>
      <c r="I197" s="155">
        <v>143</v>
      </c>
      <c r="J197" s="155">
        <f t="shared" si="20"/>
        <v>143</v>
      </c>
      <c r="K197" s="156"/>
      <c r="L197" s="27"/>
      <c r="M197" s="157" t="s">
        <v>1</v>
      </c>
      <c r="N197" s="158" t="s">
        <v>37</v>
      </c>
      <c r="O197" s="159">
        <v>0</v>
      </c>
      <c r="P197" s="159">
        <f t="shared" si="21"/>
        <v>0</v>
      </c>
      <c r="Q197" s="159">
        <v>0</v>
      </c>
      <c r="R197" s="159">
        <f t="shared" si="22"/>
        <v>0</v>
      </c>
      <c r="S197" s="159">
        <v>0</v>
      </c>
      <c r="T197" s="160">
        <f t="shared" si="23"/>
        <v>0</v>
      </c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R197" s="161" t="s">
        <v>431</v>
      </c>
      <c r="AT197" s="161" t="s">
        <v>229</v>
      </c>
      <c r="AU197" s="161" t="s">
        <v>83</v>
      </c>
      <c r="AY197" s="14" t="s">
        <v>226</v>
      </c>
      <c r="BE197" s="162">
        <f t="shared" si="24"/>
        <v>0</v>
      </c>
      <c r="BF197" s="162">
        <f t="shared" si="25"/>
        <v>143</v>
      </c>
      <c r="BG197" s="162">
        <f t="shared" si="26"/>
        <v>0</v>
      </c>
      <c r="BH197" s="162">
        <f t="shared" si="27"/>
        <v>0</v>
      </c>
      <c r="BI197" s="162">
        <f t="shared" si="28"/>
        <v>0</v>
      </c>
      <c r="BJ197" s="14" t="s">
        <v>83</v>
      </c>
      <c r="BK197" s="162">
        <f t="shared" si="29"/>
        <v>143</v>
      </c>
      <c r="BL197" s="14" t="s">
        <v>431</v>
      </c>
      <c r="BM197" s="161" t="s">
        <v>533</v>
      </c>
    </row>
    <row r="198" spans="1:65" s="2" customFormat="1" ht="16.5" customHeight="1">
      <c r="A198" s="26"/>
      <c r="B198" s="149"/>
      <c r="C198" s="150" t="s">
        <v>534</v>
      </c>
      <c r="D198" s="150" t="s">
        <v>229</v>
      </c>
      <c r="E198" s="151" t="s">
        <v>1656</v>
      </c>
      <c r="F198" s="152" t="s">
        <v>1657</v>
      </c>
      <c r="G198" s="153" t="s">
        <v>269</v>
      </c>
      <c r="H198" s="154">
        <v>3</v>
      </c>
      <c r="I198" s="155">
        <v>3.41</v>
      </c>
      <c r="J198" s="155">
        <f t="shared" si="20"/>
        <v>10.23</v>
      </c>
      <c r="K198" s="156"/>
      <c r="L198" s="27"/>
      <c r="M198" s="157" t="s">
        <v>1</v>
      </c>
      <c r="N198" s="158" t="s">
        <v>37</v>
      </c>
      <c r="O198" s="159">
        <v>0</v>
      </c>
      <c r="P198" s="159">
        <f t="shared" si="21"/>
        <v>0</v>
      </c>
      <c r="Q198" s="159">
        <v>0</v>
      </c>
      <c r="R198" s="159">
        <f t="shared" si="22"/>
        <v>0</v>
      </c>
      <c r="S198" s="159">
        <v>0</v>
      </c>
      <c r="T198" s="160">
        <f t="shared" si="23"/>
        <v>0</v>
      </c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R198" s="161" t="s">
        <v>431</v>
      </c>
      <c r="AT198" s="161" t="s">
        <v>229</v>
      </c>
      <c r="AU198" s="161" t="s">
        <v>83</v>
      </c>
      <c r="AY198" s="14" t="s">
        <v>226</v>
      </c>
      <c r="BE198" s="162">
        <f t="shared" si="24"/>
        <v>0</v>
      </c>
      <c r="BF198" s="162">
        <f t="shared" si="25"/>
        <v>10.23</v>
      </c>
      <c r="BG198" s="162">
        <f t="shared" si="26"/>
        <v>0</v>
      </c>
      <c r="BH198" s="162">
        <f t="shared" si="27"/>
        <v>0</v>
      </c>
      <c r="BI198" s="162">
        <f t="shared" si="28"/>
        <v>0</v>
      </c>
      <c r="BJ198" s="14" t="s">
        <v>83</v>
      </c>
      <c r="BK198" s="162">
        <f t="shared" si="29"/>
        <v>10.23</v>
      </c>
      <c r="BL198" s="14" t="s">
        <v>431</v>
      </c>
      <c r="BM198" s="161" t="s">
        <v>537</v>
      </c>
    </row>
    <row r="199" spans="1:65" s="2" customFormat="1" ht="16.5" customHeight="1">
      <c r="A199" s="26"/>
      <c r="B199" s="149"/>
      <c r="C199" s="167" t="s">
        <v>431</v>
      </c>
      <c r="D199" s="167" t="s">
        <v>362</v>
      </c>
      <c r="E199" s="168" t="s">
        <v>1658</v>
      </c>
      <c r="F199" s="169" t="s">
        <v>1659</v>
      </c>
      <c r="G199" s="170" t="s">
        <v>269</v>
      </c>
      <c r="H199" s="171">
        <v>3</v>
      </c>
      <c r="I199" s="172">
        <v>14.96</v>
      </c>
      <c r="J199" s="172">
        <f t="shared" si="20"/>
        <v>44.88</v>
      </c>
      <c r="K199" s="173"/>
      <c r="L199" s="174"/>
      <c r="M199" s="175" t="s">
        <v>1</v>
      </c>
      <c r="N199" s="176" t="s">
        <v>37</v>
      </c>
      <c r="O199" s="159">
        <v>0</v>
      </c>
      <c r="P199" s="159">
        <f t="shared" si="21"/>
        <v>0</v>
      </c>
      <c r="Q199" s="159">
        <v>0</v>
      </c>
      <c r="R199" s="159">
        <f t="shared" si="22"/>
        <v>0</v>
      </c>
      <c r="S199" s="159">
        <v>0</v>
      </c>
      <c r="T199" s="160">
        <f t="shared" si="23"/>
        <v>0</v>
      </c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R199" s="161" t="s">
        <v>768</v>
      </c>
      <c r="AT199" s="161" t="s">
        <v>362</v>
      </c>
      <c r="AU199" s="161" t="s">
        <v>83</v>
      </c>
      <c r="AY199" s="14" t="s">
        <v>226</v>
      </c>
      <c r="BE199" s="162">
        <f t="shared" si="24"/>
        <v>0</v>
      </c>
      <c r="BF199" s="162">
        <f t="shared" si="25"/>
        <v>44.88</v>
      </c>
      <c r="BG199" s="162">
        <f t="shared" si="26"/>
        <v>0</v>
      </c>
      <c r="BH199" s="162">
        <f t="shared" si="27"/>
        <v>0</v>
      </c>
      <c r="BI199" s="162">
        <f t="shared" si="28"/>
        <v>0</v>
      </c>
      <c r="BJ199" s="14" t="s">
        <v>83</v>
      </c>
      <c r="BK199" s="162">
        <f t="shared" si="29"/>
        <v>44.88</v>
      </c>
      <c r="BL199" s="14" t="s">
        <v>431</v>
      </c>
      <c r="BM199" s="161" t="s">
        <v>540</v>
      </c>
    </row>
    <row r="200" spans="1:65" s="2" customFormat="1" ht="24.2" customHeight="1">
      <c r="A200" s="26"/>
      <c r="B200" s="149"/>
      <c r="C200" s="150" t="s">
        <v>541</v>
      </c>
      <c r="D200" s="150" t="s">
        <v>229</v>
      </c>
      <c r="E200" s="151" t="s">
        <v>1507</v>
      </c>
      <c r="F200" s="152" t="s">
        <v>1508</v>
      </c>
      <c r="G200" s="153" t="s">
        <v>269</v>
      </c>
      <c r="H200" s="154">
        <v>5</v>
      </c>
      <c r="I200" s="155">
        <v>99</v>
      </c>
      <c r="J200" s="155">
        <f t="shared" si="20"/>
        <v>495</v>
      </c>
      <c r="K200" s="156"/>
      <c r="L200" s="27"/>
      <c r="M200" s="157" t="s">
        <v>1</v>
      </c>
      <c r="N200" s="158" t="s">
        <v>37</v>
      </c>
      <c r="O200" s="159">
        <v>0</v>
      </c>
      <c r="P200" s="159">
        <f t="shared" si="21"/>
        <v>0</v>
      </c>
      <c r="Q200" s="159">
        <v>0</v>
      </c>
      <c r="R200" s="159">
        <f t="shared" si="22"/>
        <v>0</v>
      </c>
      <c r="S200" s="159">
        <v>0</v>
      </c>
      <c r="T200" s="160">
        <f t="shared" si="23"/>
        <v>0</v>
      </c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R200" s="161" t="s">
        <v>431</v>
      </c>
      <c r="AT200" s="161" t="s">
        <v>229</v>
      </c>
      <c r="AU200" s="161" t="s">
        <v>83</v>
      </c>
      <c r="AY200" s="14" t="s">
        <v>226</v>
      </c>
      <c r="BE200" s="162">
        <f t="shared" si="24"/>
        <v>0</v>
      </c>
      <c r="BF200" s="162">
        <f t="shared" si="25"/>
        <v>495</v>
      </c>
      <c r="BG200" s="162">
        <f t="shared" si="26"/>
        <v>0</v>
      </c>
      <c r="BH200" s="162">
        <f t="shared" si="27"/>
        <v>0</v>
      </c>
      <c r="BI200" s="162">
        <f t="shared" si="28"/>
        <v>0</v>
      </c>
      <c r="BJ200" s="14" t="s">
        <v>83</v>
      </c>
      <c r="BK200" s="162">
        <f t="shared" si="29"/>
        <v>495</v>
      </c>
      <c r="BL200" s="14" t="s">
        <v>431</v>
      </c>
      <c r="BM200" s="161" t="s">
        <v>544</v>
      </c>
    </row>
    <row r="201" spans="1:65" s="2" customFormat="1" ht="16.5" customHeight="1">
      <c r="A201" s="26"/>
      <c r="B201" s="149"/>
      <c r="C201" s="167" t="s">
        <v>435</v>
      </c>
      <c r="D201" s="167" t="s">
        <v>362</v>
      </c>
      <c r="E201" s="168" t="s">
        <v>1514</v>
      </c>
      <c r="F201" s="169" t="s">
        <v>1871</v>
      </c>
      <c r="G201" s="170" t="s">
        <v>1511</v>
      </c>
      <c r="H201" s="171">
        <v>1</v>
      </c>
      <c r="I201" s="172">
        <v>1485</v>
      </c>
      <c r="J201" s="172">
        <f t="shared" si="20"/>
        <v>1485</v>
      </c>
      <c r="K201" s="173"/>
      <c r="L201" s="174"/>
      <c r="M201" s="175" t="s">
        <v>1</v>
      </c>
      <c r="N201" s="176" t="s">
        <v>37</v>
      </c>
      <c r="O201" s="159">
        <v>0</v>
      </c>
      <c r="P201" s="159">
        <f t="shared" si="21"/>
        <v>0</v>
      </c>
      <c r="Q201" s="159">
        <v>0</v>
      </c>
      <c r="R201" s="159">
        <f t="shared" si="22"/>
        <v>0</v>
      </c>
      <c r="S201" s="159">
        <v>0</v>
      </c>
      <c r="T201" s="160">
        <f t="shared" si="23"/>
        <v>0</v>
      </c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R201" s="161" t="s">
        <v>768</v>
      </c>
      <c r="AT201" s="161" t="s">
        <v>362</v>
      </c>
      <c r="AU201" s="161" t="s">
        <v>83</v>
      </c>
      <c r="AY201" s="14" t="s">
        <v>226</v>
      </c>
      <c r="BE201" s="162">
        <f t="shared" si="24"/>
        <v>0</v>
      </c>
      <c r="BF201" s="162">
        <f t="shared" si="25"/>
        <v>1485</v>
      </c>
      <c r="BG201" s="162">
        <f t="shared" si="26"/>
        <v>0</v>
      </c>
      <c r="BH201" s="162">
        <f t="shared" si="27"/>
        <v>0</v>
      </c>
      <c r="BI201" s="162">
        <f t="shared" si="28"/>
        <v>0</v>
      </c>
      <c r="BJ201" s="14" t="s">
        <v>83</v>
      </c>
      <c r="BK201" s="162">
        <f t="shared" si="29"/>
        <v>1485</v>
      </c>
      <c r="BL201" s="14" t="s">
        <v>431</v>
      </c>
      <c r="BM201" s="161" t="s">
        <v>547</v>
      </c>
    </row>
    <row r="202" spans="1:65" s="2" customFormat="1" ht="16.5" customHeight="1">
      <c r="A202" s="26"/>
      <c r="B202" s="149"/>
      <c r="C202" s="167" t="s">
        <v>548</v>
      </c>
      <c r="D202" s="167" t="s">
        <v>362</v>
      </c>
      <c r="E202" s="168" t="s">
        <v>1509</v>
      </c>
      <c r="F202" s="169" t="s">
        <v>1510</v>
      </c>
      <c r="G202" s="170" t="s">
        <v>1511</v>
      </c>
      <c r="H202" s="171">
        <v>2</v>
      </c>
      <c r="I202" s="172">
        <v>539</v>
      </c>
      <c r="J202" s="172">
        <f t="shared" si="20"/>
        <v>1078</v>
      </c>
      <c r="K202" s="173"/>
      <c r="L202" s="174"/>
      <c r="M202" s="175" t="s">
        <v>1</v>
      </c>
      <c r="N202" s="176" t="s">
        <v>37</v>
      </c>
      <c r="O202" s="159">
        <v>0</v>
      </c>
      <c r="P202" s="159">
        <f t="shared" si="21"/>
        <v>0</v>
      </c>
      <c r="Q202" s="159">
        <v>0</v>
      </c>
      <c r="R202" s="159">
        <f t="shared" si="22"/>
        <v>0</v>
      </c>
      <c r="S202" s="159">
        <v>0</v>
      </c>
      <c r="T202" s="160">
        <f t="shared" si="23"/>
        <v>0</v>
      </c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R202" s="161" t="s">
        <v>768</v>
      </c>
      <c r="AT202" s="161" t="s">
        <v>362</v>
      </c>
      <c r="AU202" s="161" t="s">
        <v>83</v>
      </c>
      <c r="AY202" s="14" t="s">
        <v>226</v>
      </c>
      <c r="BE202" s="162">
        <f t="shared" si="24"/>
        <v>0</v>
      </c>
      <c r="BF202" s="162">
        <f t="shared" si="25"/>
        <v>1078</v>
      </c>
      <c r="BG202" s="162">
        <f t="shared" si="26"/>
        <v>0</v>
      </c>
      <c r="BH202" s="162">
        <f t="shared" si="27"/>
        <v>0</v>
      </c>
      <c r="BI202" s="162">
        <f t="shared" si="28"/>
        <v>0</v>
      </c>
      <c r="BJ202" s="14" t="s">
        <v>83</v>
      </c>
      <c r="BK202" s="162">
        <f t="shared" si="29"/>
        <v>1078</v>
      </c>
      <c r="BL202" s="14" t="s">
        <v>431</v>
      </c>
      <c r="BM202" s="161" t="s">
        <v>551</v>
      </c>
    </row>
    <row r="203" spans="1:65" s="2" customFormat="1" ht="16.5" customHeight="1">
      <c r="A203" s="26"/>
      <c r="B203" s="149"/>
      <c r="C203" s="167" t="s">
        <v>438</v>
      </c>
      <c r="D203" s="167" t="s">
        <v>362</v>
      </c>
      <c r="E203" s="168" t="s">
        <v>1516</v>
      </c>
      <c r="F203" s="169" t="s">
        <v>1872</v>
      </c>
      <c r="G203" s="170" t="s">
        <v>1511</v>
      </c>
      <c r="H203" s="171">
        <v>1</v>
      </c>
      <c r="I203" s="172">
        <v>495</v>
      </c>
      <c r="J203" s="172">
        <f t="shared" si="20"/>
        <v>495</v>
      </c>
      <c r="K203" s="173"/>
      <c r="L203" s="174"/>
      <c r="M203" s="175" t="s">
        <v>1</v>
      </c>
      <c r="N203" s="176" t="s">
        <v>37</v>
      </c>
      <c r="O203" s="159">
        <v>0</v>
      </c>
      <c r="P203" s="159">
        <f t="shared" si="21"/>
        <v>0</v>
      </c>
      <c r="Q203" s="159">
        <v>0</v>
      </c>
      <c r="R203" s="159">
        <f t="shared" si="22"/>
        <v>0</v>
      </c>
      <c r="S203" s="159">
        <v>0</v>
      </c>
      <c r="T203" s="160">
        <f t="shared" si="23"/>
        <v>0</v>
      </c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R203" s="161" t="s">
        <v>768</v>
      </c>
      <c r="AT203" s="161" t="s">
        <v>362</v>
      </c>
      <c r="AU203" s="161" t="s">
        <v>83</v>
      </c>
      <c r="AY203" s="14" t="s">
        <v>226</v>
      </c>
      <c r="BE203" s="162">
        <f t="shared" si="24"/>
        <v>0</v>
      </c>
      <c r="BF203" s="162">
        <f t="shared" si="25"/>
        <v>495</v>
      </c>
      <c r="BG203" s="162">
        <f t="shared" si="26"/>
        <v>0</v>
      </c>
      <c r="BH203" s="162">
        <f t="shared" si="27"/>
        <v>0</v>
      </c>
      <c r="BI203" s="162">
        <f t="shared" si="28"/>
        <v>0</v>
      </c>
      <c r="BJ203" s="14" t="s">
        <v>83</v>
      </c>
      <c r="BK203" s="162">
        <f t="shared" si="29"/>
        <v>495</v>
      </c>
      <c r="BL203" s="14" t="s">
        <v>431</v>
      </c>
      <c r="BM203" s="161" t="s">
        <v>554</v>
      </c>
    </row>
    <row r="204" spans="1:65" s="2" customFormat="1" ht="16.5" customHeight="1">
      <c r="A204" s="26"/>
      <c r="B204" s="149"/>
      <c r="C204" s="167" t="s">
        <v>555</v>
      </c>
      <c r="D204" s="167" t="s">
        <v>362</v>
      </c>
      <c r="E204" s="168" t="s">
        <v>1522</v>
      </c>
      <c r="F204" s="169" t="s">
        <v>1523</v>
      </c>
      <c r="G204" s="170" t="s">
        <v>1511</v>
      </c>
      <c r="H204" s="171">
        <v>1</v>
      </c>
      <c r="I204" s="172">
        <v>825</v>
      </c>
      <c r="J204" s="172">
        <f t="shared" si="20"/>
        <v>825</v>
      </c>
      <c r="K204" s="173"/>
      <c r="L204" s="174"/>
      <c r="M204" s="175" t="s">
        <v>1</v>
      </c>
      <c r="N204" s="176" t="s">
        <v>37</v>
      </c>
      <c r="O204" s="159">
        <v>0</v>
      </c>
      <c r="P204" s="159">
        <f t="shared" si="21"/>
        <v>0</v>
      </c>
      <c r="Q204" s="159">
        <v>0</v>
      </c>
      <c r="R204" s="159">
        <f t="shared" si="22"/>
        <v>0</v>
      </c>
      <c r="S204" s="159">
        <v>0</v>
      </c>
      <c r="T204" s="160">
        <f t="shared" si="23"/>
        <v>0</v>
      </c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R204" s="161" t="s">
        <v>768</v>
      </c>
      <c r="AT204" s="161" t="s">
        <v>362</v>
      </c>
      <c r="AU204" s="161" t="s">
        <v>83</v>
      </c>
      <c r="AY204" s="14" t="s">
        <v>226</v>
      </c>
      <c r="BE204" s="162">
        <f t="shared" si="24"/>
        <v>0</v>
      </c>
      <c r="BF204" s="162">
        <f t="shared" si="25"/>
        <v>825</v>
      </c>
      <c r="BG204" s="162">
        <f t="shared" si="26"/>
        <v>0</v>
      </c>
      <c r="BH204" s="162">
        <f t="shared" si="27"/>
        <v>0</v>
      </c>
      <c r="BI204" s="162">
        <f t="shared" si="28"/>
        <v>0</v>
      </c>
      <c r="BJ204" s="14" t="s">
        <v>83</v>
      </c>
      <c r="BK204" s="162">
        <f t="shared" si="29"/>
        <v>825</v>
      </c>
      <c r="BL204" s="14" t="s">
        <v>431</v>
      </c>
      <c r="BM204" s="161" t="s">
        <v>558</v>
      </c>
    </row>
    <row r="205" spans="1:65" s="2" customFormat="1" ht="16.5" customHeight="1">
      <c r="A205" s="26"/>
      <c r="B205" s="149"/>
      <c r="C205" s="150" t="s">
        <v>444</v>
      </c>
      <c r="D205" s="150" t="s">
        <v>229</v>
      </c>
      <c r="E205" s="151" t="s">
        <v>1524</v>
      </c>
      <c r="F205" s="152" t="s">
        <v>1525</v>
      </c>
      <c r="G205" s="153" t="s">
        <v>1511</v>
      </c>
      <c r="H205" s="154">
        <v>1</v>
      </c>
      <c r="I205" s="155">
        <v>385</v>
      </c>
      <c r="J205" s="155">
        <f t="shared" si="20"/>
        <v>385</v>
      </c>
      <c r="K205" s="156"/>
      <c r="L205" s="27"/>
      <c r="M205" s="157" t="s">
        <v>1</v>
      </c>
      <c r="N205" s="158" t="s">
        <v>37</v>
      </c>
      <c r="O205" s="159">
        <v>0</v>
      </c>
      <c r="P205" s="159">
        <f t="shared" si="21"/>
        <v>0</v>
      </c>
      <c r="Q205" s="159">
        <v>0</v>
      </c>
      <c r="R205" s="159">
        <f t="shared" si="22"/>
        <v>0</v>
      </c>
      <c r="S205" s="159">
        <v>0</v>
      </c>
      <c r="T205" s="160">
        <f t="shared" si="23"/>
        <v>0</v>
      </c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R205" s="161" t="s">
        <v>431</v>
      </c>
      <c r="AT205" s="161" t="s">
        <v>229</v>
      </c>
      <c r="AU205" s="161" t="s">
        <v>83</v>
      </c>
      <c r="AY205" s="14" t="s">
        <v>226</v>
      </c>
      <c r="BE205" s="162">
        <f t="shared" si="24"/>
        <v>0</v>
      </c>
      <c r="BF205" s="162">
        <f t="shared" si="25"/>
        <v>385</v>
      </c>
      <c r="BG205" s="162">
        <f t="shared" si="26"/>
        <v>0</v>
      </c>
      <c r="BH205" s="162">
        <f t="shared" si="27"/>
        <v>0</v>
      </c>
      <c r="BI205" s="162">
        <f t="shared" si="28"/>
        <v>0</v>
      </c>
      <c r="BJ205" s="14" t="s">
        <v>83</v>
      </c>
      <c r="BK205" s="162">
        <f t="shared" si="29"/>
        <v>385</v>
      </c>
      <c r="BL205" s="14" t="s">
        <v>431</v>
      </c>
      <c r="BM205" s="161" t="s">
        <v>561</v>
      </c>
    </row>
    <row r="206" spans="1:65" s="2" customFormat="1" ht="16.5" customHeight="1">
      <c r="A206" s="26"/>
      <c r="B206" s="149"/>
      <c r="C206" s="150" t="s">
        <v>562</v>
      </c>
      <c r="D206" s="150" t="s">
        <v>229</v>
      </c>
      <c r="E206" s="151" t="s">
        <v>1526</v>
      </c>
      <c r="F206" s="152" t="s">
        <v>1527</v>
      </c>
      <c r="G206" s="153" t="s">
        <v>269</v>
      </c>
      <c r="H206" s="154">
        <v>37</v>
      </c>
      <c r="I206" s="155">
        <v>10.45</v>
      </c>
      <c r="J206" s="155">
        <f t="shared" ref="J206:J218" si="30">ROUND(I206*H206,2)</f>
        <v>386.65</v>
      </c>
      <c r="K206" s="156"/>
      <c r="L206" s="27"/>
      <c r="M206" s="157" t="s">
        <v>1</v>
      </c>
      <c r="N206" s="158" t="s">
        <v>37</v>
      </c>
      <c r="O206" s="159">
        <v>0</v>
      </c>
      <c r="P206" s="159">
        <f t="shared" ref="P206:P218" si="31">O206*H206</f>
        <v>0</v>
      </c>
      <c r="Q206" s="159">
        <v>0</v>
      </c>
      <c r="R206" s="159">
        <f t="shared" ref="R206:R218" si="32">Q206*H206</f>
        <v>0</v>
      </c>
      <c r="S206" s="159">
        <v>0</v>
      </c>
      <c r="T206" s="160">
        <f t="shared" ref="T206:T218" si="33">S206*H206</f>
        <v>0</v>
      </c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R206" s="161" t="s">
        <v>431</v>
      </c>
      <c r="AT206" s="161" t="s">
        <v>229</v>
      </c>
      <c r="AU206" s="161" t="s">
        <v>83</v>
      </c>
      <c r="AY206" s="14" t="s">
        <v>226</v>
      </c>
      <c r="BE206" s="162">
        <f t="shared" ref="BE206:BE218" si="34">IF(N206="základná",J206,0)</f>
        <v>0</v>
      </c>
      <c r="BF206" s="162">
        <f t="shared" ref="BF206:BF218" si="35">IF(N206="znížená",J206,0)</f>
        <v>386.65</v>
      </c>
      <c r="BG206" s="162">
        <f t="shared" ref="BG206:BG218" si="36">IF(N206="zákl. prenesená",J206,0)</f>
        <v>0</v>
      </c>
      <c r="BH206" s="162">
        <f t="shared" ref="BH206:BH218" si="37">IF(N206="zníž. prenesená",J206,0)</f>
        <v>0</v>
      </c>
      <c r="BI206" s="162">
        <f t="shared" ref="BI206:BI218" si="38">IF(N206="nulová",J206,0)</f>
        <v>0</v>
      </c>
      <c r="BJ206" s="14" t="s">
        <v>83</v>
      </c>
      <c r="BK206" s="162">
        <f t="shared" ref="BK206:BK218" si="39">ROUND(I206*H206,2)</f>
        <v>386.65</v>
      </c>
      <c r="BL206" s="14" t="s">
        <v>431</v>
      </c>
      <c r="BM206" s="161" t="s">
        <v>565</v>
      </c>
    </row>
    <row r="207" spans="1:65" s="2" customFormat="1" ht="24.2" customHeight="1">
      <c r="A207" s="26"/>
      <c r="B207" s="149"/>
      <c r="C207" s="167" t="s">
        <v>447</v>
      </c>
      <c r="D207" s="167" t="s">
        <v>362</v>
      </c>
      <c r="E207" s="168" t="s">
        <v>1528</v>
      </c>
      <c r="F207" s="169" t="s">
        <v>1529</v>
      </c>
      <c r="G207" s="170" t="s">
        <v>269</v>
      </c>
      <c r="H207" s="171">
        <v>20</v>
      </c>
      <c r="I207" s="172">
        <v>21.45</v>
      </c>
      <c r="J207" s="172">
        <f t="shared" si="30"/>
        <v>429</v>
      </c>
      <c r="K207" s="173"/>
      <c r="L207" s="174"/>
      <c r="M207" s="175" t="s">
        <v>1</v>
      </c>
      <c r="N207" s="176" t="s">
        <v>37</v>
      </c>
      <c r="O207" s="159">
        <v>0</v>
      </c>
      <c r="P207" s="159">
        <f t="shared" si="31"/>
        <v>0</v>
      </c>
      <c r="Q207" s="159">
        <v>0</v>
      </c>
      <c r="R207" s="159">
        <f t="shared" si="32"/>
        <v>0</v>
      </c>
      <c r="S207" s="159">
        <v>0</v>
      </c>
      <c r="T207" s="160">
        <f t="shared" si="33"/>
        <v>0</v>
      </c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R207" s="161" t="s">
        <v>768</v>
      </c>
      <c r="AT207" s="161" t="s">
        <v>362</v>
      </c>
      <c r="AU207" s="161" t="s">
        <v>83</v>
      </c>
      <c r="AY207" s="14" t="s">
        <v>226</v>
      </c>
      <c r="BE207" s="162">
        <f t="shared" si="34"/>
        <v>0</v>
      </c>
      <c r="BF207" s="162">
        <f t="shared" si="35"/>
        <v>429</v>
      </c>
      <c r="BG207" s="162">
        <f t="shared" si="36"/>
        <v>0</v>
      </c>
      <c r="BH207" s="162">
        <f t="shared" si="37"/>
        <v>0</v>
      </c>
      <c r="BI207" s="162">
        <f t="shared" si="38"/>
        <v>0</v>
      </c>
      <c r="BJ207" s="14" t="s">
        <v>83</v>
      </c>
      <c r="BK207" s="162">
        <f t="shared" si="39"/>
        <v>429</v>
      </c>
      <c r="BL207" s="14" t="s">
        <v>431</v>
      </c>
      <c r="BM207" s="161" t="s">
        <v>570</v>
      </c>
    </row>
    <row r="208" spans="1:65" s="2" customFormat="1" ht="24.2" customHeight="1">
      <c r="A208" s="26"/>
      <c r="B208" s="149"/>
      <c r="C208" s="167" t="s">
        <v>571</v>
      </c>
      <c r="D208" s="167" t="s">
        <v>362</v>
      </c>
      <c r="E208" s="168" t="s">
        <v>1530</v>
      </c>
      <c r="F208" s="169" t="s">
        <v>1531</v>
      </c>
      <c r="G208" s="170" t="s">
        <v>269</v>
      </c>
      <c r="H208" s="171">
        <v>8</v>
      </c>
      <c r="I208" s="172">
        <v>38.5</v>
      </c>
      <c r="J208" s="172">
        <f t="shared" si="30"/>
        <v>308</v>
      </c>
      <c r="K208" s="173"/>
      <c r="L208" s="174"/>
      <c r="M208" s="175" t="s">
        <v>1</v>
      </c>
      <c r="N208" s="176" t="s">
        <v>37</v>
      </c>
      <c r="O208" s="159">
        <v>0</v>
      </c>
      <c r="P208" s="159">
        <f t="shared" si="31"/>
        <v>0</v>
      </c>
      <c r="Q208" s="159">
        <v>0</v>
      </c>
      <c r="R208" s="159">
        <f t="shared" si="32"/>
        <v>0</v>
      </c>
      <c r="S208" s="159">
        <v>0</v>
      </c>
      <c r="T208" s="160">
        <f t="shared" si="33"/>
        <v>0</v>
      </c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R208" s="161" t="s">
        <v>768</v>
      </c>
      <c r="AT208" s="161" t="s">
        <v>362</v>
      </c>
      <c r="AU208" s="161" t="s">
        <v>83</v>
      </c>
      <c r="AY208" s="14" t="s">
        <v>226</v>
      </c>
      <c r="BE208" s="162">
        <f t="shared" si="34"/>
        <v>0</v>
      </c>
      <c r="BF208" s="162">
        <f t="shared" si="35"/>
        <v>308</v>
      </c>
      <c r="BG208" s="162">
        <f t="shared" si="36"/>
        <v>0</v>
      </c>
      <c r="BH208" s="162">
        <f t="shared" si="37"/>
        <v>0</v>
      </c>
      <c r="BI208" s="162">
        <f t="shared" si="38"/>
        <v>0</v>
      </c>
      <c r="BJ208" s="14" t="s">
        <v>83</v>
      </c>
      <c r="BK208" s="162">
        <f t="shared" si="39"/>
        <v>308</v>
      </c>
      <c r="BL208" s="14" t="s">
        <v>431</v>
      </c>
      <c r="BM208" s="161" t="s">
        <v>574</v>
      </c>
    </row>
    <row r="209" spans="1:65" s="2" customFormat="1" ht="24.2" customHeight="1">
      <c r="A209" s="26"/>
      <c r="B209" s="149"/>
      <c r="C209" s="167" t="s">
        <v>451</v>
      </c>
      <c r="D209" s="167" t="s">
        <v>362</v>
      </c>
      <c r="E209" s="168" t="s">
        <v>1532</v>
      </c>
      <c r="F209" s="169" t="s">
        <v>1533</v>
      </c>
      <c r="G209" s="170" t="s">
        <v>269</v>
      </c>
      <c r="H209" s="171">
        <v>2</v>
      </c>
      <c r="I209" s="172">
        <v>21.45</v>
      </c>
      <c r="J209" s="172">
        <f t="shared" si="30"/>
        <v>42.9</v>
      </c>
      <c r="K209" s="173"/>
      <c r="L209" s="174"/>
      <c r="M209" s="175" t="s">
        <v>1</v>
      </c>
      <c r="N209" s="176" t="s">
        <v>37</v>
      </c>
      <c r="O209" s="159">
        <v>0</v>
      </c>
      <c r="P209" s="159">
        <f t="shared" si="31"/>
        <v>0</v>
      </c>
      <c r="Q209" s="159">
        <v>0</v>
      </c>
      <c r="R209" s="159">
        <f t="shared" si="32"/>
        <v>0</v>
      </c>
      <c r="S209" s="159">
        <v>0</v>
      </c>
      <c r="T209" s="160">
        <f t="shared" si="33"/>
        <v>0</v>
      </c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R209" s="161" t="s">
        <v>768</v>
      </c>
      <c r="AT209" s="161" t="s">
        <v>362</v>
      </c>
      <c r="AU209" s="161" t="s">
        <v>83</v>
      </c>
      <c r="AY209" s="14" t="s">
        <v>226</v>
      </c>
      <c r="BE209" s="162">
        <f t="shared" si="34"/>
        <v>0</v>
      </c>
      <c r="BF209" s="162">
        <f t="shared" si="35"/>
        <v>42.9</v>
      </c>
      <c r="BG209" s="162">
        <f t="shared" si="36"/>
        <v>0</v>
      </c>
      <c r="BH209" s="162">
        <f t="shared" si="37"/>
        <v>0</v>
      </c>
      <c r="BI209" s="162">
        <f t="shared" si="38"/>
        <v>0</v>
      </c>
      <c r="BJ209" s="14" t="s">
        <v>83</v>
      </c>
      <c r="BK209" s="162">
        <f t="shared" si="39"/>
        <v>42.9</v>
      </c>
      <c r="BL209" s="14" t="s">
        <v>431</v>
      </c>
      <c r="BM209" s="161" t="s">
        <v>577</v>
      </c>
    </row>
    <row r="210" spans="1:65" s="2" customFormat="1" ht="24.2" customHeight="1">
      <c r="A210" s="26"/>
      <c r="B210" s="149"/>
      <c r="C210" s="167" t="s">
        <v>578</v>
      </c>
      <c r="D210" s="167" t="s">
        <v>362</v>
      </c>
      <c r="E210" s="168" t="s">
        <v>1534</v>
      </c>
      <c r="F210" s="169" t="s">
        <v>1535</v>
      </c>
      <c r="G210" s="170" t="s">
        <v>269</v>
      </c>
      <c r="H210" s="171">
        <v>2</v>
      </c>
      <c r="I210" s="172">
        <v>21.45</v>
      </c>
      <c r="J210" s="172">
        <f t="shared" si="30"/>
        <v>42.9</v>
      </c>
      <c r="K210" s="173"/>
      <c r="L210" s="174"/>
      <c r="M210" s="175" t="s">
        <v>1</v>
      </c>
      <c r="N210" s="176" t="s">
        <v>37</v>
      </c>
      <c r="O210" s="159">
        <v>0</v>
      </c>
      <c r="P210" s="159">
        <f t="shared" si="31"/>
        <v>0</v>
      </c>
      <c r="Q210" s="159">
        <v>0</v>
      </c>
      <c r="R210" s="159">
        <f t="shared" si="32"/>
        <v>0</v>
      </c>
      <c r="S210" s="159">
        <v>0</v>
      </c>
      <c r="T210" s="160">
        <f t="shared" si="33"/>
        <v>0</v>
      </c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R210" s="161" t="s">
        <v>768</v>
      </c>
      <c r="AT210" s="161" t="s">
        <v>362</v>
      </c>
      <c r="AU210" s="161" t="s">
        <v>83</v>
      </c>
      <c r="AY210" s="14" t="s">
        <v>226</v>
      </c>
      <c r="BE210" s="162">
        <f t="shared" si="34"/>
        <v>0</v>
      </c>
      <c r="BF210" s="162">
        <f t="shared" si="35"/>
        <v>42.9</v>
      </c>
      <c r="BG210" s="162">
        <f t="shared" si="36"/>
        <v>0</v>
      </c>
      <c r="BH210" s="162">
        <f t="shared" si="37"/>
        <v>0</v>
      </c>
      <c r="BI210" s="162">
        <f t="shared" si="38"/>
        <v>0</v>
      </c>
      <c r="BJ210" s="14" t="s">
        <v>83</v>
      </c>
      <c r="BK210" s="162">
        <f t="shared" si="39"/>
        <v>42.9</v>
      </c>
      <c r="BL210" s="14" t="s">
        <v>431</v>
      </c>
      <c r="BM210" s="161" t="s">
        <v>581</v>
      </c>
    </row>
    <row r="211" spans="1:65" s="2" customFormat="1" ht="24.2" customHeight="1">
      <c r="A211" s="26"/>
      <c r="B211" s="149"/>
      <c r="C211" s="167" t="s">
        <v>454</v>
      </c>
      <c r="D211" s="167" t="s">
        <v>362</v>
      </c>
      <c r="E211" s="168" t="s">
        <v>1873</v>
      </c>
      <c r="F211" s="169" t="s">
        <v>1874</v>
      </c>
      <c r="G211" s="170" t="s">
        <v>269</v>
      </c>
      <c r="H211" s="171">
        <v>3</v>
      </c>
      <c r="I211" s="172">
        <v>21.45</v>
      </c>
      <c r="J211" s="172">
        <f t="shared" si="30"/>
        <v>64.349999999999994</v>
      </c>
      <c r="K211" s="173"/>
      <c r="L211" s="174"/>
      <c r="M211" s="175" t="s">
        <v>1</v>
      </c>
      <c r="N211" s="176" t="s">
        <v>37</v>
      </c>
      <c r="O211" s="159">
        <v>0</v>
      </c>
      <c r="P211" s="159">
        <f t="shared" si="31"/>
        <v>0</v>
      </c>
      <c r="Q211" s="159">
        <v>0</v>
      </c>
      <c r="R211" s="159">
        <f t="shared" si="32"/>
        <v>0</v>
      </c>
      <c r="S211" s="159">
        <v>0</v>
      </c>
      <c r="T211" s="160">
        <f t="shared" si="33"/>
        <v>0</v>
      </c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R211" s="161" t="s">
        <v>768</v>
      </c>
      <c r="AT211" s="161" t="s">
        <v>362</v>
      </c>
      <c r="AU211" s="161" t="s">
        <v>83</v>
      </c>
      <c r="AY211" s="14" t="s">
        <v>226</v>
      </c>
      <c r="BE211" s="162">
        <f t="shared" si="34"/>
        <v>0</v>
      </c>
      <c r="BF211" s="162">
        <f t="shared" si="35"/>
        <v>64.349999999999994</v>
      </c>
      <c r="BG211" s="162">
        <f t="shared" si="36"/>
        <v>0</v>
      </c>
      <c r="BH211" s="162">
        <f t="shared" si="37"/>
        <v>0</v>
      </c>
      <c r="BI211" s="162">
        <f t="shared" si="38"/>
        <v>0</v>
      </c>
      <c r="BJ211" s="14" t="s">
        <v>83</v>
      </c>
      <c r="BK211" s="162">
        <f t="shared" si="39"/>
        <v>64.349999999999994</v>
      </c>
      <c r="BL211" s="14" t="s">
        <v>431</v>
      </c>
      <c r="BM211" s="161" t="s">
        <v>584</v>
      </c>
    </row>
    <row r="212" spans="1:65" s="2" customFormat="1" ht="33" customHeight="1">
      <c r="A212" s="26"/>
      <c r="B212" s="149"/>
      <c r="C212" s="167" t="s">
        <v>585</v>
      </c>
      <c r="D212" s="167" t="s">
        <v>362</v>
      </c>
      <c r="E212" s="168" t="s">
        <v>1536</v>
      </c>
      <c r="F212" s="169" t="s">
        <v>1875</v>
      </c>
      <c r="G212" s="170" t="s">
        <v>269</v>
      </c>
      <c r="H212" s="171">
        <v>2</v>
      </c>
      <c r="I212" s="172">
        <v>30.25</v>
      </c>
      <c r="J212" s="172">
        <f t="shared" si="30"/>
        <v>60.5</v>
      </c>
      <c r="K212" s="173"/>
      <c r="L212" s="174"/>
      <c r="M212" s="175" t="s">
        <v>1</v>
      </c>
      <c r="N212" s="176" t="s">
        <v>37</v>
      </c>
      <c r="O212" s="159">
        <v>0</v>
      </c>
      <c r="P212" s="159">
        <f t="shared" si="31"/>
        <v>0</v>
      </c>
      <c r="Q212" s="159">
        <v>0</v>
      </c>
      <c r="R212" s="159">
        <f t="shared" si="32"/>
        <v>0</v>
      </c>
      <c r="S212" s="159">
        <v>0</v>
      </c>
      <c r="T212" s="160">
        <f t="shared" si="33"/>
        <v>0</v>
      </c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R212" s="161" t="s">
        <v>768</v>
      </c>
      <c r="AT212" s="161" t="s">
        <v>362</v>
      </c>
      <c r="AU212" s="161" t="s">
        <v>83</v>
      </c>
      <c r="AY212" s="14" t="s">
        <v>226</v>
      </c>
      <c r="BE212" s="162">
        <f t="shared" si="34"/>
        <v>0</v>
      </c>
      <c r="BF212" s="162">
        <f t="shared" si="35"/>
        <v>60.5</v>
      </c>
      <c r="BG212" s="162">
        <f t="shared" si="36"/>
        <v>0</v>
      </c>
      <c r="BH212" s="162">
        <f t="shared" si="37"/>
        <v>0</v>
      </c>
      <c r="BI212" s="162">
        <f t="shared" si="38"/>
        <v>0</v>
      </c>
      <c r="BJ212" s="14" t="s">
        <v>83</v>
      </c>
      <c r="BK212" s="162">
        <f t="shared" si="39"/>
        <v>60.5</v>
      </c>
      <c r="BL212" s="14" t="s">
        <v>431</v>
      </c>
      <c r="BM212" s="161" t="s">
        <v>588</v>
      </c>
    </row>
    <row r="213" spans="1:65" s="2" customFormat="1" ht="16.5" customHeight="1">
      <c r="A213" s="26"/>
      <c r="B213" s="149"/>
      <c r="C213" s="150" t="s">
        <v>458</v>
      </c>
      <c r="D213" s="150" t="s">
        <v>229</v>
      </c>
      <c r="E213" s="151" t="s">
        <v>1538</v>
      </c>
      <c r="F213" s="152" t="s">
        <v>1539</v>
      </c>
      <c r="G213" s="153" t="s">
        <v>269</v>
      </c>
      <c r="H213" s="154">
        <v>12</v>
      </c>
      <c r="I213" s="155">
        <v>1.21</v>
      </c>
      <c r="J213" s="155">
        <f t="shared" si="30"/>
        <v>14.52</v>
      </c>
      <c r="K213" s="156"/>
      <c r="L213" s="27"/>
      <c r="M213" s="157" t="s">
        <v>1</v>
      </c>
      <c r="N213" s="158" t="s">
        <v>37</v>
      </c>
      <c r="O213" s="159">
        <v>0</v>
      </c>
      <c r="P213" s="159">
        <f t="shared" si="31"/>
        <v>0</v>
      </c>
      <c r="Q213" s="159">
        <v>0</v>
      </c>
      <c r="R213" s="159">
        <f t="shared" si="32"/>
        <v>0</v>
      </c>
      <c r="S213" s="159">
        <v>0</v>
      </c>
      <c r="T213" s="160">
        <f t="shared" si="33"/>
        <v>0</v>
      </c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R213" s="161" t="s">
        <v>431</v>
      </c>
      <c r="AT213" s="161" t="s">
        <v>229</v>
      </c>
      <c r="AU213" s="161" t="s">
        <v>83</v>
      </c>
      <c r="AY213" s="14" t="s">
        <v>226</v>
      </c>
      <c r="BE213" s="162">
        <f t="shared" si="34"/>
        <v>0</v>
      </c>
      <c r="BF213" s="162">
        <f t="shared" si="35"/>
        <v>14.52</v>
      </c>
      <c r="BG213" s="162">
        <f t="shared" si="36"/>
        <v>0</v>
      </c>
      <c r="BH213" s="162">
        <f t="shared" si="37"/>
        <v>0</v>
      </c>
      <c r="BI213" s="162">
        <f t="shared" si="38"/>
        <v>0</v>
      </c>
      <c r="BJ213" s="14" t="s">
        <v>83</v>
      </c>
      <c r="BK213" s="162">
        <f t="shared" si="39"/>
        <v>14.52</v>
      </c>
      <c r="BL213" s="14" t="s">
        <v>431</v>
      </c>
      <c r="BM213" s="161" t="s">
        <v>591</v>
      </c>
    </row>
    <row r="214" spans="1:65" s="2" customFormat="1" ht="16.5" customHeight="1">
      <c r="A214" s="26"/>
      <c r="B214" s="149"/>
      <c r="C214" s="167" t="s">
        <v>592</v>
      </c>
      <c r="D214" s="167" t="s">
        <v>362</v>
      </c>
      <c r="E214" s="168" t="s">
        <v>1540</v>
      </c>
      <c r="F214" s="169" t="s">
        <v>1541</v>
      </c>
      <c r="G214" s="170" t="s">
        <v>269</v>
      </c>
      <c r="H214" s="171">
        <v>12</v>
      </c>
      <c r="I214" s="172">
        <v>0.72</v>
      </c>
      <c r="J214" s="172">
        <f t="shared" si="30"/>
        <v>8.64</v>
      </c>
      <c r="K214" s="173"/>
      <c r="L214" s="174"/>
      <c r="M214" s="175" t="s">
        <v>1</v>
      </c>
      <c r="N214" s="176" t="s">
        <v>37</v>
      </c>
      <c r="O214" s="159">
        <v>0</v>
      </c>
      <c r="P214" s="159">
        <f t="shared" si="31"/>
        <v>0</v>
      </c>
      <c r="Q214" s="159">
        <v>0</v>
      </c>
      <c r="R214" s="159">
        <f t="shared" si="32"/>
        <v>0</v>
      </c>
      <c r="S214" s="159">
        <v>0</v>
      </c>
      <c r="T214" s="160">
        <f t="shared" si="33"/>
        <v>0</v>
      </c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R214" s="161" t="s">
        <v>768</v>
      </c>
      <c r="AT214" s="161" t="s">
        <v>362</v>
      </c>
      <c r="AU214" s="161" t="s">
        <v>83</v>
      </c>
      <c r="AY214" s="14" t="s">
        <v>226</v>
      </c>
      <c r="BE214" s="162">
        <f t="shared" si="34"/>
        <v>0</v>
      </c>
      <c r="BF214" s="162">
        <f t="shared" si="35"/>
        <v>8.64</v>
      </c>
      <c r="BG214" s="162">
        <f t="shared" si="36"/>
        <v>0</v>
      </c>
      <c r="BH214" s="162">
        <f t="shared" si="37"/>
        <v>0</v>
      </c>
      <c r="BI214" s="162">
        <f t="shared" si="38"/>
        <v>0</v>
      </c>
      <c r="BJ214" s="14" t="s">
        <v>83</v>
      </c>
      <c r="BK214" s="162">
        <f t="shared" si="39"/>
        <v>8.64</v>
      </c>
      <c r="BL214" s="14" t="s">
        <v>431</v>
      </c>
      <c r="BM214" s="161" t="s">
        <v>595</v>
      </c>
    </row>
    <row r="215" spans="1:65" s="2" customFormat="1" ht="24.2" customHeight="1">
      <c r="A215" s="26"/>
      <c r="B215" s="149"/>
      <c r="C215" s="167" t="s">
        <v>461</v>
      </c>
      <c r="D215" s="167" t="s">
        <v>362</v>
      </c>
      <c r="E215" s="168" t="s">
        <v>1542</v>
      </c>
      <c r="F215" s="169" t="s">
        <v>1543</v>
      </c>
      <c r="G215" s="170" t="s">
        <v>269</v>
      </c>
      <c r="H215" s="171">
        <v>12</v>
      </c>
      <c r="I215" s="172">
        <v>0.83</v>
      </c>
      <c r="J215" s="172">
        <f t="shared" si="30"/>
        <v>9.9600000000000009</v>
      </c>
      <c r="K215" s="173"/>
      <c r="L215" s="174"/>
      <c r="M215" s="175" t="s">
        <v>1</v>
      </c>
      <c r="N215" s="176" t="s">
        <v>37</v>
      </c>
      <c r="O215" s="159">
        <v>0</v>
      </c>
      <c r="P215" s="159">
        <f t="shared" si="31"/>
        <v>0</v>
      </c>
      <c r="Q215" s="159">
        <v>0</v>
      </c>
      <c r="R215" s="159">
        <f t="shared" si="32"/>
        <v>0</v>
      </c>
      <c r="S215" s="159">
        <v>0</v>
      </c>
      <c r="T215" s="160">
        <f t="shared" si="33"/>
        <v>0</v>
      </c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R215" s="161" t="s">
        <v>768</v>
      </c>
      <c r="AT215" s="161" t="s">
        <v>362</v>
      </c>
      <c r="AU215" s="161" t="s">
        <v>83</v>
      </c>
      <c r="AY215" s="14" t="s">
        <v>226</v>
      </c>
      <c r="BE215" s="162">
        <f t="shared" si="34"/>
        <v>0</v>
      </c>
      <c r="BF215" s="162">
        <f t="shared" si="35"/>
        <v>9.9600000000000009</v>
      </c>
      <c r="BG215" s="162">
        <f t="shared" si="36"/>
        <v>0</v>
      </c>
      <c r="BH215" s="162">
        <f t="shared" si="37"/>
        <v>0</v>
      </c>
      <c r="BI215" s="162">
        <f t="shared" si="38"/>
        <v>0</v>
      </c>
      <c r="BJ215" s="14" t="s">
        <v>83</v>
      </c>
      <c r="BK215" s="162">
        <f t="shared" si="39"/>
        <v>9.9600000000000009</v>
      </c>
      <c r="BL215" s="14" t="s">
        <v>431</v>
      </c>
      <c r="BM215" s="161" t="s">
        <v>598</v>
      </c>
    </row>
    <row r="216" spans="1:65" s="2" customFormat="1" ht="24.2" customHeight="1">
      <c r="A216" s="26"/>
      <c r="B216" s="149"/>
      <c r="C216" s="150" t="s">
        <v>599</v>
      </c>
      <c r="D216" s="150" t="s">
        <v>229</v>
      </c>
      <c r="E216" s="151" t="s">
        <v>1556</v>
      </c>
      <c r="F216" s="152" t="s">
        <v>1557</v>
      </c>
      <c r="G216" s="153" t="s">
        <v>269</v>
      </c>
      <c r="H216" s="154">
        <v>1</v>
      </c>
      <c r="I216" s="155">
        <v>6.05</v>
      </c>
      <c r="J216" s="155">
        <f t="shared" si="30"/>
        <v>6.05</v>
      </c>
      <c r="K216" s="156"/>
      <c r="L216" s="27"/>
      <c r="M216" s="157" t="s">
        <v>1</v>
      </c>
      <c r="N216" s="158" t="s">
        <v>37</v>
      </c>
      <c r="O216" s="159">
        <v>0</v>
      </c>
      <c r="P216" s="159">
        <f t="shared" si="31"/>
        <v>0</v>
      </c>
      <c r="Q216" s="159">
        <v>0</v>
      </c>
      <c r="R216" s="159">
        <f t="shared" si="32"/>
        <v>0</v>
      </c>
      <c r="S216" s="159">
        <v>0</v>
      </c>
      <c r="T216" s="160">
        <f t="shared" si="33"/>
        <v>0</v>
      </c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R216" s="161" t="s">
        <v>431</v>
      </c>
      <c r="AT216" s="161" t="s">
        <v>229</v>
      </c>
      <c r="AU216" s="161" t="s">
        <v>83</v>
      </c>
      <c r="AY216" s="14" t="s">
        <v>226</v>
      </c>
      <c r="BE216" s="162">
        <f t="shared" si="34"/>
        <v>0</v>
      </c>
      <c r="BF216" s="162">
        <f t="shared" si="35"/>
        <v>6.05</v>
      </c>
      <c r="BG216" s="162">
        <f t="shared" si="36"/>
        <v>0</v>
      </c>
      <c r="BH216" s="162">
        <f t="shared" si="37"/>
        <v>0</v>
      </c>
      <c r="BI216" s="162">
        <f t="shared" si="38"/>
        <v>0</v>
      </c>
      <c r="BJ216" s="14" t="s">
        <v>83</v>
      </c>
      <c r="BK216" s="162">
        <f t="shared" si="39"/>
        <v>6.05</v>
      </c>
      <c r="BL216" s="14" t="s">
        <v>431</v>
      </c>
      <c r="BM216" s="161" t="s">
        <v>602</v>
      </c>
    </row>
    <row r="217" spans="1:65" s="2" customFormat="1" ht="24.2" customHeight="1">
      <c r="A217" s="26"/>
      <c r="B217" s="149"/>
      <c r="C217" s="167" t="s">
        <v>465</v>
      </c>
      <c r="D217" s="167" t="s">
        <v>362</v>
      </c>
      <c r="E217" s="168" t="s">
        <v>1558</v>
      </c>
      <c r="F217" s="169" t="s">
        <v>1559</v>
      </c>
      <c r="G217" s="170" t="s">
        <v>269</v>
      </c>
      <c r="H217" s="171">
        <v>1</v>
      </c>
      <c r="I217" s="172">
        <v>4.51</v>
      </c>
      <c r="J217" s="172">
        <f t="shared" si="30"/>
        <v>4.51</v>
      </c>
      <c r="K217" s="173"/>
      <c r="L217" s="174"/>
      <c r="M217" s="175" t="s">
        <v>1</v>
      </c>
      <c r="N217" s="176" t="s">
        <v>37</v>
      </c>
      <c r="O217" s="159">
        <v>0</v>
      </c>
      <c r="P217" s="159">
        <f t="shared" si="31"/>
        <v>0</v>
      </c>
      <c r="Q217" s="159">
        <v>0</v>
      </c>
      <c r="R217" s="159">
        <f t="shared" si="32"/>
        <v>0</v>
      </c>
      <c r="S217" s="159">
        <v>0</v>
      </c>
      <c r="T217" s="160">
        <f t="shared" si="33"/>
        <v>0</v>
      </c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R217" s="161" t="s">
        <v>768</v>
      </c>
      <c r="AT217" s="161" t="s">
        <v>362</v>
      </c>
      <c r="AU217" s="161" t="s">
        <v>83</v>
      </c>
      <c r="AY217" s="14" t="s">
        <v>226</v>
      </c>
      <c r="BE217" s="162">
        <f t="shared" si="34"/>
        <v>0</v>
      </c>
      <c r="BF217" s="162">
        <f t="shared" si="35"/>
        <v>4.51</v>
      </c>
      <c r="BG217" s="162">
        <f t="shared" si="36"/>
        <v>0</v>
      </c>
      <c r="BH217" s="162">
        <f t="shared" si="37"/>
        <v>0</v>
      </c>
      <c r="BI217" s="162">
        <f t="shared" si="38"/>
        <v>0</v>
      </c>
      <c r="BJ217" s="14" t="s">
        <v>83</v>
      </c>
      <c r="BK217" s="162">
        <f t="shared" si="39"/>
        <v>4.51</v>
      </c>
      <c r="BL217" s="14" t="s">
        <v>431</v>
      </c>
      <c r="BM217" s="161" t="s">
        <v>604</v>
      </c>
    </row>
    <row r="218" spans="1:65" s="2" customFormat="1" ht="16.5" customHeight="1">
      <c r="A218" s="26"/>
      <c r="B218" s="149"/>
      <c r="C218" s="167" t="s">
        <v>605</v>
      </c>
      <c r="D218" s="167" t="s">
        <v>362</v>
      </c>
      <c r="E218" s="168" t="s">
        <v>1560</v>
      </c>
      <c r="F218" s="169" t="s">
        <v>1561</v>
      </c>
      <c r="G218" s="170" t="s">
        <v>269</v>
      </c>
      <c r="H218" s="171">
        <v>1</v>
      </c>
      <c r="I218" s="172">
        <v>4.18</v>
      </c>
      <c r="J218" s="172">
        <f t="shared" si="30"/>
        <v>4.18</v>
      </c>
      <c r="K218" s="173"/>
      <c r="L218" s="174"/>
      <c r="M218" s="175" t="s">
        <v>1</v>
      </c>
      <c r="N218" s="176" t="s">
        <v>37</v>
      </c>
      <c r="O218" s="159">
        <v>0</v>
      </c>
      <c r="P218" s="159">
        <f t="shared" si="31"/>
        <v>0</v>
      </c>
      <c r="Q218" s="159">
        <v>0</v>
      </c>
      <c r="R218" s="159">
        <f t="shared" si="32"/>
        <v>0</v>
      </c>
      <c r="S218" s="159">
        <v>0</v>
      </c>
      <c r="T218" s="160">
        <f t="shared" si="33"/>
        <v>0</v>
      </c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R218" s="161" t="s">
        <v>768</v>
      </c>
      <c r="AT218" s="161" t="s">
        <v>362</v>
      </c>
      <c r="AU218" s="161" t="s">
        <v>83</v>
      </c>
      <c r="AY218" s="14" t="s">
        <v>226</v>
      </c>
      <c r="BE218" s="162">
        <f t="shared" si="34"/>
        <v>0</v>
      </c>
      <c r="BF218" s="162">
        <f t="shared" si="35"/>
        <v>4.18</v>
      </c>
      <c r="BG218" s="162">
        <f t="shared" si="36"/>
        <v>0</v>
      </c>
      <c r="BH218" s="162">
        <f t="shared" si="37"/>
        <v>0</v>
      </c>
      <c r="BI218" s="162">
        <f t="shared" si="38"/>
        <v>0</v>
      </c>
      <c r="BJ218" s="14" t="s">
        <v>83</v>
      </c>
      <c r="BK218" s="162">
        <f t="shared" si="39"/>
        <v>4.18</v>
      </c>
      <c r="BL218" s="14" t="s">
        <v>431</v>
      </c>
      <c r="BM218" s="161" t="s">
        <v>608</v>
      </c>
    </row>
    <row r="219" spans="1:65" s="12" customFormat="1" ht="22.9" customHeight="1">
      <c r="B219" s="137"/>
      <c r="D219" s="138" t="s">
        <v>70</v>
      </c>
      <c r="E219" s="147" t="s">
        <v>1622</v>
      </c>
      <c r="F219" s="147" t="s">
        <v>1623</v>
      </c>
      <c r="J219" s="148">
        <f>BK219</f>
        <v>1202.1199999999999</v>
      </c>
      <c r="L219" s="137"/>
      <c r="M219" s="141"/>
      <c r="N219" s="142"/>
      <c r="O219" s="142"/>
      <c r="P219" s="143">
        <f>SUM(P220:P233)</f>
        <v>0</v>
      </c>
      <c r="Q219" s="142"/>
      <c r="R219" s="143">
        <f>SUM(R220:R233)</f>
        <v>0</v>
      </c>
      <c r="S219" s="142"/>
      <c r="T219" s="144">
        <f>SUM(T220:T233)</f>
        <v>0</v>
      </c>
      <c r="AR219" s="138" t="s">
        <v>88</v>
      </c>
      <c r="AT219" s="145" t="s">
        <v>70</v>
      </c>
      <c r="AU219" s="145" t="s">
        <v>78</v>
      </c>
      <c r="AY219" s="138" t="s">
        <v>226</v>
      </c>
      <c r="BK219" s="146">
        <f>SUM(BK220:BK233)</f>
        <v>1202.1199999999999</v>
      </c>
    </row>
    <row r="220" spans="1:65" s="2" customFormat="1" ht="16.5" customHeight="1">
      <c r="A220" s="26"/>
      <c r="B220" s="149"/>
      <c r="C220" s="150" t="s">
        <v>468</v>
      </c>
      <c r="D220" s="150" t="s">
        <v>229</v>
      </c>
      <c r="E220" s="151" t="s">
        <v>1628</v>
      </c>
      <c r="F220" s="152" t="s">
        <v>1629</v>
      </c>
      <c r="G220" s="153" t="s">
        <v>269</v>
      </c>
      <c r="H220" s="154">
        <v>1</v>
      </c>
      <c r="I220" s="155">
        <v>6.05</v>
      </c>
      <c r="J220" s="155">
        <f t="shared" ref="J220:J233" si="40">ROUND(I220*H220,2)</f>
        <v>6.05</v>
      </c>
      <c r="K220" s="156"/>
      <c r="L220" s="27"/>
      <c r="M220" s="157" t="s">
        <v>1</v>
      </c>
      <c r="N220" s="158" t="s">
        <v>37</v>
      </c>
      <c r="O220" s="159">
        <v>0</v>
      </c>
      <c r="P220" s="159">
        <f t="shared" ref="P220:P233" si="41">O220*H220</f>
        <v>0</v>
      </c>
      <c r="Q220" s="159">
        <v>0</v>
      </c>
      <c r="R220" s="159">
        <f t="shared" ref="R220:R233" si="42">Q220*H220</f>
        <v>0</v>
      </c>
      <c r="S220" s="159">
        <v>0</v>
      </c>
      <c r="T220" s="160">
        <f t="shared" ref="T220:T233" si="43">S220*H220</f>
        <v>0</v>
      </c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R220" s="161" t="s">
        <v>431</v>
      </c>
      <c r="AT220" s="161" t="s">
        <v>229</v>
      </c>
      <c r="AU220" s="161" t="s">
        <v>83</v>
      </c>
      <c r="AY220" s="14" t="s">
        <v>226</v>
      </c>
      <c r="BE220" s="162">
        <f t="shared" ref="BE220:BE233" si="44">IF(N220="základná",J220,0)</f>
        <v>0</v>
      </c>
      <c r="BF220" s="162">
        <f t="shared" ref="BF220:BF233" si="45">IF(N220="znížená",J220,0)</f>
        <v>6.05</v>
      </c>
      <c r="BG220" s="162">
        <f t="shared" ref="BG220:BG233" si="46">IF(N220="zákl. prenesená",J220,0)</f>
        <v>0</v>
      </c>
      <c r="BH220" s="162">
        <f t="shared" ref="BH220:BH233" si="47">IF(N220="zníž. prenesená",J220,0)</f>
        <v>0</v>
      </c>
      <c r="BI220" s="162">
        <f t="shared" ref="BI220:BI233" si="48">IF(N220="nulová",J220,0)</f>
        <v>0</v>
      </c>
      <c r="BJ220" s="14" t="s">
        <v>83</v>
      </c>
      <c r="BK220" s="162">
        <f t="shared" ref="BK220:BK233" si="49">ROUND(I220*H220,2)</f>
        <v>6.05</v>
      </c>
      <c r="BL220" s="14" t="s">
        <v>431</v>
      </c>
      <c r="BM220" s="161" t="s">
        <v>611</v>
      </c>
    </row>
    <row r="221" spans="1:65" s="2" customFormat="1" ht="16.5" customHeight="1">
      <c r="A221" s="26"/>
      <c r="B221" s="149"/>
      <c r="C221" s="167" t="s">
        <v>612</v>
      </c>
      <c r="D221" s="167" t="s">
        <v>362</v>
      </c>
      <c r="E221" s="168" t="s">
        <v>1630</v>
      </c>
      <c r="F221" s="169" t="s">
        <v>1631</v>
      </c>
      <c r="G221" s="170" t="s">
        <v>269</v>
      </c>
      <c r="H221" s="171">
        <v>1</v>
      </c>
      <c r="I221" s="172">
        <v>32.78</v>
      </c>
      <c r="J221" s="172">
        <f t="shared" si="40"/>
        <v>32.78</v>
      </c>
      <c r="K221" s="173"/>
      <c r="L221" s="174"/>
      <c r="M221" s="175" t="s">
        <v>1</v>
      </c>
      <c r="N221" s="176" t="s">
        <v>37</v>
      </c>
      <c r="O221" s="159">
        <v>0</v>
      </c>
      <c r="P221" s="159">
        <f t="shared" si="41"/>
        <v>0</v>
      </c>
      <c r="Q221" s="159">
        <v>0</v>
      </c>
      <c r="R221" s="159">
        <f t="shared" si="42"/>
        <v>0</v>
      </c>
      <c r="S221" s="159">
        <v>0</v>
      </c>
      <c r="T221" s="160">
        <f t="shared" si="43"/>
        <v>0</v>
      </c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R221" s="161" t="s">
        <v>768</v>
      </c>
      <c r="AT221" s="161" t="s">
        <v>362</v>
      </c>
      <c r="AU221" s="161" t="s">
        <v>83</v>
      </c>
      <c r="AY221" s="14" t="s">
        <v>226</v>
      </c>
      <c r="BE221" s="162">
        <f t="shared" si="44"/>
        <v>0</v>
      </c>
      <c r="BF221" s="162">
        <f t="shared" si="45"/>
        <v>32.78</v>
      </c>
      <c r="BG221" s="162">
        <f t="shared" si="46"/>
        <v>0</v>
      </c>
      <c r="BH221" s="162">
        <f t="shared" si="47"/>
        <v>0</v>
      </c>
      <c r="BI221" s="162">
        <f t="shared" si="48"/>
        <v>0</v>
      </c>
      <c r="BJ221" s="14" t="s">
        <v>83</v>
      </c>
      <c r="BK221" s="162">
        <f t="shared" si="49"/>
        <v>32.78</v>
      </c>
      <c r="BL221" s="14" t="s">
        <v>431</v>
      </c>
      <c r="BM221" s="161" t="s">
        <v>615</v>
      </c>
    </row>
    <row r="222" spans="1:65" s="2" customFormat="1" ht="16.5" customHeight="1">
      <c r="A222" s="26"/>
      <c r="B222" s="149"/>
      <c r="C222" s="150" t="s">
        <v>472</v>
      </c>
      <c r="D222" s="150" t="s">
        <v>229</v>
      </c>
      <c r="E222" s="151" t="s">
        <v>1632</v>
      </c>
      <c r="F222" s="152" t="s">
        <v>1633</v>
      </c>
      <c r="G222" s="153" t="s">
        <v>269</v>
      </c>
      <c r="H222" s="154">
        <v>4</v>
      </c>
      <c r="I222" s="155">
        <v>3.41</v>
      </c>
      <c r="J222" s="155">
        <f t="shared" si="40"/>
        <v>13.64</v>
      </c>
      <c r="K222" s="156"/>
      <c r="L222" s="27"/>
      <c r="M222" s="157" t="s">
        <v>1</v>
      </c>
      <c r="N222" s="158" t="s">
        <v>37</v>
      </c>
      <c r="O222" s="159">
        <v>0</v>
      </c>
      <c r="P222" s="159">
        <f t="shared" si="41"/>
        <v>0</v>
      </c>
      <c r="Q222" s="159">
        <v>0</v>
      </c>
      <c r="R222" s="159">
        <f t="shared" si="42"/>
        <v>0</v>
      </c>
      <c r="S222" s="159">
        <v>0</v>
      </c>
      <c r="T222" s="160">
        <f t="shared" si="43"/>
        <v>0</v>
      </c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R222" s="161" t="s">
        <v>431</v>
      </c>
      <c r="AT222" s="161" t="s">
        <v>229</v>
      </c>
      <c r="AU222" s="161" t="s">
        <v>83</v>
      </c>
      <c r="AY222" s="14" t="s">
        <v>226</v>
      </c>
      <c r="BE222" s="162">
        <f t="shared" si="44"/>
        <v>0</v>
      </c>
      <c r="BF222" s="162">
        <f t="shared" si="45"/>
        <v>13.64</v>
      </c>
      <c r="BG222" s="162">
        <f t="shared" si="46"/>
        <v>0</v>
      </c>
      <c r="BH222" s="162">
        <f t="shared" si="47"/>
        <v>0</v>
      </c>
      <c r="BI222" s="162">
        <f t="shared" si="48"/>
        <v>0</v>
      </c>
      <c r="BJ222" s="14" t="s">
        <v>83</v>
      </c>
      <c r="BK222" s="162">
        <f t="shared" si="49"/>
        <v>13.64</v>
      </c>
      <c r="BL222" s="14" t="s">
        <v>431</v>
      </c>
      <c r="BM222" s="161" t="s">
        <v>618</v>
      </c>
    </row>
    <row r="223" spans="1:65" s="2" customFormat="1" ht="16.5" customHeight="1">
      <c r="A223" s="26"/>
      <c r="B223" s="149"/>
      <c r="C223" s="167" t="s">
        <v>619</v>
      </c>
      <c r="D223" s="167" t="s">
        <v>362</v>
      </c>
      <c r="E223" s="168" t="s">
        <v>1634</v>
      </c>
      <c r="F223" s="169" t="s">
        <v>1635</v>
      </c>
      <c r="G223" s="170" t="s">
        <v>269</v>
      </c>
      <c r="H223" s="171">
        <v>4</v>
      </c>
      <c r="I223" s="172">
        <v>23.43</v>
      </c>
      <c r="J223" s="172">
        <f t="shared" si="40"/>
        <v>93.72</v>
      </c>
      <c r="K223" s="173"/>
      <c r="L223" s="174"/>
      <c r="M223" s="175" t="s">
        <v>1</v>
      </c>
      <c r="N223" s="176" t="s">
        <v>37</v>
      </c>
      <c r="O223" s="159">
        <v>0</v>
      </c>
      <c r="P223" s="159">
        <f t="shared" si="41"/>
        <v>0</v>
      </c>
      <c r="Q223" s="159">
        <v>0</v>
      </c>
      <c r="R223" s="159">
        <f t="shared" si="42"/>
        <v>0</v>
      </c>
      <c r="S223" s="159">
        <v>0</v>
      </c>
      <c r="T223" s="160">
        <f t="shared" si="43"/>
        <v>0</v>
      </c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R223" s="161" t="s">
        <v>768</v>
      </c>
      <c r="AT223" s="161" t="s">
        <v>362</v>
      </c>
      <c r="AU223" s="161" t="s">
        <v>83</v>
      </c>
      <c r="AY223" s="14" t="s">
        <v>226</v>
      </c>
      <c r="BE223" s="162">
        <f t="shared" si="44"/>
        <v>0</v>
      </c>
      <c r="BF223" s="162">
        <f t="shared" si="45"/>
        <v>93.72</v>
      </c>
      <c r="BG223" s="162">
        <f t="shared" si="46"/>
        <v>0</v>
      </c>
      <c r="BH223" s="162">
        <f t="shared" si="47"/>
        <v>0</v>
      </c>
      <c r="BI223" s="162">
        <f t="shared" si="48"/>
        <v>0</v>
      </c>
      <c r="BJ223" s="14" t="s">
        <v>83</v>
      </c>
      <c r="BK223" s="162">
        <f t="shared" si="49"/>
        <v>93.72</v>
      </c>
      <c r="BL223" s="14" t="s">
        <v>431</v>
      </c>
      <c r="BM223" s="161" t="s">
        <v>622</v>
      </c>
    </row>
    <row r="224" spans="1:65" s="2" customFormat="1" ht="16.5" customHeight="1">
      <c r="A224" s="26"/>
      <c r="B224" s="149"/>
      <c r="C224" s="150" t="s">
        <v>475</v>
      </c>
      <c r="D224" s="150" t="s">
        <v>229</v>
      </c>
      <c r="E224" s="151" t="s">
        <v>1636</v>
      </c>
      <c r="F224" s="152" t="s">
        <v>1637</v>
      </c>
      <c r="G224" s="153" t="s">
        <v>269</v>
      </c>
      <c r="H224" s="154">
        <v>4</v>
      </c>
      <c r="I224" s="155">
        <v>3.41</v>
      </c>
      <c r="J224" s="155">
        <f t="shared" si="40"/>
        <v>13.64</v>
      </c>
      <c r="K224" s="156"/>
      <c r="L224" s="27"/>
      <c r="M224" s="157" t="s">
        <v>1</v>
      </c>
      <c r="N224" s="158" t="s">
        <v>37</v>
      </c>
      <c r="O224" s="159">
        <v>0</v>
      </c>
      <c r="P224" s="159">
        <f t="shared" si="41"/>
        <v>0</v>
      </c>
      <c r="Q224" s="159">
        <v>0</v>
      </c>
      <c r="R224" s="159">
        <f t="shared" si="42"/>
        <v>0</v>
      </c>
      <c r="S224" s="159">
        <v>0</v>
      </c>
      <c r="T224" s="160">
        <f t="shared" si="43"/>
        <v>0</v>
      </c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R224" s="161" t="s">
        <v>431</v>
      </c>
      <c r="AT224" s="161" t="s">
        <v>229</v>
      </c>
      <c r="AU224" s="161" t="s">
        <v>83</v>
      </c>
      <c r="AY224" s="14" t="s">
        <v>226</v>
      </c>
      <c r="BE224" s="162">
        <f t="shared" si="44"/>
        <v>0</v>
      </c>
      <c r="BF224" s="162">
        <f t="shared" si="45"/>
        <v>13.64</v>
      </c>
      <c r="BG224" s="162">
        <f t="shared" si="46"/>
        <v>0</v>
      </c>
      <c r="BH224" s="162">
        <f t="shared" si="47"/>
        <v>0</v>
      </c>
      <c r="BI224" s="162">
        <f t="shared" si="48"/>
        <v>0</v>
      </c>
      <c r="BJ224" s="14" t="s">
        <v>83</v>
      </c>
      <c r="BK224" s="162">
        <f t="shared" si="49"/>
        <v>13.64</v>
      </c>
      <c r="BL224" s="14" t="s">
        <v>431</v>
      </c>
      <c r="BM224" s="161" t="s">
        <v>627</v>
      </c>
    </row>
    <row r="225" spans="1:65" s="2" customFormat="1" ht="16.5" customHeight="1">
      <c r="A225" s="26"/>
      <c r="B225" s="149"/>
      <c r="C225" s="150" t="s">
        <v>628</v>
      </c>
      <c r="D225" s="150" t="s">
        <v>229</v>
      </c>
      <c r="E225" s="151" t="s">
        <v>1638</v>
      </c>
      <c r="F225" s="152" t="s">
        <v>1639</v>
      </c>
      <c r="G225" s="153" t="s">
        <v>232</v>
      </c>
      <c r="H225" s="154">
        <v>250</v>
      </c>
      <c r="I225" s="155">
        <v>1.1000000000000001</v>
      </c>
      <c r="J225" s="155">
        <f t="shared" si="40"/>
        <v>275</v>
      </c>
      <c r="K225" s="156"/>
      <c r="L225" s="27"/>
      <c r="M225" s="157" t="s">
        <v>1</v>
      </c>
      <c r="N225" s="158" t="s">
        <v>37</v>
      </c>
      <c r="O225" s="159">
        <v>0</v>
      </c>
      <c r="P225" s="159">
        <f t="shared" si="41"/>
        <v>0</v>
      </c>
      <c r="Q225" s="159">
        <v>0</v>
      </c>
      <c r="R225" s="159">
        <f t="shared" si="42"/>
        <v>0</v>
      </c>
      <c r="S225" s="159">
        <v>0</v>
      </c>
      <c r="T225" s="160">
        <f t="shared" si="43"/>
        <v>0</v>
      </c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R225" s="161" t="s">
        <v>431</v>
      </c>
      <c r="AT225" s="161" t="s">
        <v>229</v>
      </c>
      <c r="AU225" s="161" t="s">
        <v>83</v>
      </c>
      <c r="AY225" s="14" t="s">
        <v>226</v>
      </c>
      <c r="BE225" s="162">
        <f t="shared" si="44"/>
        <v>0</v>
      </c>
      <c r="BF225" s="162">
        <f t="shared" si="45"/>
        <v>275</v>
      </c>
      <c r="BG225" s="162">
        <f t="shared" si="46"/>
        <v>0</v>
      </c>
      <c r="BH225" s="162">
        <f t="shared" si="47"/>
        <v>0</v>
      </c>
      <c r="BI225" s="162">
        <f t="shared" si="48"/>
        <v>0</v>
      </c>
      <c r="BJ225" s="14" t="s">
        <v>83</v>
      </c>
      <c r="BK225" s="162">
        <f t="shared" si="49"/>
        <v>275</v>
      </c>
      <c r="BL225" s="14" t="s">
        <v>431</v>
      </c>
      <c r="BM225" s="161" t="s">
        <v>631</v>
      </c>
    </row>
    <row r="226" spans="1:65" s="2" customFormat="1" ht="16.5" customHeight="1">
      <c r="A226" s="26"/>
      <c r="B226" s="149"/>
      <c r="C226" s="167" t="s">
        <v>477</v>
      </c>
      <c r="D226" s="167" t="s">
        <v>362</v>
      </c>
      <c r="E226" s="168" t="s">
        <v>1640</v>
      </c>
      <c r="F226" s="169" t="s">
        <v>1641</v>
      </c>
      <c r="G226" s="170" t="s">
        <v>232</v>
      </c>
      <c r="H226" s="171">
        <v>250</v>
      </c>
      <c r="I226" s="172">
        <v>0.61</v>
      </c>
      <c r="J226" s="172">
        <f t="shared" si="40"/>
        <v>152.5</v>
      </c>
      <c r="K226" s="173"/>
      <c r="L226" s="174"/>
      <c r="M226" s="175" t="s">
        <v>1</v>
      </c>
      <c r="N226" s="176" t="s">
        <v>37</v>
      </c>
      <c r="O226" s="159">
        <v>0</v>
      </c>
      <c r="P226" s="159">
        <f t="shared" si="41"/>
        <v>0</v>
      </c>
      <c r="Q226" s="159">
        <v>0</v>
      </c>
      <c r="R226" s="159">
        <f t="shared" si="42"/>
        <v>0</v>
      </c>
      <c r="S226" s="159">
        <v>0</v>
      </c>
      <c r="T226" s="160">
        <f t="shared" si="43"/>
        <v>0</v>
      </c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R226" s="161" t="s">
        <v>768</v>
      </c>
      <c r="AT226" s="161" t="s">
        <v>362</v>
      </c>
      <c r="AU226" s="161" t="s">
        <v>83</v>
      </c>
      <c r="AY226" s="14" t="s">
        <v>226</v>
      </c>
      <c r="BE226" s="162">
        <f t="shared" si="44"/>
        <v>0</v>
      </c>
      <c r="BF226" s="162">
        <f t="shared" si="45"/>
        <v>152.5</v>
      </c>
      <c r="BG226" s="162">
        <f t="shared" si="46"/>
        <v>0</v>
      </c>
      <c r="BH226" s="162">
        <f t="shared" si="47"/>
        <v>0</v>
      </c>
      <c r="BI226" s="162">
        <f t="shared" si="48"/>
        <v>0</v>
      </c>
      <c r="BJ226" s="14" t="s">
        <v>83</v>
      </c>
      <c r="BK226" s="162">
        <f t="shared" si="49"/>
        <v>152.5</v>
      </c>
      <c r="BL226" s="14" t="s">
        <v>431</v>
      </c>
      <c r="BM226" s="161" t="s">
        <v>634</v>
      </c>
    </row>
    <row r="227" spans="1:65" s="2" customFormat="1" ht="21.75" customHeight="1">
      <c r="A227" s="26"/>
      <c r="B227" s="149"/>
      <c r="C227" s="150" t="s">
        <v>635</v>
      </c>
      <c r="D227" s="150" t="s">
        <v>229</v>
      </c>
      <c r="E227" s="151" t="s">
        <v>1642</v>
      </c>
      <c r="F227" s="152" t="s">
        <v>1643</v>
      </c>
      <c r="G227" s="153" t="s">
        <v>269</v>
      </c>
      <c r="H227" s="154">
        <v>1</v>
      </c>
      <c r="I227" s="155">
        <v>99</v>
      </c>
      <c r="J227" s="155">
        <f t="shared" si="40"/>
        <v>99</v>
      </c>
      <c r="K227" s="156"/>
      <c r="L227" s="27"/>
      <c r="M227" s="157" t="s">
        <v>1</v>
      </c>
      <c r="N227" s="158" t="s">
        <v>37</v>
      </c>
      <c r="O227" s="159">
        <v>0</v>
      </c>
      <c r="P227" s="159">
        <f t="shared" si="41"/>
        <v>0</v>
      </c>
      <c r="Q227" s="159">
        <v>0</v>
      </c>
      <c r="R227" s="159">
        <f t="shared" si="42"/>
        <v>0</v>
      </c>
      <c r="S227" s="159">
        <v>0</v>
      </c>
      <c r="T227" s="160">
        <f t="shared" si="43"/>
        <v>0</v>
      </c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R227" s="161" t="s">
        <v>431</v>
      </c>
      <c r="AT227" s="161" t="s">
        <v>229</v>
      </c>
      <c r="AU227" s="161" t="s">
        <v>83</v>
      </c>
      <c r="AY227" s="14" t="s">
        <v>226</v>
      </c>
      <c r="BE227" s="162">
        <f t="shared" si="44"/>
        <v>0</v>
      </c>
      <c r="BF227" s="162">
        <f t="shared" si="45"/>
        <v>99</v>
      </c>
      <c r="BG227" s="162">
        <f t="shared" si="46"/>
        <v>0</v>
      </c>
      <c r="BH227" s="162">
        <f t="shared" si="47"/>
        <v>0</v>
      </c>
      <c r="BI227" s="162">
        <f t="shared" si="48"/>
        <v>0</v>
      </c>
      <c r="BJ227" s="14" t="s">
        <v>83</v>
      </c>
      <c r="BK227" s="162">
        <f t="shared" si="49"/>
        <v>99</v>
      </c>
      <c r="BL227" s="14" t="s">
        <v>431</v>
      </c>
      <c r="BM227" s="161" t="s">
        <v>638</v>
      </c>
    </row>
    <row r="228" spans="1:65" s="2" customFormat="1" ht="21.75" customHeight="1">
      <c r="A228" s="26"/>
      <c r="B228" s="149"/>
      <c r="C228" s="167" t="s">
        <v>478</v>
      </c>
      <c r="D228" s="167" t="s">
        <v>362</v>
      </c>
      <c r="E228" s="168" t="s">
        <v>1644</v>
      </c>
      <c r="F228" s="169" t="s">
        <v>1645</v>
      </c>
      <c r="G228" s="170" t="s">
        <v>269</v>
      </c>
      <c r="H228" s="171">
        <v>1</v>
      </c>
      <c r="I228" s="172">
        <v>194.15</v>
      </c>
      <c r="J228" s="172">
        <f t="shared" si="40"/>
        <v>194.15</v>
      </c>
      <c r="K228" s="173"/>
      <c r="L228" s="174"/>
      <c r="M228" s="175" t="s">
        <v>1</v>
      </c>
      <c r="N228" s="176" t="s">
        <v>37</v>
      </c>
      <c r="O228" s="159">
        <v>0</v>
      </c>
      <c r="P228" s="159">
        <f t="shared" si="41"/>
        <v>0</v>
      </c>
      <c r="Q228" s="159">
        <v>0</v>
      </c>
      <c r="R228" s="159">
        <f t="shared" si="42"/>
        <v>0</v>
      </c>
      <c r="S228" s="159">
        <v>0</v>
      </c>
      <c r="T228" s="160">
        <f t="shared" si="43"/>
        <v>0</v>
      </c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R228" s="161" t="s">
        <v>768</v>
      </c>
      <c r="AT228" s="161" t="s">
        <v>362</v>
      </c>
      <c r="AU228" s="161" t="s">
        <v>83</v>
      </c>
      <c r="AY228" s="14" t="s">
        <v>226</v>
      </c>
      <c r="BE228" s="162">
        <f t="shared" si="44"/>
        <v>0</v>
      </c>
      <c r="BF228" s="162">
        <f t="shared" si="45"/>
        <v>194.15</v>
      </c>
      <c r="BG228" s="162">
        <f t="shared" si="46"/>
        <v>0</v>
      </c>
      <c r="BH228" s="162">
        <f t="shared" si="47"/>
        <v>0</v>
      </c>
      <c r="BI228" s="162">
        <f t="shared" si="48"/>
        <v>0</v>
      </c>
      <c r="BJ228" s="14" t="s">
        <v>83</v>
      </c>
      <c r="BK228" s="162">
        <f t="shared" si="49"/>
        <v>194.15</v>
      </c>
      <c r="BL228" s="14" t="s">
        <v>431</v>
      </c>
      <c r="BM228" s="161" t="s">
        <v>641</v>
      </c>
    </row>
    <row r="229" spans="1:65" s="2" customFormat="1" ht="16.5" customHeight="1">
      <c r="A229" s="26"/>
      <c r="B229" s="149"/>
      <c r="C229" s="150" t="s">
        <v>642</v>
      </c>
      <c r="D229" s="150" t="s">
        <v>229</v>
      </c>
      <c r="E229" s="151" t="s">
        <v>1646</v>
      </c>
      <c r="F229" s="152" t="s">
        <v>1647</v>
      </c>
      <c r="G229" s="153" t="s">
        <v>269</v>
      </c>
      <c r="H229" s="154">
        <v>1</v>
      </c>
      <c r="I229" s="155">
        <v>6.05</v>
      </c>
      <c r="J229" s="155">
        <f t="shared" si="40"/>
        <v>6.05</v>
      </c>
      <c r="K229" s="156"/>
      <c r="L229" s="27"/>
      <c r="M229" s="157" t="s">
        <v>1</v>
      </c>
      <c r="N229" s="158" t="s">
        <v>37</v>
      </c>
      <c r="O229" s="159">
        <v>0</v>
      </c>
      <c r="P229" s="159">
        <f t="shared" si="41"/>
        <v>0</v>
      </c>
      <c r="Q229" s="159">
        <v>0</v>
      </c>
      <c r="R229" s="159">
        <f t="shared" si="42"/>
        <v>0</v>
      </c>
      <c r="S229" s="159">
        <v>0</v>
      </c>
      <c r="T229" s="160">
        <f t="shared" si="43"/>
        <v>0</v>
      </c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R229" s="161" t="s">
        <v>431</v>
      </c>
      <c r="AT229" s="161" t="s">
        <v>229</v>
      </c>
      <c r="AU229" s="161" t="s">
        <v>83</v>
      </c>
      <c r="AY229" s="14" t="s">
        <v>226</v>
      </c>
      <c r="BE229" s="162">
        <f t="shared" si="44"/>
        <v>0</v>
      </c>
      <c r="BF229" s="162">
        <f t="shared" si="45"/>
        <v>6.05</v>
      </c>
      <c r="BG229" s="162">
        <f t="shared" si="46"/>
        <v>0</v>
      </c>
      <c r="BH229" s="162">
        <f t="shared" si="47"/>
        <v>0</v>
      </c>
      <c r="BI229" s="162">
        <f t="shared" si="48"/>
        <v>0</v>
      </c>
      <c r="BJ229" s="14" t="s">
        <v>83</v>
      </c>
      <c r="BK229" s="162">
        <f t="shared" si="49"/>
        <v>6.05</v>
      </c>
      <c r="BL229" s="14" t="s">
        <v>431</v>
      </c>
      <c r="BM229" s="161" t="s">
        <v>645</v>
      </c>
    </row>
    <row r="230" spans="1:65" s="2" customFormat="1" ht="16.5" customHeight="1">
      <c r="A230" s="26"/>
      <c r="B230" s="149"/>
      <c r="C230" s="167" t="s">
        <v>480</v>
      </c>
      <c r="D230" s="167" t="s">
        <v>362</v>
      </c>
      <c r="E230" s="168" t="s">
        <v>1648</v>
      </c>
      <c r="F230" s="169" t="s">
        <v>1649</v>
      </c>
      <c r="G230" s="170" t="s">
        <v>269</v>
      </c>
      <c r="H230" s="171">
        <v>1</v>
      </c>
      <c r="I230" s="172">
        <v>45.43</v>
      </c>
      <c r="J230" s="172">
        <f t="shared" si="40"/>
        <v>45.43</v>
      </c>
      <c r="K230" s="173"/>
      <c r="L230" s="174"/>
      <c r="M230" s="175" t="s">
        <v>1</v>
      </c>
      <c r="N230" s="176" t="s">
        <v>37</v>
      </c>
      <c r="O230" s="159">
        <v>0</v>
      </c>
      <c r="P230" s="159">
        <f t="shared" si="41"/>
        <v>0</v>
      </c>
      <c r="Q230" s="159">
        <v>0</v>
      </c>
      <c r="R230" s="159">
        <f t="shared" si="42"/>
        <v>0</v>
      </c>
      <c r="S230" s="159">
        <v>0</v>
      </c>
      <c r="T230" s="160">
        <f t="shared" si="43"/>
        <v>0</v>
      </c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R230" s="161" t="s">
        <v>768</v>
      </c>
      <c r="AT230" s="161" t="s">
        <v>362</v>
      </c>
      <c r="AU230" s="161" t="s">
        <v>83</v>
      </c>
      <c r="AY230" s="14" t="s">
        <v>226</v>
      </c>
      <c r="BE230" s="162">
        <f t="shared" si="44"/>
        <v>0</v>
      </c>
      <c r="BF230" s="162">
        <f t="shared" si="45"/>
        <v>45.43</v>
      </c>
      <c r="BG230" s="162">
        <f t="shared" si="46"/>
        <v>0</v>
      </c>
      <c r="BH230" s="162">
        <f t="shared" si="47"/>
        <v>0</v>
      </c>
      <c r="BI230" s="162">
        <f t="shared" si="48"/>
        <v>0</v>
      </c>
      <c r="BJ230" s="14" t="s">
        <v>83</v>
      </c>
      <c r="BK230" s="162">
        <f t="shared" si="49"/>
        <v>45.43</v>
      </c>
      <c r="BL230" s="14" t="s">
        <v>431</v>
      </c>
      <c r="BM230" s="161" t="s">
        <v>648</v>
      </c>
    </row>
    <row r="231" spans="1:65" s="2" customFormat="1" ht="21.75" customHeight="1">
      <c r="A231" s="26"/>
      <c r="B231" s="149"/>
      <c r="C231" s="150" t="s">
        <v>649</v>
      </c>
      <c r="D231" s="150" t="s">
        <v>229</v>
      </c>
      <c r="E231" s="151" t="s">
        <v>1650</v>
      </c>
      <c r="F231" s="152" t="s">
        <v>1651</v>
      </c>
      <c r="G231" s="153" t="s">
        <v>269</v>
      </c>
      <c r="H231" s="154">
        <v>8</v>
      </c>
      <c r="I231" s="155">
        <v>3.41</v>
      </c>
      <c r="J231" s="155">
        <f t="shared" si="40"/>
        <v>27.28</v>
      </c>
      <c r="K231" s="156"/>
      <c r="L231" s="27"/>
      <c r="M231" s="157" t="s">
        <v>1</v>
      </c>
      <c r="N231" s="158" t="s">
        <v>37</v>
      </c>
      <c r="O231" s="159">
        <v>0</v>
      </c>
      <c r="P231" s="159">
        <f t="shared" si="41"/>
        <v>0</v>
      </c>
      <c r="Q231" s="159">
        <v>0</v>
      </c>
      <c r="R231" s="159">
        <f t="shared" si="42"/>
        <v>0</v>
      </c>
      <c r="S231" s="159">
        <v>0</v>
      </c>
      <c r="T231" s="160">
        <f t="shared" si="43"/>
        <v>0</v>
      </c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R231" s="161" t="s">
        <v>431</v>
      </c>
      <c r="AT231" s="161" t="s">
        <v>229</v>
      </c>
      <c r="AU231" s="161" t="s">
        <v>83</v>
      </c>
      <c r="AY231" s="14" t="s">
        <v>226</v>
      </c>
      <c r="BE231" s="162">
        <f t="shared" si="44"/>
        <v>0</v>
      </c>
      <c r="BF231" s="162">
        <f t="shared" si="45"/>
        <v>27.28</v>
      </c>
      <c r="BG231" s="162">
        <f t="shared" si="46"/>
        <v>0</v>
      </c>
      <c r="BH231" s="162">
        <f t="shared" si="47"/>
        <v>0</v>
      </c>
      <c r="BI231" s="162">
        <f t="shared" si="48"/>
        <v>0</v>
      </c>
      <c r="BJ231" s="14" t="s">
        <v>83</v>
      </c>
      <c r="BK231" s="162">
        <f t="shared" si="49"/>
        <v>27.28</v>
      </c>
      <c r="BL231" s="14" t="s">
        <v>431</v>
      </c>
      <c r="BM231" s="161" t="s">
        <v>652</v>
      </c>
    </row>
    <row r="232" spans="1:65" s="2" customFormat="1" ht="16.5" customHeight="1">
      <c r="A232" s="26"/>
      <c r="B232" s="149"/>
      <c r="C232" s="150" t="s">
        <v>483</v>
      </c>
      <c r="D232" s="150" t="s">
        <v>229</v>
      </c>
      <c r="E232" s="151" t="s">
        <v>1652</v>
      </c>
      <c r="F232" s="152" t="s">
        <v>1653</v>
      </c>
      <c r="G232" s="153" t="s">
        <v>269</v>
      </c>
      <c r="H232" s="154">
        <v>8</v>
      </c>
      <c r="I232" s="155">
        <v>2.31</v>
      </c>
      <c r="J232" s="155">
        <f t="shared" si="40"/>
        <v>18.48</v>
      </c>
      <c r="K232" s="156"/>
      <c r="L232" s="27"/>
      <c r="M232" s="157" t="s">
        <v>1</v>
      </c>
      <c r="N232" s="158" t="s">
        <v>37</v>
      </c>
      <c r="O232" s="159">
        <v>0</v>
      </c>
      <c r="P232" s="159">
        <f t="shared" si="41"/>
        <v>0</v>
      </c>
      <c r="Q232" s="159">
        <v>0</v>
      </c>
      <c r="R232" s="159">
        <f t="shared" si="42"/>
        <v>0</v>
      </c>
      <c r="S232" s="159">
        <v>0</v>
      </c>
      <c r="T232" s="160">
        <f t="shared" si="43"/>
        <v>0</v>
      </c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R232" s="161" t="s">
        <v>431</v>
      </c>
      <c r="AT232" s="161" t="s">
        <v>229</v>
      </c>
      <c r="AU232" s="161" t="s">
        <v>83</v>
      </c>
      <c r="AY232" s="14" t="s">
        <v>226</v>
      </c>
      <c r="BE232" s="162">
        <f t="shared" si="44"/>
        <v>0</v>
      </c>
      <c r="BF232" s="162">
        <f t="shared" si="45"/>
        <v>18.48</v>
      </c>
      <c r="BG232" s="162">
        <f t="shared" si="46"/>
        <v>0</v>
      </c>
      <c r="BH232" s="162">
        <f t="shared" si="47"/>
        <v>0</v>
      </c>
      <c r="BI232" s="162">
        <f t="shared" si="48"/>
        <v>0</v>
      </c>
      <c r="BJ232" s="14" t="s">
        <v>83</v>
      </c>
      <c r="BK232" s="162">
        <f t="shared" si="49"/>
        <v>18.48</v>
      </c>
      <c r="BL232" s="14" t="s">
        <v>431</v>
      </c>
      <c r="BM232" s="161" t="s">
        <v>655</v>
      </c>
    </row>
    <row r="233" spans="1:65" s="2" customFormat="1" ht="33" customHeight="1">
      <c r="A233" s="26"/>
      <c r="B233" s="149"/>
      <c r="C233" s="150" t="s">
        <v>658</v>
      </c>
      <c r="D233" s="150" t="s">
        <v>229</v>
      </c>
      <c r="E233" s="151" t="s">
        <v>1654</v>
      </c>
      <c r="F233" s="152" t="s">
        <v>1655</v>
      </c>
      <c r="G233" s="153" t="s">
        <v>232</v>
      </c>
      <c r="H233" s="154">
        <v>120</v>
      </c>
      <c r="I233" s="155">
        <v>1.87</v>
      </c>
      <c r="J233" s="155">
        <f t="shared" si="40"/>
        <v>224.4</v>
      </c>
      <c r="K233" s="156"/>
      <c r="L233" s="27"/>
      <c r="M233" s="157" t="s">
        <v>1</v>
      </c>
      <c r="N233" s="158" t="s">
        <v>37</v>
      </c>
      <c r="O233" s="159">
        <v>0</v>
      </c>
      <c r="P233" s="159">
        <f t="shared" si="41"/>
        <v>0</v>
      </c>
      <c r="Q233" s="159">
        <v>0</v>
      </c>
      <c r="R233" s="159">
        <f t="shared" si="42"/>
        <v>0</v>
      </c>
      <c r="S233" s="159">
        <v>0</v>
      </c>
      <c r="T233" s="160">
        <f t="shared" si="43"/>
        <v>0</v>
      </c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R233" s="161" t="s">
        <v>431</v>
      </c>
      <c r="AT233" s="161" t="s">
        <v>229</v>
      </c>
      <c r="AU233" s="161" t="s">
        <v>83</v>
      </c>
      <c r="AY233" s="14" t="s">
        <v>226</v>
      </c>
      <c r="BE233" s="162">
        <f t="shared" si="44"/>
        <v>0</v>
      </c>
      <c r="BF233" s="162">
        <f t="shared" si="45"/>
        <v>224.4</v>
      </c>
      <c r="BG233" s="162">
        <f t="shared" si="46"/>
        <v>0</v>
      </c>
      <c r="BH233" s="162">
        <f t="shared" si="47"/>
        <v>0</v>
      </c>
      <c r="BI233" s="162">
        <f t="shared" si="48"/>
        <v>0</v>
      </c>
      <c r="BJ233" s="14" t="s">
        <v>83</v>
      </c>
      <c r="BK233" s="162">
        <f t="shared" si="49"/>
        <v>224.4</v>
      </c>
      <c r="BL233" s="14" t="s">
        <v>431</v>
      </c>
      <c r="BM233" s="161" t="s">
        <v>661</v>
      </c>
    </row>
    <row r="234" spans="1:65" s="12" customFormat="1" ht="22.9" customHeight="1">
      <c r="B234" s="137"/>
      <c r="D234" s="138" t="s">
        <v>70</v>
      </c>
      <c r="E234" s="147" t="s">
        <v>1660</v>
      </c>
      <c r="F234" s="147" t="s">
        <v>1661</v>
      </c>
      <c r="J234" s="148">
        <f>BK234</f>
        <v>797.37</v>
      </c>
      <c r="L234" s="137"/>
      <c r="M234" s="141"/>
      <c r="N234" s="142"/>
      <c r="O234" s="142"/>
      <c r="P234" s="143">
        <f>SUM(P235:P240)</f>
        <v>0</v>
      </c>
      <c r="Q234" s="142"/>
      <c r="R234" s="143">
        <f>SUM(R235:R240)</f>
        <v>0</v>
      </c>
      <c r="S234" s="142"/>
      <c r="T234" s="144">
        <f>SUM(T235:T240)</f>
        <v>0</v>
      </c>
      <c r="AR234" s="138" t="s">
        <v>88</v>
      </c>
      <c r="AT234" s="145" t="s">
        <v>70</v>
      </c>
      <c r="AU234" s="145" t="s">
        <v>78</v>
      </c>
      <c r="AY234" s="138" t="s">
        <v>226</v>
      </c>
      <c r="BK234" s="146">
        <f>SUM(BK235:BK240)</f>
        <v>797.37</v>
      </c>
    </row>
    <row r="235" spans="1:65" s="2" customFormat="1" ht="24.2" customHeight="1">
      <c r="A235" s="26"/>
      <c r="B235" s="149"/>
      <c r="C235" s="150" t="s">
        <v>485</v>
      </c>
      <c r="D235" s="150" t="s">
        <v>229</v>
      </c>
      <c r="E235" s="151" t="s">
        <v>1876</v>
      </c>
      <c r="F235" s="152" t="s">
        <v>1877</v>
      </c>
      <c r="G235" s="153" t="s">
        <v>232</v>
      </c>
      <c r="H235" s="154">
        <v>75</v>
      </c>
      <c r="I235" s="155">
        <v>6.14</v>
      </c>
      <c r="J235" s="155">
        <f t="shared" ref="J235:J240" si="50">ROUND(I235*H235,2)</f>
        <v>460.5</v>
      </c>
      <c r="K235" s="156"/>
      <c r="L235" s="27"/>
      <c r="M235" s="157" t="s">
        <v>1</v>
      </c>
      <c r="N235" s="158" t="s">
        <v>37</v>
      </c>
      <c r="O235" s="159">
        <v>0</v>
      </c>
      <c r="P235" s="159">
        <f t="shared" ref="P235:P240" si="51">O235*H235</f>
        <v>0</v>
      </c>
      <c r="Q235" s="159">
        <v>0</v>
      </c>
      <c r="R235" s="159">
        <f t="shared" ref="R235:R240" si="52">Q235*H235</f>
        <v>0</v>
      </c>
      <c r="S235" s="159">
        <v>0</v>
      </c>
      <c r="T235" s="160">
        <f t="shared" ref="T235:T240" si="53">S235*H235</f>
        <v>0</v>
      </c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R235" s="161" t="s">
        <v>431</v>
      </c>
      <c r="AT235" s="161" t="s">
        <v>229</v>
      </c>
      <c r="AU235" s="161" t="s">
        <v>83</v>
      </c>
      <c r="AY235" s="14" t="s">
        <v>226</v>
      </c>
      <c r="BE235" s="162">
        <f t="shared" ref="BE235:BE240" si="54">IF(N235="základná",J235,0)</f>
        <v>0</v>
      </c>
      <c r="BF235" s="162">
        <f t="shared" ref="BF235:BF240" si="55">IF(N235="znížená",J235,0)</f>
        <v>460.5</v>
      </c>
      <c r="BG235" s="162">
        <f t="shared" ref="BG235:BG240" si="56">IF(N235="zákl. prenesená",J235,0)</f>
        <v>0</v>
      </c>
      <c r="BH235" s="162">
        <f t="shared" ref="BH235:BH240" si="57">IF(N235="zníž. prenesená",J235,0)</f>
        <v>0</v>
      </c>
      <c r="BI235" s="162">
        <f t="shared" ref="BI235:BI240" si="58">IF(N235="nulová",J235,0)</f>
        <v>0</v>
      </c>
      <c r="BJ235" s="14" t="s">
        <v>83</v>
      </c>
      <c r="BK235" s="162">
        <f t="shared" ref="BK235:BK240" si="59">ROUND(I235*H235,2)</f>
        <v>460.5</v>
      </c>
      <c r="BL235" s="14" t="s">
        <v>431</v>
      </c>
      <c r="BM235" s="161" t="s">
        <v>664</v>
      </c>
    </row>
    <row r="236" spans="1:65" s="2" customFormat="1" ht="33" customHeight="1">
      <c r="A236" s="26"/>
      <c r="B236" s="149"/>
      <c r="C236" s="150" t="s">
        <v>284</v>
      </c>
      <c r="D236" s="150" t="s">
        <v>229</v>
      </c>
      <c r="E236" s="151" t="s">
        <v>1878</v>
      </c>
      <c r="F236" s="152" t="s">
        <v>1879</v>
      </c>
      <c r="G236" s="153" t="s">
        <v>232</v>
      </c>
      <c r="H236" s="154">
        <v>75</v>
      </c>
      <c r="I236" s="155">
        <v>1.03</v>
      </c>
      <c r="J236" s="155">
        <f t="shared" si="50"/>
        <v>77.25</v>
      </c>
      <c r="K236" s="156"/>
      <c r="L236" s="27"/>
      <c r="M236" s="157" t="s">
        <v>1</v>
      </c>
      <c r="N236" s="158" t="s">
        <v>37</v>
      </c>
      <c r="O236" s="159">
        <v>0</v>
      </c>
      <c r="P236" s="159">
        <f t="shared" si="51"/>
        <v>0</v>
      </c>
      <c r="Q236" s="159">
        <v>0</v>
      </c>
      <c r="R236" s="159">
        <f t="shared" si="52"/>
        <v>0</v>
      </c>
      <c r="S236" s="159">
        <v>0</v>
      </c>
      <c r="T236" s="160">
        <f t="shared" si="53"/>
        <v>0</v>
      </c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R236" s="161" t="s">
        <v>431</v>
      </c>
      <c r="AT236" s="161" t="s">
        <v>229</v>
      </c>
      <c r="AU236" s="161" t="s">
        <v>83</v>
      </c>
      <c r="AY236" s="14" t="s">
        <v>226</v>
      </c>
      <c r="BE236" s="162">
        <f t="shared" si="54"/>
        <v>0</v>
      </c>
      <c r="BF236" s="162">
        <f t="shared" si="55"/>
        <v>77.25</v>
      </c>
      <c r="BG236" s="162">
        <f t="shared" si="56"/>
        <v>0</v>
      </c>
      <c r="BH236" s="162">
        <f t="shared" si="57"/>
        <v>0</v>
      </c>
      <c r="BI236" s="162">
        <f t="shared" si="58"/>
        <v>0</v>
      </c>
      <c r="BJ236" s="14" t="s">
        <v>83</v>
      </c>
      <c r="BK236" s="162">
        <f t="shared" si="59"/>
        <v>77.25</v>
      </c>
      <c r="BL236" s="14" t="s">
        <v>431</v>
      </c>
      <c r="BM236" s="161" t="s">
        <v>667</v>
      </c>
    </row>
    <row r="237" spans="1:65" s="2" customFormat="1" ht="16.5" customHeight="1">
      <c r="A237" s="26"/>
      <c r="B237" s="149"/>
      <c r="C237" s="167" t="s">
        <v>490</v>
      </c>
      <c r="D237" s="167" t="s">
        <v>362</v>
      </c>
      <c r="E237" s="168" t="s">
        <v>1880</v>
      </c>
      <c r="F237" s="169" t="s">
        <v>1881</v>
      </c>
      <c r="G237" s="170" t="s">
        <v>242</v>
      </c>
      <c r="H237" s="171">
        <v>3.9</v>
      </c>
      <c r="I237" s="172">
        <v>15.8</v>
      </c>
      <c r="J237" s="172">
        <f t="shared" si="50"/>
        <v>61.62</v>
      </c>
      <c r="K237" s="173"/>
      <c r="L237" s="174"/>
      <c r="M237" s="175" t="s">
        <v>1</v>
      </c>
      <c r="N237" s="176" t="s">
        <v>37</v>
      </c>
      <c r="O237" s="159">
        <v>0</v>
      </c>
      <c r="P237" s="159">
        <f t="shared" si="51"/>
        <v>0</v>
      </c>
      <c r="Q237" s="159">
        <v>0</v>
      </c>
      <c r="R237" s="159">
        <f t="shared" si="52"/>
        <v>0</v>
      </c>
      <c r="S237" s="159">
        <v>0</v>
      </c>
      <c r="T237" s="160">
        <f t="shared" si="53"/>
        <v>0</v>
      </c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R237" s="161" t="s">
        <v>768</v>
      </c>
      <c r="AT237" s="161" t="s">
        <v>362</v>
      </c>
      <c r="AU237" s="161" t="s">
        <v>83</v>
      </c>
      <c r="AY237" s="14" t="s">
        <v>226</v>
      </c>
      <c r="BE237" s="162">
        <f t="shared" si="54"/>
        <v>0</v>
      </c>
      <c r="BF237" s="162">
        <f t="shared" si="55"/>
        <v>61.62</v>
      </c>
      <c r="BG237" s="162">
        <f t="shared" si="56"/>
        <v>0</v>
      </c>
      <c r="BH237" s="162">
        <f t="shared" si="57"/>
        <v>0</v>
      </c>
      <c r="BI237" s="162">
        <f t="shared" si="58"/>
        <v>0</v>
      </c>
      <c r="BJ237" s="14" t="s">
        <v>83</v>
      </c>
      <c r="BK237" s="162">
        <f t="shared" si="59"/>
        <v>61.62</v>
      </c>
      <c r="BL237" s="14" t="s">
        <v>431</v>
      </c>
      <c r="BM237" s="161" t="s">
        <v>670</v>
      </c>
    </row>
    <row r="238" spans="1:65" s="2" customFormat="1" ht="24.2" customHeight="1">
      <c r="A238" s="26"/>
      <c r="B238" s="149"/>
      <c r="C238" s="150" t="s">
        <v>671</v>
      </c>
      <c r="D238" s="150" t="s">
        <v>229</v>
      </c>
      <c r="E238" s="151" t="s">
        <v>1882</v>
      </c>
      <c r="F238" s="152" t="s">
        <v>1883</v>
      </c>
      <c r="G238" s="153" t="s">
        <v>232</v>
      </c>
      <c r="H238" s="154">
        <v>75</v>
      </c>
      <c r="I238" s="155">
        <v>0.22</v>
      </c>
      <c r="J238" s="155">
        <f t="shared" si="50"/>
        <v>16.5</v>
      </c>
      <c r="K238" s="156"/>
      <c r="L238" s="27"/>
      <c r="M238" s="157" t="s">
        <v>1</v>
      </c>
      <c r="N238" s="158" t="s">
        <v>37</v>
      </c>
      <c r="O238" s="159">
        <v>0</v>
      </c>
      <c r="P238" s="159">
        <f t="shared" si="51"/>
        <v>0</v>
      </c>
      <c r="Q238" s="159">
        <v>0</v>
      </c>
      <c r="R238" s="159">
        <f t="shared" si="52"/>
        <v>0</v>
      </c>
      <c r="S238" s="159">
        <v>0</v>
      </c>
      <c r="T238" s="160">
        <f t="shared" si="53"/>
        <v>0</v>
      </c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R238" s="161" t="s">
        <v>431</v>
      </c>
      <c r="AT238" s="161" t="s">
        <v>229</v>
      </c>
      <c r="AU238" s="161" t="s">
        <v>83</v>
      </c>
      <c r="AY238" s="14" t="s">
        <v>226</v>
      </c>
      <c r="BE238" s="162">
        <f t="shared" si="54"/>
        <v>0</v>
      </c>
      <c r="BF238" s="162">
        <f t="shared" si="55"/>
        <v>16.5</v>
      </c>
      <c r="BG238" s="162">
        <f t="shared" si="56"/>
        <v>0</v>
      </c>
      <c r="BH238" s="162">
        <f t="shared" si="57"/>
        <v>0</v>
      </c>
      <c r="BI238" s="162">
        <f t="shared" si="58"/>
        <v>0</v>
      </c>
      <c r="BJ238" s="14" t="s">
        <v>83</v>
      </c>
      <c r="BK238" s="162">
        <f t="shared" si="59"/>
        <v>16.5</v>
      </c>
      <c r="BL238" s="14" t="s">
        <v>431</v>
      </c>
      <c r="BM238" s="161" t="s">
        <v>674</v>
      </c>
    </row>
    <row r="239" spans="1:65" s="2" customFormat="1" ht="24.2" customHeight="1">
      <c r="A239" s="26"/>
      <c r="B239" s="149"/>
      <c r="C239" s="167" t="s">
        <v>494</v>
      </c>
      <c r="D239" s="167" t="s">
        <v>362</v>
      </c>
      <c r="E239" s="168" t="s">
        <v>1884</v>
      </c>
      <c r="F239" s="169" t="s">
        <v>1885</v>
      </c>
      <c r="G239" s="170" t="s">
        <v>232</v>
      </c>
      <c r="H239" s="171">
        <v>75</v>
      </c>
      <c r="I239" s="172">
        <v>0.11</v>
      </c>
      <c r="J239" s="172">
        <f t="shared" si="50"/>
        <v>8.25</v>
      </c>
      <c r="K239" s="173"/>
      <c r="L239" s="174"/>
      <c r="M239" s="175" t="s">
        <v>1</v>
      </c>
      <c r="N239" s="176" t="s">
        <v>37</v>
      </c>
      <c r="O239" s="159">
        <v>0</v>
      </c>
      <c r="P239" s="159">
        <f t="shared" si="51"/>
        <v>0</v>
      </c>
      <c r="Q239" s="159">
        <v>0</v>
      </c>
      <c r="R239" s="159">
        <f t="shared" si="52"/>
        <v>0</v>
      </c>
      <c r="S239" s="159">
        <v>0</v>
      </c>
      <c r="T239" s="160">
        <f t="shared" si="53"/>
        <v>0</v>
      </c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R239" s="161" t="s">
        <v>768</v>
      </c>
      <c r="AT239" s="161" t="s">
        <v>362</v>
      </c>
      <c r="AU239" s="161" t="s">
        <v>83</v>
      </c>
      <c r="AY239" s="14" t="s">
        <v>226</v>
      </c>
      <c r="BE239" s="162">
        <f t="shared" si="54"/>
        <v>0</v>
      </c>
      <c r="BF239" s="162">
        <f t="shared" si="55"/>
        <v>8.25</v>
      </c>
      <c r="BG239" s="162">
        <f t="shared" si="56"/>
        <v>0</v>
      </c>
      <c r="BH239" s="162">
        <f t="shared" si="57"/>
        <v>0</v>
      </c>
      <c r="BI239" s="162">
        <f t="shared" si="58"/>
        <v>0</v>
      </c>
      <c r="BJ239" s="14" t="s">
        <v>83</v>
      </c>
      <c r="BK239" s="162">
        <f t="shared" si="59"/>
        <v>8.25</v>
      </c>
      <c r="BL239" s="14" t="s">
        <v>431</v>
      </c>
      <c r="BM239" s="161" t="s">
        <v>677</v>
      </c>
    </row>
    <row r="240" spans="1:65" s="2" customFormat="1" ht="33" customHeight="1">
      <c r="A240" s="26"/>
      <c r="B240" s="149"/>
      <c r="C240" s="150" t="s">
        <v>678</v>
      </c>
      <c r="D240" s="150" t="s">
        <v>229</v>
      </c>
      <c r="E240" s="151" t="s">
        <v>1886</v>
      </c>
      <c r="F240" s="152" t="s">
        <v>1887</v>
      </c>
      <c r="G240" s="153" t="s">
        <v>232</v>
      </c>
      <c r="H240" s="154">
        <v>75</v>
      </c>
      <c r="I240" s="155">
        <v>2.31</v>
      </c>
      <c r="J240" s="155">
        <f t="shared" si="50"/>
        <v>173.25</v>
      </c>
      <c r="K240" s="156"/>
      <c r="L240" s="27"/>
      <c r="M240" s="157" t="s">
        <v>1</v>
      </c>
      <c r="N240" s="158" t="s">
        <v>37</v>
      </c>
      <c r="O240" s="159">
        <v>0</v>
      </c>
      <c r="P240" s="159">
        <f t="shared" si="51"/>
        <v>0</v>
      </c>
      <c r="Q240" s="159">
        <v>0</v>
      </c>
      <c r="R240" s="159">
        <f t="shared" si="52"/>
        <v>0</v>
      </c>
      <c r="S240" s="159">
        <v>0</v>
      </c>
      <c r="T240" s="160">
        <f t="shared" si="53"/>
        <v>0</v>
      </c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R240" s="161" t="s">
        <v>431</v>
      </c>
      <c r="AT240" s="161" t="s">
        <v>229</v>
      </c>
      <c r="AU240" s="161" t="s">
        <v>83</v>
      </c>
      <c r="AY240" s="14" t="s">
        <v>226</v>
      </c>
      <c r="BE240" s="162">
        <f t="shared" si="54"/>
        <v>0</v>
      </c>
      <c r="BF240" s="162">
        <f t="shared" si="55"/>
        <v>173.25</v>
      </c>
      <c r="BG240" s="162">
        <f t="shared" si="56"/>
        <v>0</v>
      </c>
      <c r="BH240" s="162">
        <f t="shared" si="57"/>
        <v>0</v>
      </c>
      <c r="BI240" s="162">
        <f t="shared" si="58"/>
        <v>0</v>
      </c>
      <c r="BJ240" s="14" t="s">
        <v>83</v>
      </c>
      <c r="BK240" s="162">
        <f t="shared" si="59"/>
        <v>173.25</v>
      </c>
      <c r="BL240" s="14" t="s">
        <v>431</v>
      </c>
      <c r="BM240" s="161" t="s">
        <v>681</v>
      </c>
    </row>
    <row r="241" spans="1:65" s="12" customFormat="1" ht="25.9" customHeight="1">
      <c r="B241" s="137"/>
      <c r="D241" s="138" t="s">
        <v>70</v>
      </c>
      <c r="E241" s="139" t="s">
        <v>1666</v>
      </c>
      <c r="F241" s="139" t="s">
        <v>1667</v>
      </c>
      <c r="J241" s="140">
        <f>BK241</f>
        <v>649</v>
      </c>
      <c r="L241" s="137"/>
      <c r="M241" s="141"/>
      <c r="N241" s="142"/>
      <c r="O241" s="142"/>
      <c r="P241" s="143">
        <f>SUM(P242:P244)</f>
        <v>0</v>
      </c>
      <c r="Q241" s="142"/>
      <c r="R241" s="143">
        <f>SUM(R242:R244)</f>
        <v>0</v>
      </c>
      <c r="S241" s="142"/>
      <c r="T241" s="144">
        <f>SUM(T242:T244)</f>
        <v>0</v>
      </c>
      <c r="AR241" s="138" t="s">
        <v>244</v>
      </c>
      <c r="AT241" s="145" t="s">
        <v>70</v>
      </c>
      <c r="AU241" s="145" t="s">
        <v>71</v>
      </c>
      <c r="AY241" s="138" t="s">
        <v>226</v>
      </c>
      <c r="BK241" s="146">
        <f>SUM(BK242:BK244)</f>
        <v>649</v>
      </c>
    </row>
    <row r="242" spans="1:65" s="2" customFormat="1" ht="16.5" customHeight="1">
      <c r="A242" s="26"/>
      <c r="B242" s="149"/>
      <c r="C242" s="150" t="s">
        <v>497</v>
      </c>
      <c r="D242" s="150" t="s">
        <v>229</v>
      </c>
      <c r="E242" s="151" t="s">
        <v>1670</v>
      </c>
      <c r="F242" s="152" t="s">
        <v>1671</v>
      </c>
      <c r="G242" s="153" t="s">
        <v>1511</v>
      </c>
      <c r="H242" s="154">
        <v>1</v>
      </c>
      <c r="I242" s="155">
        <v>165</v>
      </c>
      <c r="J242" s="155">
        <f>ROUND(I242*H242,2)</f>
        <v>165</v>
      </c>
      <c r="K242" s="156"/>
      <c r="L242" s="27"/>
      <c r="M242" s="157" t="s">
        <v>1</v>
      </c>
      <c r="N242" s="158" t="s">
        <v>37</v>
      </c>
      <c r="O242" s="159">
        <v>0</v>
      </c>
      <c r="P242" s="159">
        <f>O242*H242</f>
        <v>0</v>
      </c>
      <c r="Q242" s="159">
        <v>0</v>
      </c>
      <c r="R242" s="159">
        <f>Q242*H242</f>
        <v>0</v>
      </c>
      <c r="S242" s="159">
        <v>0</v>
      </c>
      <c r="T242" s="160">
        <f>S242*H242</f>
        <v>0</v>
      </c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R242" s="161" t="s">
        <v>233</v>
      </c>
      <c r="AT242" s="161" t="s">
        <v>229</v>
      </c>
      <c r="AU242" s="161" t="s">
        <v>78</v>
      </c>
      <c r="AY242" s="14" t="s">
        <v>226</v>
      </c>
      <c r="BE242" s="162">
        <f>IF(N242="základná",J242,0)</f>
        <v>0</v>
      </c>
      <c r="BF242" s="162">
        <f>IF(N242="znížená",J242,0)</f>
        <v>165</v>
      </c>
      <c r="BG242" s="162">
        <f>IF(N242="zákl. prenesená",J242,0)</f>
        <v>0</v>
      </c>
      <c r="BH242" s="162">
        <f>IF(N242="zníž. prenesená",J242,0)</f>
        <v>0</v>
      </c>
      <c r="BI242" s="162">
        <f>IF(N242="nulová",J242,0)</f>
        <v>0</v>
      </c>
      <c r="BJ242" s="14" t="s">
        <v>83</v>
      </c>
      <c r="BK242" s="162">
        <f>ROUND(I242*H242,2)</f>
        <v>165</v>
      </c>
      <c r="BL242" s="14" t="s">
        <v>233</v>
      </c>
      <c r="BM242" s="161" t="s">
        <v>684</v>
      </c>
    </row>
    <row r="243" spans="1:65" s="2" customFormat="1" ht="16.5" customHeight="1">
      <c r="A243" s="26"/>
      <c r="B243" s="149"/>
      <c r="C243" s="150" t="s">
        <v>685</v>
      </c>
      <c r="D243" s="150" t="s">
        <v>229</v>
      </c>
      <c r="E243" s="151" t="s">
        <v>1668</v>
      </c>
      <c r="F243" s="152" t="s">
        <v>1669</v>
      </c>
      <c r="G243" s="153" t="s">
        <v>1511</v>
      </c>
      <c r="H243" s="154">
        <v>1</v>
      </c>
      <c r="I243" s="155">
        <v>209</v>
      </c>
      <c r="J243" s="155">
        <f>ROUND(I243*H243,2)</f>
        <v>209</v>
      </c>
      <c r="K243" s="156"/>
      <c r="L243" s="27"/>
      <c r="M243" s="157" t="s">
        <v>1</v>
      </c>
      <c r="N243" s="158" t="s">
        <v>37</v>
      </c>
      <c r="O243" s="159">
        <v>0</v>
      </c>
      <c r="P243" s="159">
        <f>O243*H243</f>
        <v>0</v>
      </c>
      <c r="Q243" s="159">
        <v>0</v>
      </c>
      <c r="R243" s="159">
        <f>Q243*H243</f>
        <v>0</v>
      </c>
      <c r="S243" s="159">
        <v>0</v>
      </c>
      <c r="T243" s="160">
        <f>S243*H243</f>
        <v>0</v>
      </c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R243" s="161" t="s">
        <v>233</v>
      </c>
      <c r="AT243" s="161" t="s">
        <v>229</v>
      </c>
      <c r="AU243" s="161" t="s">
        <v>78</v>
      </c>
      <c r="AY243" s="14" t="s">
        <v>226</v>
      </c>
      <c r="BE243" s="162">
        <f>IF(N243="základná",J243,0)</f>
        <v>0</v>
      </c>
      <c r="BF243" s="162">
        <f>IF(N243="znížená",J243,0)</f>
        <v>209</v>
      </c>
      <c r="BG243" s="162">
        <f>IF(N243="zákl. prenesená",J243,0)</f>
        <v>0</v>
      </c>
      <c r="BH243" s="162">
        <f>IF(N243="zníž. prenesená",J243,0)</f>
        <v>0</v>
      </c>
      <c r="BI243" s="162">
        <f>IF(N243="nulová",J243,0)</f>
        <v>0</v>
      </c>
      <c r="BJ243" s="14" t="s">
        <v>83</v>
      </c>
      <c r="BK243" s="162">
        <f>ROUND(I243*H243,2)</f>
        <v>209</v>
      </c>
      <c r="BL243" s="14" t="s">
        <v>233</v>
      </c>
      <c r="BM243" s="161" t="s">
        <v>688</v>
      </c>
    </row>
    <row r="244" spans="1:65" s="2" customFormat="1" ht="16.5" customHeight="1">
      <c r="A244" s="26"/>
      <c r="B244" s="149"/>
      <c r="C244" s="150" t="s">
        <v>503</v>
      </c>
      <c r="D244" s="150" t="s">
        <v>229</v>
      </c>
      <c r="E244" s="151" t="s">
        <v>1672</v>
      </c>
      <c r="F244" s="152" t="s">
        <v>1673</v>
      </c>
      <c r="G244" s="153" t="s">
        <v>1511</v>
      </c>
      <c r="H244" s="154">
        <v>1</v>
      </c>
      <c r="I244" s="155">
        <v>275</v>
      </c>
      <c r="J244" s="155">
        <f>ROUND(I244*H244,2)</f>
        <v>275</v>
      </c>
      <c r="K244" s="156"/>
      <c r="L244" s="27"/>
      <c r="M244" s="163" t="s">
        <v>1</v>
      </c>
      <c r="N244" s="164" t="s">
        <v>37</v>
      </c>
      <c r="O244" s="165">
        <v>0</v>
      </c>
      <c r="P244" s="165">
        <f>O244*H244</f>
        <v>0</v>
      </c>
      <c r="Q244" s="165">
        <v>0</v>
      </c>
      <c r="R244" s="165">
        <f>Q244*H244</f>
        <v>0</v>
      </c>
      <c r="S244" s="165">
        <v>0</v>
      </c>
      <c r="T244" s="166">
        <f>S244*H244</f>
        <v>0</v>
      </c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R244" s="161" t="s">
        <v>233</v>
      </c>
      <c r="AT244" s="161" t="s">
        <v>229</v>
      </c>
      <c r="AU244" s="161" t="s">
        <v>78</v>
      </c>
      <c r="AY244" s="14" t="s">
        <v>226</v>
      </c>
      <c r="BE244" s="162">
        <f>IF(N244="základná",J244,0)</f>
        <v>0</v>
      </c>
      <c r="BF244" s="162">
        <f>IF(N244="znížená",J244,0)</f>
        <v>275</v>
      </c>
      <c r="BG244" s="162">
        <f>IF(N244="zákl. prenesená",J244,0)</f>
        <v>0</v>
      </c>
      <c r="BH244" s="162">
        <f>IF(N244="zníž. prenesená",J244,0)</f>
        <v>0</v>
      </c>
      <c r="BI244" s="162">
        <f>IF(N244="nulová",J244,0)</f>
        <v>0</v>
      </c>
      <c r="BJ244" s="14" t="s">
        <v>83</v>
      </c>
      <c r="BK244" s="162">
        <f>ROUND(I244*H244,2)</f>
        <v>275</v>
      </c>
      <c r="BL244" s="14" t="s">
        <v>233</v>
      </c>
      <c r="BM244" s="161" t="s">
        <v>691</v>
      </c>
    </row>
    <row r="245" spans="1:65" s="2" customFormat="1" ht="6.95" customHeight="1">
      <c r="A245" s="26"/>
      <c r="B245" s="44"/>
      <c r="C245" s="45"/>
      <c r="D245" s="45"/>
      <c r="E245" s="45"/>
      <c r="F245" s="45"/>
      <c r="G245" s="45"/>
      <c r="H245" s="45"/>
      <c r="I245" s="45"/>
      <c r="J245" s="45"/>
      <c r="K245" s="45"/>
      <c r="L245" s="27"/>
      <c r="M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</row>
    <row r="247" spans="1:65">
      <c r="H247" s="179"/>
    </row>
    <row r="248" spans="1:65">
      <c r="H248" s="179"/>
    </row>
  </sheetData>
  <autoFilter ref="C130:K244" xr:uid="{00000000-0009-0000-0000-00000B000000}"/>
  <mergeCells count="14">
    <mergeCell ref="E121:H121"/>
    <mergeCell ref="E119:H119"/>
    <mergeCell ref="E123:H123"/>
    <mergeCell ref="L2:V2"/>
    <mergeCell ref="E85:H85"/>
    <mergeCell ref="E89:H89"/>
    <mergeCell ref="E87:H87"/>
    <mergeCell ref="E91:H91"/>
    <mergeCell ref="E117:H117"/>
    <mergeCell ref="E7:H7"/>
    <mergeCell ref="E11:H11"/>
    <mergeCell ref="E9:H9"/>
    <mergeCell ref="E13:H13"/>
    <mergeCell ref="E31:H3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BM194"/>
  <sheetViews>
    <sheetView showGridLines="0" topLeftCell="A133" workbookViewId="0">
      <selection activeCell="I127" sqref="I127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131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ht="12.75">
      <c r="B8" s="17"/>
      <c r="D8" s="23" t="s">
        <v>192</v>
      </c>
      <c r="L8" s="17"/>
    </row>
    <row r="9" spans="1:46" s="1" customFormat="1" ht="16.5" customHeight="1">
      <c r="B9" s="17"/>
      <c r="E9" s="224" t="s">
        <v>1701</v>
      </c>
      <c r="F9" s="206"/>
      <c r="G9" s="206"/>
      <c r="H9" s="206"/>
      <c r="L9" s="17"/>
    </row>
    <row r="10" spans="1:46" s="1" customFormat="1" ht="12" customHeight="1">
      <c r="B10" s="17"/>
      <c r="D10" s="23" t="s">
        <v>194</v>
      </c>
      <c r="L10" s="17"/>
    </row>
    <row r="11" spans="1:46" s="2" customFormat="1" ht="16.5" customHeight="1">
      <c r="A11" s="26"/>
      <c r="B11" s="27"/>
      <c r="C11" s="26"/>
      <c r="D11" s="26"/>
      <c r="E11" s="222" t="s">
        <v>1702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ht="12" customHeight="1">
      <c r="A12" s="26"/>
      <c r="B12" s="27"/>
      <c r="C12" s="26"/>
      <c r="D12" s="23" t="s">
        <v>196</v>
      </c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6.5" customHeight="1">
      <c r="A13" s="26"/>
      <c r="B13" s="27"/>
      <c r="C13" s="26"/>
      <c r="D13" s="26"/>
      <c r="E13" s="189" t="s">
        <v>1888</v>
      </c>
      <c r="F13" s="223"/>
      <c r="G13" s="223"/>
      <c r="H13" s="223"/>
      <c r="I13" s="26"/>
      <c r="J13" s="26"/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>
      <c r="A14" s="26"/>
      <c r="B14" s="27"/>
      <c r="C14" s="26"/>
      <c r="D14" s="26"/>
      <c r="E14" s="26"/>
      <c r="F14" s="26"/>
      <c r="G14" s="26"/>
      <c r="H14" s="26"/>
      <c r="I14" s="26"/>
      <c r="J14" s="26"/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2" customHeight="1">
      <c r="A15" s="26"/>
      <c r="B15" s="27"/>
      <c r="C15" s="26"/>
      <c r="D15" s="23" t="s">
        <v>14</v>
      </c>
      <c r="E15" s="26"/>
      <c r="F15" s="21" t="s">
        <v>1</v>
      </c>
      <c r="G15" s="26"/>
      <c r="H15" s="26"/>
      <c r="I15" s="23" t="s">
        <v>15</v>
      </c>
      <c r="J15" s="21" t="s">
        <v>1</v>
      </c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16</v>
      </c>
      <c r="E16" s="26"/>
      <c r="F16" s="21" t="s">
        <v>17</v>
      </c>
      <c r="G16" s="26"/>
      <c r="H16" s="26"/>
      <c r="I16" s="23" t="s">
        <v>18</v>
      </c>
      <c r="J16" s="52" t="str">
        <f>'Rekapitulácia stavby'!AN8</f>
        <v>12. 5. 2022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0.9" customHeight="1">
      <c r="A17" s="26"/>
      <c r="B17" s="27"/>
      <c r="C17" s="26"/>
      <c r="D17" s="26"/>
      <c r="E17" s="26"/>
      <c r="F17" s="26"/>
      <c r="G17" s="26"/>
      <c r="H17" s="26"/>
      <c r="I17" s="26"/>
      <c r="J17" s="26"/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12" customHeight="1">
      <c r="A18" s="26"/>
      <c r="B18" s="27"/>
      <c r="C18" s="26"/>
      <c r="D18" s="23" t="s">
        <v>20</v>
      </c>
      <c r="E18" s="26"/>
      <c r="F18" s="26"/>
      <c r="G18" s="26"/>
      <c r="H18" s="26"/>
      <c r="I18" s="23" t="s">
        <v>21</v>
      </c>
      <c r="J18" s="21" t="s">
        <v>1</v>
      </c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8" customHeight="1">
      <c r="A19" s="26"/>
      <c r="B19" s="27"/>
      <c r="C19" s="26"/>
      <c r="D19" s="26"/>
      <c r="E19" s="21" t="s">
        <v>22</v>
      </c>
      <c r="F19" s="26"/>
      <c r="G19" s="26"/>
      <c r="H19" s="26"/>
      <c r="I19" s="23" t="s">
        <v>23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6.95" customHeight="1">
      <c r="A20" s="26"/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12" customHeight="1">
      <c r="A21" s="26"/>
      <c r="B21" s="27"/>
      <c r="C21" s="26"/>
      <c r="D21" s="23" t="s">
        <v>24</v>
      </c>
      <c r="E21" s="26"/>
      <c r="F21" s="26"/>
      <c r="G21" s="26"/>
      <c r="H21" s="26"/>
      <c r="I21" s="23" t="s">
        <v>21</v>
      </c>
      <c r="J21" s="21" t="s">
        <v>1</v>
      </c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8" customHeight="1">
      <c r="A22" s="26"/>
      <c r="B22" s="27"/>
      <c r="C22" s="26"/>
      <c r="D22" s="26"/>
      <c r="E22" s="21" t="s">
        <v>25</v>
      </c>
      <c r="F22" s="26"/>
      <c r="G22" s="26"/>
      <c r="H22" s="26"/>
      <c r="I22" s="23" t="s">
        <v>23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6.95" customHeight="1">
      <c r="A23" s="26"/>
      <c r="B23" s="27"/>
      <c r="C23" s="26"/>
      <c r="D23" s="26"/>
      <c r="E23" s="26"/>
      <c r="F23" s="26"/>
      <c r="G23" s="26"/>
      <c r="H23" s="26"/>
      <c r="I23" s="26"/>
      <c r="J23" s="26"/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12" customHeight="1">
      <c r="A24" s="26"/>
      <c r="B24" s="27"/>
      <c r="C24" s="26"/>
      <c r="D24" s="23" t="s">
        <v>26</v>
      </c>
      <c r="E24" s="26"/>
      <c r="F24" s="26"/>
      <c r="G24" s="26"/>
      <c r="H24" s="26"/>
      <c r="I24" s="23" t="s">
        <v>21</v>
      </c>
      <c r="J24" s="21" t="str">
        <f>IF('Rekapitulácia stavby'!AN16="","",'Rekapitulácia stavby'!AN16)</f>
        <v/>
      </c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8" customHeight="1">
      <c r="A25" s="26"/>
      <c r="B25" s="27"/>
      <c r="C25" s="26"/>
      <c r="D25" s="26"/>
      <c r="E25" s="21" t="str">
        <f>IF('Rekapitulácia stavby'!E17="","",'Rekapitulácia stavby'!E17)</f>
        <v xml:space="preserve"> </v>
      </c>
      <c r="F25" s="26"/>
      <c r="G25" s="26"/>
      <c r="H25" s="26"/>
      <c r="I25" s="23" t="s">
        <v>23</v>
      </c>
      <c r="J25" s="21" t="str">
        <f>IF('Rekapitulácia stavby'!AN17="","",'Rekapitulácia stavby'!AN17)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6.95" customHeight="1">
      <c r="A26" s="26"/>
      <c r="B26" s="27"/>
      <c r="C26" s="26"/>
      <c r="D26" s="26"/>
      <c r="E26" s="26"/>
      <c r="F26" s="26"/>
      <c r="G26" s="26"/>
      <c r="H26" s="26"/>
      <c r="I26" s="26"/>
      <c r="J26" s="26"/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12" customHeight="1">
      <c r="A27" s="26"/>
      <c r="B27" s="27"/>
      <c r="C27" s="26"/>
      <c r="D27" s="23" t="s">
        <v>29</v>
      </c>
      <c r="E27" s="26"/>
      <c r="F27" s="26"/>
      <c r="G27" s="26"/>
      <c r="H27" s="26"/>
      <c r="I27" s="23" t="s">
        <v>21</v>
      </c>
      <c r="J27" s="21" t="str">
        <f>IF('Rekapitulácia stavby'!AN19="","",'Rekapitulácia stavby'!AN19)</f>
        <v/>
      </c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8" customHeight="1">
      <c r="A28" s="26"/>
      <c r="B28" s="27"/>
      <c r="C28" s="26"/>
      <c r="D28" s="26"/>
      <c r="E28" s="21" t="str">
        <f>IF('Rekapitulácia stavby'!E20="","",'Rekapitulácia stavby'!E20)</f>
        <v xml:space="preserve"> </v>
      </c>
      <c r="F28" s="26"/>
      <c r="G28" s="26"/>
      <c r="H28" s="26"/>
      <c r="I28" s="23" t="s">
        <v>23</v>
      </c>
      <c r="J28" s="21" t="str">
        <f>IF('Rekapitulácia stavby'!AN20="","",'Rekapitulácia stavby'!AN20)</f>
        <v/>
      </c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2" customFormat="1" ht="6.95" customHeight="1">
      <c r="A29" s="26"/>
      <c r="B29" s="27"/>
      <c r="C29" s="26"/>
      <c r="D29" s="26"/>
      <c r="E29" s="26"/>
      <c r="F29" s="26"/>
      <c r="G29" s="26"/>
      <c r="H29" s="26"/>
      <c r="I29" s="26"/>
      <c r="J29" s="26"/>
      <c r="K29" s="26"/>
      <c r="L29" s="39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</row>
    <row r="30" spans="1:31" s="2" customFormat="1" ht="12" customHeight="1">
      <c r="A30" s="26"/>
      <c r="B30" s="27"/>
      <c r="C30" s="26"/>
      <c r="D30" s="23" t="s">
        <v>30</v>
      </c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8" customFormat="1" ht="16.5" customHeight="1">
      <c r="A31" s="98"/>
      <c r="B31" s="99"/>
      <c r="C31" s="98"/>
      <c r="D31" s="98"/>
      <c r="E31" s="218" t="s">
        <v>1</v>
      </c>
      <c r="F31" s="218"/>
      <c r="G31" s="218"/>
      <c r="H31" s="218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6.95" customHeight="1">
      <c r="A32" s="26"/>
      <c r="B32" s="27"/>
      <c r="C32" s="26"/>
      <c r="D32" s="26"/>
      <c r="E32" s="26"/>
      <c r="F32" s="26"/>
      <c r="G32" s="26"/>
      <c r="H32" s="26"/>
      <c r="I32" s="26"/>
      <c r="J32" s="26"/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25.35" customHeight="1">
      <c r="A34" s="26"/>
      <c r="B34" s="27"/>
      <c r="C34" s="26"/>
      <c r="D34" s="101" t="s">
        <v>31</v>
      </c>
      <c r="E34" s="26"/>
      <c r="F34" s="26"/>
      <c r="G34" s="26"/>
      <c r="H34" s="26"/>
      <c r="I34" s="26"/>
      <c r="J34" s="68">
        <f>ROUND(J128, 2)</f>
        <v>2963.09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6.95" customHeight="1">
      <c r="A35" s="26"/>
      <c r="B35" s="27"/>
      <c r="C35" s="26"/>
      <c r="D35" s="63"/>
      <c r="E35" s="63"/>
      <c r="F35" s="63"/>
      <c r="G35" s="63"/>
      <c r="H35" s="63"/>
      <c r="I35" s="63"/>
      <c r="J35" s="63"/>
      <c r="K35" s="63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26"/>
      <c r="F36" s="30" t="s">
        <v>33</v>
      </c>
      <c r="G36" s="26"/>
      <c r="H36" s="26"/>
      <c r="I36" s="30" t="s">
        <v>32</v>
      </c>
      <c r="J36" s="30" t="s">
        <v>34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customHeight="1">
      <c r="A37" s="26"/>
      <c r="B37" s="27"/>
      <c r="C37" s="26"/>
      <c r="D37" s="97" t="s">
        <v>35</v>
      </c>
      <c r="E37" s="32" t="s">
        <v>36</v>
      </c>
      <c r="F37" s="102">
        <f>ROUND((SUM(BE128:BE190)),  2)</f>
        <v>0</v>
      </c>
      <c r="G37" s="103"/>
      <c r="H37" s="103"/>
      <c r="I37" s="104">
        <v>0.2</v>
      </c>
      <c r="J37" s="102">
        <f>ROUND(((SUM(BE128:BE190))*I37),  2)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customHeight="1">
      <c r="A38" s="26"/>
      <c r="B38" s="27"/>
      <c r="C38" s="26"/>
      <c r="D38" s="26"/>
      <c r="E38" s="32" t="s">
        <v>37</v>
      </c>
      <c r="F38" s="105">
        <f>ROUND((SUM(BF128:BF190)),  2)</f>
        <v>2963.09</v>
      </c>
      <c r="G38" s="26"/>
      <c r="H38" s="26"/>
      <c r="I38" s="106">
        <v>0.2</v>
      </c>
      <c r="J38" s="105">
        <f>ROUND(((SUM(BF128:BF190))*I38),  2)</f>
        <v>592.62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23" t="s">
        <v>38</v>
      </c>
      <c r="F39" s="105">
        <f>ROUND((SUM(BG128:BG190)),  2)</f>
        <v>0</v>
      </c>
      <c r="G39" s="26"/>
      <c r="H39" s="26"/>
      <c r="I39" s="106">
        <v>0.2</v>
      </c>
      <c r="J39" s="105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14.45" hidden="1" customHeight="1">
      <c r="A40" s="26"/>
      <c r="B40" s="27"/>
      <c r="C40" s="26"/>
      <c r="D40" s="26"/>
      <c r="E40" s="23" t="s">
        <v>39</v>
      </c>
      <c r="F40" s="105">
        <f>ROUND((SUM(BH128:BH190)),  2)</f>
        <v>0</v>
      </c>
      <c r="G40" s="26"/>
      <c r="H40" s="26"/>
      <c r="I40" s="106">
        <v>0.2</v>
      </c>
      <c r="J40" s="105">
        <f>0</f>
        <v>0</v>
      </c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14.45" hidden="1" customHeight="1">
      <c r="A41" s="26"/>
      <c r="B41" s="27"/>
      <c r="C41" s="26"/>
      <c r="D41" s="26"/>
      <c r="E41" s="32" t="s">
        <v>40</v>
      </c>
      <c r="F41" s="102">
        <f>ROUND((SUM(BI128:BI190)),  2)</f>
        <v>0</v>
      </c>
      <c r="G41" s="103"/>
      <c r="H41" s="103"/>
      <c r="I41" s="104">
        <v>0</v>
      </c>
      <c r="J41" s="102">
        <f>0</f>
        <v>0</v>
      </c>
      <c r="K41" s="26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6.9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2" customFormat="1" ht="25.35" customHeight="1">
      <c r="A43" s="26"/>
      <c r="B43" s="27"/>
      <c r="C43" s="107"/>
      <c r="D43" s="108" t="s">
        <v>41</v>
      </c>
      <c r="E43" s="57"/>
      <c r="F43" s="57"/>
      <c r="G43" s="109" t="s">
        <v>42</v>
      </c>
      <c r="H43" s="110" t="s">
        <v>43</v>
      </c>
      <c r="I43" s="57"/>
      <c r="J43" s="111">
        <f>SUM(J34:J41)</f>
        <v>3555.71</v>
      </c>
      <c r="K43" s="112"/>
      <c r="L43" s="39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</row>
    <row r="44" spans="1:31" s="2" customFormat="1" ht="14.45" customHeight="1">
      <c r="A44" s="26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39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1" customFormat="1" ht="16.5" customHeight="1">
      <c r="B87" s="17"/>
      <c r="E87" s="224" t="s">
        <v>1701</v>
      </c>
      <c r="F87" s="206"/>
      <c r="G87" s="206"/>
      <c r="H87" s="206"/>
      <c r="L87" s="17"/>
    </row>
    <row r="88" spans="1:31" s="1" customFormat="1" ht="12" customHeight="1">
      <c r="B88" s="17"/>
      <c r="C88" s="23" t="s">
        <v>194</v>
      </c>
      <c r="L88" s="17"/>
    </row>
    <row r="89" spans="1:31" s="2" customFormat="1" ht="16.5" customHeight="1">
      <c r="A89" s="26"/>
      <c r="B89" s="27"/>
      <c r="C89" s="26"/>
      <c r="D89" s="26"/>
      <c r="E89" s="222" t="s">
        <v>1702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12" customHeight="1">
      <c r="A90" s="26"/>
      <c r="B90" s="27"/>
      <c r="C90" s="23" t="s">
        <v>196</v>
      </c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6.5" customHeight="1">
      <c r="A91" s="26"/>
      <c r="B91" s="27"/>
      <c r="C91" s="26"/>
      <c r="D91" s="26"/>
      <c r="E91" s="189" t="str">
        <f>E13</f>
        <v>SO 02.5-OV - Bleskozvod a uzemnenie - Bývalá kotolňa</v>
      </c>
      <c r="F91" s="223"/>
      <c r="G91" s="223"/>
      <c r="H91" s="223"/>
      <c r="I91" s="26"/>
      <c r="J91" s="26"/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2" customHeight="1">
      <c r="A93" s="26"/>
      <c r="B93" s="27"/>
      <c r="C93" s="23" t="s">
        <v>16</v>
      </c>
      <c r="D93" s="26"/>
      <c r="E93" s="26"/>
      <c r="F93" s="21" t="str">
        <f>F16</f>
        <v>kú: Jelka,p.č.:1174/1,4,24,25</v>
      </c>
      <c r="G93" s="26"/>
      <c r="H93" s="26"/>
      <c r="I93" s="23" t="s">
        <v>18</v>
      </c>
      <c r="J93" s="52" t="str">
        <f>IF(J16="","",J16)</f>
        <v>12. 5. 2022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6.95" customHeight="1">
      <c r="A94" s="26"/>
      <c r="B94" s="27"/>
      <c r="C94" s="26"/>
      <c r="D94" s="26"/>
      <c r="E94" s="26"/>
      <c r="F94" s="26"/>
      <c r="G94" s="26"/>
      <c r="H94" s="26"/>
      <c r="I94" s="26"/>
      <c r="J94" s="26"/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5.2" customHeight="1">
      <c r="A95" s="26"/>
      <c r="B95" s="27"/>
      <c r="C95" s="23" t="s">
        <v>20</v>
      </c>
      <c r="D95" s="26"/>
      <c r="E95" s="26"/>
      <c r="F95" s="21" t="str">
        <f>E19</f>
        <v>Obec Jelka, Mierová 959/17, 925 23 Jelka</v>
      </c>
      <c r="G95" s="26"/>
      <c r="H95" s="26"/>
      <c r="I95" s="23" t="s">
        <v>26</v>
      </c>
      <c r="J95" s="24" t="str">
        <f>E25</f>
        <v xml:space="preserve"> </v>
      </c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15.2" customHeight="1">
      <c r="A96" s="26"/>
      <c r="B96" s="27"/>
      <c r="C96" s="23" t="s">
        <v>24</v>
      </c>
      <c r="D96" s="26"/>
      <c r="E96" s="26"/>
      <c r="F96" s="21" t="str">
        <f>IF(E22="","",E22)</f>
        <v>BALA, a.s., Veľká Budafa 66, 930 34 Holice</v>
      </c>
      <c r="G96" s="26"/>
      <c r="H96" s="26"/>
      <c r="I96" s="23" t="s">
        <v>29</v>
      </c>
      <c r="J96" s="24" t="str">
        <f>E28</f>
        <v xml:space="preserve"> </v>
      </c>
      <c r="K96" s="26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9.25" customHeight="1">
      <c r="A98" s="26"/>
      <c r="B98" s="27"/>
      <c r="C98" s="115" t="s">
        <v>199</v>
      </c>
      <c r="D98" s="107"/>
      <c r="E98" s="107"/>
      <c r="F98" s="107"/>
      <c r="G98" s="107"/>
      <c r="H98" s="107"/>
      <c r="I98" s="107"/>
      <c r="J98" s="116" t="s">
        <v>200</v>
      </c>
      <c r="K98" s="107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47" s="2" customFormat="1" ht="10.35" customHeight="1">
      <c r="A99" s="26"/>
      <c r="B99" s="27"/>
      <c r="C99" s="26"/>
      <c r="D99" s="26"/>
      <c r="E99" s="26"/>
      <c r="F99" s="26"/>
      <c r="G99" s="26"/>
      <c r="H99" s="26"/>
      <c r="I99" s="26"/>
      <c r="J99" s="26"/>
      <c r="K99" s="26"/>
      <c r="L99" s="39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</row>
    <row r="100" spans="1:47" s="2" customFormat="1" ht="22.9" customHeight="1">
      <c r="A100" s="26"/>
      <c r="B100" s="27"/>
      <c r="C100" s="117" t="s">
        <v>201</v>
      </c>
      <c r="D100" s="26"/>
      <c r="E100" s="26"/>
      <c r="F100" s="26"/>
      <c r="G100" s="26"/>
      <c r="H100" s="26"/>
      <c r="I100" s="26"/>
      <c r="J100" s="68">
        <f>J128</f>
        <v>2963.09</v>
      </c>
      <c r="K100" s="26"/>
      <c r="L100" s="39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U100" s="14" t="s">
        <v>202</v>
      </c>
    </row>
    <row r="101" spans="1:47" s="9" customFormat="1" ht="24.95" customHeight="1">
      <c r="B101" s="118"/>
      <c r="D101" s="119" t="s">
        <v>1428</v>
      </c>
      <c r="E101" s="120"/>
      <c r="F101" s="120"/>
      <c r="G101" s="120"/>
      <c r="H101" s="120"/>
      <c r="I101" s="120"/>
      <c r="J101" s="121">
        <f>J129</f>
        <v>1973.0900000000001</v>
      </c>
      <c r="L101" s="118"/>
    </row>
    <row r="102" spans="1:47" s="10" customFormat="1" ht="19.899999999999999" customHeight="1">
      <c r="B102" s="122"/>
      <c r="D102" s="123" t="s">
        <v>1429</v>
      </c>
      <c r="E102" s="124"/>
      <c r="F102" s="124"/>
      <c r="G102" s="124"/>
      <c r="H102" s="124"/>
      <c r="I102" s="124"/>
      <c r="J102" s="125">
        <f>J130</f>
        <v>1599.5400000000002</v>
      </c>
      <c r="L102" s="122"/>
    </row>
    <row r="103" spans="1:47" s="10" customFormat="1" ht="19.899999999999999" customHeight="1">
      <c r="B103" s="122"/>
      <c r="D103" s="123" t="s">
        <v>1431</v>
      </c>
      <c r="E103" s="124"/>
      <c r="F103" s="124"/>
      <c r="G103" s="124"/>
      <c r="H103" s="124"/>
      <c r="I103" s="124"/>
      <c r="J103" s="125">
        <f>J182</f>
        <v>373.55</v>
      </c>
      <c r="L103" s="122"/>
    </row>
    <row r="104" spans="1:47" s="9" customFormat="1" ht="24.95" customHeight="1">
      <c r="B104" s="118"/>
      <c r="D104" s="119" t="s">
        <v>1432</v>
      </c>
      <c r="E104" s="120"/>
      <c r="F104" s="120"/>
      <c r="G104" s="120"/>
      <c r="H104" s="120"/>
      <c r="I104" s="120"/>
      <c r="J104" s="121">
        <f>J186</f>
        <v>990</v>
      </c>
      <c r="L104" s="118"/>
    </row>
    <row r="105" spans="1:47" s="2" customFormat="1" ht="21.75" customHeight="1">
      <c r="A105" s="26"/>
      <c r="B105" s="27"/>
      <c r="C105" s="26"/>
      <c r="D105" s="26"/>
      <c r="E105" s="26"/>
      <c r="F105" s="26"/>
      <c r="G105" s="26"/>
      <c r="H105" s="26"/>
      <c r="I105" s="26"/>
      <c r="J105" s="26"/>
      <c r="K105" s="26"/>
      <c r="L105" s="39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</row>
    <row r="106" spans="1:47" s="2" customFormat="1" ht="6.95" customHeight="1">
      <c r="A106" s="26"/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9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</row>
    <row r="110" spans="1:47" s="2" customFormat="1" ht="6.95" customHeight="1">
      <c r="A110" s="26"/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9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</row>
    <row r="111" spans="1:47" s="2" customFormat="1" ht="24.95" customHeight="1">
      <c r="A111" s="26"/>
      <c r="B111" s="27"/>
      <c r="C111" s="18" t="s">
        <v>212</v>
      </c>
      <c r="D111" s="26"/>
      <c r="E111" s="26"/>
      <c r="F111" s="26"/>
      <c r="G111" s="26"/>
      <c r="H111" s="26"/>
      <c r="I111" s="26"/>
      <c r="J111" s="26"/>
      <c r="K111" s="26"/>
      <c r="L111" s="39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2" spans="1:47" s="2" customFormat="1" ht="6.95" customHeight="1">
      <c r="A112" s="26"/>
      <c r="B112" s="27"/>
      <c r="C112" s="26"/>
      <c r="D112" s="26"/>
      <c r="E112" s="26"/>
      <c r="F112" s="26"/>
      <c r="G112" s="26"/>
      <c r="H112" s="26"/>
      <c r="I112" s="26"/>
      <c r="J112" s="26"/>
      <c r="K112" s="26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63" s="2" customFormat="1" ht="12" customHeight="1">
      <c r="A113" s="26"/>
      <c r="B113" s="27"/>
      <c r="C113" s="23" t="s">
        <v>12</v>
      </c>
      <c r="D113" s="26"/>
      <c r="E113" s="26"/>
      <c r="F113" s="26"/>
      <c r="G113" s="26"/>
      <c r="H113" s="26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63" s="2" customFormat="1" ht="16.5" customHeight="1">
      <c r="A114" s="26"/>
      <c r="B114" s="27"/>
      <c r="C114" s="26"/>
      <c r="D114" s="26"/>
      <c r="E114" s="224" t="str">
        <f>E7</f>
        <v>Prestavba budov zdravotného strediska</v>
      </c>
      <c r="F114" s="225"/>
      <c r="G114" s="225"/>
      <c r="H114" s="225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63" s="1" customFormat="1" ht="12" customHeight="1">
      <c r="B115" s="17"/>
      <c r="C115" s="23" t="s">
        <v>192</v>
      </c>
      <c r="L115" s="17"/>
    </row>
    <row r="116" spans="1:63" s="1" customFormat="1" ht="16.5" customHeight="1">
      <c r="B116" s="17"/>
      <c r="E116" s="224" t="s">
        <v>1701</v>
      </c>
      <c r="F116" s="206"/>
      <c r="G116" s="206"/>
      <c r="H116" s="206"/>
      <c r="L116" s="17"/>
    </row>
    <row r="117" spans="1:63" s="1" customFormat="1" ht="12" customHeight="1">
      <c r="B117" s="17"/>
      <c r="C117" s="23" t="s">
        <v>194</v>
      </c>
      <c r="L117" s="17"/>
    </row>
    <row r="118" spans="1:63" s="2" customFormat="1" ht="16.5" customHeight="1">
      <c r="A118" s="26"/>
      <c r="B118" s="27"/>
      <c r="C118" s="26"/>
      <c r="D118" s="26"/>
      <c r="E118" s="222" t="s">
        <v>1702</v>
      </c>
      <c r="F118" s="223"/>
      <c r="G118" s="223"/>
      <c r="H118" s="223"/>
      <c r="I118" s="26"/>
      <c r="J118" s="26"/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63" s="2" customFormat="1" ht="12" customHeight="1">
      <c r="A119" s="26"/>
      <c r="B119" s="27"/>
      <c r="C119" s="23" t="s">
        <v>196</v>
      </c>
      <c r="D119" s="26"/>
      <c r="E119" s="26"/>
      <c r="F119" s="26"/>
      <c r="G119" s="26"/>
      <c r="H119" s="26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63" s="2" customFormat="1" ht="16.5" customHeight="1">
      <c r="A120" s="26"/>
      <c r="B120" s="27"/>
      <c r="C120" s="26"/>
      <c r="D120" s="26"/>
      <c r="E120" s="189" t="str">
        <f>E13</f>
        <v>SO 02.5-OV - Bleskozvod a uzemnenie - Bývalá kotolňa</v>
      </c>
      <c r="F120" s="223"/>
      <c r="G120" s="223"/>
      <c r="H120" s="223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63" s="2" customFormat="1" ht="6.95" customHeight="1">
      <c r="A121" s="26"/>
      <c r="B121" s="27"/>
      <c r="C121" s="26"/>
      <c r="D121" s="26"/>
      <c r="E121" s="26"/>
      <c r="F121" s="26"/>
      <c r="G121" s="26"/>
      <c r="H121" s="26"/>
      <c r="I121" s="26"/>
      <c r="J121" s="26"/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63" s="2" customFormat="1" ht="12" customHeight="1">
      <c r="A122" s="26"/>
      <c r="B122" s="27"/>
      <c r="C122" s="23" t="s">
        <v>16</v>
      </c>
      <c r="D122" s="26"/>
      <c r="E122" s="26"/>
      <c r="F122" s="21" t="str">
        <f>F16</f>
        <v>kú: Jelka,p.č.:1174/1,4,24,25</v>
      </c>
      <c r="G122" s="26"/>
      <c r="H122" s="26"/>
      <c r="I122" s="23" t="s">
        <v>18</v>
      </c>
      <c r="J122" s="52" t="str">
        <f>IF(J16="","",J16)</f>
        <v>12. 5. 2022</v>
      </c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63" s="2" customFormat="1" ht="6.95" customHeight="1">
      <c r="A123" s="26"/>
      <c r="B123" s="27"/>
      <c r="C123" s="26"/>
      <c r="D123" s="26"/>
      <c r="E123" s="26"/>
      <c r="F123" s="26"/>
      <c r="G123" s="26"/>
      <c r="H123" s="26"/>
      <c r="I123" s="26"/>
      <c r="J123" s="26"/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63" s="2" customFormat="1" ht="15.2" customHeight="1">
      <c r="A124" s="26"/>
      <c r="B124" s="27"/>
      <c r="C124" s="23" t="s">
        <v>20</v>
      </c>
      <c r="D124" s="26"/>
      <c r="E124" s="26"/>
      <c r="F124" s="21" t="str">
        <f>E19</f>
        <v>Obec Jelka, Mierová 959/17, 925 23 Jelka</v>
      </c>
      <c r="G124" s="26"/>
      <c r="H124" s="26"/>
      <c r="I124" s="23" t="s">
        <v>26</v>
      </c>
      <c r="J124" s="24" t="str">
        <f>E25</f>
        <v xml:space="preserve"> </v>
      </c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63" s="2" customFormat="1" ht="15.2" customHeight="1">
      <c r="A125" s="26"/>
      <c r="B125" s="27"/>
      <c r="C125" s="23" t="s">
        <v>24</v>
      </c>
      <c r="D125" s="26"/>
      <c r="E125" s="26"/>
      <c r="F125" s="21" t="str">
        <f>IF(E22="","",E22)</f>
        <v>BALA, a.s., Veľká Budafa 66, 930 34 Holice</v>
      </c>
      <c r="G125" s="26"/>
      <c r="H125" s="26"/>
      <c r="I125" s="23" t="s">
        <v>29</v>
      </c>
      <c r="J125" s="24" t="str">
        <f>E28</f>
        <v xml:space="preserve"> </v>
      </c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63" s="2" customFormat="1" ht="10.35" customHeight="1">
      <c r="A126" s="26"/>
      <c r="B126" s="27"/>
      <c r="C126" s="26"/>
      <c r="D126" s="26"/>
      <c r="E126" s="26"/>
      <c r="F126" s="26"/>
      <c r="G126" s="26"/>
      <c r="H126" s="26"/>
      <c r="I126" s="26"/>
      <c r="J126" s="26"/>
      <c r="K126" s="26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63" s="11" customFormat="1" ht="29.25" customHeight="1">
      <c r="A127" s="126"/>
      <c r="B127" s="127"/>
      <c r="C127" s="128" t="s">
        <v>213</v>
      </c>
      <c r="D127" s="129" t="s">
        <v>56</v>
      </c>
      <c r="E127" s="129" t="s">
        <v>52</v>
      </c>
      <c r="F127" s="129" t="s">
        <v>53</v>
      </c>
      <c r="G127" s="129" t="s">
        <v>214</v>
      </c>
      <c r="H127" s="129" t="s">
        <v>215</v>
      </c>
      <c r="I127" s="129" t="s">
        <v>216</v>
      </c>
      <c r="J127" s="130" t="s">
        <v>200</v>
      </c>
      <c r="K127" s="131" t="s">
        <v>217</v>
      </c>
      <c r="L127" s="132"/>
      <c r="M127" s="59" t="s">
        <v>1</v>
      </c>
      <c r="N127" s="60" t="s">
        <v>35</v>
      </c>
      <c r="O127" s="60" t="s">
        <v>218</v>
      </c>
      <c r="P127" s="60" t="s">
        <v>219</v>
      </c>
      <c r="Q127" s="60" t="s">
        <v>220</v>
      </c>
      <c r="R127" s="60" t="s">
        <v>221</v>
      </c>
      <c r="S127" s="60" t="s">
        <v>222</v>
      </c>
      <c r="T127" s="61" t="s">
        <v>223</v>
      </c>
      <c r="U127" s="126"/>
      <c r="V127" s="126"/>
      <c r="W127" s="126"/>
      <c r="X127" s="126"/>
      <c r="Y127" s="126"/>
      <c r="Z127" s="126"/>
      <c r="AA127" s="126"/>
      <c r="AB127" s="126"/>
      <c r="AC127" s="126"/>
      <c r="AD127" s="126"/>
      <c r="AE127" s="126"/>
    </row>
    <row r="128" spans="1:63" s="2" customFormat="1" ht="22.9" customHeight="1">
      <c r="A128" s="26"/>
      <c r="B128" s="27"/>
      <c r="C128" s="66" t="s">
        <v>201</v>
      </c>
      <c r="D128" s="26"/>
      <c r="E128" s="26"/>
      <c r="F128" s="26"/>
      <c r="G128" s="26"/>
      <c r="H128" s="26"/>
      <c r="I128" s="26"/>
      <c r="J128" s="133">
        <f>BK128</f>
        <v>2963.09</v>
      </c>
      <c r="K128" s="26"/>
      <c r="L128" s="27"/>
      <c r="M128" s="62"/>
      <c r="N128" s="53"/>
      <c r="O128" s="63"/>
      <c r="P128" s="134">
        <f>P129+P186</f>
        <v>0</v>
      </c>
      <c r="Q128" s="63"/>
      <c r="R128" s="134">
        <f>R129+R186</f>
        <v>0</v>
      </c>
      <c r="S128" s="63"/>
      <c r="T128" s="135">
        <f>T129+T186</f>
        <v>0</v>
      </c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T128" s="14" t="s">
        <v>70</v>
      </c>
      <c r="AU128" s="14" t="s">
        <v>202</v>
      </c>
      <c r="BK128" s="136">
        <f>BK129+BK186</f>
        <v>2963.09</v>
      </c>
    </row>
    <row r="129" spans="1:65" s="12" customFormat="1" ht="25.9" customHeight="1">
      <c r="B129" s="137"/>
      <c r="D129" s="138" t="s">
        <v>70</v>
      </c>
      <c r="E129" s="139" t="s">
        <v>362</v>
      </c>
      <c r="F129" s="139" t="s">
        <v>1449</v>
      </c>
      <c r="J129" s="140">
        <f>BK129</f>
        <v>1973.0900000000001</v>
      </c>
      <c r="L129" s="137"/>
      <c r="M129" s="141"/>
      <c r="N129" s="142"/>
      <c r="O129" s="142"/>
      <c r="P129" s="143">
        <f>P130+P182</f>
        <v>0</v>
      </c>
      <c r="Q129" s="142"/>
      <c r="R129" s="143">
        <f>R130+R182</f>
        <v>0</v>
      </c>
      <c r="S129" s="142"/>
      <c r="T129" s="144">
        <f>T130+T182</f>
        <v>0</v>
      </c>
      <c r="AR129" s="138" t="s">
        <v>88</v>
      </c>
      <c r="AT129" s="145" t="s">
        <v>70</v>
      </c>
      <c r="AU129" s="145" t="s">
        <v>71</v>
      </c>
      <c r="AY129" s="138" t="s">
        <v>226</v>
      </c>
      <c r="BK129" s="146">
        <f>BK130+BK182</f>
        <v>1973.0900000000001</v>
      </c>
    </row>
    <row r="130" spans="1:65" s="12" customFormat="1" ht="22.9" customHeight="1">
      <c r="B130" s="137"/>
      <c r="D130" s="138" t="s">
        <v>70</v>
      </c>
      <c r="E130" s="147" t="s">
        <v>1450</v>
      </c>
      <c r="F130" s="147" t="s">
        <v>1451</v>
      </c>
      <c r="J130" s="148">
        <f>BK130</f>
        <v>1599.5400000000002</v>
      </c>
      <c r="L130" s="137"/>
      <c r="M130" s="141"/>
      <c r="N130" s="142"/>
      <c r="O130" s="142"/>
      <c r="P130" s="143">
        <f>SUM(P131:P181)</f>
        <v>0</v>
      </c>
      <c r="Q130" s="142"/>
      <c r="R130" s="143">
        <f>SUM(R131:R181)</f>
        <v>0</v>
      </c>
      <c r="S130" s="142"/>
      <c r="T130" s="144">
        <f>SUM(T131:T181)</f>
        <v>0</v>
      </c>
      <c r="AR130" s="138" t="s">
        <v>88</v>
      </c>
      <c r="AT130" s="145" t="s">
        <v>70</v>
      </c>
      <c r="AU130" s="145" t="s">
        <v>78</v>
      </c>
      <c r="AY130" s="138" t="s">
        <v>226</v>
      </c>
      <c r="BK130" s="146">
        <f>SUM(BK131:BK181)</f>
        <v>1599.5400000000002</v>
      </c>
    </row>
    <row r="131" spans="1:65" s="2" customFormat="1" ht="24.2" customHeight="1">
      <c r="A131" s="26"/>
      <c r="B131" s="149"/>
      <c r="C131" s="150" t="s">
        <v>78</v>
      </c>
      <c r="D131" s="150" t="s">
        <v>229</v>
      </c>
      <c r="E131" s="151" t="s">
        <v>1889</v>
      </c>
      <c r="F131" s="152" t="s">
        <v>1890</v>
      </c>
      <c r="G131" s="153" t="s">
        <v>269</v>
      </c>
      <c r="H131" s="154">
        <v>4</v>
      </c>
      <c r="I131" s="155">
        <v>3.85</v>
      </c>
      <c r="J131" s="155">
        <f t="shared" ref="J131:J162" si="0">ROUND(I131*H131,2)</f>
        <v>15.4</v>
      </c>
      <c r="K131" s="156"/>
      <c r="L131" s="27"/>
      <c r="M131" s="157" t="s">
        <v>1</v>
      </c>
      <c r="N131" s="158" t="s">
        <v>37</v>
      </c>
      <c r="O131" s="159">
        <v>0</v>
      </c>
      <c r="P131" s="159">
        <f t="shared" ref="P131:P162" si="1">O131*H131</f>
        <v>0</v>
      </c>
      <c r="Q131" s="159">
        <v>0</v>
      </c>
      <c r="R131" s="159">
        <f t="shared" ref="R131:R162" si="2">Q131*H131</f>
        <v>0</v>
      </c>
      <c r="S131" s="159">
        <v>0</v>
      </c>
      <c r="T131" s="160">
        <f t="shared" ref="T131:T162" si="3">S131*H131</f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R131" s="161" t="s">
        <v>431</v>
      </c>
      <c r="AT131" s="161" t="s">
        <v>229</v>
      </c>
      <c r="AU131" s="161" t="s">
        <v>83</v>
      </c>
      <c r="AY131" s="14" t="s">
        <v>226</v>
      </c>
      <c r="BE131" s="162">
        <f t="shared" ref="BE131:BE162" si="4">IF(N131="základná",J131,0)</f>
        <v>0</v>
      </c>
      <c r="BF131" s="162">
        <f t="shared" ref="BF131:BF162" si="5">IF(N131="znížená",J131,0)</f>
        <v>15.4</v>
      </c>
      <c r="BG131" s="162">
        <f t="shared" ref="BG131:BG162" si="6">IF(N131="zákl. prenesená",J131,0)</f>
        <v>0</v>
      </c>
      <c r="BH131" s="162">
        <f t="shared" ref="BH131:BH162" si="7">IF(N131="zníž. prenesená",J131,0)</f>
        <v>0</v>
      </c>
      <c r="BI131" s="162">
        <f t="shared" ref="BI131:BI162" si="8">IF(N131="nulová",J131,0)</f>
        <v>0</v>
      </c>
      <c r="BJ131" s="14" t="s">
        <v>83</v>
      </c>
      <c r="BK131" s="162">
        <f t="shared" ref="BK131:BK162" si="9">ROUND(I131*H131,2)</f>
        <v>15.4</v>
      </c>
      <c r="BL131" s="14" t="s">
        <v>431</v>
      </c>
      <c r="BM131" s="161" t="s">
        <v>83</v>
      </c>
    </row>
    <row r="132" spans="1:65" s="2" customFormat="1" ht="24.2" customHeight="1">
      <c r="A132" s="26"/>
      <c r="B132" s="149"/>
      <c r="C132" s="167" t="s">
        <v>83</v>
      </c>
      <c r="D132" s="167" t="s">
        <v>362</v>
      </c>
      <c r="E132" s="168" t="s">
        <v>1891</v>
      </c>
      <c r="F132" s="169" t="s">
        <v>1892</v>
      </c>
      <c r="G132" s="170" t="s">
        <v>269</v>
      </c>
      <c r="H132" s="171">
        <v>4</v>
      </c>
      <c r="I132" s="172">
        <v>4.51</v>
      </c>
      <c r="J132" s="172">
        <f t="shared" si="0"/>
        <v>18.04</v>
      </c>
      <c r="K132" s="173"/>
      <c r="L132" s="174"/>
      <c r="M132" s="175" t="s">
        <v>1</v>
      </c>
      <c r="N132" s="176" t="s">
        <v>37</v>
      </c>
      <c r="O132" s="159">
        <v>0</v>
      </c>
      <c r="P132" s="159">
        <f t="shared" si="1"/>
        <v>0</v>
      </c>
      <c r="Q132" s="159">
        <v>0</v>
      </c>
      <c r="R132" s="159">
        <f t="shared" si="2"/>
        <v>0</v>
      </c>
      <c r="S132" s="159">
        <v>0</v>
      </c>
      <c r="T132" s="160">
        <f t="shared" si="3"/>
        <v>0</v>
      </c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R132" s="161" t="s">
        <v>768</v>
      </c>
      <c r="AT132" s="161" t="s">
        <v>362</v>
      </c>
      <c r="AU132" s="161" t="s">
        <v>83</v>
      </c>
      <c r="AY132" s="14" t="s">
        <v>226</v>
      </c>
      <c r="BE132" s="162">
        <f t="shared" si="4"/>
        <v>0</v>
      </c>
      <c r="BF132" s="162">
        <f t="shared" si="5"/>
        <v>18.04</v>
      </c>
      <c r="BG132" s="162">
        <f t="shared" si="6"/>
        <v>0</v>
      </c>
      <c r="BH132" s="162">
        <f t="shared" si="7"/>
        <v>0</v>
      </c>
      <c r="BI132" s="162">
        <f t="shared" si="8"/>
        <v>0</v>
      </c>
      <c r="BJ132" s="14" t="s">
        <v>83</v>
      </c>
      <c r="BK132" s="162">
        <f t="shared" si="9"/>
        <v>18.04</v>
      </c>
      <c r="BL132" s="14" t="s">
        <v>431</v>
      </c>
      <c r="BM132" s="161" t="s">
        <v>233</v>
      </c>
    </row>
    <row r="133" spans="1:65" s="2" customFormat="1" ht="16.5" customHeight="1">
      <c r="A133" s="26"/>
      <c r="B133" s="149"/>
      <c r="C133" s="167" t="s">
        <v>88</v>
      </c>
      <c r="D133" s="167" t="s">
        <v>362</v>
      </c>
      <c r="E133" s="168" t="s">
        <v>1893</v>
      </c>
      <c r="F133" s="169" t="s">
        <v>1894</v>
      </c>
      <c r="G133" s="170" t="s">
        <v>269</v>
      </c>
      <c r="H133" s="171">
        <v>4</v>
      </c>
      <c r="I133" s="172">
        <v>33.770000000000003</v>
      </c>
      <c r="J133" s="172">
        <f t="shared" si="0"/>
        <v>135.08000000000001</v>
      </c>
      <c r="K133" s="173"/>
      <c r="L133" s="174"/>
      <c r="M133" s="175" t="s">
        <v>1</v>
      </c>
      <c r="N133" s="176" t="s">
        <v>37</v>
      </c>
      <c r="O133" s="159">
        <v>0</v>
      </c>
      <c r="P133" s="159">
        <f t="shared" si="1"/>
        <v>0</v>
      </c>
      <c r="Q133" s="159">
        <v>0</v>
      </c>
      <c r="R133" s="159">
        <f t="shared" si="2"/>
        <v>0</v>
      </c>
      <c r="S133" s="159">
        <v>0</v>
      </c>
      <c r="T133" s="160">
        <f t="shared" si="3"/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R133" s="161" t="s">
        <v>768</v>
      </c>
      <c r="AT133" s="161" t="s">
        <v>362</v>
      </c>
      <c r="AU133" s="161" t="s">
        <v>83</v>
      </c>
      <c r="AY133" s="14" t="s">
        <v>226</v>
      </c>
      <c r="BE133" s="162">
        <f t="shared" si="4"/>
        <v>0</v>
      </c>
      <c r="BF133" s="162">
        <f t="shared" si="5"/>
        <v>135.08000000000001</v>
      </c>
      <c r="BG133" s="162">
        <f t="shared" si="6"/>
        <v>0</v>
      </c>
      <c r="BH133" s="162">
        <f t="shared" si="7"/>
        <v>0</v>
      </c>
      <c r="BI133" s="162">
        <f t="shared" si="8"/>
        <v>0</v>
      </c>
      <c r="BJ133" s="14" t="s">
        <v>83</v>
      </c>
      <c r="BK133" s="162">
        <f t="shared" si="9"/>
        <v>135.08000000000001</v>
      </c>
      <c r="BL133" s="14" t="s">
        <v>431</v>
      </c>
      <c r="BM133" s="161" t="s">
        <v>239</v>
      </c>
    </row>
    <row r="134" spans="1:65" s="2" customFormat="1" ht="24.2" customHeight="1">
      <c r="A134" s="26"/>
      <c r="B134" s="149"/>
      <c r="C134" s="150" t="s">
        <v>233</v>
      </c>
      <c r="D134" s="150" t="s">
        <v>229</v>
      </c>
      <c r="E134" s="151" t="s">
        <v>1895</v>
      </c>
      <c r="F134" s="152" t="s">
        <v>1896</v>
      </c>
      <c r="G134" s="153" t="s">
        <v>269</v>
      </c>
      <c r="H134" s="154">
        <v>20</v>
      </c>
      <c r="I134" s="155">
        <v>0.44</v>
      </c>
      <c r="J134" s="155">
        <f t="shared" si="0"/>
        <v>8.8000000000000007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si="1"/>
        <v>0</v>
      </c>
      <c r="Q134" s="159">
        <v>0</v>
      </c>
      <c r="R134" s="159">
        <f t="shared" si="2"/>
        <v>0</v>
      </c>
      <c r="S134" s="159">
        <v>0</v>
      </c>
      <c r="T134" s="160">
        <f t="shared" si="3"/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431</v>
      </c>
      <c r="AT134" s="161" t="s">
        <v>229</v>
      </c>
      <c r="AU134" s="161" t="s">
        <v>83</v>
      </c>
      <c r="AY134" s="14" t="s">
        <v>226</v>
      </c>
      <c r="BE134" s="162">
        <f t="shared" si="4"/>
        <v>0</v>
      </c>
      <c r="BF134" s="162">
        <f t="shared" si="5"/>
        <v>8.8000000000000007</v>
      </c>
      <c r="BG134" s="162">
        <f t="shared" si="6"/>
        <v>0</v>
      </c>
      <c r="BH134" s="162">
        <f t="shared" si="7"/>
        <v>0</v>
      </c>
      <c r="BI134" s="162">
        <f t="shared" si="8"/>
        <v>0</v>
      </c>
      <c r="BJ134" s="14" t="s">
        <v>83</v>
      </c>
      <c r="BK134" s="162">
        <f t="shared" si="9"/>
        <v>8.8000000000000007</v>
      </c>
      <c r="BL134" s="14" t="s">
        <v>431</v>
      </c>
      <c r="BM134" s="161" t="s">
        <v>243</v>
      </c>
    </row>
    <row r="135" spans="1:65" s="2" customFormat="1" ht="16.5" customHeight="1">
      <c r="A135" s="26"/>
      <c r="B135" s="149"/>
      <c r="C135" s="167" t="s">
        <v>244</v>
      </c>
      <c r="D135" s="167" t="s">
        <v>362</v>
      </c>
      <c r="E135" s="168" t="s">
        <v>1897</v>
      </c>
      <c r="F135" s="169" t="s">
        <v>1898</v>
      </c>
      <c r="G135" s="170" t="s">
        <v>269</v>
      </c>
      <c r="H135" s="171">
        <v>20</v>
      </c>
      <c r="I135" s="172">
        <v>0.22</v>
      </c>
      <c r="J135" s="172">
        <f t="shared" si="0"/>
        <v>4.4000000000000004</v>
      </c>
      <c r="K135" s="173"/>
      <c r="L135" s="174"/>
      <c r="M135" s="175" t="s">
        <v>1</v>
      </c>
      <c r="N135" s="176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768</v>
      </c>
      <c r="AT135" s="161" t="s">
        <v>362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4.4000000000000004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4.4000000000000004</v>
      </c>
      <c r="BL135" s="14" t="s">
        <v>431</v>
      </c>
      <c r="BM135" s="161" t="s">
        <v>247</v>
      </c>
    </row>
    <row r="136" spans="1:65" s="2" customFormat="1" ht="24.2" customHeight="1">
      <c r="A136" s="26"/>
      <c r="B136" s="149"/>
      <c r="C136" s="150" t="s">
        <v>239</v>
      </c>
      <c r="D136" s="150" t="s">
        <v>229</v>
      </c>
      <c r="E136" s="151" t="s">
        <v>1899</v>
      </c>
      <c r="F136" s="152" t="s">
        <v>1900</v>
      </c>
      <c r="G136" s="153" t="s">
        <v>232</v>
      </c>
      <c r="H136" s="154">
        <v>60</v>
      </c>
      <c r="I136" s="155">
        <v>1.21</v>
      </c>
      <c r="J136" s="155">
        <f t="shared" si="0"/>
        <v>72.599999999999994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431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72.599999999999994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72.599999999999994</v>
      </c>
      <c r="BL136" s="14" t="s">
        <v>431</v>
      </c>
      <c r="BM136" s="161" t="s">
        <v>250</v>
      </c>
    </row>
    <row r="137" spans="1:65" s="2" customFormat="1" ht="16.5" customHeight="1">
      <c r="A137" s="26"/>
      <c r="B137" s="149"/>
      <c r="C137" s="167" t="s">
        <v>251</v>
      </c>
      <c r="D137" s="167" t="s">
        <v>362</v>
      </c>
      <c r="E137" s="168" t="s">
        <v>1550</v>
      </c>
      <c r="F137" s="169" t="s">
        <v>1551</v>
      </c>
      <c r="G137" s="170" t="s">
        <v>407</v>
      </c>
      <c r="H137" s="171">
        <v>57</v>
      </c>
      <c r="I137" s="172">
        <v>3.19</v>
      </c>
      <c r="J137" s="172">
        <f t="shared" si="0"/>
        <v>181.83</v>
      </c>
      <c r="K137" s="173"/>
      <c r="L137" s="174"/>
      <c r="M137" s="175" t="s">
        <v>1</v>
      </c>
      <c r="N137" s="176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768</v>
      </c>
      <c r="AT137" s="161" t="s">
        <v>362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181.83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181.83</v>
      </c>
      <c r="BL137" s="14" t="s">
        <v>431</v>
      </c>
      <c r="BM137" s="161" t="s">
        <v>254</v>
      </c>
    </row>
    <row r="138" spans="1:65" s="2" customFormat="1" ht="24.2" customHeight="1">
      <c r="A138" s="26"/>
      <c r="B138" s="149"/>
      <c r="C138" s="150" t="s">
        <v>243</v>
      </c>
      <c r="D138" s="150" t="s">
        <v>229</v>
      </c>
      <c r="E138" s="151" t="s">
        <v>1901</v>
      </c>
      <c r="F138" s="152" t="s">
        <v>1902</v>
      </c>
      <c r="G138" s="153" t="s">
        <v>232</v>
      </c>
      <c r="H138" s="154">
        <v>20</v>
      </c>
      <c r="I138" s="155">
        <v>1.21</v>
      </c>
      <c r="J138" s="155">
        <f t="shared" si="0"/>
        <v>24.2</v>
      </c>
      <c r="K138" s="156"/>
      <c r="L138" s="27"/>
      <c r="M138" s="157" t="s">
        <v>1</v>
      </c>
      <c r="N138" s="158" t="s">
        <v>37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431</v>
      </c>
      <c r="AT138" s="161" t="s">
        <v>229</v>
      </c>
      <c r="AU138" s="161" t="s">
        <v>83</v>
      </c>
      <c r="AY138" s="14" t="s">
        <v>226</v>
      </c>
      <c r="BE138" s="162">
        <f t="shared" si="4"/>
        <v>0</v>
      </c>
      <c r="BF138" s="162">
        <f t="shared" si="5"/>
        <v>24.2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83</v>
      </c>
      <c r="BK138" s="162">
        <f t="shared" si="9"/>
        <v>24.2</v>
      </c>
      <c r="BL138" s="14" t="s">
        <v>431</v>
      </c>
      <c r="BM138" s="161" t="s">
        <v>257</v>
      </c>
    </row>
    <row r="139" spans="1:65" s="2" customFormat="1" ht="16.5" customHeight="1">
      <c r="A139" s="26"/>
      <c r="B139" s="149"/>
      <c r="C139" s="167" t="s">
        <v>227</v>
      </c>
      <c r="D139" s="167" t="s">
        <v>362</v>
      </c>
      <c r="E139" s="168" t="s">
        <v>1554</v>
      </c>
      <c r="F139" s="169" t="s">
        <v>1555</v>
      </c>
      <c r="G139" s="170" t="s">
        <v>407</v>
      </c>
      <c r="H139" s="171">
        <v>12.5</v>
      </c>
      <c r="I139" s="172">
        <v>2.75</v>
      </c>
      <c r="J139" s="172">
        <f t="shared" si="0"/>
        <v>34.380000000000003</v>
      </c>
      <c r="K139" s="173"/>
      <c r="L139" s="174"/>
      <c r="M139" s="175" t="s">
        <v>1</v>
      </c>
      <c r="N139" s="176" t="s">
        <v>37</v>
      </c>
      <c r="O139" s="159">
        <v>0</v>
      </c>
      <c r="P139" s="159">
        <f t="shared" si="1"/>
        <v>0</v>
      </c>
      <c r="Q139" s="159">
        <v>0</v>
      </c>
      <c r="R139" s="159">
        <f t="shared" si="2"/>
        <v>0</v>
      </c>
      <c r="S139" s="159">
        <v>0</v>
      </c>
      <c r="T139" s="160">
        <f t="shared" si="3"/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768</v>
      </c>
      <c r="AT139" s="161" t="s">
        <v>362</v>
      </c>
      <c r="AU139" s="161" t="s">
        <v>83</v>
      </c>
      <c r="AY139" s="14" t="s">
        <v>226</v>
      </c>
      <c r="BE139" s="162">
        <f t="shared" si="4"/>
        <v>0</v>
      </c>
      <c r="BF139" s="162">
        <f t="shared" si="5"/>
        <v>34.380000000000003</v>
      </c>
      <c r="BG139" s="162">
        <f t="shared" si="6"/>
        <v>0</v>
      </c>
      <c r="BH139" s="162">
        <f t="shared" si="7"/>
        <v>0</v>
      </c>
      <c r="BI139" s="162">
        <f t="shared" si="8"/>
        <v>0</v>
      </c>
      <c r="BJ139" s="14" t="s">
        <v>83</v>
      </c>
      <c r="BK139" s="162">
        <f t="shared" si="9"/>
        <v>34.380000000000003</v>
      </c>
      <c r="BL139" s="14" t="s">
        <v>431</v>
      </c>
      <c r="BM139" s="161" t="s">
        <v>260</v>
      </c>
    </row>
    <row r="140" spans="1:65" s="2" customFormat="1" ht="16.5" customHeight="1">
      <c r="A140" s="26"/>
      <c r="B140" s="149"/>
      <c r="C140" s="150" t="s">
        <v>247</v>
      </c>
      <c r="D140" s="150" t="s">
        <v>229</v>
      </c>
      <c r="E140" s="151" t="s">
        <v>1903</v>
      </c>
      <c r="F140" s="152" t="s">
        <v>1904</v>
      </c>
      <c r="G140" s="153" t="s">
        <v>269</v>
      </c>
      <c r="H140" s="154">
        <v>5</v>
      </c>
      <c r="I140" s="155">
        <v>0.55000000000000004</v>
      </c>
      <c r="J140" s="155">
        <f t="shared" si="0"/>
        <v>2.75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 t="shared" si="1"/>
        <v>0</v>
      </c>
      <c r="Q140" s="159">
        <v>0</v>
      </c>
      <c r="R140" s="159">
        <f t="shared" si="2"/>
        <v>0</v>
      </c>
      <c r="S140" s="159">
        <v>0</v>
      </c>
      <c r="T140" s="160">
        <f t="shared" si="3"/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431</v>
      </c>
      <c r="AT140" s="161" t="s">
        <v>229</v>
      </c>
      <c r="AU140" s="161" t="s">
        <v>83</v>
      </c>
      <c r="AY140" s="14" t="s">
        <v>226</v>
      </c>
      <c r="BE140" s="162">
        <f t="shared" si="4"/>
        <v>0</v>
      </c>
      <c r="BF140" s="162">
        <f t="shared" si="5"/>
        <v>2.75</v>
      </c>
      <c r="BG140" s="162">
        <f t="shared" si="6"/>
        <v>0</v>
      </c>
      <c r="BH140" s="162">
        <f t="shared" si="7"/>
        <v>0</v>
      </c>
      <c r="BI140" s="162">
        <f t="shared" si="8"/>
        <v>0</v>
      </c>
      <c r="BJ140" s="14" t="s">
        <v>83</v>
      </c>
      <c r="BK140" s="162">
        <f t="shared" si="9"/>
        <v>2.75</v>
      </c>
      <c r="BL140" s="14" t="s">
        <v>431</v>
      </c>
      <c r="BM140" s="161" t="s">
        <v>7</v>
      </c>
    </row>
    <row r="141" spans="1:65" s="2" customFormat="1" ht="16.5" customHeight="1">
      <c r="A141" s="26"/>
      <c r="B141" s="149"/>
      <c r="C141" s="167" t="s">
        <v>263</v>
      </c>
      <c r="D141" s="167" t="s">
        <v>362</v>
      </c>
      <c r="E141" s="168" t="s">
        <v>1905</v>
      </c>
      <c r="F141" s="169" t="s">
        <v>1906</v>
      </c>
      <c r="G141" s="170" t="s">
        <v>269</v>
      </c>
      <c r="H141" s="171">
        <v>1</v>
      </c>
      <c r="I141" s="172">
        <v>0.72</v>
      </c>
      <c r="J141" s="172">
        <f t="shared" si="0"/>
        <v>0.72</v>
      </c>
      <c r="K141" s="173"/>
      <c r="L141" s="174"/>
      <c r="M141" s="175" t="s">
        <v>1</v>
      </c>
      <c r="N141" s="176" t="s">
        <v>37</v>
      </c>
      <c r="O141" s="159">
        <v>0</v>
      </c>
      <c r="P141" s="159">
        <f t="shared" si="1"/>
        <v>0</v>
      </c>
      <c r="Q141" s="159">
        <v>0</v>
      </c>
      <c r="R141" s="159">
        <f t="shared" si="2"/>
        <v>0</v>
      </c>
      <c r="S141" s="159">
        <v>0</v>
      </c>
      <c r="T141" s="160">
        <f t="shared" si="3"/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768</v>
      </c>
      <c r="AT141" s="161" t="s">
        <v>362</v>
      </c>
      <c r="AU141" s="161" t="s">
        <v>83</v>
      </c>
      <c r="AY141" s="14" t="s">
        <v>226</v>
      </c>
      <c r="BE141" s="162">
        <f t="shared" si="4"/>
        <v>0</v>
      </c>
      <c r="BF141" s="162">
        <f t="shared" si="5"/>
        <v>0.72</v>
      </c>
      <c r="BG141" s="162">
        <f t="shared" si="6"/>
        <v>0</v>
      </c>
      <c r="BH141" s="162">
        <f t="shared" si="7"/>
        <v>0</v>
      </c>
      <c r="BI141" s="162">
        <f t="shared" si="8"/>
        <v>0</v>
      </c>
      <c r="BJ141" s="14" t="s">
        <v>83</v>
      </c>
      <c r="BK141" s="162">
        <f t="shared" si="9"/>
        <v>0.72</v>
      </c>
      <c r="BL141" s="14" t="s">
        <v>431</v>
      </c>
      <c r="BM141" s="161" t="s">
        <v>266</v>
      </c>
    </row>
    <row r="142" spans="1:65" s="2" customFormat="1" ht="16.5" customHeight="1">
      <c r="A142" s="26"/>
      <c r="B142" s="149"/>
      <c r="C142" s="167" t="s">
        <v>250</v>
      </c>
      <c r="D142" s="167" t="s">
        <v>362</v>
      </c>
      <c r="E142" s="168" t="s">
        <v>1907</v>
      </c>
      <c r="F142" s="169" t="s">
        <v>1908</v>
      </c>
      <c r="G142" s="170" t="s">
        <v>269</v>
      </c>
      <c r="H142" s="171">
        <v>1</v>
      </c>
      <c r="I142" s="172">
        <v>0.72</v>
      </c>
      <c r="J142" s="172">
        <f t="shared" si="0"/>
        <v>0.72</v>
      </c>
      <c r="K142" s="173"/>
      <c r="L142" s="174"/>
      <c r="M142" s="175" t="s">
        <v>1</v>
      </c>
      <c r="N142" s="176" t="s">
        <v>37</v>
      </c>
      <c r="O142" s="159">
        <v>0</v>
      </c>
      <c r="P142" s="159">
        <f t="shared" si="1"/>
        <v>0</v>
      </c>
      <c r="Q142" s="159">
        <v>0</v>
      </c>
      <c r="R142" s="159">
        <f t="shared" si="2"/>
        <v>0</v>
      </c>
      <c r="S142" s="159">
        <v>0</v>
      </c>
      <c r="T142" s="160">
        <f t="shared" si="3"/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768</v>
      </c>
      <c r="AT142" s="161" t="s">
        <v>362</v>
      </c>
      <c r="AU142" s="161" t="s">
        <v>83</v>
      </c>
      <c r="AY142" s="14" t="s">
        <v>226</v>
      </c>
      <c r="BE142" s="162">
        <f t="shared" si="4"/>
        <v>0</v>
      </c>
      <c r="BF142" s="162">
        <f t="shared" si="5"/>
        <v>0.72</v>
      </c>
      <c r="BG142" s="162">
        <f t="shared" si="6"/>
        <v>0</v>
      </c>
      <c r="BH142" s="162">
        <f t="shared" si="7"/>
        <v>0</v>
      </c>
      <c r="BI142" s="162">
        <f t="shared" si="8"/>
        <v>0</v>
      </c>
      <c r="BJ142" s="14" t="s">
        <v>83</v>
      </c>
      <c r="BK142" s="162">
        <f t="shared" si="9"/>
        <v>0.72</v>
      </c>
      <c r="BL142" s="14" t="s">
        <v>431</v>
      </c>
      <c r="BM142" s="161" t="s">
        <v>270</v>
      </c>
    </row>
    <row r="143" spans="1:65" s="2" customFormat="1" ht="16.5" customHeight="1">
      <c r="A143" s="26"/>
      <c r="B143" s="149"/>
      <c r="C143" s="167" t="s">
        <v>273</v>
      </c>
      <c r="D143" s="167" t="s">
        <v>362</v>
      </c>
      <c r="E143" s="168" t="s">
        <v>1909</v>
      </c>
      <c r="F143" s="169" t="s">
        <v>1910</v>
      </c>
      <c r="G143" s="170" t="s">
        <v>269</v>
      </c>
      <c r="H143" s="171">
        <v>1</v>
      </c>
      <c r="I143" s="172">
        <v>0.72</v>
      </c>
      <c r="J143" s="172">
        <f t="shared" si="0"/>
        <v>0.72</v>
      </c>
      <c r="K143" s="173"/>
      <c r="L143" s="174"/>
      <c r="M143" s="175" t="s">
        <v>1</v>
      </c>
      <c r="N143" s="176" t="s">
        <v>37</v>
      </c>
      <c r="O143" s="159">
        <v>0</v>
      </c>
      <c r="P143" s="159">
        <f t="shared" si="1"/>
        <v>0</v>
      </c>
      <c r="Q143" s="159">
        <v>0</v>
      </c>
      <c r="R143" s="159">
        <f t="shared" si="2"/>
        <v>0</v>
      </c>
      <c r="S143" s="159">
        <v>0</v>
      </c>
      <c r="T143" s="160">
        <f t="shared" si="3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768</v>
      </c>
      <c r="AT143" s="161" t="s">
        <v>362</v>
      </c>
      <c r="AU143" s="161" t="s">
        <v>83</v>
      </c>
      <c r="AY143" s="14" t="s">
        <v>226</v>
      </c>
      <c r="BE143" s="162">
        <f t="shared" si="4"/>
        <v>0</v>
      </c>
      <c r="BF143" s="162">
        <f t="shared" si="5"/>
        <v>0.72</v>
      </c>
      <c r="BG143" s="162">
        <f t="shared" si="6"/>
        <v>0</v>
      </c>
      <c r="BH143" s="162">
        <f t="shared" si="7"/>
        <v>0</v>
      </c>
      <c r="BI143" s="162">
        <f t="shared" si="8"/>
        <v>0</v>
      </c>
      <c r="BJ143" s="14" t="s">
        <v>83</v>
      </c>
      <c r="BK143" s="162">
        <f t="shared" si="9"/>
        <v>0.72</v>
      </c>
      <c r="BL143" s="14" t="s">
        <v>431</v>
      </c>
      <c r="BM143" s="161" t="s">
        <v>276</v>
      </c>
    </row>
    <row r="144" spans="1:65" s="2" customFormat="1" ht="16.5" customHeight="1">
      <c r="A144" s="26"/>
      <c r="B144" s="149"/>
      <c r="C144" s="167" t="s">
        <v>254</v>
      </c>
      <c r="D144" s="167" t="s">
        <v>362</v>
      </c>
      <c r="E144" s="168" t="s">
        <v>1911</v>
      </c>
      <c r="F144" s="169" t="s">
        <v>1912</v>
      </c>
      <c r="G144" s="170" t="s">
        <v>269</v>
      </c>
      <c r="H144" s="171">
        <v>1</v>
      </c>
      <c r="I144" s="172">
        <v>0.72</v>
      </c>
      <c r="J144" s="172">
        <f t="shared" si="0"/>
        <v>0.72</v>
      </c>
      <c r="K144" s="173"/>
      <c r="L144" s="174"/>
      <c r="M144" s="175" t="s">
        <v>1</v>
      </c>
      <c r="N144" s="176" t="s">
        <v>37</v>
      </c>
      <c r="O144" s="159">
        <v>0</v>
      </c>
      <c r="P144" s="159">
        <f t="shared" si="1"/>
        <v>0</v>
      </c>
      <c r="Q144" s="159">
        <v>0</v>
      </c>
      <c r="R144" s="159">
        <f t="shared" si="2"/>
        <v>0</v>
      </c>
      <c r="S144" s="159">
        <v>0</v>
      </c>
      <c r="T144" s="160">
        <f t="shared" si="3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768</v>
      </c>
      <c r="AT144" s="161" t="s">
        <v>362</v>
      </c>
      <c r="AU144" s="161" t="s">
        <v>83</v>
      </c>
      <c r="AY144" s="14" t="s">
        <v>226</v>
      </c>
      <c r="BE144" s="162">
        <f t="shared" si="4"/>
        <v>0</v>
      </c>
      <c r="BF144" s="162">
        <f t="shared" si="5"/>
        <v>0.72</v>
      </c>
      <c r="BG144" s="162">
        <f t="shared" si="6"/>
        <v>0</v>
      </c>
      <c r="BH144" s="162">
        <f t="shared" si="7"/>
        <v>0</v>
      </c>
      <c r="BI144" s="162">
        <f t="shared" si="8"/>
        <v>0</v>
      </c>
      <c r="BJ144" s="14" t="s">
        <v>83</v>
      </c>
      <c r="BK144" s="162">
        <f t="shared" si="9"/>
        <v>0.72</v>
      </c>
      <c r="BL144" s="14" t="s">
        <v>431</v>
      </c>
      <c r="BM144" s="161" t="s">
        <v>279</v>
      </c>
    </row>
    <row r="145" spans="1:65" s="2" customFormat="1" ht="16.5" customHeight="1">
      <c r="A145" s="26"/>
      <c r="B145" s="149"/>
      <c r="C145" s="167" t="s">
        <v>280</v>
      </c>
      <c r="D145" s="167" t="s">
        <v>362</v>
      </c>
      <c r="E145" s="168" t="s">
        <v>1913</v>
      </c>
      <c r="F145" s="169" t="s">
        <v>1914</v>
      </c>
      <c r="G145" s="170" t="s">
        <v>269</v>
      </c>
      <c r="H145" s="171">
        <v>1</v>
      </c>
      <c r="I145" s="172">
        <v>0.72</v>
      </c>
      <c r="J145" s="172">
        <f t="shared" si="0"/>
        <v>0.72</v>
      </c>
      <c r="K145" s="173"/>
      <c r="L145" s="174"/>
      <c r="M145" s="175" t="s">
        <v>1</v>
      </c>
      <c r="N145" s="176" t="s">
        <v>37</v>
      </c>
      <c r="O145" s="159">
        <v>0</v>
      </c>
      <c r="P145" s="159">
        <f t="shared" si="1"/>
        <v>0</v>
      </c>
      <c r="Q145" s="159">
        <v>0</v>
      </c>
      <c r="R145" s="159">
        <f t="shared" si="2"/>
        <v>0</v>
      </c>
      <c r="S145" s="159">
        <v>0</v>
      </c>
      <c r="T145" s="160">
        <f t="shared" si="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768</v>
      </c>
      <c r="AT145" s="161" t="s">
        <v>362</v>
      </c>
      <c r="AU145" s="161" t="s">
        <v>83</v>
      </c>
      <c r="AY145" s="14" t="s">
        <v>226</v>
      </c>
      <c r="BE145" s="162">
        <f t="shared" si="4"/>
        <v>0</v>
      </c>
      <c r="BF145" s="162">
        <f t="shared" si="5"/>
        <v>0.72</v>
      </c>
      <c r="BG145" s="162">
        <f t="shared" si="6"/>
        <v>0</v>
      </c>
      <c r="BH145" s="162">
        <f t="shared" si="7"/>
        <v>0</v>
      </c>
      <c r="BI145" s="162">
        <f t="shared" si="8"/>
        <v>0</v>
      </c>
      <c r="BJ145" s="14" t="s">
        <v>83</v>
      </c>
      <c r="BK145" s="162">
        <f t="shared" si="9"/>
        <v>0.72</v>
      </c>
      <c r="BL145" s="14" t="s">
        <v>431</v>
      </c>
      <c r="BM145" s="161" t="s">
        <v>283</v>
      </c>
    </row>
    <row r="146" spans="1:65" s="2" customFormat="1" ht="16.5" customHeight="1">
      <c r="A146" s="26"/>
      <c r="B146" s="149"/>
      <c r="C146" s="150" t="s">
        <v>257</v>
      </c>
      <c r="D146" s="150" t="s">
        <v>229</v>
      </c>
      <c r="E146" s="151" t="s">
        <v>1915</v>
      </c>
      <c r="F146" s="152" t="s">
        <v>1916</v>
      </c>
      <c r="G146" s="153" t="s">
        <v>269</v>
      </c>
      <c r="H146" s="154">
        <v>60</v>
      </c>
      <c r="I146" s="155">
        <v>0.77</v>
      </c>
      <c r="J146" s="155">
        <f t="shared" si="0"/>
        <v>46.2</v>
      </c>
      <c r="K146" s="156"/>
      <c r="L146" s="27"/>
      <c r="M146" s="157" t="s">
        <v>1</v>
      </c>
      <c r="N146" s="158" t="s">
        <v>37</v>
      </c>
      <c r="O146" s="159">
        <v>0</v>
      </c>
      <c r="P146" s="159">
        <f t="shared" si="1"/>
        <v>0</v>
      </c>
      <c r="Q146" s="159">
        <v>0</v>
      </c>
      <c r="R146" s="159">
        <f t="shared" si="2"/>
        <v>0</v>
      </c>
      <c r="S146" s="159">
        <v>0</v>
      </c>
      <c r="T146" s="160">
        <f t="shared" si="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431</v>
      </c>
      <c r="AT146" s="161" t="s">
        <v>229</v>
      </c>
      <c r="AU146" s="161" t="s">
        <v>83</v>
      </c>
      <c r="AY146" s="14" t="s">
        <v>226</v>
      </c>
      <c r="BE146" s="162">
        <f t="shared" si="4"/>
        <v>0</v>
      </c>
      <c r="BF146" s="162">
        <f t="shared" si="5"/>
        <v>46.2</v>
      </c>
      <c r="BG146" s="162">
        <f t="shared" si="6"/>
        <v>0</v>
      </c>
      <c r="BH146" s="162">
        <f t="shared" si="7"/>
        <v>0</v>
      </c>
      <c r="BI146" s="162">
        <f t="shared" si="8"/>
        <v>0</v>
      </c>
      <c r="BJ146" s="14" t="s">
        <v>83</v>
      </c>
      <c r="BK146" s="162">
        <f t="shared" si="9"/>
        <v>46.2</v>
      </c>
      <c r="BL146" s="14" t="s">
        <v>431</v>
      </c>
      <c r="BM146" s="161" t="s">
        <v>288</v>
      </c>
    </row>
    <row r="147" spans="1:65" s="2" customFormat="1" ht="24.2" customHeight="1">
      <c r="A147" s="26"/>
      <c r="B147" s="149"/>
      <c r="C147" s="167" t="s">
        <v>293</v>
      </c>
      <c r="D147" s="167" t="s">
        <v>362</v>
      </c>
      <c r="E147" s="168" t="s">
        <v>1917</v>
      </c>
      <c r="F147" s="169" t="s">
        <v>1918</v>
      </c>
      <c r="G147" s="170" t="s">
        <v>269</v>
      </c>
      <c r="H147" s="171">
        <v>60</v>
      </c>
      <c r="I147" s="172">
        <v>1.76</v>
      </c>
      <c r="J147" s="172">
        <f t="shared" si="0"/>
        <v>105.6</v>
      </c>
      <c r="K147" s="173"/>
      <c r="L147" s="174"/>
      <c r="M147" s="175" t="s">
        <v>1</v>
      </c>
      <c r="N147" s="176" t="s">
        <v>37</v>
      </c>
      <c r="O147" s="159">
        <v>0</v>
      </c>
      <c r="P147" s="159">
        <f t="shared" si="1"/>
        <v>0</v>
      </c>
      <c r="Q147" s="159">
        <v>0</v>
      </c>
      <c r="R147" s="159">
        <f t="shared" si="2"/>
        <v>0</v>
      </c>
      <c r="S147" s="159">
        <v>0</v>
      </c>
      <c r="T147" s="160">
        <f t="shared" si="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768</v>
      </c>
      <c r="AT147" s="161" t="s">
        <v>362</v>
      </c>
      <c r="AU147" s="161" t="s">
        <v>83</v>
      </c>
      <c r="AY147" s="14" t="s">
        <v>226</v>
      </c>
      <c r="BE147" s="162">
        <f t="shared" si="4"/>
        <v>0</v>
      </c>
      <c r="BF147" s="162">
        <f t="shared" si="5"/>
        <v>105.6</v>
      </c>
      <c r="BG147" s="162">
        <f t="shared" si="6"/>
        <v>0</v>
      </c>
      <c r="BH147" s="162">
        <f t="shared" si="7"/>
        <v>0</v>
      </c>
      <c r="BI147" s="162">
        <f t="shared" si="8"/>
        <v>0</v>
      </c>
      <c r="BJ147" s="14" t="s">
        <v>83</v>
      </c>
      <c r="BK147" s="162">
        <f t="shared" si="9"/>
        <v>105.6</v>
      </c>
      <c r="BL147" s="14" t="s">
        <v>431</v>
      </c>
      <c r="BM147" s="161" t="s">
        <v>296</v>
      </c>
    </row>
    <row r="148" spans="1:65" s="2" customFormat="1" ht="24.2" customHeight="1">
      <c r="A148" s="26"/>
      <c r="B148" s="149"/>
      <c r="C148" s="167" t="s">
        <v>260</v>
      </c>
      <c r="D148" s="167" t="s">
        <v>362</v>
      </c>
      <c r="E148" s="168" t="s">
        <v>1919</v>
      </c>
      <c r="F148" s="169" t="s">
        <v>1920</v>
      </c>
      <c r="G148" s="170" t="s">
        <v>269</v>
      </c>
      <c r="H148" s="171">
        <v>60</v>
      </c>
      <c r="I148" s="172">
        <v>0.88</v>
      </c>
      <c r="J148" s="172">
        <f t="shared" si="0"/>
        <v>52.8</v>
      </c>
      <c r="K148" s="173"/>
      <c r="L148" s="174"/>
      <c r="M148" s="175" t="s">
        <v>1</v>
      </c>
      <c r="N148" s="176" t="s">
        <v>37</v>
      </c>
      <c r="O148" s="159">
        <v>0</v>
      </c>
      <c r="P148" s="159">
        <f t="shared" si="1"/>
        <v>0</v>
      </c>
      <c r="Q148" s="159">
        <v>0</v>
      </c>
      <c r="R148" s="159">
        <f t="shared" si="2"/>
        <v>0</v>
      </c>
      <c r="S148" s="159">
        <v>0</v>
      </c>
      <c r="T148" s="160">
        <f t="shared" si="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768</v>
      </c>
      <c r="AT148" s="161" t="s">
        <v>362</v>
      </c>
      <c r="AU148" s="161" t="s">
        <v>83</v>
      </c>
      <c r="AY148" s="14" t="s">
        <v>226</v>
      </c>
      <c r="BE148" s="162">
        <f t="shared" si="4"/>
        <v>0</v>
      </c>
      <c r="BF148" s="162">
        <f t="shared" si="5"/>
        <v>52.8</v>
      </c>
      <c r="BG148" s="162">
        <f t="shared" si="6"/>
        <v>0</v>
      </c>
      <c r="BH148" s="162">
        <f t="shared" si="7"/>
        <v>0</v>
      </c>
      <c r="BI148" s="162">
        <f t="shared" si="8"/>
        <v>0</v>
      </c>
      <c r="BJ148" s="14" t="s">
        <v>83</v>
      </c>
      <c r="BK148" s="162">
        <f t="shared" si="9"/>
        <v>52.8</v>
      </c>
      <c r="BL148" s="14" t="s">
        <v>431</v>
      </c>
      <c r="BM148" s="161" t="s">
        <v>299</v>
      </c>
    </row>
    <row r="149" spans="1:65" s="2" customFormat="1" ht="24.2" customHeight="1">
      <c r="A149" s="26"/>
      <c r="B149" s="149"/>
      <c r="C149" s="150" t="s">
        <v>300</v>
      </c>
      <c r="D149" s="150" t="s">
        <v>229</v>
      </c>
      <c r="E149" s="151" t="s">
        <v>1921</v>
      </c>
      <c r="F149" s="152" t="s">
        <v>1922</v>
      </c>
      <c r="G149" s="153" t="s">
        <v>269</v>
      </c>
      <c r="H149" s="154">
        <v>20</v>
      </c>
      <c r="I149" s="155">
        <v>0.77</v>
      </c>
      <c r="J149" s="155">
        <f t="shared" si="0"/>
        <v>15.4</v>
      </c>
      <c r="K149" s="156"/>
      <c r="L149" s="27"/>
      <c r="M149" s="157" t="s">
        <v>1</v>
      </c>
      <c r="N149" s="158" t="s">
        <v>37</v>
      </c>
      <c r="O149" s="159">
        <v>0</v>
      </c>
      <c r="P149" s="159">
        <f t="shared" si="1"/>
        <v>0</v>
      </c>
      <c r="Q149" s="159">
        <v>0</v>
      </c>
      <c r="R149" s="159">
        <f t="shared" si="2"/>
        <v>0</v>
      </c>
      <c r="S149" s="159">
        <v>0</v>
      </c>
      <c r="T149" s="160">
        <f t="shared" si="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431</v>
      </c>
      <c r="AT149" s="161" t="s">
        <v>229</v>
      </c>
      <c r="AU149" s="161" t="s">
        <v>83</v>
      </c>
      <c r="AY149" s="14" t="s">
        <v>226</v>
      </c>
      <c r="BE149" s="162">
        <f t="shared" si="4"/>
        <v>0</v>
      </c>
      <c r="BF149" s="162">
        <f t="shared" si="5"/>
        <v>15.4</v>
      </c>
      <c r="BG149" s="162">
        <f t="shared" si="6"/>
        <v>0</v>
      </c>
      <c r="BH149" s="162">
        <f t="shared" si="7"/>
        <v>0</v>
      </c>
      <c r="BI149" s="162">
        <f t="shared" si="8"/>
        <v>0</v>
      </c>
      <c r="BJ149" s="14" t="s">
        <v>83</v>
      </c>
      <c r="BK149" s="162">
        <f t="shared" si="9"/>
        <v>15.4</v>
      </c>
      <c r="BL149" s="14" t="s">
        <v>431</v>
      </c>
      <c r="BM149" s="161" t="s">
        <v>303</v>
      </c>
    </row>
    <row r="150" spans="1:65" s="2" customFormat="1" ht="24.2" customHeight="1">
      <c r="A150" s="26"/>
      <c r="B150" s="149"/>
      <c r="C150" s="167" t="s">
        <v>7</v>
      </c>
      <c r="D150" s="167" t="s">
        <v>362</v>
      </c>
      <c r="E150" s="168" t="s">
        <v>1923</v>
      </c>
      <c r="F150" s="169" t="s">
        <v>1924</v>
      </c>
      <c r="G150" s="170" t="s">
        <v>269</v>
      </c>
      <c r="H150" s="171">
        <v>20</v>
      </c>
      <c r="I150" s="172">
        <v>0.77</v>
      </c>
      <c r="J150" s="172">
        <f t="shared" si="0"/>
        <v>15.4</v>
      </c>
      <c r="K150" s="173"/>
      <c r="L150" s="174"/>
      <c r="M150" s="175" t="s">
        <v>1</v>
      </c>
      <c r="N150" s="176" t="s">
        <v>37</v>
      </c>
      <c r="O150" s="159">
        <v>0</v>
      </c>
      <c r="P150" s="159">
        <f t="shared" si="1"/>
        <v>0</v>
      </c>
      <c r="Q150" s="159">
        <v>0</v>
      </c>
      <c r="R150" s="159">
        <f t="shared" si="2"/>
        <v>0</v>
      </c>
      <c r="S150" s="159">
        <v>0</v>
      </c>
      <c r="T150" s="160">
        <f t="shared" si="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768</v>
      </c>
      <c r="AT150" s="161" t="s">
        <v>362</v>
      </c>
      <c r="AU150" s="161" t="s">
        <v>83</v>
      </c>
      <c r="AY150" s="14" t="s">
        <v>226</v>
      </c>
      <c r="BE150" s="162">
        <f t="shared" si="4"/>
        <v>0</v>
      </c>
      <c r="BF150" s="162">
        <f t="shared" si="5"/>
        <v>15.4</v>
      </c>
      <c r="BG150" s="162">
        <f t="shared" si="6"/>
        <v>0</v>
      </c>
      <c r="BH150" s="162">
        <f t="shared" si="7"/>
        <v>0</v>
      </c>
      <c r="BI150" s="162">
        <f t="shared" si="8"/>
        <v>0</v>
      </c>
      <c r="BJ150" s="14" t="s">
        <v>83</v>
      </c>
      <c r="BK150" s="162">
        <f t="shared" si="9"/>
        <v>15.4</v>
      </c>
      <c r="BL150" s="14" t="s">
        <v>431</v>
      </c>
      <c r="BM150" s="161" t="s">
        <v>306</v>
      </c>
    </row>
    <row r="151" spans="1:65" s="2" customFormat="1" ht="24.2" customHeight="1">
      <c r="A151" s="26"/>
      <c r="B151" s="149"/>
      <c r="C151" s="150" t="s">
        <v>309</v>
      </c>
      <c r="D151" s="150" t="s">
        <v>229</v>
      </c>
      <c r="E151" s="151" t="s">
        <v>1925</v>
      </c>
      <c r="F151" s="152" t="s">
        <v>1926</v>
      </c>
      <c r="G151" s="153" t="s">
        <v>269</v>
      </c>
      <c r="H151" s="154">
        <v>4</v>
      </c>
      <c r="I151" s="155">
        <v>9.35</v>
      </c>
      <c r="J151" s="155">
        <f t="shared" si="0"/>
        <v>37.4</v>
      </c>
      <c r="K151" s="156"/>
      <c r="L151" s="27"/>
      <c r="M151" s="157" t="s">
        <v>1</v>
      </c>
      <c r="N151" s="158" t="s">
        <v>37</v>
      </c>
      <c r="O151" s="159">
        <v>0</v>
      </c>
      <c r="P151" s="159">
        <f t="shared" si="1"/>
        <v>0</v>
      </c>
      <c r="Q151" s="159">
        <v>0</v>
      </c>
      <c r="R151" s="159">
        <f t="shared" si="2"/>
        <v>0</v>
      </c>
      <c r="S151" s="159">
        <v>0</v>
      </c>
      <c r="T151" s="160">
        <f t="shared" si="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431</v>
      </c>
      <c r="AT151" s="161" t="s">
        <v>229</v>
      </c>
      <c r="AU151" s="161" t="s">
        <v>83</v>
      </c>
      <c r="AY151" s="14" t="s">
        <v>226</v>
      </c>
      <c r="BE151" s="162">
        <f t="shared" si="4"/>
        <v>0</v>
      </c>
      <c r="BF151" s="162">
        <f t="shared" si="5"/>
        <v>37.4</v>
      </c>
      <c r="BG151" s="162">
        <f t="shared" si="6"/>
        <v>0</v>
      </c>
      <c r="BH151" s="162">
        <f t="shared" si="7"/>
        <v>0</v>
      </c>
      <c r="BI151" s="162">
        <f t="shared" si="8"/>
        <v>0</v>
      </c>
      <c r="BJ151" s="14" t="s">
        <v>83</v>
      </c>
      <c r="BK151" s="162">
        <f t="shared" si="9"/>
        <v>37.4</v>
      </c>
      <c r="BL151" s="14" t="s">
        <v>431</v>
      </c>
      <c r="BM151" s="161" t="s">
        <v>312</v>
      </c>
    </row>
    <row r="152" spans="1:65" s="2" customFormat="1" ht="24.2" customHeight="1">
      <c r="A152" s="26"/>
      <c r="B152" s="149"/>
      <c r="C152" s="167" t="s">
        <v>266</v>
      </c>
      <c r="D152" s="167" t="s">
        <v>362</v>
      </c>
      <c r="E152" s="168" t="s">
        <v>1927</v>
      </c>
      <c r="F152" s="169" t="s">
        <v>1928</v>
      </c>
      <c r="G152" s="170" t="s">
        <v>269</v>
      </c>
      <c r="H152" s="171">
        <v>4</v>
      </c>
      <c r="I152" s="172">
        <v>13.75</v>
      </c>
      <c r="J152" s="172">
        <f t="shared" si="0"/>
        <v>55</v>
      </c>
      <c r="K152" s="173"/>
      <c r="L152" s="174"/>
      <c r="M152" s="175" t="s">
        <v>1</v>
      </c>
      <c r="N152" s="176" t="s">
        <v>37</v>
      </c>
      <c r="O152" s="159">
        <v>0</v>
      </c>
      <c r="P152" s="159">
        <f t="shared" si="1"/>
        <v>0</v>
      </c>
      <c r="Q152" s="159">
        <v>0</v>
      </c>
      <c r="R152" s="159">
        <f t="shared" si="2"/>
        <v>0</v>
      </c>
      <c r="S152" s="159">
        <v>0</v>
      </c>
      <c r="T152" s="160">
        <f t="shared" si="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768</v>
      </c>
      <c r="AT152" s="161" t="s">
        <v>362</v>
      </c>
      <c r="AU152" s="161" t="s">
        <v>83</v>
      </c>
      <c r="AY152" s="14" t="s">
        <v>226</v>
      </c>
      <c r="BE152" s="162">
        <f t="shared" si="4"/>
        <v>0</v>
      </c>
      <c r="BF152" s="162">
        <f t="shared" si="5"/>
        <v>55</v>
      </c>
      <c r="BG152" s="162">
        <f t="shared" si="6"/>
        <v>0</v>
      </c>
      <c r="BH152" s="162">
        <f t="shared" si="7"/>
        <v>0</v>
      </c>
      <c r="BI152" s="162">
        <f t="shared" si="8"/>
        <v>0</v>
      </c>
      <c r="BJ152" s="14" t="s">
        <v>83</v>
      </c>
      <c r="BK152" s="162">
        <f t="shared" si="9"/>
        <v>55</v>
      </c>
      <c r="BL152" s="14" t="s">
        <v>431</v>
      </c>
      <c r="BM152" s="161" t="s">
        <v>315</v>
      </c>
    </row>
    <row r="153" spans="1:65" s="2" customFormat="1" ht="16.5" customHeight="1">
      <c r="A153" s="26"/>
      <c r="B153" s="149"/>
      <c r="C153" s="150" t="s">
        <v>316</v>
      </c>
      <c r="D153" s="150" t="s">
        <v>229</v>
      </c>
      <c r="E153" s="151" t="s">
        <v>1929</v>
      </c>
      <c r="F153" s="152" t="s">
        <v>1930</v>
      </c>
      <c r="G153" s="153" t="s">
        <v>269</v>
      </c>
      <c r="H153" s="154">
        <v>4</v>
      </c>
      <c r="I153" s="155">
        <v>9.35</v>
      </c>
      <c r="J153" s="155">
        <f t="shared" si="0"/>
        <v>37.4</v>
      </c>
      <c r="K153" s="156"/>
      <c r="L153" s="27"/>
      <c r="M153" s="157" t="s">
        <v>1</v>
      </c>
      <c r="N153" s="158" t="s">
        <v>37</v>
      </c>
      <c r="O153" s="159">
        <v>0</v>
      </c>
      <c r="P153" s="159">
        <f t="shared" si="1"/>
        <v>0</v>
      </c>
      <c r="Q153" s="159">
        <v>0</v>
      </c>
      <c r="R153" s="159">
        <f t="shared" si="2"/>
        <v>0</v>
      </c>
      <c r="S153" s="159">
        <v>0</v>
      </c>
      <c r="T153" s="160">
        <f t="shared" si="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431</v>
      </c>
      <c r="AT153" s="161" t="s">
        <v>229</v>
      </c>
      <c r="AU153" s="161" t="s">
        <v>83</v>
      </c>
      <c r="AY153" s="14" t="s">
        <v>226</v>
      </c>
      <c r="BE153" s="162">
        <f t="shared" si="4"/>
        <v>0</v>
      </c>
      <c r="BF153" s="162">
        <f t="shared" si="5"/>
        <v>37.4</v>
      </c>
      <c r="BG153" s="162">
        <f t="shared" si="6"/>
        <v>0</v>
      </c>
      <c r="BH153" s="162">
        <f t="shared" si="7"/>
        <v>0</v>
      </c>
      <c r="BI153" s="162">
        <f t="shared" si="8"/>
        <v>0</v>
      </c>
      <c r="BJ153" s="14" t="s">
        <v>83</v>
      </c>
      <c r="BK153" s="162">
        <f t="shared" si="9"/>
        <v>37.4</v>
      </c>
      <c r="BL153" s="14" t="s">
        <v>431</v>
      </c>
      <c r="BM153" s="161" t="s">
        <v>319</v>
      </c>
    </row>
    <row r="154" spans="1:65" s="2" customFormat="1" ht="24.2" customHeight="1">
      <c r="A154" s="26"/>
      <c r="B154" s="149"/>
      <c r="C154" s="167" t="s">
        <v>270</v>
      </c>
      <c r="D154" s="167" t="s">
        <v>362</v>
      </c>
      <c r="E154" s="168" t="s">
        <v>1931</v>
      </c>
      <c r="F154" s="169" t="s">
        <v>1932</v>
      </c>
      <c r="G154" s="170" t="s">
        <v>269</v>
      </c>
      <c r="H154" s="171">
        <v>4</v>
      </c>
      <c r="I154" s="172">
        <v>17.38</v>
      </c>
      <c r="J154" s="172">
        <f t="shared" si="0"/>
        <v>69.52</v>
      </c>
      <c r="K154" s="173"/>
      <c r="L154" s="174"/>
      <c r="M154" s="175" t="s">
        <v>1</v>
      </c>
      <c r="N154" s="176" t="s">
        <v>37</v>
      </c>
      <c r="O154" s="159">
        <v>0</v>
      </c>
      <c r="P154" s="159">
        <f t="shared" si="1"/>
        <v>0</v>
      </c>
      <c r="Q154" s="159">
        <v>0</v>
      </c>
      <c r="R154" s="159">
        <f t="shared" si="2"/>
        <v>0</v>
      </c>
      <c r="S154" s="159">
        <v>0</v>
      </c>
      <c r="T154" s="160">
        <f t="shared" si="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768</v>
      </c>
      <c r="AT154" s="161" t="s">
        <v>362</v>
      </c>
      <c r="AU154" s="161" t="s">
        <v>83</v>
      </c>
      <c r="AY154" s="14" t="s">
        <v>226</v>
      </c>
      <c r="BE154" s="162">
        <f t="shared" si="4"/>
        <v>0</v>
      </c>
      <c r="BF154" s="162">
        <f t="shared" si="5"/>
        <v>69.52</v>
      </c>
      <c r="BG154" s="162">
        <f t="shared" si="6"/>
        <v>0</v>
      </c>
      <c r="BH154" s="162">
        <f t="shared" si="7"/>
        <v>0</v>
      </c>
      <c r="BI154" s="162">
        <f t="shared" si="8"/>
        <v>0</v>
      </c>
      <c r="BJ154" s="14" t="s">
        <v>83</v>
      </c>
      <c r="BK154" s="162">
        <f t="shared" si="9"/>
        <v>69.52</v>
      </c>
      <c r="BL154" s="14" t="s">
        <v>431</v>
      </c>
      <c r="BM154" s="161" t="s">
        <v>324</v>
      </c>
    </row>
    <row r="155" spans="1:65" s="2" customFormat="1" ht="16.5" customHeight="1">
      <c r="A155" s="26"/>
      <c r="B155" s="149"/>
      <c r="C155" s="150" t="s">
        <v>327</v>
      </c>
      <c r="D155" s="150" t="s">
        <v>229</v>
      </c>
      <c r="E155" s="151" t="s">
        <v>1933</v>
      </c>
      <c r="F155" s="152" t="s">
        <v>1934</v>
      </c>
      <c r="G155" s="153" t="s">
        <v>269</v>
      </c>
      <c r="H155" s="154">
        <v>4</v>
      </c>
      <c r="I155" s="155">
        <v>1.65</v>
      </c>
      <c r="J155" s="155">
        <f t="shared" si="0"/>
        <v>6.6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 t="shared" si="1"/>
        <v>0</v>
      </c>
      <c r="Q155" s="159">
        <v>0</v>
      </c>
      <c r="R155" s="159">
        <f t="shared" si="2"/>
        <v>0</v>
      </c>
      <c r="S155" s="159">
        <v>0</v>
      </c>
      <c r="T155" s="160">
        <f t="shared" si="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431</v>
      </c>
      <c r="AT155" s="161" t="s">
        <v>229</v>
      </c>
      <c r="AU155" s="161" t="s">
        <v>83</v>
      </c>
      <c r="AY155" s="14" t="s">
        <v>226</v>
      </c>
      <c r="BE155" s="162">
        <f t="shared" si="4"/>
        <v>0</v>
      </c>
      <c r="BF155" s="162">
        <f t="shared" si="5"/>
        <v>6.6</v>
      </c>
      <c r="BG155" s="162">
        <f t="shared" si="6"/>
        <v>0</v>
      </c>
      <c r="BH155" s="162">
        <f t="shared" si="7"/>
        <v>0</v>
      </c>
      <c r="BI155" s="162">
        <f t="shared" si="8"/>
        <v>0</v>
      </c>
      <c r="BJ155" s="14" t="s">
        <v>83</v>
      </c>
      <c r="BK155" s="162">
        <f t="shared" si="9"/>
        <v>6.6</v>
      </c>
      <c r="BL155" s="14" t="s">
        <v>431</v>
      </c>
      <c r="BM155" s="161" t="s">
        <v>330</v>
      </c>
    </row>
    <row r="156" spans="1:65" s="2" customFormat="1" ht="24.2" customHeight="1">
      <c r="A156" s="26"/>
      <c r="B156" s="149"/>
      <c r="C156" s="167" t="s">
        <v>276</v>
      </c>
      <c r="D156" s="167" t="s">
        <v>362</v>
      </c>
      <c r="E156" s="168" t="s">
        <v>1935</v>
      </c>
      <c r="F156" s="169" t="s">
        <v>1936</v>
      </c>
      <c r="G156" s="170" t="s">
        <v>269</v>
      </c>
      <c r="H156" s="171">
        <v>4</v>
      </c>
      <c r="I156" s="172">
        <v>10.23</v>
      </c>
      <c r="J156" s="172">
        <f t="shared" si="0"/>
        <v>40.92</v>
      </c>
      <c r="K156" s="173"/>
      <c r="L156" s="174"/>
      <c r="M156" s="175" t="s">
        <v>1</v>
      </c>
      <c r="N156" s="176" t="s">
        <v>37</v>
      </c>
      <c r="O156" s="159">
        <v>0</v>
      </c>
      <c r="P156" s="159">
        <f t="shared" si="1"/>
        <v>0</v>
      </c>
      <c r="Q156" s="159">
        <v>0</v>
      </c>
      <c r="R156" s="159">
        <f t="shared" si="2"/>
        <v>0</v>
      </c>
      <c r="S156" s="159">
        <v>0</v>
      </c>
      <c r="T156" s="160">
        <f t="shared" si="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768</v>
      </c>
      <c r="AT156" s="161" t="s">
        <v>362</v>
      </c>
      <c r="AU156" s="161" t="s">
        <v>83</v>
      </c>
      <c r="AY156" s="14" t="s">
        <v>226</v>
      </c>
      <c r="BE156" s="162">
        <f t="shared" si="4"/>
        <v>0</v>
      </c>
      <c r="BF156" s="162">
        <f t="shared" si="5"/>
        <v>40.92</v>
      </c>
      <c r="BG156" s="162">
        <f t="shared" si="6"/>
        <v>0</v>
      </c>
      <c r="BH156" s="162">
        <f t="shared" si="7"/>
        <v>0</v>
      </c>
      <c r="BI156" s="162">
        <f t="shared" si="8"/>
        <v>0</v>
      </c>
      <c r="BJ156" s="14" t="s">
        <v>83</v>
      </c>
      <c r="BK156" s="162">
        <f t="shared" si="9"/>
        <v>40.92</v>
      </c>
      <c r="BL156" s="14" t="s">
        <v>431</v>
      </c>
      <c r="BM156" s="161" t="s">
        <v>408</v>
      </c>
    </row>
    <row r="157" spans="1:65" s="2" customFormat="1" ht="24.2" customHeight="1">
      <c r="A157" s="26"/>
      <c r="B157" s="149"/>
      <c r="C157" s="167" t="s">
        <v>409</v>
      </c>
      <c r="D157" s="167" t="s">
        <v>362</v>
      </c>
      <c r="E157" s="168" t="s">
        <v>1937</v>
      </c>
      <c r="F157" s="169" t="s">
        <v>1938</v>
      </c>
      <c r="G157" s="170" t="s">
        <v>269</v>
      </c>
      <c r="H157" s="171">
        <v>4</v>
      </c>
      <c r="I157" s="172">
        <v>3.85</v>
      </c>
      <c r="J157" s="172">
        <f t="shared" si="0"/>
        <v>15.4</v>
      </c>
      <c r="K157" s="173"/>
      <c r="L157" s="174"/>
      <c r="M157" s="175" t="s">
        <v>1</v>
      </c>
      <c r="N157" s="176" t="s">
        <v>37</v>
      </c>
      <c r="O157" s="159">
        <v>0</v>
      </c>
      <c r="P157" s="159">
        <f t="shared" si="1"/>
        <v>0</v>
      </c>
      <c r="Q157" s="159">
        <v>0</v>
      </c>
      <c r="R157" s="159">
        <f t="shared" si="2"/>
        <v>0</v>
      </c>
      <c r="S157" s="159">
        <v>0</v>
      </c>
      <c r="T157" s="160">
        <f t="shared" si="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768</v>
      </c>
      <c r="AT157" s="161" t="s">
        <v>362</v>
      </c>
      <c r="AU157" s="161" t="s">
        <v>83</v>
      </c>
      <c r="AY157" s="14" t="s">
        <v>226</v>
      </c>
      <c r="BE157" s="162">
        <f t="shared" si="4"/>
        <v>0</v>
      </c>
      <c r="BF157" s="162">
        <f t="shared" si="5"/>
        <v>15.4</v>
      </c>
      <c r="BG157" s="162">
        <f t="shared" si="6"/>
        <v>0</v>
      </c>
      <c r="BH157" s="162">
        <f t="shared" si="7"/>
        <v>0</v>
      </c>
      <c r="BI157" s="162">
        <f t="shared" si="8"/>
        <v>0</v>
      </c>
      <c r="BJ157" s="14" t="s">
        <v>83</v>
      </c>
      <c r="BK157" s="162">
        <f t="shared" si="9"/>
        <v>15.4</v>
      </c>
      <c r="BL157" s="14" t="s">
        <v>431</v>
      </c>
      <c r="BM157" s="161" t="s">
        <v>412</v>
      </c>
    </row>
    <row r="158" spans="1:65" s="2" customFormat="1" ht="16.5" customHeight="1">
      <c r="A158" s="26"/>
      <c r="B158" s="149"/>
      <c r="C158" s="167" t="s">
        <v>279</v>
      </c>
      <c r="D158" s="167" t="s">
        <v>362</v>
      </c>
      <c r="E158" s="168" t="s">
        <v>1939</v>
      </c>
      <c r="F158" s="169" t="s">
        <v>1940</v>
      </c>
      <c r="G158" s="170" t="s">
        <v>269</v>
      </c>
      <c r="H158" s="171">
        <v>4</v>
      </c>
      <c r="I158" s="172">
        <v>5.39</v>
      </c>
      <c r="J158" s="172">
        <f t="shared" si="0"/>
        <v>21.56</v>
      </c>
      <c r="K158" s="173"/>
      <c r="L158" s="174"/>
      <c r="M158" s="175" t="s">
        <v>1</v>
      </c>
      <c r="N158" s="176" t="s">
        <v>37</v>
      </c>
      <c r="O158" s="159">
        <v>0</v>
      </c>
      <c r="P158" s="159">
        <f t="shared" si="1"/>
        <v>0</v>
      </c>
      <c r="Q158" s="159">
        <v>0</v>
      </c>
      <c r="R158" s="159">
        <f t="shared" si="2"/>
        <v>0</v>
      </c>
      <c r="S158" s="159">
        <v>0</v>
      </c>
      <c r="T158" s="160">
        <f t="shared" si="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768</v>
      </c>
      <c r="AT158" s="161" t="s">
        <v>362</v>
      </c>
      <c r="AU158" s="161" t="s">
        <v>83</v>
      </c>
      <c r="AY158" s="14" t="s">
        <v>226</v>
      </c>
      <c r="BE158" s="162">
        <f t="shared" si="4"/>
        <v>0</v>
      </c>
      <c r="BF158" s="162">
        <f t="shared" si="5"/>
        <v>21.56</v>
      </c>
      <c r="BG158" s="162">
        <f t="shared" si="6"/>
        <v>0</v>
      </c>
      <c r="BH158" s="162">
        <f t="shared" si="7"/>
        <v>0</v>
      </c>
      <c r="BI158" s="162">
        <f t="shared" si="8"/>
        <v>0</v>
      </c>
      <c r="BJ158" s="14" t="s">
        <v>83</v>
      </c>
      <c r="BK158" s="162">
        <f t="shared" si="9"/>
        <v>21.56</v>
      </c>
      <c r="BL158" s="14" t="s">
        <v>431</v>
      </c>
      <c r="BM158" s="161" t="s">
        <v>415</v>
      </c>
    </row>
    <row r="159" spans="1:65" s="2" customFormat="1" ht="16.5" customHeight="1">
      <c r="A159" s="26"/>
      <c r="B159" s="149"/>
      <c r="C159" s="150" t="s">
        <v>416</v>
      </c>
      <c r="D159" s="150" t="s">
        <v>229</v>
      </c>
      <c r="E159" s="151" t="s">
        <v>1941</v>
      </c>
      <c r="F159" s="152" t="s">
        <v>1942</v>
      </c>
      <c r="G159" s="153" t="s">
        <v>269</v>
      </c>
      <c r="H159" s="154">
        <v>38</v>
      </c>
      <c r="I159" s="155">
        <v>1.43</v>
      </c>
      <c r="J159" s="155">
        <f t="shared" si="0"/>
        <v>54.34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 t="shared" si="1"/>
        <v>0</v>
      </c>
      <c r="Q159" s="159">
        <v>0</v>
      </c>
      <c r="R159" s="159">
        <f t="shared" si="2"/>
        <v>0</v>
      </c>
      <c r="S159" s="159">
        <v>0</v>
      </c>
      <c r="T159" s="160">
        <f t="shared" si="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431</v>
      </c>
      <c r="AT159" s="161" t="s">
        <v>229</v>
      </c>
      <c r="AU159" s="161" t="s">
        <v>83</v>
      </c>
      <c r="AY159" s="14" t="s">
        <v>226</v>
      </c>
      <c r="BE159" s="162">
        <f t="shared" si="4"/>
        <v>0</v>
      </c>
      <c r="BF159" s="162">
        <f t="shared" si="5"/>
        <v>54.34</v>
      </c>
      <c r="BG159" s="162">
        <f t="shared" si="6"/>
        <v>0</v>
      </c>
      <c r="BH159" s="162">
        <f t="shared" si="7"/>
        <v>0</v>
      </c>
      <c r="BI159" s="162">
        <f t="shared" si="8"/>
        <v>0</v>
      </c>
      <c r="BJ159" s="14" t="s">
        <v>83</v>
      </c>
      <c r="BK159" s="162">
        <f t="shared" si="9"/>
        <v>54.34</v>
      </c>
      <c r="BL159" s="14" t="s">
        <v>431</v>
      </c>
      <c r="BM159" s="161" t="s">
        <v>419</v>
      </c>
    </row>
    <row r="160" spans="1:65" s="2" customFormat="1" ht="24.2" customHeight="1">
      <c r="A160" s="26"/>
      <c r="B160" s="149"/>
      <c r="C160" s="167" t="s">
        <v>283</v>
      </c>
      <c r="D160" s="167" t="s">
        <v>362</v>
      </c>
      <c r="E160" s="168" t="s">
        <v>1943</v>
      </c>
      <c r="F160" s="169" t="s">
        <v>1944</v>
      </c>
      <c r="G160" s="170" t="s">
        <v>269</v>
      </c>
      <c r="H160" s="171">
        <v>38</v>
      </c>
      <c r="I160" s="172">
        <v>0.61</v>
      </c>
      <c r="J160" s="172">
        <f t="shared" si="0"/>
        <v>23.18</v>
      </c>
      <c r="K160" s="173"/>
      <c r="L160" s="174"/>
      <c r="M160" s="175" t="s">
        <v>1</v>
      </c>
      <c r="N160" s="176" t="s">
        <v>37</v>
      </c>
      <c r="O160" s="159">
        <v>0</v>
      </c>
      <c r="P160" s="159">
        <f t="shared" si="1"/>
        <v>0</v>
      </c>
      <c r="Q160" s="159">
        <v>0</v>
      </c>
      <c r="R160" s="159">
        <f t="shared" si="2"/>
        <v>0</v>
      </c>
      <c r="S160" s="159">
        <v>0</v>
      </c>
      <c r="T160" s="160">
        <f t="shared" si="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768</v>
      </c>
      <c r="AT160" s="161" t="s">
        <v>362</v>
      </c>
      <c r="AU160" s="161" t="s">
        <v>83</v>
      </c>
      <c r="AY160" s="14" t="s">
        <v>226</v>
      </c>
      <c r="BE160" s="162">
        <f t="shared" si="4"/>
        <v>0</v>
      </c>
      <c r="BF160" s="162">
        <f t="shared" si="5"/>
        <v>23.18</v>
      </c>
      <c r="BG160" s="162">
        <f t="shared" si="6"/>
        <v>0</v>
      </c>
      <c r="BH160" s="162">
        <f t="shared" si="7"/>
        <v>0</v>
      </c>
      <c r="BI160" s="162">
        <f t="shared" si="8"/>
        <v>0</v>
      </c>
      <c r="BJ160" s="14" t="s">
        <v>83</v>
      </c>
      <c r="BK160" s="162">
        <f t="shared" si="9"/>
        <v>23.18</v>
      </c>
      <c r="BL160" s="14" t="s">
        <v>431</v>
      </c>
      <c r="BM160" s="161" t="s">
        <v>424</v>
      </c>
    </row>
    <row r="161" spans="1:65" s="2" customFormat="1" ht="16.5" customHeight="1">
      <c r="A161" s="26"/>
      <c r="B161" s="149"/>
      <c r="C161" s="150" t="s">
        <v>425</v>
      </c>
      <c r="D161" s="150" t="s">
        <v>229</v>
      </c>
      <c r="E161" s="151" t="s">
        <v>1945</v>
      </c>
      <c r="F161" s="152" t="s">
        <v>1946</v>
      </c>
      <c r="G161" s="153" t="s">
        <v>269</v>
      </c>
      <c r="H161" s="154">
        <v>2</v>
      </c>
      <c r="I161" s="155">
        <v>1.43</v>
      </c>
      <c r="J161" s="155">
        <f t="shared" si="0"/>
        <v>2.86</v>
      </c>
      <c r="K161" s="156"/>
      <c r="L161" s="27"/>
      <c r="M161" s="157" t="s">
        <v>1</v>
      </c>
      <c r="N161" s="158" t="s">
        <v>37</v>
      </c>
      <c r="O161" s="159">
        <v>0</v>
      </c>
      <c r="P161" s="159">
        <f t="shared" si="1"/>
        <v>0</v>
      </c>
      <c r="Q161" s="159">
        <v>0</v>
      </c>
      <c r="R161" s="159">
        <f t="shared" si="2"/>
        <v>0</v>
      </c>
      <c r="S161" s="159">
        <v>0</v>
      </c>
      <c r="T161" s="160">
        <f t="shared" si="3"/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431</v>
      </c>
      <c r="AT161" s="161" t="s">
        <v>229</v>
      </c>
      <c r="AU161" s="161" t="s">
        <v>83</v>
      </c>
      <c r="AY161" s="14" t="s">
        <v>226</v>
      </c>
      <c r="BE161" s="162">
        <f t="shared" si="4"/>
        <v>0</v>
      </c>
      <c r="BF161" s="162">
        <f t="shared" si="5"/>
        <v>2.86</v>
      </c>
      <c r="BG161" s="162">
        <f t="shared" si="6"/>
        <v>0</v>
      </c>
      <c r="BH161" s="162">
        <f t="shared" si="7"/>
        <v>0</v>
      </c>
      <c r="BI161" s="162">
        <f t="shared" si="8"/>
        <v>0</v>
      </c>
      <c r="BJ161" s="14" t="s">
        <v>83</v>
      </c>
      <c r="BK161" s="162">
        <f t="shared" si="9"/>
        <v>2.86</v>
      </c>
      <c r="BL161" s="14" t="s">
        <v>431</v>
      </c>
      <c r="BM161" s="161" t="s">
        <v>428</v>
      </c>
    </row>
    <row r="162" spans="1:65" s="2" customFormat="1" ht="16.5" customHeight="1">
      <c r="A162" s="26"/>
      <c r="B162" s="149"/>
      <c r="C162" s="167" t="s">
        <v>288</v>
      </c>
      <c r="D162" s="167" t="s">
        <v>362</v>
      </c>
      <c r="E162" s="168" t="s">
        <v>1564</v>
      </c>
      <c r="F162" s="169" t="s">
        <v>1565</v>
      </c>
      <c r="G162" s="170" t="s">
        <v>269</v>
      </c>
      <c r="H162" s="171">
        <v>2</v>
      </c>
      <c r="I162" s="172">
        <v>0.88</v>
      </c>
      <c r="J162" s="172">
        <f t="shared" si="0"/>
        <v>1.76</v>
      </c>
      <c r="K162" s="173"/>
      <c r="L162" s="174"/>
      <c r="M162" s="175" t="s">
        <v>1</v>
      </c>
      <c r="N162" s="176" t="s">
        <v>37</v>
      </c>
      <c r="O162" s="159">
        <v>0</v>
      </c>
      <c r="P162" s="159">
        <f t="shared" si="1"/>
        <v>0</v>
      </c>
      <c r="Q162" s="159">
        <v>0</v>
      </c>
      <c r="R162" s="159">
        <f t="shared" si="2"/>
        <v>0</v>
      </c>
      <c r="S162" s="159">
        <v>0</v>
      </c>
      <c r="T162" s="160">
        <f t="shared" si="3"/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768</v>
      </c>
      <c r="AT162" s="161" t="s">
        <v>362</v>
      </c>
      <c r="AU162" s="161" t="s">
        <v>83</v>
      </c>
      <c r="AY162" s="14" t="s">
        <v>226</v>
      </c>
      <c r="BE162" s="162">
        <f t="shared" si="4"/>
        <v>0</v>
      </c>
      <c r="BF162" s="162">
        <f t="shared" si="5"/>
        <v>1.76</v>
      </c>
      <c r="BG162" s="162">
        <f t="shared" si="6"/>
        <v>0</v>
      </c>
      <c r="BH162" s="162">
        <f t="shared" si="7"/>
        <v>0</v>
      </c>
      <c r="BI162" s="162">
        <f t="shared" si="8"/>
        <v>0</v>
      </c>
      <c r="BJ162" s="14" t="s">
        <v>83</v>
      </c>
      <c r="BK162" s="162">
        <f t="shared" si="9"/>
        <v>1.76</v>
      </c>
      <c r="BL162" s="14" t="s">
        <v>431</v>
      </c>
      <c r="BM162" s="161" t="s">
        <v>431</v>
      </c>
    </row>
    <row r="163" spans="1:65" s="2" customFormat="1" ht="16.5" customHeight="1">
      <c r="A163" s="26"/>
      <c r="B163" s="149"/>
      <c r="C163" s="150" t="s">
        <v>432</v>
      </c>
      <c r="D163" s="150" t="s">
        <v>229</v>
      </c>
      <c r="E163" s="151" t="s">
        <v>1947</v>
      </c>
      <c r="F163" s="152" t="s">
        <v>1948</v>
      </c>
      <c r="G163" s="153" t="s">
        <v>269</v>
      </c>
      <c r="H163" s="154">
        <v>4</v>
      </c>
      <c r="I163" s="155">
        <v>1.43</v>
      </c>
      <c r="J163" s="155">
        <f t="shared" ref="J163:J181" si="10">ROUND(I163*H163,2)</f>
        <v>5.72</v>
      </c>
      <c r="K163" s="156"/>
      <c r="L163" s="27"/>
      <c r="M163" s="157" t="s">
        <v>1</v>
      </c>
      <c r="N163" s="158" t="s">
        <v>37</v>
      </c>
      <c r="O163" s="159">
        <v>0</v>
      </c>
      <c r="P163" s="159">
        <f t="shared" ref="P163:P181" si="11">O163*H163</f>
        <v>0</v>
      </c>
      <c r="Q163" s="159">
        <v>0</v>
      </c>
      <c r="R163" s="159">
        <f t="shared" ref="R163:R181" si="12">Q163*H163</f>
        <v>0</v>
      </c>
      <c r="S163" s="159">
        <v>0</v>
      </c>
      <c r="T163" s="160">
        <f t="shared" ref="T163:T181" si="13">S163*H163</f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431</v>
      </c>
      <c r="AT163" s="161" t="s">
        <v>229</v>
      </c>
      <c r="AU163" s="161" t="s">
        <v>83</v>
      </c>
      <c r="AY163" s="14" t="s">
        <v>226</v>
      </c>
      <c r="BE163" s="162">
        <f t="shared" ref="BE163:BE181" si="14">IF(N163="základná",J163,0)</f>
        <v>0</v>
      </c>
      <c r="BF163" s="162">
        <f t="shared" ref="BF163:BF181" si="15">IF(N163="znížená",J163,0)</f>
        <v>5.72</v>
      </c>
      <c r="BG163" s="162">
        <f t="shared" ref="BG163:BG181" si="16">IF(N163="zákl. prenesená",J163,0)</f>
        <v>0</v>
      </c>
      <c r="BH163" s="162">
        <f t="shared" ref="BH163:BH181" si="17">IF(N163="zníž. prenesená",J163,0)</f>
        <v>0</v>
      </c>
      <c r="BI163" s="162">
        <f t="shared" ref="BI163:BI181" si="18">IF(N163="nulová",J163,0)</f>
        <v>0</v>
      </c>
      <c r="BJ163" s="14" t="s">
        <v>83</v>
      </c>
      <c r="BK163" s="162">
        <f t="shared" ref="BK163:BK181" si="19">ROUND(I163*H163,2)</f>
        <v>5.72</v>
      </c>
      <c r="BL163" s="14" t="s">
        <v>431</v>
      </c>
      <c r="BM163" s="161" t="s">
        <v>435</v>
      </c>
    </row>
    <row r="164" spans="1:65" s="2" customFormat="1" ht="16.5" customHeight="1">
      <c r="A164" s="26"/>
      <c r="B164" s="149"/>
      <c r="C164" s="167" t="s">
        <v>296</v>
      </c>
      <c r="D164" s="167" t="s">
        <v>362</v>
      </c>
      <c r="E164" s="168" t="s">
        <v>1949</v>
      </c>
      <c r="F164" s="169" t="s">
        <v>1950</v>
      </c>
      <c r="G164" s="170" t="s">
        <v>269</v>
      </c>
      <c r="H164" s="171">
        <v>4</v>
      </c>
      <c r="I164" s="172">
        <v>1.38</v>
      </c>
      <c r="J164" s="172">
        <f t="shared" si="10"/>
        <v>5.52</v>
      </c>
      <c r="K164" s="173"/>
      <c r="L164" s="174"/>
      <c r="M164" s="175" t="s">
        <v>1</v>
      </c>
      <c r="N164" s="176" t="s">
        <v>37</v>
      </c>
      <c r="O164" s="159">
        <v>0</v>
      </c>
      <c r="P164" s="159">
        <f t="shared" si="11"/>
        <v>0</v>
      </c>
      <c r="Q164" s="159">
        <v>0</v>
      </c>
      <c r="R164" s="159">
        <f t="shared" si="12"/>
        <v>0</v>
      </c>
      <c r="S164" s="159">
        <v>0</v>
      </c>
      <c r="T164" s="160">
        <f t="shared" si="1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768</v>
      </c>
      <c r="AT164" s="161" t="s">
        <v>362</v>
      </c>
      <c r="AU164" s="161" t="s">
        <v>83</v>
      </c>
      <c r="AY164" s="14" t="s">
        <v>226</v>
      </c>
      <c r="BE164" s="162">
        <f t="shared" si="14"/>
        <v>0</v>
      </c>
      <c r="BF164" s="162">
        <f t="shared" si="15"/>
        <v>5.52</v>
      </c>
      <c r="BG164" s="162">
        <f t="shared" si="16"/>
        <v>0</v>
      </c>
      <c r="BH164" s="162">
        <f t="shared" si="17"/>
        <v>0</v>
      </c>
      <c r="BI164" s="162">
        <f t="shared" si="18"/>
        <v>0</v>
      </c>
      <c r="BJ164" s="14" t="s">
        <v>83</v>
      </c>
      <c r="BK164" s="162">
        <f t="shared" si="19"/>
        <v>5.52</v>
      </c>
      <c r="BL164" s="14" t="s">
        <v>431</v>
      </c>
      <c r="BM164" s="161" t="s">
        <v>438</v>
      </c>
    </row>
    <row r="165" spans="1:65" s="2" customFormat="1" ht="16.5" customHeight="1">
      <c r="A165" s="26"/>
      <c r="B165" s="149"/>
      <c r="C165" s="150" t="s">
        <v>441</v>
      </c>
      <c r="D165" s="150" t="s">
        <v>229</v>
      </c>
      <c r="E165" s="151" t="s">
        <v>1951</v>
      </c>
      <c r="F165" s="152" t="s">
        <v>1952</v>
      </c>
      <c r="G165" s="153" t="s">
        <v>269</v>
      </c>
      <c r="H165" s="154">
        <v>5</v>
      </c>
      <c r="I165" s="155">
        <v>1.43</v>
      </c>
      <c r="J165" s="155">
        <f t="shared" si="10"/>
        <v>7.15</v>
      </c>
      <c r="K165" s="156"/>
      <c r="L165" s="27"/>
      <c r="M165" s="157" t="s">
        <v>1</v>
      </c>
      <c r="N165" s="158" t="s">
        <v>37</v>
      </c>
      <c r="O165" s="159">
        <v>0</v>
      </c>
      <c r="P165" s="159">
        <f t="shared" si="11"/>
        <v>0</v>
      </c>
      <c r="Q165" s="159">
        <v>0</v>
      </c>
      <c r="R165" s="159">
        <f t="shared" si="12"/>
        <v>0</v>
      </c>
      <c r="S165" s="159">
        <v>0</v>
      </c>
      <c r="T165" s="160">
        <f t="shared" si="1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431</v>
      </c>
      <c r="AT165" s="161" t="s">
        <v>229</v>
      </c>
      <c r="AU165" s="161" t="s">
        <v>83</v>
      </c>
      <c r="AY165" s="14" t="s">
        <v>226</v>
      </c>
      <c r="BE165" s="162">
        <f t="shared" si="14"/>
        <v>0</v>
      </c>
      <c r="BF165" s="162">
        <f t="shared" si="15"/>
        <v>7.15</v>
      </c>
      <c r="BG165" s="162">
        <f t="shared" si="16"/>
        <v>0</v>
      </c>
      <c r="BH165" s="162">
        <f t="shared" si="17"/>
        <v>0</v>
      </c>
      <c r="BI165" s="162">
        <f t="shared" si="18"/>
        <v>0</v>
      </c>
      <c r="BJ165" s="14" t="s">
        <v>83</v>
      </c>
      <c r="BK165" s="162">
        <f t="shared" si="19"/>
        <v>7.15</v>
      </c>
      <c r="BL165" s="14" t="s">
        <v>431</v>
      </c>
      <c r="BM165" s="161" t="s">
        <v>444</v>
      </c>
    </row>
    <row r="166" spans="1:65" s="2" customFormat="1" ht="16.5" customHeight="1">
      <c r="A166" s="26"/>
      <c r="B166" s="149"/>
      <c r="C166" s="167" t="s">
        <v>299</v>
      </c>
      <c r="D166" s="167" t="s">
        <v>362</v>
      </c>
      <c r="E166" s="168" t="s">
        <v>1953</v>
      </c>
      <c r="F166" s="169" t="s">
        <v>1954</v>
      </c>
      <c r="G166" s="170" t="s">
        <v>269</v>
      </c>
      <c r="H166" s="171">
        <v>5</v>
      </c>
      <c r="I166" s="172">
        <v>1.65</v>
      </c>
      <c r="J166" s="172">
        <f t="shared" si="10"/>
        <v>8.25</v>
      </c>
      <c r="K166" s="173"/>
      <c r="L166" s="174"/>
      <c r="M166" s="175" t="s">
        <v>1</v>
      </c>
      <c r="N166" s="176" t="s">
        <v>37</v>
      </c>
      <c r="O166" s="159">
        <v>0</v>
      </c>
      <c r="P166" s="159">
        <f t="shared" si="11"/>
        <v>0</v>
      </c>
      <c r="Q166" s="159">
        <v>0</v>
      </c>
      <c r="R166" s="159">
        <f t="shared" si="12"/>
        <v>0</v>
      </c>
      <c r="S166" s="159">
        <v>0</v>
      </c>
      <c r="T166" s="160">
        <f t="shared" si="1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768</v>
      </c>
      <c r="AT166" s="161" t="s">
        <v>362</v>
      </c>
      <c r="AU166" s="161" t="s">
        <v>83</v>
      </c>
      <c r="AY166" s="14" t="s">
        <v>226</v>
      </c>
      <c r="BE166" s="162">
        <f t="shared" si="14"/>
        <v>0</v>
      </c>
      <c r="BF166" s="162">
        <f t="shared" si="15"/>
        <v>8.25</v>
      </c>
      <c r="BG166" s="162">
        <f t="shared" si="16"/>
        <v>0</v>
      </c>
      <c r="BH166" s="162">
        <f t="shared" si="17"/>
        <v>0</v>
      </c>
      <c r="BI166" s="162">
        <f t="shared" si="18"/>
        <v>0</v>
      </c>
      <c r="BJ166" s="14" t="s">
        <v>83</v>
      </c>
      <c r="BK166" s="162">
        <f t="shared" si="19"/>
        <v>8.25</v>
      </c>
      <c r="BL166" s="14" t="s">
        <v>431</v>
      </c>
      <c r="BM166" s="161" t="s">
        <v>447</v>
      </c>
    </row>
    <row r="167" spans="1:65" s="2" customFormat="1" ht="24.2" customHeight="1">
      <c r="A167" s="26"/>
      <c r="B167" s="149"/>
      <c r="C167" s="150" t="s">
        <v>448</v>
      </c>
      <c r="D167" s="150" t="s">
        <v>229</v>
      </c>
      <c r="E167" s="151" t="s">
        <v>1955</v>
      </c>
      <c r="F167" s="152" t="s">
        <v>1956</v>
      </c>
      <c r="G167" s="153" t="s">
        <v>269</v>
      </c>
      <c r="H167" s="154">
        <v>4</v>
      </c>
      <c r="I167" s="155">
        <v>1.43</v>
      </c>
      <c r="J167" s="155">
        <f t="shared" si="10"/>
        <v>5.72</v>
      </c>
      <c r="K167" s="156"/>
      <c r="L167" s="27"/>
      <c r="M167" s="157" t="s">
        <v>1</v>
      </c>
      <c r="N167" s="158" t="s">
        <v>37</v>
      </c>
      <c r="O167" s="159">
        <v>0</v>
      </c>
      <c r="P167" s="159">
        <f t="shared" si="11"/>
        <v>0</v>
      </c>
      <c r="Q167" s="159">
        <v>0</v>
      </c>
      <c r="R167" s="159">
        <f t="shared" si="12"/>
        <v>0</v>
      </c>
      <c r="S167" s="159">
        <v>0</v>
      </c>
      <c r="T167" s="160">
        <f t="shared" si="13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431</v>
      </c>
      <c r="AT167" s="161" t="s">
        <v>229</v>
      </c>
      <c r="AU167" s="161" t="s">
        <v>83</v>
      </c>
      <c r="AY167" s="14" t="s">
        <v>226</v>
      </c>
      <c r="BE167" s="162">
        <f t="shared" si="14"/>
        <v>0</v>
      </c>
      <c r="BF167" s="162">
        <f t="shared" si="15"/>
        <v>5.72</v>
      </c>
      <c r="BG167" s="162">
        <f t="shared" si="16"/>
        <v>0</v>
      </c>
      <c r="BH167" s="162">
        <f t="shared" si="17"/>
        <v>0</v>
      </c>
      <c r="BI167" s="162">
        <f t="shared" si="18"/>
        <v>0</v>
      </c>
      <c r="BJ167" s="14" t="s">
        <v>83</v>
      </c>
      <c r="BK167" s="162">
        <f t="shared" si="19"/>
        <v>5.72</v>
      </c>
      <c r="BL167" s="14" t="s">
        <v>431</v>
      </c>
      <c r="BM167" s="161" t="s">
        <v>451</v>
      </c>
    </row>
    <row r="168" spans="1:65" s="2" customFormat="1" ht="24.2" customHeight="1">
      <c r="A168" s="26"/>
      <c r="B168" s="149"/>
      <c r="C168" s="167" t="s">
        <v>303</v>
      </c>
      <c r="D168" s="167" t="s">
        <v>362</v>
      </c>
      <c r="E168" s="168" t="s">
        <v>1957</v>
      </c>
      <c r="F168" s="169" t="s">
        <v>1958</v>
      </c>
      <c r="G168" s="170" t="s">
        <v>269</v>
      </c>
      <c r="H168" s="171">
        <v>4</v>
      </c>
      <c r="I168" s="172">
        <v>1.05</v>
      </c>
      <c r="J168" s="172">
        <f t="shared" si="10"/>
        <v>4.2</v>
      </c>
      <c r="K168" s="173"/>
      <c r="L168" s="174"/>
      <c r="M168" s="175" t="s">
        <v>1</v>
      </c>
      <c r="N168" s="176" t="s">
        <v>37</v>
      </c>
      <c r="O168" s="159">
        <v>0</v>
      </c>
      <c r="P168" s="159">
        <f t="shared" si="11"/>
        <v>0</v>
      </c>
      <c r="Q168" s="159">
        <v>0</v>
      </c>
      <c r="R168" s="159">
        <f t="shared" si="12"/>
        <v>0</v>
      </c>
      <c r="S168" s="159">
        <v>0</v>
      </c>
      <c r="T168" s="160">
        <f t="shared" si="13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768</v>
      </c>
      <c r="AT168" s="161" t="s">
        <v>362</v>
      </c>
      <c r="AU168" s="161" t="s">
        <v>83</v>
      </c>
      <c r="AY168" s="14" t="s">
        <v>226</v>
      </c>
      <c r="BE168" s="162">
        <f t="shared" si="14"/>
        <v>0</v>
      </c>
      <c r="BF168" s="162">
        <f t="shared" si="15"/>
        <v>4.2</v>
      </c>
      <c r="BG168" s="162">
        <f t="shared" si="16"/>
        <v>0</v>
      </c>
      <c r="BH168" s="162">
        <f t="shared" si="17"/>
        <v>0</v>
      </c>
      <c r="BI168" s="162">
        <f t="shared" si="18"/>
        <v>0</v>
      </c>
      <c r="BJ168" s="14" t="s">
        <v>83</v>
      </c>
      <c r="BK168" s="162">
        <f t="shared" si="19"/>
        <v>4.2</v>
      </c>
      <c r="BL168" s="14" t="s">
        <v>431</v>
      </c>
      <c r="BM168" s="161" t="s">
        <v>454</v>
      </c>
    </row>
    <row r="169" spans="1:65" s="2" customFormat="1" ht="16.5" customHeight="1">
      <c r="A169" s="26"/>
      <c r="B169" s="149"/>
      <c r="C169" s="150" t="s">
        <v>455</v>
      </c>
      <c r="D169" s="150" t="s">
        <v>229</v>
      </c>
      <c r="E169" s="151" t="s">
        <v>1544</v>
      </c>
      <c r="F169" s="152" t="s">
        <v>1545</v>
      </c>
      <c r="G169" s="153" t="s">
        <v>269</v>
      </c>
      <c r="H169" s="154">
        <v>16</v>
      </c>
      <c r="I169" s="155">
        <v>1.43</v>
      </c>
      <c r="J169" s="155">
        <f t="shared" si="10"/>
        <v>22.88</v>
      </c>
      <c r="K169" s="156"/>
      <c r="L169" s="27"/>
      <c r="M169" s="157" t="s">
        <v>1</v>
      </c>
      <c r="N169" s="158" t="s">
        <v>37</v>
      </c>
      <c r="O169" s="159">
        <v>0</v>
      </c>
      <c r="P169" s="159">
        <f t="shared" si="11"/>
        <v>0</v>
      </c>
      <c r="Q169" s="159">
        <v>0</v>
      </c>
      <c r="R169" s="159">
        <f t="shared" si="12"/>
        <v>0</v>
      </c>
      <c r="S169" s="159">
        <v>0</v>
      </c>
      <c r="T169" s="160">
        <f t="shared" si="13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431</v>
      </c>
      <c r="AT169" s="161" t="s">
        <v>229</v>
      </c>
      <c r="AU169" s="161" t="s">
        <v>83</v>
      </c>
      <c r="AY169" s="14" t="s">
        <v>226</v>
      </c>
      <c r="BE169" s="162">
        <f t="shared" si="14"/>
        <v>0</v>
      </c>
      <c r="BF169" s="162">
        <f t="shared" si="15"/>
        <v>22.88</v>
      </c>
      <c r="BG169" s="162">
        <f t="shared" si="16"/>
        <v>0</v>
      </c>
      <c r="BH169" s="162">
        <f t="shared" si="17"/>
        <v>0</v>
      </c>
      <c r="BI169" s="162">
        <f t="shared" si="18"/>
        <v>0</v>
      </c>
      <c r="BJ169" s="14" t="s">
        <v>83</v>
      </c>
      <c r="BK169" s="162">
        <f t="shared" si="19"/>
        <v>22.88</v>
      </c>
      <c r="BL169" s="14" t="s">
        <v>431</v>
      </c>
      <c r="BM169" s="161" t="s">
        <v>458</v>
      </c>
    </row>
    <row r="170" spans="1:65" s="2" customFormat="1" ht="16.5" customHeight="1">
      <c r="A170" s="26"/>
      <c r="B170" s="149"/>
      <c r="C170" s="167" t="s">
        <v>306</v>
      </c>
      <c r="D170" s="167" t="s">
        <v>362</v>
      </c>
      <c r="E170" s="168" t="s">
        <v>1546</v>
      </c>
      <c r="F170" s="169" t="s">
        <v>1547</v>
      </c>
      <c r="G170" s="170" t="s">
        <v>269</v>
      </c>
      <c r="H170" s="171">
        <v>16</v>
      </c>
      <c r="I170" s="172">
        <v>1.05</v>
      </c>
      <c r="J170" s="172">
        <f t="shared" si="10"/>
        <v>16.8</v>
      </c>
      <c r="K170" s="173"/>
      <c r="L170" s="174"/>
      <c r="M170" s="175" t="s">
        <v>1</v>
      </c>
      <c r="N170" s="176" t="s">
        <v>37</v>
      </c>
      <c r="O170" s="159">
        <v>0</v>
      </c>
      <c r="P170" s="159">
        <f t="shared" si="11"/>
        <v>0</v>
      </c>
      <c r="Q170" s="159">
        <v>0</v>
      </c>
      <c r="R170" s="159">
        <f t="shared" si="12"/>
        <v>0</v>
      </c>
      <c r="S170" s="159">
        <v>0</v>
      </c>
      <c r="T170" s="160">
        <f t="shared" si="13"/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768</v>
      </c>
      <c r="AT170" s="161" t="s">
        <v>362</v>
      </c>
      <c r="AU170" s="161" t="s">
        <v>83</v>
      </c>
      <c r="AY170" s="14" t="s">
        <v>226</v>
      </c>
      <c r="BE170" s="162">
        <f t="shared" si="14"/>
        <v>0</v>
      </c>
      <c r="BF170" s="162">
        <f t="shared" si="15"/>
        <v>16.8</v>
      </c>
      <c r="BG170" s="162">
        <f t="shared" si="16"/>
        <v>0</v>
      </c>
      <c r="BH170" s="162">
        <f t="shared" si="17"/>
        <v>0</v>
      </c>
      <c r="BI170" s="162">
        <f t="shared" si="18"/>
        <v>0</v>
      </c>
      <c r="BJ170" s="14" t="s">
        <v>83</v>
      </c>
      <c r="BK170" s="162">
        <f t="shared" si="19"/>
        <v>16.8</v>
      </c>
      <c r="BL170" s="14" t="s">
        <v>431</v>
      </c>
      <c r="BM170" s="161" t="s">
        <v>461</v>
      </c>
    </row>
    <row r="171" spans="1:65" s="2" customFormat="1" ht="16.5" customHeight="1">
      <c r="A171" s="26"/>
      <c r="B171" s="149"/>
      <c r="C171" s="150" t="s">
        <v>462</v>
      </c>
      <c r="D171" s="150" t="s">
        <v>229</v>
      </c>
      <c r="E171" s="151" t="s">
        <v>1959</v>
      </c>
      <c r="F171" s="152" t="s">
        <v>1960</v>
      </c>
      <c r="G171" s="153" t="s">
        <v>269</v>
      </c>
      <c r="H171" s="154">
        <v>2</v>
      </c>
      <c r="I171" s="155">
        <v>9.35</v>
      </c>
      <c r="J171" s="155">
        <f t="shared" si="10"/>
        <v>18.7</v>
      </c>
      <c r="K171" s="156"/>
      <c r="L171" s="27"/>
      <c r="M171" s="157" t="s">
        <v>1</v>
      </c>
      <c r="N171" s="158" t="s">
        <v>37</v>
      </c>
      <c r="O171" s="159">
        <v>0</v>
      </c>
      <c r="P171" s="159">
        <f t="shared" si="11"/>
        <v>0</v>
      </c>
      <c r="Q171" s="159">
        <v>0</v>
      </c>
      <c r="R171" s="159">
        <f t="shared" si="12"/>
        <v>0</v>
      </c>
      <c r="S171" s="159">
        <v>0</v>
      </c>
      <c r="T171" s="160">
        <f t="shared" si="13"/>
        <v>0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R171" s="161" t="s">
        <v>431</v>
      </c>
      <c r="AT171" s="161" t="s">
        <v>229</v>
      </c>
      <c r="AU171" s="161" t="s">
        <v>83</v>
      </c>
      <c r="AY171" s="14" t="s">
        <v>226</v>
      </c>
      <c r="BE171" s="162">
        <f t="shared" si="14"/>
        <v>0</v>
      </c>
      <c r="BF171" s="162">
        <f t="shared" si="15"/>
        <v>18.7</v>
      </c>
      <c r="BG171" s="162">
        <f t="shared" si="16"/>
        <v>0</v>
      </c>
      <c r="BH171" s="162">
        <f t="shared" si="17"/>
        <v>0</v>
      </c>
      <c r="BI171" s="162">
        <f t="shared" si="18"/>
        <v>0</v>
      </c>
      <c r="BJ171" s="14" t="s">
        <v>83</v>
      </c>
      <c r="BK171" s="162">
        <f t="shared" si="19"/>
        <v>18.7</v>
      </c>
      <c r="BL171" s="14" t="s">
        <v>431</v>
      </c>
      <c r="BM171" s="161" t="s">
        <v>465</v>
      </c>
    </row>
    <row r="172" spans="1:65" s="2" customFormat="1" ht="16.5" customHeight="1">
      <c r="A172" s="26"/>
      <c r="B172" s="149"/>
      <c r="C172" s="167" t="s">
        <v>312</v>
      </c>
      <c r="D172" s="167" t="s">
        <v>362</v>
      </c>
      <c r="E172" s="168" t="s">
        <v>1961</v>
      </c>
      <c r="F172" s="169" t="s">
        <v>1962</v>
      </c>
      <c r="G172" s="170" t="s">
        <v>269</v>
      </c>
      <c r="H172" s="171">
        <v>2</v>
      </c>
      <c r="I172" s="172">
        <v>4.95</v>
      </c>
      <c r="J172" s="172">
        <f t="shared" si="10"/>
        <v>9.9</v>
      </c>
      <c r="K172" s="173"/>
      <c r="L172" s="174"/>
      <c r="M172" s="175" t="s">
        <v>1</v>
      </c>
      <c r="N172" s="176" t="s">
        <v>37</v>
      </c>
      <c r="O172" s="159">
        <v>0</v>
      </c>
      <c r="P172" s="159">
        <f t="shared" si="11"/>
        <v>0</v>
      </c>
      <c r="Q172" s="159">
        <v>0</v>
      </c>
      <c r="R172" s="159">
        <f t="shared" si="12"/>
        <v>0</v>
      </c>
      <c r="S172" s="159">
        <v>0</v>
      </c>
      <c r="T172" s="160">
        <f t="shared" si="13"/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768</v>
      </c>
      <c r="AT172" s="161" t="s">
        <v>362</v>
      </c>
      <c r="AU172" s="161" t="s">
        <v>83</v>
      </c>
      <c r="AY172" s="14" t="s">
        <v>226</v>
      </c>
      <c r="BE172" s="162">
        <f t="shared" si="14"/>
        <v>0</v>
      </c>
      <c r="BF172" s="162">
        <f t="shared" si="15"/>
        <v>9.9</v>
      </c>
      <c r="BG172" s="162">
        <f t="shared" si="16"/>
        <v>0</v>
      </c>
      <c r="BH172" s="162">
        <f t="shared" si="17"/>
        <v>0</v>
      </c>
      <c r="BI172" s="162">
        <f t="shared" si="18"/>
        <v>0</v>
      </c>
      <c r="BJ172" s="14" t="s">
        <v>83</v>
      </c>
      <c r="BK172" s="162">
        <f t="shared" si="19"/>
        <v>9.9</v>
      </c>
      <c r="BL172" s="14" t="s">
        <v>431</v>
      </c>
      <c r="BM172" s="161" t="s">
        <v>468</v>
      </c>
    </row>
    <row r="173" spans="1:65" s="2" customFormat="1" ht="24.2" customHeight="1">
      <c r="A173" s="26"/>
      <c r="B173" s="149"/>
      <c r="C173" s="150" t="s">
        <v>469</v>
      </c>
      <c r="D173" s="150" t="s">
        <v>229</v>
      </c>
      <c r="E173" s="151" t="s">
        <v>1963</v>
      </c>
      <c r="F173" s="152" t="s">
        <v>1964</v>
      </c>
      <c r="G173" s="153" t="s">
        <v>232</v>
      </c>
      <c r="H173" s="154">
        <v>80</v>
      </c>
      <c r="I173" s="155">
        <v>1.21</v>
      </c>
      <c r="J173" s="155">
        <f t="shared" si="10"/>
        <v>96.8</v>
      </c>
      <c r="K173" s="156"/>
      <c r="L173" s="27"/>
      <c r="M173" s="157" t="s">
        <v>1</v>
      </c>
      <c r="N173" s="158" t="s">
        <v>37</v>
      </c>
      <c r="O173" s="159">
        <v>0</v>
      </c>
      <c r="P173" s="159">
        <f t="shared" si="11"/>
        <v>0</v>
      </c>
      <c r="Q173" s="159">
        <v>0</v>
      </c>
      <c r="R173" s="159">
        <f t="shared" si="12"/>
        <v>0</v>
      </c>
      <c r="S173" s="159">
        <v>0</v>
      </c>
      <c r="T173" s="160">
        <f t="shared" si="13"/>
        <v>0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R173" s="161" t="s">
        <v>431</v>
      </c>
      <c r="AT173" s="161" t="s">
        <v>229</v>
      </c>
      <c r="AU173" s="161" t="s">
        <v>83</v>
      </c>
      <c r="AY173" s="14" t="s">
        <v>226</v>
      </c>
      <c r="BE173" s="162">
        <f t="shared" si="14"/>
        <v>0</v>
      </c>
      <c r="BF173" s="162">
        <f t="shared" si="15"/>
        <v>96.8</v>
      </c>
      <c r="BG173" s="162">
        <f t="shared" si="16"/>
        <v>0</v>
      </c>
      <c r="BH173" s="162">
        <f t="shared" si="17"/>
        <v>0</v>
      </c>
      <c r="BI173" s="162">
        <f t="shared" si="18"/>
        <v>0</v>
      </c>
      <c r="BJ173" s="14" t="s">
        <v>83</v>
      </c>
      <c r="BK173" s="162">
        <f t="shared" si="19"/>
        <v>96.8</v>
      </c>
      <c r="BL173" s="14" t="s">
        <v>431</v>
      </c>
      <c r="BM173" s="161" t="s">
        <v>472</v>
      </c>
    </row>
    <row r="174" spans="1:65" s="2" customFormat="1" ht="16.5" customHeight="1">
      <c r="A174" s="26"/>
      <c r="B174" s="149"/>
      <c r="C174" s="167" t="s">
        <v>315</v>
      </c>
      <c r="D174" s="167" t="s">
        <v>362</v>
      </c>
      <c r="E174" s="168" t="s">
        <v>1965</v>
      </c>
      <c r="F174" s="169" t="s">
        <v>1966</v>
      </c>
      <c r="G174" s="170" t="s">
        <v>407</v>
      </c>
      <c r="H174" s="171">
        <v>11.2</v>
      </c>
      <c r="I174" s="172">
        <v>7.37</v>
      </c>
      <c r="J174" s="172">
        <f t="shared" si="10"/>
        <v>82.54</v>
      </c>
      <c r="K174" s="173"/>
      <c r="L174" s="174"/>
      <c r="M174" s="175" t="s">
        <v>1</v>
      </c>
      <c r="N174" s="176" t="s">
        <v>37</v>
      </c>
      <c r="O174" s="159">
        <v>0</v>
      </c>
      <c r="P174" s="159">
        <f t="shared" si="11"/>
        <v>0</v>
      </c>
      <c r="Q174" s="159">
        <v>0</v>
      </c>
      <c r="R174" s="159">
        <f t="shared" si="12"/>
        <v>0</v>
      </c>
      <c r="S174" s="159">
        <v>0</v>
      </c>
      <c r="T174" s="160">
        <f t="shared" si="13"/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768</v>
      </c>
      <c r="AT174" s="161" t="s">
        <v>362</v>
      </c>
      <c r="AU174" s="161" t="s">
        <v>83</v>
      </c>
      <c r="AY174" s="14" t="s">
        <v>226</v>
      </c>
      <c r="BE174" s="162">
        <f t="shared" si="14"/>
        <v>0</v>
      </c>
      <c r="BF174" s="162">
        <f t="shared" si="15"/>
        <v>82.54</v>
      </c>
      <c r="BG174" s="162">
        <f t="shared" si="16"/>
        <v>0</v>
      </c>
      <c r="BH174" s="162">
        <f t="shared" si="17"/>
        <v>0</v>
      </c>
      <c r="BI174" s="162">
        <f t="shared" si="18"/>
        <v>0</v>
      </c>
      <c r="BJ174" s="14" t="s">
        <v>83</v>
      </c>
      <c r="BK174" s="162">
        <f t="shared" si="19"/>
        <v>82.54</v>
      </c>
      <c r="BL174" s="14" t="s">
        <v>431</v>
      </c>
      <c r="BM174" s="161" t="s">
        <v>475</v>
      </c>
    </row>
    <row r="175" spans="1:65" s="2" customFormat="1" ht="24.2" customHeight="1">
      <c r="A175" s="26"/>
      <c r="B175" s="149"/>
      <c r="C175" s="150" t="s">
        <v>476</v>
      </c>
      <c r="D175" s="150" t="s">
        <v>229</v>
      </c>
      <c r="E175" s="151" t="s">
        <v>1967</v>
      </c>
      <c r="F175" s="152" t="s">
        <v>1968</v>
      </c>
      <c r="G175" s="153" t="s">
        <v>232</v>
      </c>
      <c r="H175" s="154">
        <v>32</v>
      </c>
      <c r="I175" s="155">
        <v>1.21</v>
      </c>
      <c r="J175" s="155">
        <f t="shared" si="10"/>
        <v>38.72</v>
      </c>
      <c r="K175" s="156"/>
      <c r="L175" s="27"/>
      <c r="M175" s="157" t="s">
        <v>1</v>
      </c>
      <c r="N175" s="158" t="s">
        <v>37</v>
      </c>
      <c r="O175" s="159">
        <v>0</v>
      </c>
      <c r="P175" s="159">
        <f t="shared" si="11"/>
        <v>0</v>
      </c>
      <c r="Q175" s="159">
        <v>0</v>
      </c>
      <c r="R175" s="159">
        <f t="shared" si="12"/>
        <v>0</v>
      </c>
      <c r="S175" s="159">
        <v>0</v>
      </c>
      <c r="T175" s="160">
        <f t="shared" si="13"/>
        <v>0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61" t="s">
        <v>431</v>
      </c>
      <c r="AT175" s="161" t="s">
        <v>229</v>
      </c>
      <c r="AU175" s="161" t="s">
        <v>83</v>
      </c>
      <c r="AY175" s="14" t="s">
        <v>226</v>
      </c>
      <c r="BE175" s="162">
        <f t="shared" si="14"/>
        <v>0</v>
      </c>
      <c r="BF175" s="162">
        <f t="shared" si="15"/>
        <v>38.72</v>
      </c>
      <c r="BG175" s="162">
        <f t="shared" si="16"/>
        <v>0</v>
      </c>
      <c r="BH175" s="162">
        <f t="shared" si="17"/>
        <v>0</v>
      </c>
      <c r="BI175" s="162">
        <f t="shared" si="18"/>
        <v>0</v>
      </c>
      <c r="BJ175" s="14" t="s">
        <v>83</v>
      </c>
      <c r="BK175" s="162">
        <f t="shared" si="19"/>
        <v>38.72</v>
      </c>
      <c r="BL175" s="14" t="s">
        <v>431</v>
      </c>
      <c r="BM175" s="161" t="s">
        <v>477</v>
      </c>
    </row>
    <row r="176" spans="1:65" s="2" customFormat="1" ht="24.2" customHeight="1">
      <c r="A176" s="26"/>
      <c r="B176" s="149"/>
      <c r="C176" s="167" t="s">
        <v>319</v>
      </c>
      <c r="D176" s="167" t="s">
        <v>362</v>
      </c>
      <c r="E176" s="168" t="s">
        <v>1969</v>
      </c>
      <c r="F176" s="169" t="s">
        <v>1970</v>
      </c>
      <c r="G176" s="170" t="s">
        <v>232</v>
      </c>
      <c r="H176" s="171">
        <v>32</v>
      </c>
      <c r="I176" s="172">
        <v>0.77</v>
      </c>
      <c r="J176" s="172">
        <f t="shared" si="10"/>
        <v>24.64</v>
      </c>
      <c r="K176" s="173"/>
      <c r="L176" s="174"/>
      <c r="M176" s="175" t="s">
        <v>1</v>
      </c>
      <c r="N176" s="176" t="s">
        <v>37</v>
      </c>
      <c r="O176" s="159">
        <v>0</v>
      </c>
      <c r="P176" s="159">
        <f t="shared" si="11"/>
        <v>0</v>
      </c>
      <c r="Q176" s="159">
        <v>0</v>
      </c>
      <c r="R176" s="159">
        <f t="shared" si="12"/>
        <v>0</v>
      </c>
      <c r="S176" s="159">
        <v>0</v>
      </c>
      <c r="T176" s="160">
        <f t="shared" si="13"/>
        <v>0</v>
      </c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R176" s="161" t="s">
        <v>768</v>
      </c>
      <c r="AT176" s="161" t="s">
        <v>362</v>
      </c>
      <c r="AU176" s="161" t="s">
        <v>83</v>
      </c>
      <c r="AY176" s="14" t="s">
        <v>226</v>
      </c>
      <c r="BE176" s="162">
        <f t="shared" si="14"/>
        <v>0</v>
      </c>
      <c r="BF176" s="162">
        <f t="shared" si="15"/>
        <v>24.64</v>
      </c>
      <c r="BG176" s="162">
        <f t="shared" si="16"/>
        <v>0</v>
      </c>
      <c r="BH176" s="162">
        <f t="shared" si="17"/>
        <v>0</v>
      </c>
      <c r="BI176" s="162">
        <f t="shared" si="18"/>
        <v>0</v>
      </c>
      <c r="BJ176" s="14" t="s">
        <v>83</v>
      </c>
      <c r="BK176" s="162">
        <f t="shared" si="19"/>
        <v>24.64</v>
      </c>
      <c r="BL176" s="14" t="s">
        <v>431</v>
      </c>
      <c r="BM176" s="161" t="s">
        <v>478</v>
      </c>
    </row>
    <row r="177" spans="1:65" s="2" customFormat="1" ht="24.2" customHeight="1">
      <c r="A177" s="26"/>
      <c r="B177" s="149"/>
      <c r="C177" s="167" t="s">
        <v>479</v>
      </c>
      <c r="D177" s="167" t="s">
        <v>362</v>
      </c>
      <c r="E177" s="168" t="s">
        <v>1971</v>
      </c>
      <c r="F177" s="169" t="s">
        <v>1972</v>
      </c>
      <c r="G177" s="170" t="s">
        <v>269</v>
      </c>
      <c r="H177" s="171">
        <v>9.6</v>
      </c>
      <c r="I177" s="172">
        <v>0.11</v>
      </c>
      <c r="J177" s="172">
        <f t="shared" si="10"/>
        <v>1.06</v>
      </c>
      <c r="K177" s="173"/>
      <c r="L177" s="174"/>
      <c r="M177" s="175" t="s">
        <v>1</v>
      </c>
      <c r="N177" s="176" t="s">
        <v>37</v>
      </c>
      <c r="O177" s="159">
        <v>0</v>
      </c>
      <c r="P177" s="159">
        <f t="shared" si="11"/>
        <v>0</v>
      </c>
      <c r="Q177" s="159">
        <v>0</v>
      </c>
      <c r="R177" s="159">
        <f t="shared" si="12"/>
        <v>0</v>
      </c>
      <c r="S177" s="159">
        <v>0</v>
      </c>
      <c r="T177" s="160">
        <f t="shared" si="13"/>
        <v>0</v>
      </c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R177" s="161" t="s">
        <v>768</v>
      </c>
      <c r="AT177" s="161" t="s">
        <v>362</v>
      </c>
      <c r="AU177" s="161" t="s">
        <v>83</v>
      </c>
      <c r="AY177" s="14" t="s">
        <v>226</v>
      </c>
      <c r="BE177" s="162">
        <f t="shared" si="14"/>
        <v>0</v>
      </c>
      <c r="BF177" s="162">
        <f t="shared" si="15"/>
        <v>1.06</v>
      </c>
      <c r="BG177" s="162">
        <f t="shared" si="16"/>
        <v>0</v>
      </c>
      <c r="BH177" s="162">
        <f t="shared" si="17"/>
        <v>0</v>
      </c>
      <c r="BI177" s="162">
        <f t="shared" si="18"/>
        <v>0</v>
      </c>
      <c r="BJ177" s="14" t="s">
        <v>83</v>
      </c>
      <c r="BK177" s="162">
        <f t="shared" si="19"/>
        <v>1.06</v>
      </c>
      <c r="BL177" s="14" t="s">
        <v>431</v>
      </c>
      <c r="BM177" s="161" t="s">
        <v>480</v>
      </c>
    </row>
    <row r="178" spans="1:65" s="2" customFormat="1" ht="16.5" customHeight="1">
      <c r="A178" s="26"/>
      <c r="B178" s="149"/>
      <c r="C178" s="167" t="s">
        <v>324</v>
      </c>
      <c r="D178" s="167" t="s">
        <v>362</v>
      </c>
      <c r="E178" s="168" t="s">
        <v>1965</v>
      </c>
      <c r="F178" s="169" t="s">
        <v>1966</v>
      </c>
      <c r="G178" s="170" t="s">
        <v>407</v>
      </c>
      <c r="H178" s="171">
        <v>4.4800000000000004</v>
      </c>
      <c r="I178" s="172">
        <v>7.37</v>
      </c>
      <c r="J178" s="172">
        <f t="shared" si="10"/>
        <v>33.020000000000003</v>
      </c>
      <c r="K178" s="173"/>
      <c r="L178" s="174"/>
      <c r="M178" s="175" t="s">
        <v>1</v>
      </c>
      <c r="N178" s="176" t="s">
        <v>37</v>
      </c>
      <c r="O178" s="159">
        <v>0</v>
      </c>
      <c r="P178" s="159">
        <f t="shared" si="11"/>
        <v>0</v>
      </c>
      <c r="Q178" s="159">
        <v>0</v>
      </c>
      <c r="R178" s="159">
        <f t="shared" si="12"/>
        <v>0</v>
      </c>
      <c r="S178" s="159">
        <v>0</v>
      </c>
      <c r="T178" s="160">
        <f t="shared" si="13"/>
        <v>0</v>
      </c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R178" s="161" t="s">
        <v>768</v>
      </c>
      <c r="AT178" s="161" t="s">
        <v>362</v>
      </c>
      <c r="AU178" s="161" t="s">
        <v>83</v>
      </c>
      <c r="AY178" s="14" t="s">
        <v>226</v>
      </c>
      <c r="BE178" s="162">
        <f t="shared" si="14"/>
        <v>0</v>
      </c>
      <c r="BF178" s="162">
        <f t="shared" si="15"/>
        <v>33.020000000000003</v>
      </c>
      <c r="BG178" s="162">
        <f t="shared" si="16"/>
        <v>0</v>
      </c>
      <c r="BH178" s="162">
        <f t="shared" si="17"/>
        <v>0</v>
      </c>
      <c r="BI178" s="162">
        <f t="shared" si="18"/>
        <v>0</v>
      </c>
      <c r="BJ178" s="14" t="s">
        <v>83</v>
      </c>
      <c r="BK178" s="162">
        <f t="shared" si="19"/>
        <v>33.020000000000003</v>
      </c>
      <c r="BL178" s="14" t="s">
        <v>431</v>
      </c>
      <c r="BM178" s="161" t="s">
        <v>483</v>
      </c>
    </row>
    <row r="179" spans="1:65" s="2" customFormat="1" ht="16.5" customHeight="1">
      <c r="A179" s="26"/>
      <c r="B179" s="149"/>
      <c r="C179" s="150" t="s">
        <v>484</v>
      </c>
      <c r="D179" s="150" t="s">
        <v>229</v>
      </c>
      <c r="E179" s="151" t="s">
        <v>1616</v>
      </c>
      <c r="F179" s="152" t="s">
        <v>1617</v>
      </c>
      <c r="G179" s="153" t="s">
        <v>1175</v>
      </c>
      <c r="H179" s="154">
        <v>1</v>
      </c>
      <c r="I179" s="155">
        <v>38.5</v>
      </c>
      <c r="J179" s="155">
        <f t="shared" si="10"/>
        <v>38.5</v>
      </c>
      <c r="K179" s="156"/>
      <c r="L179" s="27"/>
      <c r="M179" s="157" t="s">
        <v>1</v>
      </c>
      <c r="N179" s="158" t="s">
        <v>37</v>
      </c>
      <c r="O179" s="159">
        <v>0</v>
      </c>
      <c r="P179" s="159">
        <f t="shared" si="11"/>
        <v>0</v>
      </c>
      <c r="Q179" s="159">
        <v>0</v>
      </c>
      <c r="R179" s="159">
        <f t="shared" si="12"/>
        <v>0</v>
      </c>
      <c r="S179" s="159">
        <v>0</v>
      </c>
      <c r="T179" s="160">
        <f t="shared" si="13"/>
        <v>0</v>
      </c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R179" s="161" t="s">
        <v>431</v>
      </c>
      <c r="AT179" s="161" t="s">
        <v>229</v>
      </c>
      <c r="AU179" s="161" t="s">
        <v>83</v>
      </c>
      <c r="AY179" s="14" t="s">
        <v>226</v>
      </c>
      <c r="BE179" s="162">
        <f t="shared" si="14"/>
        <v>0</v>
      </c>
      <c r="BF179" s="162">
        <f t="shared" si="15"/>
        <v>38.5</v>
      </c>
      <c r="BG179" s="162">
        <f t="shared" si="16"/>
        <v>0</v>
      </c>
      <c r="BH179" s="162">
        <f t="shared" si="17"/>
        <v>0</v>
      </c>
      <c r="BI179" s="162">
        <f t="shared" si="18"/>
        <v>0</v>
      </c>
      <c r="BJ179" s="14" t="s">
        <v>83</v>
      </c>
      <c r="BK179" s="162">
        <f t="shared" si="19"/>
        <v>38.5</v>
      </c>
      <c r="BL179" s="14" t="s">
        <v>431</v>
      </c>
      <c r="BM179" s="161" t="s">
        <v>485</v>
      </c>
    </row>
    <row r="180" spans="1:65" s="2" customFormat="1" ht="16.5" customHeight="1">
      <c r="A180" s="26"/>
      <c r="B180" s="149"/>
      <c r="C180" s="150" t="s">
        <v>330</v>
      </c>
      <c r="D180" s="150" t="s">
        <v>229</v>
      </c>
      <c r="E180" s="151" t="s">
        <v>1618</v>
      </c>
      <c r="F180" s="152" t="s">
        <v>1619</v>
      </c>
      <c r="G180" s="153" t="s">
        <v>1175</v>
      </c>
      <c r="H180" s="154">
        <v>1</v>
      </c>
      <c r="I180" s="155">
        <v>38.5</v>
      </c>
      <c r="J180" s="155">
        <f t="shared" si="10"/>
        <v>38.5</v>
      </c>
      <c r="K180" s="156"/>
      <c r="L180" s="27"/>
      <c r="M180" s="157" t="s">
        <v>1</v>
      </c>
      <c r="N180" s="158" t="s">
        <v>37</v>
      </c>
      <c r="O180" s="159">
        <v>0</v>
      </c>
      <c r="P180" s="159">
        <f t="shared" si="11"/>
        <v>0</v>
      </c>
      <c r="Q180" s="159">
        <v>0</v>
      </c>
      <c r="R180" s="159">
        <f t="shared" si="12"/>
        <v>0</v>
      </c>
      <c r="S180" s="159">
        <v>0</v>
      </c>
      <c r="T180" s="160">
        <f t="shared" si="13"/>
        <v>0</v>
      </c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R180" s="161" t="s">
        <v>431</v>
      </c>
      <c r="AT180" s="161" t="s">
        <v>229</v>
      </c>
      <c r="AU180" s="161" t="s">
        <v>83</v>
      </c>
      <c r="AY180" s="14" t="s">
        <v>226</v>
      </c>
      <c r="BE180" s="162">
        <f t="shared" si="14"/>
        <v>0</v>
      </c>
      <c r="BF180" s="162">
        <f t="shared" si="15"/>
        <v>38.5</v>
      </c>
      <c r="BG180" s="162">
        <f t="shared" si="16"/>
        <v>0</v>
      </c>
      <c r="BH180" s="162">
        <f t="shared" si="17"/>
        <v>0</v>
      </c>
      <c r="BI180" s="162">
        <f t="shared" si="18"/>
        <v>0</v>
      </c>
      <c r="BJ180" s="14" t="s">
        <v>83</v>
      </c>
      <c r="BK180" s="162">
        <f t="shared" si="19"/>
        <v>38.5</v>
      </c>
      <c r="BL180" s="14" t="s">
        <v>431</v>
      </c>
      <c r="BM180" s="161" t="s">
        <v>490</v>
      </c>
    </row>
    <row r="181" spans="1:65" s="2" customFormat="1" ht="16.5" customHeight="1">
      <c r="A181" s="26"/>
      <c r="B181" s="149"/>
      <c r="C181" s="150" t="s">
        <v>491</v>
      </c>
      <c r="D181" s="150" t="s">
        <v>229</v>
      </c>
      <c r="E181" s="151" t="s">
        <v>1620</v>
      </c>
      <c r="F181" s="152" t="s">
        <v>1621</v>
      </c>
      <c r="G181" s="153" t="s">
        <v>1175</v>
      </c>
      <c r="H181" s="154">
        <v>1</v>
      </c>
      <c r="I181" s="155">
        <v>38.5</v>
      </c>
      <c r="J181" s="155">
        <f t="shared" si="10"/>
        <v>38.5</v>
      </c>
      <c r="K181" s="156"/>
      <c r="L181" s="27"/>
      <c r="M181" s="157" t="s">
        <v>1</v>
      </c>
      <c r="N181" s="158" t="s">
        <v>37</v>
      </c>
      <c r="O181" s="159">
        <v>0</v>
      </c>
      <c r="P181" s="159">
        <f t="shared" si="11"/>
        <v>0</v>
      </c>
      <c r="Q181" s="159">
        <v>0</v>
      </c>
      <c r="R181" s="159">
        <f t="shared" si="12"/>
        <v>0</v>
      </c>
      <c r="S181" s="159">
        <v>0</v>
      </c>
      <c r="T181" s="160">
        <f t="shared" si="13"/>
        <v>0</v>
      </c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R181" s="161" t="s">
        <v>431</v>
      </c>
      <c r="AT181" s="161" t="s">
        <v>229</v>
      </c>
      <c r="AU181" s="161" t="s">
        <v>83</v>
      </c>
      <c r="AY181" s="14" t="s">
        <v>226</v>
      </c>
      <c r="BE181" s="162">
        <f t="shared" si="14"/>
        <v>0</v>
      </c>
      <c r="BF181" s="162">
        <f t="shared" si="15"/>
        <v>38.5</v>
      </c>
      <c r="BG181" s="162">
        <f t="shared" si="16"/>
        <v>0</v>
      </c>
      <c r="BH181" s="162">
        <f t="shared" si="17"/>
        <v>0</v>
      </c>
      <c r="BI181" s="162">
        <f t="shared" si="18"/>
        <v>0</v>
      </c>
      <c r="BJ181" s="14" t="s">
        <v>83</v>
      </c>
      <c r="BK181" s="162">
        <f t="shared" si="19"/>
        <v>38.5</v>
      </c>
      <c r="BL181" s="14" t="s">
        <v>431</v>
      </c>
      <c r="BM181" s="161" t="s">
        <v>494</v>
      </c>
    </row>
    <row r="182" spans="1:65" s="12" customFormat="1" ht="22.9" customHeight="1">
      <c r="B182" s="137"/>
      <c r="D182" s="138" t="s">
        <v>70</v>
      </c>
      <c r="E182" s="147" t="s">
        <v>1660</v>
      </c>
      <c r="F182" s="147" t="s">
        <v>1661</v>
      </c>
      <c r="J182" s="148">
        <f>BK182</f>
        <v>373.55</v>
      </c>
      <c r="L182" s="137"/>
      <c r="M182" s="141"/>
      <c r="N182" s="142"/>
      <c r="O182" s="142"/>
      <c r="P182" s="143">
        <f>SUM(P183:P185)</f>
        <v>0</v>
      </c>
      <c r="Q182" s="142"/>
      <c r="R182" s="143">
        <f>SUM(R183:R185)</f>
        <v>0</v>
      </c>
      <c r="S182" s="142"/>
      <c r="T182" s="144">
        <f>SUM(T183:T185)</f>
        <v>0</v>
      </c>
      <c r="AR182" s="138" t="s">
        <v>88</v>
      </c>
      <c r="AT182" s="145" t="s">
        <v>70</v>
      </c>
      <c r="AU182" s="145" t="s">
        <v>78</v>
      </c>
      <c r="AY182" s="138" t="s">
        <v>226</v>
      </c>
      <c r="BK182" s="146">
        <f>SUM(BK183:BK185)</f>
        <v>373.55</v>
      </c>
    </row>
    <row r="183" spans="1:65" s="2" customFormat="1" ht="24.2" customHeight="1">
      <c r="A183" s="26"/>
      <c r="B183" s="149"/>
      <c r="C183" s="150" t="s">
        <v>408</v>
      </c>
      <c r="D183" s="150" t="s">
        <v>229</v>
      </c>
      <c r="E183" s="151" t="s">
        <v>1662</v>
      </c>
      <c r="F183" s="152" t="s">
        <v>1663</v>
      </c>
      <c r="G183" s="153" t="s">
        <v>232</v>
      </c>
      <c r="H183" s="154">
        <v>60</v>
      </c>
      <c r="I183" s="155">
        <v>3.9</v>
      </c>
      <c r="J183" s="155">
        <f>ROUND(I183*H183,2)</f>
        <v>234</v>
      </c>
      <c r="K183" s="156"/>
      <c r="L183" s="27"/>
      <c r="M183" s="157" t="s">
        <v>1</v>
      </c>
      <c r="N183" s="158" t="s">
        <v>37</v>
      </c>
      <c r="O183" s="159">
        <v>0</v>
      </c>
      <c r="P183" s="159">
        <f>O183*H183</f>
        <v>0</v>
      </c>
      <c r="Q183" s="159">
        <v>0</v>
      </c>
      <c r="R183" s="159">
        <f>Q183*H183</f>
        <v>0</v>
      </c>
      <c r="S183" s="159">
        <v>0</v>
      </c>
      <c r="T183" s="160">
        <f>S183*H183</f>
        <v>0</v>
      </c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R183" s="161" t="s">
        <v>431</v>
      </c>
      <c r="AT183" s="161" t="s">
        <v>229</v>
      </c>
      <c r="AU183" s="161" t="s">
        <v>83</v>
      </c>
      <c r="AY183" s="14" t="s">
        <v>226</v>
      </c>
      <c r="BE183" s="162">
        <f>IF(N183="základná",J183,0)</f>
        <v>0</v>
      </c>
      <c r="BF183" s="162">
        <f>IF(N183="znížená",J183,0)</f>
        <v>234</v>
      </c>
      <c r="BG183" s="162">
        <f>IF(N183="zákl. prenesená",J183,0)</f>
        <v>0</v>
      </c>
      <c r="BH183" s="162">
        <f>IF(N183="zníž. prenesená",J183,0)</f>
        <v>0</v>
      </c>
      <c r="BI183" s="162">
        <f>IF(N183="nulová",J183,0)</f>
        <v>0</v>
      </c>
      <c r="BJ183" s="14" t="s">
        <v>83</v>
      </c>
      <c r="BK183" s="162">
        <f>ROUND(I183*H183,2)</f>
        <v>234</v>
      </c>
      <c r="BL183" s="14" t="s">
        <v>431</v>
      </c>
      <c r="BM183" s="161" t="s">
        <v>497</v>
      </c>
    </row>
    <row r="184" spans="1:65" s="2" customFormat="1" ht="33" customHeight="1">
      <c r="A184" s="26"/>
      <c r="B184" s="149"/>
      <c r="C184" s="150" t="s">
        <v>500</v>
      </c>
      <c r="D184" s="150" t="s">
        <v>229</v>
      </c>
      <c r="E184" s="151" t="s">
        <v>1664</v>
      </c>
      <c r="F184" s="152" t="s">
        <v>1665</v>
      </c>
      <c r="G184" s="153" t="s">
        <v>232</v>
      </c>
      <c r="H184" s="154">
        <v>60</v>
      </c>
      <c r="I184" s="155">
        <v>1.48</v>
      </c>
      <c r="J184" s="155">
        <f>ROUND(I184*H184,2)</f>
        <v>88.8</v>
      </c>
      <c r="K184" s="156"/>
      <c r="L184" s="27"/>
      <c r="M184" s="157" t="s">
        <v>1</v>
      </c>
      <c r="N184" s="158" t="s">
        <v>37</v>
      </c>
      <c r="O184" s="159">
        <v>0</v>
      </c>
      <c r="P184" s="159">
        <f>O184*H184</f>
        <v>0</v>
      </c>
      <c r="Q184" s="159">
        <v>0</v>
      </c>
      <c r="R184" s="159">
        <f>Q184*H184</f>
        <v>0</v>
      </c>
      <c r="S184" s="159">
        <v>0</v>
      </c>
      <c r="T184" s="160">
        <f>S184*H184</f>
        <v>0</v>
      </c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R184" s="161" t="s">
        <v>431</v>
      </c>
      <c r="AT184" s="161" t="s">
        <v>229</v>
      </c>
      <c r="AU184" s="161" t="s">
        <v>83</v>
      </c>
      <c r="AY184" s="14" t="s">
        <v>226</v>
      </c>
      <c r="BE184" s="162">
        <f>IF(N184="základná",J184,0)</f>
        <v>0</v>
      </c>
      <c r="BF184" s="162">
        <f>IF(N184="znížená",J184,0)</f>
        <v>88.8</v>
      </c>
      <c r="BG184" s="162">
        <f>IF(N184="zákl. prenesená",J184,0)</f>
        <v>0</v>
      </c>
      <c r="BH184" s="162">
        <f>IF(N184="zníž. prenesená",J184,0)</f>
        <v>0</v>
      </c>
      <c r="BI184" s="162">
        <f>IF(N184="nulová",J184,0)</f>
        <v>0</v>
      </c>
      <c r="BJ184" s="14" t="s">
        <v>83</v>
      </c>
      <c r="BK184" s="162">
        <f>ROUND(I184*H184,2)</f>
        <v>88.8</v>
      </c>
      <c r="BL184" s="14" t="s">
        <v>431</v>
      </c>
      <c r="BM184" s="161" t="s">
        <v>503</v>
      </c>
    </row>
    <row r="185" spans="1:65" s="2" customFormat="1" ht="33" customHeight="1">
      <c r="A185" s="26"/>
      <c r="B185" s="149"/>
      <c r="C185" s="150" t="s">
        <v>412</v>
      </c>
      <c r="D185" s="150" t="s">
        <v>229</v>
      </c>
      <c r="E185" s="151" t="s">
        <v>1973</v>
      </c>
      <c r="F185" s="152" t="s">
        <v>1974</v>
      </c>
      <c r="G185" s="153" t="s">
        <v>238</v>
      </c>
      <c r="H185" s="154">
        <v>25</v>
      </c>
      <c r="I185" s="155">
        <v>2.0299999999999998</v>
      </c>
      <c r="J185" s="155">
        <f>ROUND(I185*H185,2)</f>
        <v>50.75</v>
      </c>
      <c r="K185" s="156"/>
      <c r="L185" s="27"/>
      <c r="M185" s="157" t="s">
        <v>1</v>
      </c>
      <c r="N185" s="158" t="s">
        <v>37</v>
      </c>
      <c r="O185" s="159">
        <v>0</v>
      </c>
      <c r="P185" s="159">
        <f>O185*H185</f>
        <v>0</v>
      </c>
      <c r="Q185" s="159">
        <v>0</v>
      </c>
      <c r="R185" s="159">
        <f>Q185*H185</f>
        <v>0</v>
      </c>
      <c r="S185" s="159">
        <v>0</v>
      </c>
      <c r="T185" s="160">
        <f>S185*H185</f>
        <v>0</v>
      </c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R185" s="161" t="s">
        <v>431</v>
      </c>
      <c r="AT185" s="161" t="s">
        <v>229</v>
      </c>
      <c r="AU185" s="161" t="s">
        <v>83</v>
      </c>
      <c r="AY185" s="14" t="s">
        <v>226</v>
      </c>
      <c r="BE185" s="162">
        <f>IF(N185="základná",J185,0)</f>
        <v>0</v>
      </c>
      <c r="BF185" s="162">
        <f>IF(N185="znížená",J185,0)</f>
        <v>50.75</v>
      </c>
      <c r="BG185" s="162">
        <f>IF(N185="zákl. prenesená",J185,0)</f>
        <v>0</v>
      </c>
      <c r="BH185" s="162">
        <f>IF(N185="zníž. prenesená",J185,0)</f>
        <v>0</v>
      </c>
      <c r="BI185" s="162">
        <f>IF(N185="nulová",J185,0)</f>
        <v>0</v>
      </c>
      <c r="BJ185" s="14" t="s">
        <v>83</v>
      </c>
      <c r="BK185" s="162">
        <f>ROUND(I185*H185,2)</f>
        <v>50.75</v>
      </c>
      <c r="BL185" s="14" t="s">
        <v>431</v>
      </c>
      <c r="BM185" s="161" t="s">
        <v>506</v>
      </c>
    </row>
    <row r="186" spans="1:65" s="12" customFormat="1" ht="25.9" customHeight="1">
      <c r="B186" s="137"/>
      <c r="D186" s="138" t="s">
        <v>70</v>
      </c>
      <c r="E186" s="139" t="s">
        <v>1666</v>
      </c>
      <c r="F186" s="139" t="s">
        <v>1667</v>
      </c>
      <c r="J186" s="140">
        <f>BK186</f>
        <v>990</v>
      </c>
      <c r="L186" s="137"/>
      <c r="M186" s="141"/>
      <c r="N186" s="142"/>
      <c r="O186" s="142"/>
      <c r="P186" s="143">
        <f>SUM(P187:P190)</f>
        <v>0</v>
      </c>
      <c r="Q186" s="142"/>
      <c r="R186" s="143">
        <f>SUM(R187:R190)</f>
        <v>0</v>
      </c>
      <c r="S186" s="142"/>
      <c r="T186" s="144">
        <f>SUM(T187:T190)</f>
        <v>0</v>
      </c>
      <c r="AR186" s="138" t="s">
        <v>244</v>
      </c>
      <c r="AT186" s="145" t="s">
        <v>70</v>
      </c>
      <c r="AU186" s="145" t="s">
        <v>71</v>
      </c>
      <c r="AY186" s="138" t="s">
        <v>226</v>
      </c>
      <c r="BK186" s="146">
        <f>SUM(BK187:BK190)</f>
        <v>990</v>
      </c>
    </row>
    <row r="187" spans="1:65" s="2" customFormat="1" ht="16.5" customHeight="1">
      <c r="A187" s="26"/>
      <c r="B187" s="149"/>
      <c r="C187" s="150" t="s">
        <v>507</v>
      </c>
      <c r="D187" s="150" t="s">
        <v>229</v>
      </c>
      <c r="E187" s="151" t="s">
        <v>1668</v>
      </c>
      <c r="F187" s="152" t="s">
        <v>1669</v>
      </c>
      <c r="G187" s="153" t="s">
        <v>1511</v>
      </c>
      <c r="H187" s="154">
        <v>1</v>
      </c>
      <c r="I187" s="155">
        <v>165</v>
      </c>
      <c r="J187" s="155">
        <f>ROUND(I187*H187,2)</f>
        <v>165</v>
      </c>
      <c r="K187" s="156"/>
      <c r="L187" s="27"/>
      <c r="M187" s="157" t="s">
        <v>1</v>
      </c>
      <c r="N187" s="158" t="s">
        <v>37</v>
      </c>
      <c r="O187" s="159">
        <v>0</v>
      </c>
      <c r="P187" s="159">
        <f>O187*H187</f>
        <v>0</v>
      </c>
      <c r="Q187" s="159">
        <v>0</v>
      </c>
      <c r="R187" s="159">
        <f>Q187*H187</f>
        <v>0</v>
      </c>
      <c r="S187" s="159">
        <v>0</v>
      </c>
      <c r="T187" s="160">
        <f>S187*H187</f>
        <v>0</v>
      </c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R187" s="161" t="s">
        <v>233</v>
      </c>
      <c r="AT187" s="161" t="s">
        <v>229</v>
      </c>
      <c r="AU187" s="161" t="s">
        <v>78</v>
      </c>
      <c r="AY187" s="14" t="s">
        <v>226</v>
      </c>
      <c r="BE187" s="162">
        <f>IF(N187="základná",J187,0)</f>
        <v>0</v>
      </c>
      <c r="BF187" s="162">
        <f>IF(N187="znížená",J187,0)</f>
        <v>165</v>
      </c>
      <c r="BG187" s="162">
        <f>IF(N187="zákl. prenesená",J187,0)</f>
        <v>0</v>
      </c>
      <c r="BH187" s="162">
        <f>IF(N187="zníž. prenesená",J187,0)</f>
        <v>0</v>
      </c>
      <c r="BI187" s="162">
        <f>IF(N187="nulová",J187,0)</f>
        <v>0</v>
      </c>
      <c r="BJ187" s="14" t="s">
        <v>83</v>
      </c>
      <c r="BK187" s="162">
        <f>ROUND(I187*H187,2)</f>
        <v>165</v>
      </c>
      <c r="BL187" s="14" t="s">
        <v>233</v>
      </c>
      <c r="BM187" s="161" t="s">
        <v>510</v>
      </c>
    </row>
    <row r="188" spans="1:65" s="2" customFormat="1" ht="16.5" customHeight="1">
      <c r="A188" s="26"/>
      <c r="B188" s="149"/>
      <c r="C188" s="150" t="s">
        <v>415</v>
      </c>
      <c r="D188" s="150" t="s">
        <v>229</v>
      </c>
      <c r="E188" s="151" t="s">
        <v>1670</v>
      </c>
      <c r="F188" s="152" t="s">
        <v>1671</v>
      </c>
      <c r="G188" s="153" t="s">
        <v>1511</v>
      </c>
      <c r="H188" s="154">
        <v>1</v>
      </c>
      <c r="I188" s="155">
        <v>165</v>
      </c>
      <c r="J188" s="155">
        <f>ROUND(I188*H188,2)</f>
        <v>165</v>
      </c>
      <c r="K188" s="156"/>
      <c r="L188" s="27"/>
      <c r="M188" s="157" t="s">
        <v>1</v>
      </c>
      <c r="N188" s="158" t="s">
        <v>37</v>
      </c>
      <c r="O188" s="159">
        <v>0</v>
      </c>
      <c r="P188" s="159">
        <f>O188*H188</f>
        <v>0</v>
      </c>
      <c r="Q188" s="159">
        <v>0</v>
      </c>
      <c r="R188" s="159">
        <f>Q188*H188</f>
        <v>0</v>
      </c>
      <c r="S188" s="159">
        <v>0</v>
      </c>
      <c r="T188" s="160">
        <f>S188*H188</f>
        <v>0</v>
      </c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R188" s="161" t="s">
        <v>233</v>
      </c>
      <c r="AT188" s="161" t="s">
        <v>229</v>
      </c>
      <c r="AU188" s="161" t="s">
        <v>78</v>
      </c>
      <c r="AY188" s="14" t="s">
        <v>226</v>
      </c>
      <c r="BE188" s="162">
        <f>IF(N188="základná",J188,0)</f>
        <v>0</v>
      </c>
      <c r="BF188" s="162">
        <f>IF(N188="znížená",J188,0)</f>
        <v>165</v>
      </c>
      <c r="BG188" s="162">
        <f>IF(N188="zákl. prenesená",J188,0)</f>
        <v>0</v>
      </c>
      <c r="BH188" s="162">
        <f>IF(N188="zníž. prenesená",J188,0)</f>
        <v>0</v>
      </c>
      <c r="BI188" s="162">
        <f>IF(N188="nulová",J188,0)</f>
        <v>0</v>
      </c>
      <c r="BJ188" s="14" t="s">
        <v>83</v>
      </c>
      <c r="BK188" s="162">
        <f>ROUND(I188*H188,2)</f>
        <v>165</v>
      </c>
      <c r="BL188" s="14" t="s">
        <v>233</v>
      </c>
      <c r="BM188" s="161" t="s">
        <v>513</v>
      </c>
    </row>
    <row r="189" spans="1:65" s="2" customFormat="1" ht="16.5" customHeight="1">
      <c r="A189" s="26"/>
      <c r="B189" s="149"/>
      <c r="C189" s="150" t="s">
        <v>514</v>
      </c>
      <c r="D189" s="150" t="s">
        <v>229</v>
      </c>
      <c r="E189" s="151" t="s">
        <v>1672</v>
      </c>
      <c r="F189" s="152" t="s">
        <v>1673</v>
      </c>
      <c r="G189" s="153" t="s">
        <v>1511</v>
      </c>
      <c r="H189" s="154">
        <v>1</v>
      </c>
      <c r="I189" s="155">
        <v>165</v>
      </c>
      <c r="J189" s="155">
        <f>ROUND(I189*H189,2)</f>
        <v>165</v>
      </c>
      <c r="K189" s="156"/>
      <c r="L189" s="27"/>
      <c r="M189" s="157" t="s">
        <v>1</v>
      </c>
      <c r="N189" s="158" t="s">
        <v>37</v>
      </c>
      <c r="O189" s="159">
        <v>0</v>
      </c>
      <c r="P189" s="159">
        <f>O189*H189</f>
        <v>0</v>
      </c>
      <c r="Q189" s="159">
        <v>0</v>
      </c>
      <c r="R189" s="159">
        <f>Q189*H189</f>
        <v>0</v>
      </c>
      <c r="S189" s="159">
        <v>0</v>
      </c>
      <c r="T189" s="160">
        <f>S189*H189</f>
        <v>0</v>
      </c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R189" s="161" t="s">
        <v>233</v>
      </c>
      <c r="AT189" s="161" t="s">
        <v>229</v>
      </c>
      <c r="AU189" s="161" t="s">
        <v>78</v>
      </c>
      <c r="AY189" s="14" t="s">
        <v>226</v>
      </c>
      <c r="BE189" s="162">
        <f>IF(N189="základná",J189,0)</f>
        <v>0</v>
      </c>
      <c r="BF189" s="162">
        <f>IF(N189="znížená",J189,0)</f>
        <v>165</v>
      </c>
      <c r="BG189" s="162">
        <f>IF(N189="zákl. prenesená",J189,0)</f>
        <v>0</v>
      </c>
      <c r="BH189" s="162">
        <f>IF(N189="zníž. prenesená",J189,0)</f>
        <v>0</v>
      </c>
      <c r="BI189" s="162">
        <f>IF(N189="nulová",J189,0)</f>
        <v>0</v>
      </c>
      <c r="BJ189" s="14" t="s">
        <v>83</v>
      </c>
      <c r="BK189" s="162">
        <f>ROUND(I189*H189,2)</f>
        <v>165</v>
      </c>
      <c r="BL189" s="14" t="s">
        <v>233</v>
      </c>
      <c r="BM189" s="161" t="s">
        <v>516</v>
      </c>
    </row>
    <row r="190" spans="1:65" s="2" customFormat="1" ht="16.5" customHeight="1">
      <c r="A190" s="26"/>
      <c r="B190" s="149"/>
      <c r="C190" s="150" t="s">
        <v>419</v>
      </c>
      <c r="D190" s="150" t="s">
        <v>229</v>
      </c>
      <c r="E190" s="151" t="s">
        <v>1674</v>
      </c>
      <c r="F190" s="152" t="s">
        <v>1975</v>
      </c>
      <c r="G190" s="153" t="s">
        <v>1511</v>
      </c>
      <c r="H190" s="154">
        <v>1</v>
      </c>
      <c r="I190" s="155">
        <v>495</v>
      </c>
      <c r="J190" s="155">
        <f>ROUND(I190*H190,2)</f>
        <v>495</v>
      </c>
      <c r="K190" s="156"/>
      <c r="L190" s="27"/>
      <c r="M190" s="163" t="s">
        <v>1</v>
      </c>
      <c r="N190" s="164" t="s">
        <v>37</v>
      </c>
      <c r="O190" s="165">
        <v>0</v>
      </c>
      <c r="P190" s="165">
        <f>O190*H190</f>
        <v>0</v>
      </c>
      <c r="Q190" s="165">
        <v>0</v>
      </c>
      <c r="R190" s="165">
        <f>Q190*H190</f>
        <v>0</v>
      </c>
      <c r="S190" s="165">
        <v>0</v>
      </c>
      <c r="T190" s="166">
        <f>S190*H190</f>
        <v>0</v>
      </c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R190" s="161" t="s">
        <v>233</v>
      </c>
      <c r="AT190" s="161" t="s">
        <v>229</v>
      </c>
      <c r="AU190" s="161" t="s">
        <v>78</v>
      </c>
      <c r="AY190" s="14" t="s">
        <v>226</v>
      </c>
      <c r="BE190" s="162">
        <f>IF(N190="základná",J190,0)</f>
        <v>0</v>
      </c>
      <c r="BF190" s="162">
        <f>IF(N190="znížená",J190,0)</f>
        <v>495</v>
      </c>
      <c r="BG190" s="162">
        <f>IF(N190="zákl. prenesená",J190,0)</f>
        <v>0</v>
      </c>
      <c r="BH190" s="162">
        <f>IF(N190="zníž. prenesená",J190,0)</f>
        <v>0</v>
      </c>
      <c r="BI190" s="162">
        <f>IF(N190="nulová",J190,0)</f>
        <v>0</v>
      </c>
      <c r="BJ190" s="14" t="s">
        <v>83</v>
      </c>
      <c r="BK190" s="162">
        <f>ROUND(I190*H190,2)</f>
        <v>495</v>
      </c>
      <c r="BL190" s="14" t="s">
        <v>233</v>
      </c>
      <c r="BM190" s="161" t="s">
        <v>519</v>
      </c>
    </row>
    <row r="191" spans="1:65" s="2" customFormat="1" ht="6.95" customHeight="1">
      <c r="A191" s="26"/>
      <c r="B191" s="44"/>
      <c r="C191" s="45"/>
      <c r="D191" s="45"/>
      <c r="E191" s="45"/>
      <c r="F191" s="45"/>
      <c r="G191" s="45"/>
      <c r="H191" s="45"/>
      <c r="I191" s="45"/>
      <c r="J191" s="45"/>
      <c r="K191" s="45"/>
      <c r="L191" s="27"/>
      <c r="M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</row>
    <row r="193" spans="8:8">
      <c r="H193" s="179"/>
    </row>
    <row r="194" spans="8:8">
      <c r="H194" s="179"/>
    </row>
  </sheetData>
  <autoFilter ref="C127:K190" xr:uid="{00000000-0009-0000-0000-00000C000000}"/>
  <mergeCells count="14">
    <mergeCell ref="E118:H118"/>
    <mergeCell ref="E116:H116"/>
    <mergeCell ref="E120:H120"/>
    <mergeCell ref="L2:V2"/>
    <mergeCell ref="E85:H85"/>
    <mergeCell ref="E89:H89"/>
    <mergeCell ref="E87:H87"/>
    <mergeCell ref="E91:H91"/>
    <mergeCell ref="E114:H114"/>
    <mergeCell ref="E7:H7"/>
    <mergeCell ref="E11:H11"/>
    <mergeCell ref="E9:H9"/>
    <mergeCell ref="E13:H13"/>
    <mergeCell ref="E31:H3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BM169"/>
  <sheetViews>
    <sheetView showGridLines="0" topLeftCell="A130" workbookViewId="0">
      <selection activeCell="I130" sqref="I130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137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ht="12.75">
      <c r="B8" s="17"/>
      <c r="D8" s="23" t="s">
        <v>192</v>
      </c>
      <c r="L8" s="17"/>
    </row>
    <row r="9" spans="1:46" s="1" customFormat="1" ht="16.5" customHeight="1">
      <c r="B9" s="17"/>
      <c r="E9" s="224" t="s">
        <v>1701</v>
      </c>
      <c r="F9" s="206"/>
      <c r="G9" s="206"/>
      <c r="H9" s="206"/>
      <c r="L9" s="17"/>
    </row>
    <row r="10" spans="1:46" s="1" customFormat="1" ht="12" customHeight="1">
      <c r="B10" s="17"/>
      <c r="D10" s="23" t="s">
        <v>194</v>
      </c>
      <c r="L10" s="17"/>
    </row>
    <row r="11" spans="1:46" s="2" customFormat="1" ht="16.5" customHeight="1">
      <c r="A11" s="26"/>
      <c r="B11" s="27"/>
      <c r="C11" s="26"/>
      <c r="D11" s="26"/>
      <c r="E11" s="222" t="s">
        <v>1976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ht="12" customHeight="1">
      <c r="A12" s="26"/>
      <c r="B12" s="27"/>
      <c r="C12" s="26"/>
      <c r="D12" s="23" t="s">
        <v>196</v>
      </c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6.5" customHeight="1">
      <c r="A13" s="26"/>
      <c r="B13" s="27"/>
      <c r="C13" s="26"/>
      <c r="D13" s="26"/>
      <c r="E13" s="189" t="s">
        <v>1977</v>
      </c>
      <c r="F13" s="223"/>
      <c r="G13" s="223"/>
      <c r="H13" s="223"/>
      <c r="I13" s="26"/>
      <c r="J13" s="26"/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>
      <c r="A14" s="26"/>
      <c r="B14" s="27"/>
      <c r="C14" s="26"/>
      <c r="D14" s="26"/>
      <c r="E14" s="26"/>
      <c r="F14" s="26"/>
      <c r="G14" s="26"/>
      <c r="H14" s="26"/>
      <c r="I14" s="26"/>
      <c r="J14" s="26"/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2" customHeight="1">
      <c r="A15" s="26"/>
      <c r="B15" s="27"/>
      <c r="C15" s="26"/>
      <c r="D15" s="23" t="s">
        <v>14</v>
      </c>
      <c r="E15" s="26"/>
      <c r="F15" s="21" t="s">
        <v>1</v>
      </c>
      <c r="G15" s="26"/>
      <c r="H15" s="26"/>
      <c r="I15" s="23" t="s">
        <v>15</v>
      </c>
      <c r="J15" s="21" t="s">
        <v>1</v>
      </c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16</v>
      </c>
      <c r="E16" s="26"/>
      <c r="F16" s="21" t="s">
        <v>17</v>
      </c>
      <c r="G16" s="26"/>
      <c r="H16" s="26"/>
      <c r="I16" s="23" t="s">
        <v>18</v>
      </c>
      <c r="J16" s="52" t="str">
        <f>'Rekapitulácia stavby'!AN8</f>
        <v>12. 5. 2022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0.9" customHeight="1">
      <c r="A17" s="26"/>
      <c r="B17" s="27"/>
      <c r="C17" s="26"/>
      <c r="D17" s="26"/>
      <c r="E17" s="26"/>
      <c r="F17" s="26"/>
      <c r="G17" s="26"/>
      <c r="H17" s="26"/>
      <c r="I17" s="26"/>
      <c r="J17" s="26"/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12" customHeight="1">
      <c r="A18" s="26"/>
      <c r="B18" s="27"/>
      <c r="C18" s="26"/>
      <c r="D18" s="23" t="s">
        <v>20</v>
      </c>
      <c r="E18" s="26"/>
      <c r="F18" s="26"/>
      <c r="G18" s="26"/>
      <c r="H18" s="26"/>
      <c r="I18" s="23" t="s">
        <v>21</v>
      </c>
      <c r="J18" s="21" t="s">
        <v>1</v>
      </c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8" customHeight="1">
      <c r="A19" s="26"/>
      <c r="B19" s="27"/>
      <c r="C19" s="26"/>
      <c r="D19" s="26"/>
      <c r="E19" s="21" t="s">
        <v>22</v>
      </c>
      <c r="F19" s="26"/>
      <c r="G19" s="26"/>
      <c r="H19" s="26"/>
      <c r="I19" s="23" t="s">
        <v>23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6.95" customHeight="1">
      <c r="A20" s="26"/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12" customHeight="1">
      <c r="A21" s="26"/>
      <c r="B21" s="27"/>
      <c r="C21" s="26"/>
      <c r="D21" s="23" t="s">
        <v>24</v>
      </c>
      <c r="E21" s="26"/>
      <c r="F21" s="26"/>
      <c r="G21" s="26"/>
      <c r="H21" s="26"/>
      <c r="I21" s="23" t="s">
        <v>21</v>
      </c>
      <c r="J21" s="21" t="s">
        <v>1</v>
      </c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8" customHeight="1">
      <c r="A22" s="26"/>
      <c r="B22" s="27"/>
      <c r="C22" s="26"/>
      <c r="D22" s="26"/>
      <c r="E22" s="21" t="s">
        <v>25</v>
      </c>
      <c r="F22" s="26"/>
      <c r="G22" s="26"/>
      <c r="H22" s="26"/>
      <c r="I22" s="23" t="s">
        <v>23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6.95" customHeight="1">
      <c r="A23" s="26"/>
      <c r="B23" s="27"/>
      <c r="C23" s="26"/>
      <c r="D23" s="26"/>
      <c r="E23" s="26"/>
      <c r="F23" s="26"/>
      <c r="G23" s="26"/>
      <c r="H23" s="26"/>
      <c r="I23" s="26"/>
      <c r="J23" s="26"/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12" customHeight="1">
      <c r="A24" s="26"/>
      <c r="B24" s="27"/>
      <c r="C24" s="26"/>
      <c r="D24" s="23" t="s">
        <v>26</v>
      </c>
      <c r="E24" s="26"/>
      <c r="F24" s="26"/>
      <c r="G24" s="26"/>
      <c r="H24" s="26"/>
      <c r="I24" s="23" t="s">
        <v>21</v>
      </c>
      <c r="J24" s="21" t="str">
        <f>IF('Rekapitulácia stavby'!AN16="","",'Rekapitulácia stavby'!AN16)</f>
        <v/>
      </c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8" customHeight="1">
      <c r="A25" s="26"/>
      <c r="B25" s="27"/>
      <c r="C25" s="26"/>
      <c r="D25" s="26"/>
      <c r="E25" s="21" t="str">
        <f>IF('Rekapitulácia stavby'!E17="","",'Rekapitulácia stavby'!E17)</f>
        <v xml:space="preserve"> </v>
      </c>
      <c r="F25" s="26"/>
      <c r="G25" s="26"/>
      <c r="H25" s="26"/>
      <c r="I25" s="23" t="s">
        <v>23</v>
      </c>
      <c r="J25" s="21" t="str">
        <f>IF('Rekapitulácia stavby'!AN17="","",'Rekapitulácia stavby'!AN17)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6.95" customHeight="1">
      <c r="A26" s="26"/>
      <c r="B26" s="27"/>
      <c r="C26" s="26"/>
      <c r="D26" s="26"/>
      <c r="E26" s="26"/>
      <c r="F26" s="26"/>
      <c r="G26" s="26"/>
      <c r="H26" s="26"/>
      <c r="I26" s="26"/>
      <c r="J26" s="26"/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12" customHeight="1">
      <c r="A27" s="26"/>
      <c r="B27" s="27"/>
      <c r="C27" s="26"/>
      <c r="D27" s="23" t="s">
        <v>29</v>
      </c>
      <c r="E27" s="26"/>
      <c r="F27" s="26"/>
      <c r="G27" s="26"/>
      <c r="H27" s="26"/>
      <c r="I27" s="23" t="s">
        <v>21</v>
      </c>
      <c r="J27" s="21" t="str">
        <f>IF('Rekapitulácia stavby'!AN19="","",'Rekapitulácia stavby'!AN19)</f>
        <v/>
      </c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8" customHeight="1">
      <c r="A28" s="26"/>
      <c r="B28" s="27"/>
      <c r="C28" s="26"/>
      <c r="D28" s="26"/>
      <c r="E28" s="21" t="str">
        <f>IF('Rekapitulácia stavby'!E20="","",'Rekapitulácia stavby'!E20)</f>
        <v xml:space="preserve"> </v>
      </c>
      <c r="F28" s="26"/>
      <c r="G28" s="26"/>
      <c r="H28" s="26"/>
      <c r="I28" s="23" t="s">
        <v>23</v>
      </c>
      <c r="J28" s="21" t="str">
        <f>IF('Rekapitulácia stavby'!AN20="","",'Rekapitulácia stavby'!AN20)</f>
        <v/>
      </c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2" customFormat="1" ht="6.95" customHeight="1">
      <c r="A29" s="26"/>
      <c r="B29" s="27"/>
      <c r="C29" s="26"/>
      <c r="D29" s="26"/>
      <c r="E29" s="26"/>
      <c r="F29" s="26"/>
      <c r="G29" s="26"/>
      <c r="H29" s="26"/>
      <c r="I29" s="26"/>
      <c r="J29" s="26"/>
      <c r="K29" s="26"/>
      <c r="L29" s="39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</row>
    <row r="30" spans="1:31" s="2" customFormat="1" ht="12" customHeight="1">
      <c r="A30" s="26"/>
      <c r="B30" s="27"/>
      <c r="C30" s="26"/>
      <c r="D30" s="23" t="s">
        <v>30</v>
      </c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8" customFormat="1" ht="16.5" customHeight="1">
      <c r="A31" s="98"/>
      <c r="B31" s="99"/>
      <c r="C31" s="98"/>
      <c r="D31" s="98"/>
      <c r="E31" s="218" t="s">
        <v>1</v>
      </c>
      <c r="F31" s="218"/>
      <c r="G31" s="218"/>
      <c r="H31" s="218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6.95" customHeight="1">
      <c r="A32" s="26"/>
      <c r="B32" s="27"/>
      <c r="C32" s="26"/>
      <c r="D32" s="26"/>
      <c r="E32" s="26"/>
      <c r="F32" s="26"/>
      <c r="G32" s="26"/>
      <c r="H32" s="26"/>
      <c r="I32" s="26"/>
      <c r="J32" s="26"/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25.35" customHeight="1">
      <c r="A34" s="26"/>
      <c r="B34" s="27"/>
      <c r="C34" s="26"/>
      <c r="D34" s="101" t="s">
        <v>31</v>
      </c>
      <c r="E34" s="26"/>
      <c r="F34" s="26"/>
      <c r="G34" s="26"/>
      <c r="H34" s="26"/>
      <c r="I34" s="26"/>
      <c r="J34" s="68">
        <f>ROUND(J131, 2)</f>
        <v>7830.32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6.95" customHeight="1">
      <c r="A35" s="26"/>
      <c r="B35" s="27"/>
      <c r="C35" s="26"/>
      <c r="D35" s="63"/>
      <c r="E35" s="63"/>
      <c r="F35" s="63"/>
      <c r="G35" s="63"/>
      <c r="H35" s="63"/>
      <c r="I35" s="63"/>
      <c r="J35" s="63"/>
      <c r="K35" s="63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26"/>
      <c r="F36" s="30" t="s">
        <v>33</v>
      </c>
      <c r="G36" s="26"/>
      <c r="H36" s="26"/>
      <c r="I36" s="30" t="s">
        <v>32</v>
      </c>
      <c r="J36" s="30" t="s">
        <v>34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customHeight="1">
      <c r="A37" s="26"/>
      <c r="B37" s="27"/>
      <c r="C37" s="26"/>
      <c r="D37" s="97" t="s">
        <v>35</v>
      </c>
      <c r="E37" s="32" t="s">
        <v>36</v>
      </c>
      <c r="F37" s="102">
        <f>ROUND((SUM(BE131:BE166)),  2)</f>
        <v>0</v>
      </c>
      <c r="G37" s="103"/>
      <c r="H37" s="103"/>
      <c r="I37" s="104">
        <v>0.2</v>
      </c>
      <c r="J37" s="102">
        <f>ROUND(((SUM(BE131:BE166))*I37),  2)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customHeight="1">
      <c r="A38" s="26"/>
      <c r="B38" s="27"/>
      <c r="C38" s="26"/>
      <c r="D38" s="26"/>
      <c r="E38" s="32" t="s">
        <v>37</v>
      </c>
      <c r="F38" s="105">
        <f>ROUND((SUM(BF131:BF166)),  2)</f>
        <v>7830.32</v>
      </c>
      <c r="G38" s="26"/>
      <c r="H38" s="26"/>
      <c r="I38" s="106">
        <v>0.2</v>
      </c>
      <c r="J38" s="105">
        <f>ROUND(((SUM(BF131:BF166))*I38),  2)</f>
        <v>1566.06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23" t="s">
        <v>38</v>
      </c>
      <c r="F39" s="105">
        <f>ROUND((SUM(BG131:BG166)),  2)</f>
        <v>0</v>
      </c>
      <c r="G39" s="26"/>
      <c r="H39" s="26"/>
      <c r="I39" s="106">
        <v>0.2</v>
      </c>
      <c r="J39" s="105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14.45" hidden="1" customHeight="1">
      <c r="A40" s="26"/>
      <c r="B40" s="27"/>
      <c r="C40" s="26"/>
      <c r="D40" s="26"/>
      <c r="E40" s="23" t="s">
        <v>39</v>
      </c>
      <c r="F40" s="105">
        <f>ROUND((SUM(BH131:BH166)),  2)</f>
        <v>0</v>
      </c>
      <c r="G40" s="26"/>
      <c r="H40" s="26"/>
      <c r="I40" s="106">
        <v>0.2</v>
      </c>
      <c r="J40" s="105">
        <f>0</f>
        <v>0</v>
      </c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14.45" hidden="1" customHeight="1">
      <c r="A41" s="26"/>
      <c r="B41" s="27"/>
      <c r="C41" s="26"/>
      <c r="D41" s="26"/>
      <c r="E41" s="32" t="s">
        <v>40</v>
      </c>
      <c r="F41" s="102">
        <f>ROUND((SUM(BI131:BI166)),  2)</f>
        <v>0</v>
      </c>
      <c r="G41" s="103"/>
      <c r="H41" s="103"/>
      <c r="I41" s="104">
        <v>0</v>
      </c>
      <c r="J41" s="102">
        <f>0</f>
        <v>0</v>
      </c>
      <c r="K41" s="26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6.9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2" customFormat="1" ht="25.35" customHeight="1">
      <c r="A43" s="26"/>
      <c r="B43" s="27"/>
      <c r="C43" s="107"/>
      <c r="D43" s="108" t="s">
        <v>41</v>
      </c>
      <c r="E43" s="57"/>
      <c r="F43" s="57"/>
      <c r="G43" s="109" t="s">
        <v>42</v>
      </c>
      <c r="H43" s="110" t="s">
        <v>43</v>
      </c>
      <c r="I43" s="57"/>
      <c r="J43" s="111">
        <f>SUM(J34:J41)</f>
        <v>9396.3799999999992</v>
      </c>
      <c r="K43" s="112"/>
      <c r="L43" s="39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</row>
    <row r="44" spans="1:31" s="2" customFormat="1" ht="14.45" customHeight="1">
      <c r="A44" s="26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39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1" customFormat="1" ht="16.5" customHeight="1">
      <c r="B87" s="17"/>
      <c r="E87" s="224" t="s">
        <v>1701</v>
      </c>
      <c r="F87" s="206"/>
      <c r="G87" s="206"/>
      <c r="H87" s="206"/>
      <c r="L87" s="17"/>
    </row>
    <row r="88" spans="1:31" s="1" customFormat="1" ht="12" customHeight="1">
      <c r="B88" s="17"/>
      <c r="C88" s="23" t="s">
        <v>194</v>
      </c>
      <c r="L88" s="17"/>
    </row>
    <row r="89" spans="1:31" s="2" customFormat="1" ht="16.5" customHeight="1">
      <c r="A89" s="26"/>
      <c r="B89" s="27"/>
      <c r="C89" s="26"/>
      <c r="D89" s="26"/>
      <c r="E89" s="222" t="s">
        <v>1976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12" customHeight="1">
      <c r="A90" s="26"/>
      <c r="B90" s="27"/>
      <c r="C90" s="23" t="s">
        <v>196</v>
      </c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6.5" customHeight="1">
      <c r="A91" s="26"/>
      <c r="B91" s="27"/>
      <c r="C91" s="26"/>
      <c r="D91" s="26"/>
      <c r="E91" s="189" t="str">
        <f>E13</f>
        <v>SO 02.1-NV - Búracie práce - Bývalá kotolňa 1.NP</v>
      </c>
      <c r="F91" s="223"/>
      <c r="G91" s="223"/>
      <c r="H91" s="223"/>
      <c r="I91" s="26"/>
      <c r="J91" s="26"/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2" customHeight="1">
      <c r="A93" s="26"/>
      <c r="B93" s="27"/>
      <c r="C93" s="23" t="s">
        <v>16</v>
      </c>
      <c r="D93" s="26"/>
      <c r="E93" s="26"/>
      <c r="F93" s="21" t="str">
        <f>F16</f>
        <v>kú: Jelka,p.č.:1174/1,4,24,25</v>
      </c>
      <c r="G93" s="26"/>
      <c r="H93" s="26"/>
      <c r="I93" s="23" t="s">
        <v>18</v>
      </c>
      <c r="J93" s="52" t="str">
        <f>IF(J16="","",J16)</f>
        <v>12. 5. 2022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6.95" customHeight="1">
      <c r="A94" s="26"/>
      <c r="B94" s="27"/>
      <c r="C94" s="26"/>
      <c r="D94" s="26"/>
      <c r="E94" s="26"/>
      <c r="F94" s="26"/>
      <c r="G94" s="26"/>
      <c r="H94" s="26"/>
      <c r="I94" s="26"/>
      <c r="J94" s="26"/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5.2" customHeight="1">
      <c r="A95" s="26"/>
      <c r="B95" s="27"/>
      <c r="C95" s="23" t="s">
        <v>20</v>
      </c>
      <c r="D95" s="26"/>
      <c r="E95" s="26"/>
      <c r="F95" s="21" t="str">
        <f>E19</f>
        <v>Obec Jelka, Mierová 959/17, 925 23 Jelka</v>
      </c>
      <c r="G95" s="26"/>
      <c r="H95" s="26"/>
      <c r="I95" s="23" t="s">
        <v>26</v>
      </c>
      <c r="J95" s="24" t="str">
        <f>E25</f>
        <v xml:space="preserve"> </v>
      </c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15.2" customHeight="1">
      <c r="A96" s="26"/>
      <c r="B96" s="27"/>
      <c r="C96" s="23" t="s">
        <v>24</v>
      </c>
      <c r="D96" s="26"/>
      <c r="E96" s="26"/>
      <c r="F96" s="21" t="str">
        <f>IF(E22="","",E22)</f>
        <v>BALA, a.s., Veľká Budafa 66, 930 34 Holice</v>
      </c>
      <c r="G96" s="26"/>
      <c r="H96" s="26"/>
      <c r="I96" s="23" t="s">
        <v>29</v>
      </c>
      <c r="J96" s="24" t="str">
        <f>E28</f>
        <v xml:space="preserve"> </v>
      </c>
      <c r="K96" s="26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9.25" customHeight="1">
      <c r="A98" s="26"/>
      <c r="B98" s="27"/>
      <c r="C98" s="115" t="s">
        <v>199</v>
      </c>
      <c r="D98" s="107"/>
      <c r="E98" s="107"/>
      <c r="F98" s="107"/>
      <c r="G98" s="107"/>
      <c r="H98" s="107"/>
      <c r="I98" s="107"/>
      <c r="J98" s="116" t="s">
        <v>200</v>
      </c>
      <c r="K98" s="107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47" s="2" customFormat="1" ht="10.35" customHeight="1">
      <c r="A99" s="26"/>
      <c r="B99" s="27"/>
      <c r="C99" s="26"/>
      <c r="D99" s="26"/>
      <c r="E99" s="26"/>
      <c r="F99" s="26"/>
      <c r="G99" s="26"/>
      <c r="H99" s="26"/>
      <c r="I99" s="26"/>
      <c r="J99" s="26"/>
      <c r="K99" s="26"/>
      <c r="L99" s="39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</row>
    <row r="100" spans="1:47" s="2" customFormat="1" ht="22.9" customHeight="1">
      <c r="A100" s="26"/>
      <c r="B100" s="27"/>
      <c r="C100" s="117" t="s">
        <v>201</v>
      </c>
      <c r="D100" s="26"/>
      <c r="E100" s="26"/>
      <c r="F100" s="26"/>
      <c r="G100" s="26"/>
      <c r="H100" s="26"/>
      <c r="I100" s="26"/>
      <c r="J100" s="68">
        <f>J131</f>
        <v>7830.32</v>
      </c>
      <c r="K100" s="26"/>
      <c r="L100" s="39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U100" s="14" t="s">
        <v>202</v>
      </c>
    </row>
    <row r="101" spans="1:47" s="9" customFormat="1" ht="24.95" customHeight="1">
      <c r="B101" s="118"/>
      <c r="D101" s="119" t="s">
        <v>203</v>
      </c>
      <c r="E101" s="120"/>
      <c r="F101" s="120"/>
      <c r="G101" s="120"/>
      <c r="H101" s="120"/>
      <c r="I101" s="120"/>
      <c r="J101" s="121">
        <f>J132</f>
        <v>7563.7199999999993</v>
      </c>
      <c r="L101" s="118"/>
    </row>
    <row r="102" spans="1:47" s="10" customFormat="1" ht="19.899999999999999" customHeight="1">
      <c r="B102" s="122"/>
      <c r="D102" s="123" t="s">
        <v>204</v>
      </c>
      <c r="E102" s="124"/>
      <c r="F102" s="124"/>
      <c r="G102" s="124"/>
      <c r="H102" s="124"/>
      <c r="I102" s="124"/>
      <c r="J102" s="125">
        <f>J133</f>
        <v>6646.7299999999987</v>
      </c>
      <c r="L102" s="122"/>
    </row>
    <row r="103" spans="1:47" s="10" customFormat="1" ht="19.899999999999999" customHeight="1">
      <c r="B103" s="122"/>
      <c r="D103" s="123" t="s">
        <v>205</v>
      </c>
      <c r="E103" s="124"/>
      <c r="F103" s="124"/>
      <c r="G103" s="124"/>
      <c r="H103" s="124"/>
      <c r="I103" s="124"/>
      <c r="J103" s="125">
        <f>J154</f>
        <v>681.81000000000006</v>
      </c>
      <c r="L103" s="122"/>
    </row>
    <row r="104" spans="1:47" s="10" customFormat="1" ht="19.899999999999999" customHeight="1">
      <c r="B104" s="122"/>
      <c r="D104" s="123" t="s">
        <v>206</v>
      </c>
      <c r="E104" s="124"/>
      <c r="F104" s="124"/>
      <c r="G104" s="124"/>
      <c r="H104" s="124"/>
      <c r="I104" s="124"/>
      <c r="J104" s="125">
        <f>J158</f>
        <v>235.18</v>
      </c>
      <c r="L104" s="122"/>
    </row>
    <row r="105" spans="1:47" s="9" customFormat="1" ht="24.95" customHeight="1">
      <c r="B105" s="118"/>
      <c r="D105" s="119" t="s">
        <v>207</v>
      </c>
      <c r="E105" s="120"/>
      <c r="F105" s="120"/>
      <c r="G105" s="120"/>
      <c r="H105" s="120"/>
      <c r="I105" s="120"/>
      <c r="J105" s="121">
        <f>J160</f>
        <v>266.60000000000002</v>
      </c>
      <c r="L105" s="118"/>
    </row>
    <row r="106" spans="1:47" s="10" customFormat="1" ht="19.899999999999999" customHeight="1">
      <c r="B106" s="122"/>
      <c r="D106" s="123" t="s">
        <v>339</v>
      </c>
      <c r="E106" s="124"/>
      <c r="F106" s="124"/>
      <c r="G106" s="124"/>
      <c r="H106" s="124"/>
      <c r="I106" s="124"/>
      <c r="J106" s="125">
        <f>J161</f>
        <v>169.97</v>
      </c>
      <c r="L106" s="122"/>
    </row>
    <row r="107" spans="1:47" s="10" customFormat="1" ht="19.899999999999999" customHeight="1">
      <c r="B107" s="122"/>
      <c r="D107" s="123" t="s">
        <v>209</v>
      </c>
      <c r="E107" s="124"/>
      <c r="F107" s="124"/>
      <c r="G107" s="124"/>
      <c r="H107" s="124"/>
      <c r="I107" s="124"/>
      <c r="J107" s="125">
        <f>J163</f>
        <v>96.63000000000001</v>
      </c>
      <c r="L107" s="122"/>
    </row>
    <row r="108" spans="1:47" s="2" customFormat="1" ht="21.75" customHeight="1">
      <c r="A108" s="26"/>
      <c r="B108" s="27"/>
      <c r="C108" s="26"/>
      <c r="D108" s="26"/>
      <c r="E108" s="26"/>
      <c r="F108" s="26"/>
      <c r="G108" s="26"/>
      <c r="H108" s="26"/>
      <c r="I108" s="26"/>
      <c r="J108" s="26"/>
      <c r="K108" s="26"/>
      <c r="L108" s="39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</row>
    <row r="109" spans="1:47" s="2" customFormat="1" ht="6.95" customHeight="1">
      <c r="A109" s="26"/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9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</row>
    <row r="113" spans="1:31" s="2" customFormat="1" ht="6.95" customHeight="1">
      <c r="A113" s="26"/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31" s="2" customFormat="1" ht="24.95" customHeight="1">
      <c r="A114" s="26"/>
      <c r="B114" s="27"/>
      <c r="C114" s="18" t="s">
        <v>212</v>
      </c>
      <c r="D114" s="26"/>
      <c r="E114" s="26"/>
      <c r="F114" s="26"/>
      <c r="G114" s="26"/>
      <c r="H114" s="26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31" s="2" customFormat="1" ht="6.95" customHeight="1">
      <c r="A115" s="26"/>
      <c r="B115" s="27"/>
      <c r="C115" s="26"/>
      <c r="D115" s="26"/>
      <c r="E115" s="26"/>
      <c r="F115" s="26"/>
      <c r="G115" s="26"/>
      <c r="H115" s="26"/>
      <c r="I115" s="26"/>
      <c r="J115" s="26"/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31" s="2" customFormat="1" ht="12" customHeight="1">
      <c r="A116" s="26"/>
      <c r="B116" s="27"/>
      <c r="C116" s="23" t="s">
        <v>12</v>
      </c>
      <c r="D116" s="26"/>
      <c r="E116" s="26"/>
      <c r="F116" s="26"/>
      <c r="G116" s="26"/>
      <c r="H116" s="26"/>
      <c r="I116" s="26"/>
      <c r="J116" s="26"/>
      <c r="K116" s="26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31" s="2" customFormat="1" ht="16.5" customHeight="1">
      <c r="A117" s="26"/>
      <c r="B117" s="27"/>
      <c r="C117" s="26"/>
      <c r="D117" s="26"/>
      <c r="E117" s="224" t="str">
        <f>E7</f>
        <v>Prestavba budov zdravotného strediska</v>
      </c>
      <c r="F117" s="225"/>
      <c r="G117" s="225"/>
      <c r="H117" s="225"/>
      <c r="I117" s="26"/>
      <c r="J117" s="26"/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31" s="1" customFormat="1" ht="12" customHeight="1">
      <c r="B118" s="17"/>
      <c r="C118" s="23" t="s">
        <v>192</v>
      </c>
      <c r="L118" s="17"/>
    </row>
    <row r="119" spans="1:31" s="1" customFormat="1" ht="16.5" customHeight="1">
      <c r="B119" s="17"/>
      <c r="E119" s="224" t="s">
        <v>1701</v>
      </c>
      <c r="F119" s="206"/>
      <c r="G119" s="206"/>
      <c r="H119" s="206"/>
      <c r="L119" s="17"/>
    </row>
    <row r="120" spans="1:31" s="1" customFormat="1" ht="12" customHeight="1">
      <c r="B120" s="17"/>
      <c r="C120" s="23" t="s">
        <v>194</v>
      </c>
      <c r="L120" s="17"/>
    </row>
    <row r="121" spans="1:31" s="2" customFormat="1" ht="16.5" customHeight="1">
      <c r="A121" s="26"/>
      <c r="B121" s="27"/>
      <c r="C121" s="26"/>
      <c r="D121" s="26"/>
      <c r="E121" s="222" t="s">
        <v>1976</v>
      </c>
      <c r="F121" s="223"/>
      <c r="G121" s="223"/>
      <c r="H121" s="223"/>
      <c r="I121" s="26"/>
      <c r="J121" s="26"/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31" s="2" customFormat="1" ht="12" customHeight="1">
      <c r="A122" s="26"/>
      <c r="B122" s="27"/>
      <c r="C122" s="23" t="s">
        <v>196</v>
      </c>
      <c r="D122" s="26"/>
      <c r="E122" s="26"/>
      <c r="F122" s="26"/>
      <c r="G122" s="26"/>
      <c r="H122" s="26"/>
      <c r="I122" s="26"/>
      <c r="J122" s="26"/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31" s="2" customFormat="1" ht="16.5" customHeight="1">
      <c r="A123" s="26"/>
      <c r="B123" s="27"/>
      <c r="C123" s="26"/>
      <c r="D123" s="26"/>
      <c r="E123" s="189" t="str">
        <f>E13</f>
        <v>SO 02.1-NV - Búracie práce - Bývalá kotolňa 1.NP</v>
      </c>
      <c r="F123" s="223"/>
      <c r="G123" s="223"/>
      <c r="H123" s="223"/>
      <c r="I123" s="26"/>
      <c r="J123" s="26"/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31" s="2" customFormat="1" ht="6.95" customHeight="1">
      <c r="A124" s="26"/>
      <c r="B124" s="27"/>
      <c r="C124" s="26"/>
      <c r="D124" s="26"/>
      <c r="E124" s="26"/>
      <c r="F124" s="26"/>
      <c r="G124" s="26"/>
      <c r="H124" s="26"/>
      <c r="I124" s="26"/>
      <c r="J124" s="26"/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31" s="2" customFormat="1" ht="12" customHeight="1">
      <c r="A125" s="26"/>
      <c r="B125" s="27"/>
      <c r="C125" s="23" t="s">
        <v>16</v>
      </c>
      <c r="D125" s="26"/>
      <c r="E125" s="26"/>
      <c r="F125" s="21" t="str">
        <f>F16</f>
        <v>kú: Jelka,p.č.:1174/1,4,24,25</v>
      </c>
      <c r="G125" s="26"/>
      <c r="H125" s="26"/>
      <c r="I125" s="23" t="s">
        <v>18</v>
      </c>
      <c r="J125" s="52" t="str">
        <f>IF(J16="","",J16)</f>
        <v>12. 5. 2022</v>
      </c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31" s="2" customFormat="1" ht="6.95" customHeight="1">
      <c r="A126" s="26"/>
      <c r="B126" s="27"/>
      <c r="C126" s="26"/>
      <c r="D126" s="26"/>
      <c r="E126" s="26"/>
      <c r="F126" s="26"/>
      <c r="G126" s="26"/>
      <c r="H126" s="26"/>
      <c r="I126" s="26"/>
      <c r="J126" s="26"/>
      <c r="K126" s="26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31" s="2" customFormat="1" ht="15.2" customHeight="1">
      <c r="A127" s="26"/>
      <c r="B127" s="27"/>
      <c r="C127" s="23" t="s">
        <v>20</v>
      </c>
      <c r="D127" s="26"/>
      <c r="E127" s="26"/>
      <c r="F127" s="21" t="str">
        <f>E19</f>
        <v>Obec Jelka, Mierová 959/17, 925 23 Jelka</v>
      </c>
      <c r="G127" s="26"/>
      <c r="H127" s="26"/>
      <c r="I127" s="23" t="s">
        <v>26</v>
      </c>
      <c r="J127" s="24" t="str">
        <f>E25</f>
        <v xml:space="preserve"> </v>
      </c>
      <c r="K127" s="26"/>
      <c r="L127" s="39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</row>
    <row r="128" spans="1:31" s="2" customFormat="1" ht="15.2" customHeight="1">
      <c r="A128" s="26"/>
      <c r="B128" s="27"/>
      <c r="C128" s="23" t="s">
        <v>24</v>
      </c>
      <c r="D128" s="26"/>
      <c r="E128" s="26"/>
      <c r="F128" s="21" t="str">
        <f>IF(E22="","",E22)</f>
        <v>BALA, a.s., Veľká Budafa 66, 930 34 Holice</v>
      </c>
      <c r="G128" s="26"/>
      <c r="H128" s="26"/>
      <c r="I128" s="23" t="s">
        <v>29</v>
      </c>
      <c r="J128" s="24" t="str">
        <f>E28</f>
        <v xml:space="preserve"> </v>
      </c>
      <c r="K128" s="26"/>
      <c r="L128" s="39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</row>
    <row r="129" spans="1:65" s="2" customFormat="1" ht="10.35" customHeight="1">
      <c r="A129" s="26"/>
      <c r="B129" s="27"/>
      <c r="C129" s="26"/>
      <c r="D129" s="26"/>
      <c r="E129" s="26"/>
      <c r="F129" s="26"/>
      <c r="G129" s="26"/>
      <c r="H129" s="26"/>
      <c r="I129" s="26"/>
      <c r="J129" s="26"/>
      <c r="K129" s="26"/>
      <c r="L129" s="39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</row>
    <row r="130" spans="1:65" s="11" customFormat="1" ht="29.25" customHeight="1">
      <c r="A130" s="126"/>
      <c r="B130" s="127"/>
      <c r="C130" s="128" t="s">
        <v>213</v>
      </c>
      <c r="D130" s="129" t="s">
        <v>56</v>
      </c>
      <c r="E130" s="129" t="s">
        <v>52</v>
      </c>
      <c r="F130" s="129" t="s">
        <v>53</v>
      </c>
      <c r="G130" s="129" t="s">
        <v>214</v>
      </c>
      <c r="H130" s="129" t="s">
        <v>215</v>
      </c>
      <c r="I130" s="129" t="s">
        <v>216</v>
      </c>
      <c r="J130" s="130" t="s">
        <v>200</v>
      </c>
      <c r="K130" s="131" t="s">
        <v>217</v>
      </c>
      <c r="L130" s="132"/>
      <c r="M130" s="59" t="s">
        <v>1</v>
      </c>
      <c r="N130" s="60" t="s">
        <v>35</v>
      </c>
      <c r="O130" s="60" t="s">
        <v>218</v>
      </c>
      <c r="P130" s="60" t="s">
        <v>219</v>
      </c>
      <c r="Q130" s="60" t="s">
        <v>220</v>
      </c>
      <c r="R130" s="60" t="s">
        <v>221</v>
      </c>
      <c r="S130" s="60" t="s">
        <v>222</v>
      </c>
      <c r="T130" s="61" t="s">
        <v>223</v>
      </c>
      <c r="U130" s="126"/>
      <c r="V130" s="126"/>
      <c r="W130" s="126"/>
      <c r="X130" s="126"/>
      <c r="Y130" s="126"/>
      <c r="Z130" s="126"/>
      <c r="AA130" s="126"/>
      <c r="AB130" s="126"/>
      <c r="AC130" s="126"/>
      <c r="AD130" s="126"/>
      <c r="AE130" s="126"/>
    </row>
    <row r="131" spans="1:65" s="2" customFormat="1" ht="22.9" customHeight="1">
      <c r="A131" s="26"/>
      <c r="B131" s="27"/>
      <c r="C131" s="66" t="s">
        <v>201</v>
      </c>
      <c r="D131" s="26"/>
      <c r="E131" s="26"/>
      <c r="F131" s="26"/>
      <c r="G131" s="26"/>
      <c r="H131" s="26"/>
      <c r="I131" s="26"/>
      <c r="J131" s="133">
        <f>BK131</f>
        <v>7830.32</v>
      </c>
      <c r="K131" s="26"/>
      <c r="L131" s="27"/>
      <c r="M131" s="62"/>
      <c r="N131" s="53"/>
      <c r="O131" s="63"/>
      <c r="P131" s="134">
        <f>P132+P160</f>
        <v>0</v>
      </c>
      <c r="Q131" s="63"/>
      <c r="R131" s="134">
        <f>R132+R160</f>
        <v>0</v>
      </c>
      <c r="S131" s="63"/>
      <c r="T131" s="135">
        <f>T132+T160</f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T131" s="14" t="s">
        <v>70</v>
      </c>
      <c r="AU131" s="14" t="s">
        <v>202</v>
      </c>
      <c r="BK131" s="136">
        <f>BK132+BK160</f>
        <v>7830.32</v>
      </c>
    </row>
    <row r="132" spans="1:65" s="12" customFormat="1" ht="25.9" customHeight="1">
      <c r="B132" s="137"/>
      <c r="D132" s="138" t="s">
        <v>70</v>
      </c>
      <c r="E132" s="139" t="s">
        <v>224</v>
      </c>
      <c r="F132" s="139" t="s">
        <v>225</v>
      </c>
      <c r="J132" s="140">
        <f>BK132</f>
        <v>7563.7199999999993</v>
      </c>
      <c r="L132" s="137"/>
      <c r="M132" s="141"/>
      <c r="N132" s="142"/>
      <c r="O132" s="142"/>
      <c r="P132" s="143">
        <f>P133+P154+P158</f>
        <v>0</v>
      </c>
      <c r="Q132" s="142"/>
      <c r="R132" s="143">
        <f>R133+R154+R158</f>
        <v>0</v>
      </c>
      <c r="S132" s="142"/>
      <c r="T132" s="144">
        <f>T133+T154+T158</f>
        <v>0</v>
      </c>
      <c r="AR132" s="138" t="s">
        <v>78</v>
      </c>
      <c r="AT132" s="145" t="s">
        <v>70</v>
      </c>
      <c r="AU132" s="145" t="s">
        <v>71</v>
      </c>
      <c r="AY132" s="138" t="s">
        <v>226</v>
      </c>
      <c r="BK132" s="146">
        <f>BK133+BK154+BK158</f>
        <v>7563.7199999999993</v>
      </c>
    </row>
    <row r="133" spans="1:65" s="12" customFormat="1" ht="22.9" customHeight="1">
      <c r="B133" s="137"/>
      <c r="D133" s="138" t="s">
        <v>70</v>
      </c>
      <c r="E133" s="147" t="s">
        <v>227</v>
      </c>
      <c r="F133" s="147" t="s">
        <v>228</v>
      </c>
      <c r="J133" s="148">
        <f>BK133</f>
        <v>6646.7299999999987</v>
      </c>
      <c r="L133" s="137"/>
      <c r="M133" s="141"/>
      <c r="N133" s="142"/>
      <c r="O133" s="142"/>
      <c r="P133" s="143">
        <f>SUM(P134:P153)</f>
        <v>0</v>
      </c>
      <c r="Q133" s="142"/>
      <c r="R133" s="143">
        <f>SUM(R134:R153)</f>
        <v>0</v>
      </c>
      <c r="S133" s="142"/>
      <c r="T133" s="144">
        <f>SUM(T134:T153)</f>
        <v>0</v>
      </c>
      <c r="AR133" s="138" t="s">
        <v>78</v>
      </c>
      <c r="AT133" s="145" t="s">
        <v>70</v>
      </c>
      <c r="AU133" s="145" t="s">
        <v>78</v>
      </c>
      <c r="AY133" s="138" t="s">
        <v>226</v>
      </c>
      <c r="BK133" s="146">
        <f>SUM(BK134:BK153)</f>
        <v>6646.7299999999987</v>
      </c>
    </row>
    <row r="134" spans="1:65" s="2" customFormat="1" ht="37.9" customHeight="1">
      <c r="A134" s="26"/>
      <c r="B134" s="149"/>
      <c r="C134" s="150" t="s">
        <v>78</v>
      </c>
      <c r="D134" s="150" t="s">
        <v>229</v>
      </c>
      <c r="E134" s="151" t="s">
        <v>1978</v>
      </c>
      <c r="F134" s="152" t="s">
        <v>1979</v>
      </c>
      <c r="G134" s="153" t="s">
        <v>238</v>
      </c>
      <c r="H134" s="154">
        <v>12.569000000000001</v>
      </c>
      <c r="I134" s="155">
        <v>4.9400000000000004</v>
      </c>
      <c r="J134" s="155">
        <f t="shared" ref="J134:J153" si="0">ROUND(I134*H134,2)</f>
        <v>62.09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ref="P134:P153" si="1">O134*H134</f>
        <v>0</v>
      </c>
      <c r="Q134" s="159">
        <v>0</v>
      </c>
      <c r="R134" s="159">
        <f t="shared" ref="R134:R153" si="2">Q134*H134</f>
        <v>0</v>
      </c>
      <c r="S134" s="159">
        <v>0</v>
      </c>
      <c r="T134" s="160">
        <f t="shared" ref="T134:T153" si="3">S134*H134</f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233</v>
      </c>
      <c r="AT134" s="161" t="s">
        <v>229</v>
      </c>
      <c r="AU134" s="161" t="s">
        <v>83</v>
      </c>
      <c r="AY134" s="14" t="s">
        <v>226</v>
      </c>
      <c r="BE134" s="162">
        <f t="shared" ref="BE134:BE153" si="4">IF(N134="základná",J134,0)</f>
        <v>0</v>
      </c>
      <c r="BF134" s="162">
        <f t="shared" ref="BF134:BF153" si="5">IF(N134="znížená",J134,0)</f>
        <v>62.09</v>
      </c>
      <c r="BG134" s="162">
        <f t="shared" ref="BG134:BG153" si="6">IF(N134="zákl. prenesená",J134,0)</f>
        <v>0</v>
      </c>
      <c r="BH134" s="162">
        <f t="shared" ref="BH134:BH153" si="7">IF(N134="zníž. prenesená",J134,0)</f>
        <v>0</v>
      </c>
      <c r="BI134" s="162">
        <f t="shared" ref="BI134:BI153" si="8">IF(N134="nulová",J134,0)</f>
        <v>0</v>
      </c>
      <c r="BJ134" s="14" t="s">
        <v>83</v>
      </c>
      <c r="BK134" s="162">
        <f t="shared" ref="BK134:BK153" si="9">ROUND(I134*H134,2)</f>
        <v>62.09</v>
      </c>
      <c r="BL134" s="14" t="s">
        <v>233</v>
      </c>
      <c r="BM134" s="161" t="s">
        <v>83</v>
      </c>
    </row>
    <row r="135" spans="1:65" s="2" customFormat="1" ht="24.2" customHeight="1">
      <c r="A135" s="26"/>
      <c r="B135" s="149"/>
      <c r="C135" s="150" t="s">
        <v>83</v>
      </c>
      <c r="D135" s="150" t="s">
        <v>229</v>
      </c>
      <c r="E135" s="151" t="s">
        <v>1980</v>
      </c>
      <c r="F135" s="152" t="s">
        <v>1981</v>
      </c>
      <c r="G135" s="153" t="s">
        <v>352</v>
      </c>
      <c r="H135" s="154">
        <v>3.1819999999999999</v>
      </c>
      <c r="I135" s="155">
        <v>35.549999999999997</v>
      </c>
      <c r="J135" s="155">
        <f t="shared" si="0"/>
        <v>113.12</v>
      </c>
      <c r="K135" s="156"/>
      <c r="L135" s="27"/>
      <c r="M135" s="157" t="s">
        <v>1</v>
      </c>
      <c r="N135" s="158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233</v>
      </c>
      <c r="AT135" s="161" t="s">
        <v>229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113.12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113.12</v>
      </c>
      <c r="BL135" s="14" t="s">
        <v>233</v>
      </c>
      <c r="BM135" s="161" t="s">
        <v>233</v>
      </c>
    </row>
    <row r="136" spans="1:65" s="2" customFormat="1" ht="37.9" customHeight="1">
      <c r="A136" s="26"/>
      <c r="B136" s="149"/>
      <c r="C136" s="150" t="s">
        <v>88</v>
      </c>
      <c r="D136" s="150" t="s">
        <v>229</v>
      </c>
      <c r="E136" s="151" t="s">
        <v>1982</v>
      </c>
      <c r="F136" s="152" t="s">
        <v>1983</v>
      </c>
      <c r="G136" s="153" t="s">
        <v>352</v>
      </c>
      <c r="H136" s="154">
        <v>3.0339999999999998</v>
      </c>
      <c r="I136" s="155">
        <v>81.25</v>
      </c>
      <c r="J136" s="155">
        <f t="shared" si="0"/>
        <v>246.51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233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246.51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246.51</v>
      </c>
      <c r="BL136" s="14" t="s">
        <v>233</v>
      </c>
      <c r="BM136" s="161" t="s">
        <v>239</v>
      </c>
    </row>
    <row r="137" spans="1:65" s="2" customFormat="1" ht="21.75" customHeight="1">
      <c r="A137" s="26"/>
      <c r="B137" s="149"/>
      <c r="C137" s="150" t="s">
        <v>233</v>
      </c>
      <c r="D137" s="150" t="s">
        <v>229</v>
      </c>
      <c r="E137" s="151" t="s">
        <v>1984</v>
      </c>
      <c r="F137" s="152" t="s">
        <v>1985</v>
      </c>
      <c r="G137" s="153" t="s">
        <v>352</v>
      </c>
      <c r="H137" s="154">
        <v>3.6949999999999998</v>
      </c>
      <c r="I137" s="155">
        <v>81.25</v>
      </c>
      <c r="J137" s="155">
        <f t="shared" si="0"/>
        <v>300.22000000000003</v>
      </c>
      <c r="K137" s="156"/>
      <c r="L137" s="27"/>
      <c r="M137" s="157" t="s">
        <v>1</v>
      </c>
      <c r="N137" s="158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233</v>
      </c>
      <c r="AT137" s="161" t="s">
        <v>229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300.22000000000003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300.22000000000003</v>
      </c>
      <c r="BL137" s="14" t="s">
        <v>233</v>
      </c>
      <c r="BM137" s="161" t="s">
        <v>243</v>
      </c>
    </row>
    <row r="138" spans="1:65" s="2" customFormat="1" ht="24.2" customHeight="1">
      <c r="A138" s="26"/>
      <c r="B138" s="149"/>
      <c r="C138" s="150" t="s">
        <v>244</v>
      </c>
      <c r="D138" s="150" t="s">
        <v>229</v>
      </c>
      <c r="E138" s="151" t="s">
        <v>1986</v>
      </c>
      <c r="F138" s="152" t="s">
        <v>1987</v>
      </c>
      <c r="G138" s="153" t="s">
        <v>232</v>
      </c>
      <c r="H138" s="154">
        <v>15.28</v>
      </c>
      <c r="I138" s="155">
        <v>15.67</v>
      </c>
      <c r="J138" s="155">
        <f t="shared" si="0"/>
        <v>239.44</v>
      </c>
      <c r="K138" s="156"/>
      <c r="L138" s="27"/>
      <c r="M138" s="157" t="s">
        <v>1</v>
      </c>
      <c r="N138" s="158" t="s">
        <v>37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233</v>
      </c>
      <c r="AT138" s="161" t="s">
        <v>229</v>
      </c>
      <c r="AU138" s="161" t="s">
        <v>83</v>
      </c>
      <c r="AY138" s="14" t="s">
        <v>226</v>
      </c>
      <c r="BE138" s="162">
        <f t="shared" si="4"/>
        <v>0</v>
      </c>
      <c r="BF138" s="162">
        <f t="shared" si="5"/>
        <v>239.44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83</v>
      </c>
      <c r="BK138" s="162">
        <f t="shared" si="9"/>
        <v>239.44</v>
      </c>
      <c r="BL138" s="14" t="s">
        <v>233</v>
      </c>
      <c r="BM138" s="161" t="s">
        <v>247</v>
      </c>
    </row>
    <row r="139" spans="1:65" s="2" customFormat="1" ht="24.2" customHeight="1">
      <c r="A139" s="26"/>
      <c r="B139" s="149"/>
      <c r="C139" s="150" t="s">
        <v>239</v>
      </c>
      <c r="D139" s="150" t="s">
        <v>229</v>
      </c>
      <c r="E139" s="151" t="s">
        <v>1988</v>
      </c>
      <c r="F139" s="152" t="s">
        <v>1989</v>
      </c>
      <c r="G139" s="153" t="s">
        <v>232</v>
      </c>
      <c r="H139" s="154">
        <v>46.04</v>
      </c>
      <c r="I139" s="155">
        <v>5.39</v>
      </c>
      <c r="J139" s="155">
        <f t="shared" si="0"/>
        <v>248.16</v>
      </c>
      <c r="K139" s="156"/>
      <c r="L139" s="27"/>
      <c r="M139" s="157" t="s">
        <v>1</v>
      </c>
      <c r="N139" s="158" t="s">
        <v>37</v>
      </c>
      <c r="O139" s="159">
        <v>0</v>
      </c>
      <c r="P139" s="159">
        <f t="shared" si="1"/>
        <v>0</v>
      </c>
      <c r="Q139" s="159">
        <v>0</v>
      </c>
      <c r="R139" s="159">
        <f t="shared" si="2"/>
        <v>0</v>
      </c>
      <c r="S139" s="159">
        <v>0</v>
      </c>
      <c r="T139" s="160">
        <f t="shared" si="3"/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233</v>
      </c>
      <c r="AT139" s="161" t="s">
        <v>229</v>
      </c>
      <c r="AU139" s="161" t="s">
        <v>83</v>
      </c>
      <c r="AY139" s="14" t="s">
        <v>226</v>
      </c>
      <c r="BE139" s="162">
        <f t="shared" si="4"/>
        <v>0</v>
      </c>
      <c r="BF139" s="162">
        <f t="shared" si="5"/>
        <v>248.16</v>
      </c>
      <c r="BG139" s="162">
        <f t="shared" si="6"/>
        <v>0</v>
      </c>
      <c r="BH139" s="162">
        <f t="shared" si="7"/>
        <v>0</v>
      </c>
      <c r="BI139" s="162">
        <f t="shared" si="8"/>
        <v>0</v>
      </c>
      <c r="BJ139" s="14" t="s">
        <v>83</v>
      </c>
      <c r="BK139" s="162">
        <f t="shared" si="9"/>
        <v>248.16</v>
      </c>
      <c r="BL139" s="14" t="s">
        <v>233</v>
      </c>
      <c r="BM139" s="161" t="s">
        <v>250</v>
      </c>
    </row>
    <row r="140" spans="1:65" s="2" customFormat="1" ht="24.2" customHeight="1">
      <c r="A140" s="26"/>
      <c r="B140" s="149"/>
      <c r="C140" s="150" t="s">
        <v>251</v>
      </c>
      <c r="D140" s="150" t="s">
        <v>229</v>
      </c>
      <c r="E140" s="151" t="s">
        <v>1990</v>
      </c>
      <c r="F140" s="152" t="s">
        <v>1991</v>
      </c>
      <c r="G140" s="153" t="s">
        <v>232</v>
      </c>
      <c r="H140" s="154">
        <v>31.32</v>
      </c>
      <c r="I140" s="155">
        <v>5.39</v>
      </c>
      <c r="J140" s="155">
        <f t="shared" si="0"/>
        <v>168.81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 t="shared" si="1"/>
        <v>0</v>
      </c>
      <c r="Q140" s="159">
        <v>0</v>
      </c>
      <c r="R140" s="159">
        <f t="shared" si="2"/>
        <v>0</v>
      </c>
      <c r="S140" s="159">
        <v>0</v>
      </c>
      <c r="T140" s="160">
        <f t="shared" si="3"/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233</v>
      </c>
      <c r="AT140" s="161" t="s">
        <v>229</v>
      </c>
      <c r="AU140" s="161" t="s">
        <v>83</v>
      </c>
      <c r="AY140" s="14" t="s">
        <v>226</v>
      </c>
      <c r="BE140" s="162">
        <f t="shared" si="4"/>
        <v>0</v>
      </c>
      <c r="BF140" s="162">
        <f t="shared" si="5"/>
        <v>168.81</v>
      </c>
      <c r="BG140" s="162">
        <f t="shared" si="6"/>
        <v>0</v>
      </c>
      <c r="BH140" s="162">
        <f t="shared" si="7"/>
        <v>0</v>
      </c>
      <c r="BI140" s="162">
        <f t="shared" si="8"/>
        <v>0</v>
      </c>
      <c r="BJ140" s="14" t="s">
        <v>83</v>
      </c>
      <c r="BK140" s="162">
        <f t="shared" si="9"/>
        <v>168.81</v>
      </c>
      <c r="BL140" s="14" t="s">
        <v>233</v>
      </c>
      <c r="BM140" s="161" t="s">
        <v>254</v>
      </c>
    </row>
    <row r="141" spans="1:65" s="2" customFormat="1" ht="24.2" customHeight="1">
      <c r="A141" s="26"/>
      <c r="B141" s="149"/>
      <c r="C141" s="150" t="s">
        <v>243</v>
      </c>
      <c r="D141" s="150" t="s">
        <v>229</v>
      </c>
      <c r="E141" s="151" t="s">
        <v>1992</v>
      </c>
      <c r="F141" s="152" t="s">
        <v>1993</v>
      </c>
      <c r="G141" s="153" t="s">
        <v>352</v>
      </c>
      <c r="H141" s="154">
        <v>5.24</v>
      </c>
      <c r="I141" s="155">
        <v>52.33</v>
      </c>
      <c r="J141" s="155">
        <f t="shared" si="0"/>
        <v>274.20999999999998</v>
      </c>
      <c r="K141" s="156"/>
      <c r="L141" s="27"/>
      <c r="M141" s="157" t="s">
        <v>1</v>
      </c>
      <c r="N141" s="158" t="s">
        <v>37</v>
      </c>
      <c r="O141" s="159">
        <v>0</v>
      </c>
      <c r="P141" s="159">
        <f t="shared" si="1"/>
        <v>0</v>
      </c>
      <c r="Q141" s="159">
        <v>0</v>
      </c>
      <c r="R141" s="159">
        <f t="shared" si="2"/>
        <v>0</v>
      </c>
      <c r="S141" s="159">
        <v>0</v>
      </c>
      <c r="T141" s="160">
        <f t="shared" si="3"/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233</v>
      </c>
      <c r="AT141" s="161" t="s">
        <v>229</v>
      </c>
      <c r="AU141" s="161" t="s">
        <v>83</v>
      </c>
      <c r="AY141" s="14" t="s">
        <v>226</v>
      </c>
      <c r="BE141" s="162">
        <f t="shared" si="4"/>
        <v>0</v>
      </c>
      <c r="BF141" s="162">
        <f t="shared" si="5"/>
        <v>274.20999999999998</v>
      </c>
      <c r="BG141" s="162">
        <f t="shared" si="6"/>
        <v>0</v>
      </c>
      <c r="BH141" s="162">
        <f t="shared" si="7"/>
        <v>0</v>
      </c>
      <c r="BI141" s="162">
        <f t="shared" si="8"/>
        <v>0</v>
      </c>
      <c r="BJ141" s="14" t="s">
        <v>83</v>
      </c>
      <c r="BK141" s="162">
        <f t="shared" si="9"/>
        <v>274.20999999999998</v>
      </c>
      <c r="BL141" s="14" t="s">
        <v>233</v>
      </c>
      <c r="BM141" s="161" t="s">
        <v>257</v>
      </c>
    </row>
    <row r="142" spans="1:65" s="2" customFormat="1" ht="24.2" customHeight="1">
      <c r="A142" s="26"/>
      <c r="B142" s="149"/>
      <c r="C142" s="150" t="s">
        <v>227</v>
      </c>
      <c r="D142" s="150" t="s">
        <v>229</v>
      </c>
      <c r="E142" s="151" t="s">
        <v>1994</v>
      </c>
      <c r="F142" s="152" t="s">
        <v>1995</v>
      </c>
      <c r="G142" s="153" t="s">
        <v>352</v>
      </c>
      <c r="H142" s="154">
        <v>6.7380000000000004</v>
      </c>
      <c r="I142" s="155">
        <v>60.8</v>
      </c>
      <c r="J142" s="155">
        <f t="shared" si="0"/>
        <v>409.67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 t="shared" si="1"/>
        <v>0</v>
      </c>
      <c r="Q142" s="159">
        <v>0</v>
      </c>
      <c r="R142" s="159">
        <f t="shared" si="2"/>
        <v>0</v>
      </c>
      <c r="S142" s="159">
        <v>0</v>
      </c>
      <c r="T142" s="160">
        <f t="shared" si="3"/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233</v>
      </c>
      <c r="AT142" s="161" t="s">
        <v>229</v>
      </c>
      <c r="AU142" s="161" t="s">
        <v>83</v>
      </c>
      <c r="AY142" s="14" t="s">
        <v>226</v>
      </c>
      <c r="BE142" s="162">
        <f t="shared" si="4"/>
        <v>0</v>
      </c>
      <c r="BF142" s="162">
        <f t="shared" si="5"/>
        <v>409.67</v>
      </c>
      <c r="BG142" s="162">
        <f t="shared" si="6"/>
        <v>0</v>
      </c>
      <c r="BH142" s="162">
        <f t="shared" si="7"/>
        <v>0</v>
      </c>
      <c r="BI142" s="162">
        <f t="shared" si="8"/>
        <v>0</v>
      </c>
      <c r="BJ142" s="14" t="s">
        <v>83</v>
      </c>
      <c r="BK142" s="162">
        <f t="shared" si="9"/>
        <v>409.67</v>
      </c>
      <c r="BL142" s="14" t="s">
        <v>233</v>
      </c>
      <c r="BM142" s="161" t="s">
        <v>260</v>
      </c>
    </row>
    <row r="143" spans="1:65" s="2" customFormat="1" ht="24.2" customHeight="1">
      <c r="A143" s="26"/>
      <c r="B143" s="149"/>
      <c r="C143" s="150" t="s">
        <v>247</v>
      </c>
      <c r="D143" s="150" t="s">
        <v>229</v>
      </c>
      <c r="E143" s="151" t="s">
        <v>1996</v>
      </c>
      <c r="F143" s="152" t="s">
        <v>1997</v>
      </c>
      <c r="G143" s="153" t="s">
        <v>269</v>
      </c>
      <c r="H143" s="154">
        <v>6</v>
      </c>
      <c r="I143" s="155">
        <v>7.51</v>
      </c>
      <c r="J143" s="155">
        <f t="shared" si="0"/>
        <v>45.06</v>
      </c>
      <c r="K143" s="156"/>
      <c r="L143" s="27"/>
      <c r="M143" s="157" t="s">
        <v>1</v>
      </c>
      <c r="N143" s="158" t="s">
        <v>37</v>
      </c>
      <c r="O143" s="159">
        <v>0</v>
      </c>
      <c r="P143" s="159">
        <f t="shared" si="1"/>
        <v>0</v>
      </c>
      <c r="Q143" s="159">
        <v>0</v>
      </c>
      <c r="R143" s="159">
        <f t="shared" si="2"/>
        <v>0</v>
      </c>
      <c r="S143" s="159">
        <v>0</v>
      </c>
      <c r="T143" s="160">
        <f t="shared" si="3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233</v>
      </c>
      <c r="AT143" s="161" t="s">
        <v>229</v>
      </c>
      <c r="AU143" s="161" t="s">
        <v>83</v>
      </c>
      <c r="AY143" s="14" t="s">
        <v>226</v>
      </c>
      <c r="BE143" s="162">
        <f t="shared" si="4"/>
        <v>0</v>
      </c>
      <c r="BF143" s="162">
        <f t="shared" si="5"/>
        <v>45.06</v>
      </c>
      <c r="BG143" s="162">
        <f t="shared" si="6"/>
        <v>0</v>
      </c>
      <c r="BH143" s="162">
        <f t="shared" si="7"/>
        <v>0</v>
      </c>
      <c r="BI143" s="162">
        <f t="shared" si="8"/>
        <v>0</v>
      </c>
      <c r="BJ143" s="14" t="s">
        <v>83</v>
      </c>
      <c r="BK143" s="162">
        <f t="shared" si="9"/>
        <v>45.06</v>
      </c>
      <c r="BL143" s="14" t="s">
        <v>233</v>
      </c>
      <c r="BM143" s="161" t="s">
        <v>7</v>
      </c>
    </row>
    <row r="144" spans="1:65" s="2" customFormat="1" ht="33" customHeight="1">
      <c r="A144" s="26"/>
      <c r="B144" s="149"/>
      <c r="C144" s="150" t="s">
        <v>263</v>
      </c>
      <c r="D144" s="150" t="s">
        <v>229</v>
      </c>
      <c r="E144" s="151" t="s">
        <v>1998</v>
      </c>
      <c r="F144" s="152" t="s">
        <v>1999</v>
      </c>
      <c r="G144" s="153" t="s">
        <v>238</v>
      </c>
      <c r="H144" s="154">
        <v>273.70699999999999</v>
      </c>
      <c r="I144" s="155">
        <v>0.95</v>
      </c>
      <c r="J144" s="155">
        <f t="shared" si="0"/>
        <v>260.02</v>
      </c>
      <c r="K144" s="156"/>
      <c r="L144" s="27"/>
      <c r="M144" s="157" t="s">
        <v>1</v>
      </c>
      <c r="N144" s="158" t="s">
        <v>37</v>
      </c>
      <c r="O144" s="159">
        <v>0</v>
      </c>
      <c r="P144" s="159">
        <f t="shared" si="1"/>
        <v>0</v>
      </c>
      <c r="Q144" s="159">
        <v>0</v>
      </c>
      <c r="R144" s="159">
        <f t="shared" si="2"/>
        <v>0</v>
      </c>
      <c r="S144" s="159">
        <v>0</v>
      </c>
      <c r="T144" s="160">
        <f t="shared" si="3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233</v>
      </c>
      <c r="AT144" s="161" t="s">
        <v>229</v>
      </c>
      <c r="AU144" s="161" t="s">
        <v>83</v>
      </c>
      <c r="AY144" s="14" t="s">
        <v>226</v>
      </c>
      <c r="BE144" s="162">
        <f t="shared" si="4"/>
        <v>0</v>
      </c>
      <c r="BF144" s="162">
        <f t="shared" si="5"/>
        <v>260.02</v>
      </c>
      <c r="BG144" s="162">
        <f t="shared" si="6"/>
        <v>0</v>
      </c>
      <c r="BH144" s="162">
        <f t="shared" si="7"/>
        <v>0</v>
      </c>
      <c r="BI144" s="162">
        <f t="shared" si="8"/>
        <v>0</v>
      </c>
      <c r="BJ144" s="14" t="s">
        <v>83</v>
      </c>
      <c r="BK144" s="162">
        <f t="shared" si="9"/>
        <v>260.02</v>
      </c>
      <c r="BL144" s="14" t="s">
        <v>233</v>
      </c>
      <c r="BM144" s="161" t="s">
        <v>266</v>
      </c>
    </row>
    <row r="145" spans="1:65" s="2" customFormat="1" ht="37.9" customHeight="1">
      <c r="A145" s="26"/>
      <c r="B145" s="149"/>
      <c r="C145" s="150" t="s">
        <v>250</v>
      </c>
      <c r="D145" s="150" t="s">
        <v>229</v>
      </c>
      <c r="E145" s="151" t="s">
        <v>236</v>
      </c>
      <c r="F145" s="152" t="s">
        <v>237</v>
      </c>
      <c r="G145" s="153" t="s">
        <v>238</v>
      </c>
      <c r="H145" s="154">
        <v>140.49100000000001</v>
      </c>
      <c r="I145" s="155">
        <v>1.42</v>
      </c>
      <c r="J145" s="155">
        <f t="shared" si="0"/>
        <v>199.5</v>
      </c>
      <c r="K145" s="156"/>
      <c r="L145" s="27"/>
      <c r="M145" s="157" t="s">
        <v>1</v>
      </c>
      <c r="N145" s="158" t="s">
        <v>37</v>
      </c>
      <c r="O145" s="159">
        <v>0</v>
      </c>
      <c r="P145" s="159">
        <f t="shared" si="1"/>
        <v>0</v>
      </c>
      <c r="Q145" s="159">
        <v>0</v>
      </c>
      <c r="R145" s="159">
        <f t="shared" si="2"/>
        <v>0</v>
      </c>
      <c r="S145" s="159">
        <v>0</v>
      </c>
      <c r="T145" s="160">
        <f t="shared" si="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233</v>
      </c>
      <c r="AT145" s="161" t="s">
        <v>229</v>
      </c>
      <c r="AU145" s="161" t="s">
        <v>83</v>
      </c>
      <c r="AY145" s="14" t="s">
        <v>226</v>
      </c>
      <c r="BE145" s="162">
        <f t="shared" si="4"/>
        <v>0</v>
      </c>
      <c r="BF145" s="162">
        <f t="shared" si="5"/>
        <v>199.5</v>
      </c>
      <c r="BG145" s="162">
        <f t="shared" si="6"/>
        <v>0</v>
      </c>
      <c r="BH145" s="162">
        <f t="shared" si="7"/>
        <v>0</v>
      </c>
      <c r="BI145" s="162">
        <f t="shared" si="8"/>
        <v>0</v>
      </c>
      <c r="BJ145" s="14" t="s">
        <v>83</v>
      </c>
      <c r="BK145" s="162">
        <f t="shared" si="9"/>
        <v>199.5</v>
      </c>
      <c r="BL145" s="14" t="s">
        <v>233</v>
      </c>
      <c r="BM145" s="161" t="s">
        <v>270</v>
      </c>
    </row>
    <row r="146" spans="1:65" s="2" customFormat="1" ht="24.2" customHeight="1">
      <c r="A146" s="26"/>
      <c r="B146" s="149"/>
      <c r="C146" s="150" t="s">
        <v>273</v>
      </c>
      <c r="D146" s="150" t="s">
        <v>229</v>
      </c>
      <c r="E146" s="151" t="s">
        <v>240</v>
      </c>
      <c r="F146" s="152" t="s">
        <v>241</v>
      </c>
      <c r="G146" s="153" t="s">
        <v>242</v>
      </c>
      <c r="H146" s="154">
        <v>50.537999999999997</v>
      </c>
      <c r="I146" s="155">
        <v>10.72</v>
      </c>
      <c r="J146" s="155">
        <f t="shared" si="0"/>
        <v>541.77</v>
      </c>
      <c r="K146" s="156"/>
      <c r="L146" s="27"/>
      <c r="M146" s="157" t="s">
        <v>1</v>
      </c>
      <c r="N146" s="158" t="s">
        <v>37</v>
      </c>
      <c r="O146" s="159">
        <v>0</v>
      </c>
      <c r="P146" s="159">
        <f t="shared" si="1"/>
        <v>0</v>
      </c>
      <c r="Q146" s="159">
        <v>0</v>
      </c>
      <c r="R146" s="159">
        <f t="shared" si="2"/>
        <v>0</v>
      </c>
      <c r="S146" s="159">
        <v>0</v>
      </c>
      <c r="T146" s="160">
        <f t="shared" si="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233</v>
      </c>
      <c r="AT146" s="161" t="s">
        <v>229</v>
      </c>
      <c r="AU146" s="161" t="s">
        <v>83</v>
      </c>
      <c r="AY146" s="14" t="s">
        <v>226</v>
      </c>
      <c r="BE146" s="162">
        <f t="shared" si="4"/>
        <v>0</v>
      </c>
      <c r="BF146" s="162">
        <f t="shared" si="5"/>
        <v>541.77</v>
      </c>
      <c r="BG146" s="162">
        <f t="shared" si="6"/>
        <v>0</v>
      </c>
      <c r="BH146" s="162">
        <f t="shared" si="7"/>
        <v>0</v>
      </c>
      <c r="BI146" s="162">
        <f t="shared" si="8"/>
        <v>0</v>
      </c>
      <c r="BJ146" s="14" t="s">
        <v>83</v>
      </c>
      <c r="BK146" s="162">
        <f t="shared" si="9"/>
        <v>541.77</v>
      </c>
      <c r="BL146" s="14" t="s">
        <v>233</v>
      </c>
      <c r="BM146" s="161" t="s">
        <v>276</v>
      </c>
    </row>
    <row r="147" spans="1:65" s="2" customFormat="1" ht="21.75" customHeight="1">
      <c r="A147" s="26"/>
      <c r="B147" s="149"/>
      <c r="C147" s="150" t="s">
        <v>254</v>
      </c>
      <c r="D147" s="150" t="s">
        <v>229</v>
      </c>
      <c r="E147" s="151" t="s">
        <v>245</v>
      </c>
      <c r="F147" s="152" t="s">
        <v>246</v>
      </c>
      <c r="G147" s="153" t="s">
        <v>242</v>
      </c>
      <c r="H147" s="154">
        <v>50.537999999999997</v>
      </c>
      <c r="I147" s="155">
        <v>13.88</v>
      </c>
      <c r="J147" s="155">
        <f t="shared" si="0"/>
        <v>701.47</v>
      </c>
      <c r="K147" s="156"/>
      <c r="L147" s="27"/>
      <c r="M147" s="157" t="s">
        <v>1</v>
      </c>
      <c r="N147" s="158" t="s">
        <v>37</v>
      </c>
      <c r="O147" s="159">
        <v>0</v>
      </c>
      <c r="P147" s="159">
        <f t="shared" si="1"/>
        <v>0</v>
      </c>
      <c r="Q147" s="159">
        <v>0</v>
      </c>
      <c r="R147" s="159">
        <f t="shared" si="2"/>
        <v>0</v>
      </c>
      <c r="S147" s="159">
        <v>0</v>
      </c>
      <c r="T147" s="160">
        <f t="shared" si="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233</v>
      </c>
      <c r="AT147" s="161" t="s">
        <v>229</v>
      </c>
      <c r="AU147" s="161" t="s">
        <v>83</v>
      </c>
      <c r="AY147" s="14" t="s">
        <v>226</v>
      </c>
      <c r="BE147" s="162">
        <f t="shared" si="4"/>
        <v>0</v>
      </c>
      <c r="BF147" s="162">
        <f t="shared" si="5"/>
        <v>701.47</v>
      </c>
      <c r="BG147" s="162">
        <f t="shared" si="6"/>
        <v>0</v>
      </c>
      <c r="BH147" s="162">
        <f t="shared" si="7"/>
        <v>0</v>
      </c>
      <c r="BI147" s="162">
        <f t="shared" si="8"/>
        <v>0</v>
      </c>
      <c r="BJ147" s="14" t="s">
        <v>83</v>
      </c>
      <c r="BK147" s="162">
        <f t="shared" si="9"/>
        <v>701.47</v>
      </c>
      <c r="BL147" s="14" t="s">
        <v>233</v>
      </c>
      <c r="BM147" s="161" t="s">
        <v>279</v>
      </c>
    </row>
    <row r="148" spans="1:65" s="2" customFormat="1" ht="24.2" customHeight="1">
      <c r="A148" s="26"/>
      <c r="B148" s="149"/>
      <c r="C148" s="150" t="s">
        <v>280</v>
      </c>
      <c r="D148" s="150" t="s">
        <v>229</v>
      </c>
      <c r="E148" s="151" t="s">
        <v>248</v>
      </c>
      <c r="F148" s="152" t="s">
        <v>249</v>
      </c>
      <c r="G148" s="153" t="s">
        <v>242</v>
      </c>
      <c r="H148" s="154">
        <v>454.84199999999998</v>
      </c>
      <c r="I148" s="155">
        <v>0.44</v>
      </c>
      <c r="J148" s="155">
        <f t="shared" si="0"/>
        <v>200.13</v>
      </c>
      <c r="K148" s="156"/>
      <c r="L148" s="27"/>
      <c r="M148" s="157" t="s">
        <v>1</v>
      </c>
      <c r="N148" s="158" t="s">
        <v>37</v>
      </c>
      <c r="O148" s="159">
        <v>0</v>
      </c>
      <c r="P148" s="159">
        <f t="shared" si="1"/>
        <v>0</v>
      </c>
      <c r="Q148" s="159">
        <v>0</v>
      </c>
      <c r="R148" s="159">
        <f t="shared" si="2"/>
        <v>0</v>
      </c>
      <c r="S148" s="159">
        <v>0</v>
      </c>
      <c r="T148" s="160">
        <f t="shared" si="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233</v>
      </c>
      <c r="AT148" s="161" t="s">
        <v>229</v>
      </c>
      <c r="AU148" s="161" t="s">
        <v>83</v>
      </c>
      <c r="AY148" s="14" t="s">
        <v>226</v>
      </c>
      <c r="BE148" s="162">
        <f t="shared" si="4"/>
        <v>0</v>
      </c>
      <c r="BF148" s="162">
        <f t="shared" si="5"/>
        <v>200.13</v>
      </c>
      <c r="BG148" s="162">
        <f t="shared" si="6"/>
        <v>0</v>
      </c>
      <c r="BH148" s="162">
        <f t="shared" si="7"/>
        <v>0</v>
      </c>
      <c r="BI148" s="162">
        <f t="shared" si="8"/>
        <v>0</v>
      </c>
      <c r="BJ148" s="14" t="s">
        <v>83</v>
      </c>
      <c r="BK148" s="162">
        <f t="shared" si="9"/>
        <v>200.13</v>
      </c>
      <c r="BL148" s="14" t="s">
        <v>233</v>
      </c>
      <c r="BM148" s="161" t="s">
        <v>283</v>
      </c>
    </row>
    <row r="149" spans="1:65" s="2" customFormat="1" ht="24.2" customHeight="1">
      <c r="A149" s="26"/>
      <c r="B149" s="149"/>
      <c r="C149" s="150" t="s">
        <v>257</v>
      </c>
      <c r="D149" s="150" t="s">
        <v>229</v>
      </c>
      <c r="E149" s="151" t="s">
        <v>252</v>
      </c>
      <c r="F149" s="152" t="s">
        <v>253</v>
      </c>
      <c r="G149" s="153" t="s">
        <v>242</v>
      </c>
      <c r="H149" s="154">
        <v>50.537999999999997</v>
      </c>
      <c r="I149" s="155">
        <v>10.81</v>
      </c>
      <c r="J149" s="155">
        <f t="shared" si="0"/>
        <v>546.32000000000005</v>
      </c>
      <c r="K149" s="156"/>
      <c r="L149" s="27"/>
      <c r="M149" s="157" t="s">
        <v>1</v>
      </c>
      <c r="N149" s="158" t="s">
        <v>37</v>
      </c>
      <c r="O149" s="159">
        <v>0</v>
      </c>
      <c r="P149" s="159">
        <f t="shared" si="1"/>
        <v>0</v>
      </c>
      <c r="Q149" s="159">
        <v>0</v>
      </c>
      <c r="R149" s="159">
        <f t="shared" si="2"/>
        <v>0</v>
      </c>
      <c r="S149" s="159">
        <v>0</v>
      </c>
      <c r="T149" s="160">
        <f t="shared" si="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233</v>
      </c>
      <c r="AT149" s="161" t="s">
        <v>229</v>
      </c>
      <c r="AU149" s="161" t="s">
        <v>83</v>
      </c>
      <c r="AY149" s="14" t="s">
        <v>226</v>
      </c>
      <c r="BE149" s="162">
        <f t="shared" si="4"/>
        <v>0</v>
      </c>
      <c r="BF149" s="162">
        <f t="shared" si="5"/>
        <v>546.32000000000005</v>
      </c>
      <c r="BG149" s="162">
        <f t="shared" si="6"/>
        <v>0</v>
      </c>
      <c r="BH149" s="162">
        <f t="shared" si="7"/>
        <v>0</v>
      </c>
      <c r="BI149" s="162">
        <f t="shared" si="8"/>
        <v>0</v>
      </c>
      <c r="BJ149" s="14" t="s">
        <v>83</v>
      </c>
      <c r="BK149" s="162">
        <f t="shared" si="9"/>
        <v>546.32000000000005</v>
      </c>
      <c r="BL149" s="14" t="s">
        <v>233</v>
      </c>
      <c r="BM149" s="161" t="s">
        <v>288</v>
      </c>
    </row>
    <row r="150" spans="1:65" s="2" customFormat="1" ht="24.2" customHeight="1">
      <c r="A150" s="26"/>
      <c r="B150" s="149"/>
      <c r="C150" s="150" t="s">
        <v>293</v>
      </c>
      <c r="D150" s="150" t="s">
        <v>229</v>
      </c>
      <c r="E150" s="151" t="s">
        <v>255</v>
      </c>
      <c r="F150" s="152" t="s">
        <v>256</v>
      </c>
      <c r="G150" s="153" t="s">
        <v>242</v>
      </c>
      <c r="H150" s="154">
        <v>50.537999999999997</v>
      </c>
      <c r="I150" s="155">
        <v>1.22</v>
      </c>
      <c r="J150" s="155">
        <f t="shared" si="0"/>
        <v>61.66</v>
      </c>
      <c r="K150" s="156"/>
      <c r="L150" s="27"/>
      <c r="M150" s="157" t="s">
        <v>1</v>
      </c>
      <c r="N150" s="158" t="s">
        <v>37</v>
      </c>
      <c r="O150" s="159">
        <v>0</v>
      </c>
      <c r="P150" s="159">
        <f t="shared" si="1"/>
        <v>0</v>
      </c>
      <c r="Q150" s="159">
        <v>0</v>
      </c>
      <c r="R150" s="159">
        <f t="shared" si="2"/>
        <v>0</v>
      </c>
      <c r="S150" s="159">
        <v>0</v>
      </c>
      <c r="T150" s="160">
        <f t="shared" si="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233</v>
      </c>
      <c r="AT150" s="161" t="s">
        <v>229</v>
      </c>
      <c r="AU150" s="161" t="s">
        <v>83</v>
      </c>
      <c r="AY150" s="14" t="s">
        <v>226</v>
      </c>
      <c r="BE150" s="162">
        <f t="shared" si="4"/>
        <v>0</v>
      </c>
      <c r="BF150" s="162">
        <f t="shared" si="5"/>
        <v>61.66</v>
      </c>
      <c r="BG150" s="162">
        <f t="shared" si="6"/>
        <v>0</v>
      </c>
      <c r="BH150" s="162">
        <f t="shared" si="7"/>
        <v>0</v>
      </c>
      <c r="BI150" s="162">
        <f t="shared" si="8"/>
        <v>0</v>
      </c>
      <c r="BJ150" s="14" t="s">
        <v>83</v>
      </c>
      <c r="BK150" s="162">
        <f t="shared" si="9"/>
        <v>61.66</v>
      </c>
      <c r="BL150" s="14" t="s">
        <v>233</v>
      </c>
      <c r="BM150" s="161" t="s">
        <v>296</v>
      </c>
    </row>
    <row r="151" spans="1:65" s="2" customFormat="1" ht="24.2" customHeight="1">
      <c r="A151" s="26"/>
      <c r="B151" s="149"/>
      <c r="C151" s="150" t="s">
        <v>260</v>
      </c>
      <c r="D151" s="150" t="s">
        <v>229</v>
      </c>
      <c r="E151" s="151" t="s">
        <v>258</v>
      </c>
      <c r="F151" s="152" t="s">
        <v>259</v>
      </c>
      <c r="G151" s="153" t="s">
        <v>242</v>
      </c>
      <c r="H151" s="154">
        <v>49.112000000000002</v>
      </c>
      <c r="I151" s="155">
        <v>40</v>
      </c>
      <c r="J151" s="155">
        <f t="shared" si="0"/>
        <v>1964.48</v>
      </c>
      <c r="K151" s="156"/>
      <c r="L151" s="27"/>
      <c r="M151" s="157" t="s">
        <v>1</v>
      </c>
      <c r="N151" s="158" t="s">
        <v>37</v>
      </c>
      <c r="O151" s="159">
        <v>0</v>
      </c>
      <c r="P151" s="159">
        <f t="shared" si="1"/>
        <v>0</v>
      </c>
      <c r="Q151" s="159">
        <v>0</v>
      </c>
      <c r="R151" s="159">
        <f t="shared" si="2"/>
        <v>0</v>
      </c>
      <c r="S151" s="159">
        <v>0</v>
      </c>
      <c r="T151" s="160">
        <f t="shared" si="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233</v>
      </c>
      <c r="AT151" s="161" t="s">
        <v>229</v>
      </c>
      <c r="AU151" s="161" t="s">
        <v>83</v>
      </c>
      <c r="AY151" s="14" t="s">
        <v>226</v>
      </c>
      <c r="BE151" s="162">
        <f t="shared" si="4"/>
        <v>0</v>
      </c>
      <c r="BF151" s="162">
        <f t="shared" si="5"/>
        <v>1964.48</v>
      </c>
      <c r="BG151" s="162">
        <f t="shared" si="6"/>
        <v>0</v>
      </c>
      <c r="BH151" s="162">
        <f t="shared" si="7"/>
        <v>0</v>
      </c>
      <c r="BI151" s="162">
        <f t="shared" si="8"/>
        <v>0</v>
      </c>
      <c r="BJ151" s="14" t="s">
        <v>83</v>
      </c>
      <c r="BK151" s="162">
        <f t="shared" si="9"/>
        <v>1964.48</v>
      </c>
      <c r="BL151" s="14" t="s">
        <v>233</v>
      </c>
      <c r="BM151" s="161" t="s">
        <v>299</v>
      </c>
    </row>
    <row r="152" spans="1:65" s="2" customFormat="1" ht="24.2" customHeight="1">
      <c r="A152" s="26"/>
      <c r="B152" s="149"/>
      <c r="C152" s="150" t="s">
        <v>300</v>
      </c>
      <c r="D152" s="150" t="s">
        <v>229</v>
      </c>
      <c r="E152" s="151" t="s">
        <v>2000</v>
      </c>
      <c r="F152" s="152" t="s">
        <v>2001</v>
      </c>
      <c r="G152" s="153" t="s">
        <v>242</v>
      </c>
      <c r="H152" s="154">
        <v>1.2929999999999999</v>
      </c>
      <c r="I152" s="155">
        <v>49</v>
      </c>
      <c r="J152" s="155">
        <f t="shared" si="0"/>
        <v>63.36</v>
      </c>
      <c r="K152" s="156"/>
      <c r="L152" s="27"/>
      <c r="M152" s="157" t="s">
        <v>1</v>
      </c>
      <c r="N152" s="158" t="s">
        <v>37</v>
      </c>
      <c r="O152" s="159">
        <v>0</v>
      </c>
      <c r="P152" s="159">
        <f t="shared" si="1"/>
        <v>0</v>
      </c>
      <c r="Q152" s="159">
        <v>0</v>
      </c>
      <c r="R152" s="159">
        <f t="shared" si="2"/>
        <v>0</v>
      </c>
      <c r="S152" s="159">
        <v>0</v>
      </c>
      <c r="T152" s="160">
        <f t="shared" si="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233</v>
      </c>
      <c r="AT152" s="161" t="s">
        <v>229</v>
      </c>
      <c r="AU152" s="161" t="s">
        <v>83</v>
      </c>
      <c r="AY152" s="14" t="s">
        <v>226</v>
      </c>
      <c r="BE152" s="162">
        <f t="shared" si="4"/>
        <v>0</v>
      </c>
      <c r="BF152" s="162">
        <f t="shared" si="5"/>
        <v>63.36</v>
      </c>
      <c r="BG152" s="162">
        <f t="shared" si="6"/>
        <v>0</v>
      </c>
      <c r="BH152" s="162">
        <f t="shared" si="7"/>
        <v>0</v>
      </c>
      <c r="BI152" s="162">
        <f t="shared" si="8"/>
        <v>0</v>
      </c>
      <c r="BJ152" s="14" t="s">
        <v>83</v>
      </c>
      <c r="BK152" s="162">
        <f t="shared" si="9"/>
        <v>63.36</v>
      </c>
      <c r="BL152" s="14" t="s">
        <v>233</v>
      </c>
      <c r="BM152" s="161" t="s">
        <v>303</v>
      </c>
    </row>
    <row r="153" spans="1:65" s="2" customFormat="1" ht="24.2" customHeight="1">
      <c r="A153" s="26"/>
      <c r="B153" s="149"/>
      <c r="C153" s="150" t="s">
        <v>7</v>
      </c>
      <c r="D153" s="150" t="s">
        <v>229</v>
      </c>
      <c r="E153" s="151" t="s">
        <v>264</v>
      </c>
      <c r="F153" s="152" t="s">
        <v>265</v>
      </c>
      <c r="G153" s="153" t="s">
        <v>242</v>
      </c>
      <c r="H153" s="154">
        <v>0.13300000000000001</v>
      </c>
      <c r="I153" s="155">
        <v>5.5</v>
      </c>
      <c r="J153" s="155">
        <f t="shared" si="0"/>
        <v>0.73</v>
      </c>
      <c r="K153" s="156"/>
      <c r="L153" s="27"/>
      <c r="M153" s="157" t="s">
        <v>1</v>
      </c>
      <c r="N153" s="158" t="s">
        <v>37</v>
      </c>
      <c r="O153" s="159">
        <v>0</v>
      </c>
      <c r="P153" s="159">
        <f t="shared" si="1"/>
        <v>0</v>
      </c>
      <c r="Q153" s="159">
        <v>0</v>
      </c>
      <c r="R153" s="159">
        <f t="shared" si="2"/>
        <v>0</v>
      </c>
      <c r="S153" s="159">
        <v>0</v>
      </c>
      <c r="T153" s="160">
        <f t="shared" si="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233</v>
      </c>
      <c r="AT153" s="161" t="s">
        <v>229</v>
      </c>
      <c r="AU153" s="161" t="s">
        <v>83</v>
      </c>
      <c r="AY153" s="14" t="s">
        <v>226</v>
      </c>
      <c r="BE153" s="162">
        <f t="shared" si="4"/>
        <v>0</v>
      </c>
      <c r="BF153" s="162">
        <f t="shared" si="5"/>
        <v>0.73</v>
      </c>
      <c r="BG153" s="162">
        <f t="shared" si="6"/>
        <v>0</v>
      </c>
      <c r="BH153" s="162">
        <f t="shared" si="7"/>
        <v>0</v>
      </c>
      <c r="BI153" s="162">
        <f t="shared" si="8"/>
        <v>0</v>
      </c>
      <c r="BJ153" s="14" t="s">
        <v>83</v>
      </c>
      <c r="BK153" s="162">
        <f t="shared" si="9"/>
        <v>0.73</v>
      </c>
      <c r="BL153" s="14" t="s">
        <v>233</v>
      </c>
      <c r="BM153" s="161" t="s">
        <v>306</v>
      </c>
    </row>
    <row r="154" spans="1:65" s="12" customFormat="1" ht="22.9" customHeight="1">
      <c r="B154" s="137"/>
      <c r="D154" s="138" t="s">
        <v>70</v>
      </c>
      <c r="E154" s="147" t="s">
        <v>271</v>
      </c>
      <c r="F154" s="147" t="s">
        <v>272</v>
      </c>
      <c r="J154" s="148">
        <f>BK154</f>
        <v>681.81000000000006</v>
      </c>
      <c r="L154" s="137"/>
      <c r="M154" s="141"/>
      <c r="N154" s="142"/>
      <c r="O154" s="142"/>
      <c r="P154" s="143">
        <f>SUM(P155:P157)</f>
        <v>0</v>
      </c>
      <c r="Q154" s="142"/>
      <c r="R154" s="143">
        <f>SUM(R155:R157)</f>
        <v>0</v>
      </c>
      <c r="S154" s="142"/>
      <c r="T154" s="144">
        <f>SUM(T155:T157)</f>
        <v>0</v>
      </c>
      <c r="AR154" s="138" t="s">
        <v>78</v>
      </c>
      <c r="AT154" s="145" t="s">
        <v>70</v>
      </c>
      <c r="AU154" s="145" t="s">
        <v>78</v>
      </c>
      <c r="AY154" s="138" t="s">
        <v>226</v>
      </c>
      <c r="BK154" s="146">
        <f>SUM(BK155:BK157)</f>
        <v>681.81000000000006</v>
      </c>
    </row>
    <row r="155" spans="1:65" s="2" customFormat="1" ht="33" customHeight="1">
      <c r="A155" s="26"/>
      <c r="B155" s="149"/>
      <c r="C155" s="150" t="s">
        <v>309</v>
      </c>
      <c r="D155" s="150" t="s">
        <v>229</v>
      </c>
      <c r="E155" s="151" t="s">
        <v>274</v>
      </c>
      <c r="F155" s="152" t="s">
        <v>275</v>
      </c>
      <c r="G155" s="153" t="s">
        <v>238</v>
      </c>
      <c r="H155" s="154">
        <v>160.423</v>
      </c>
      <c r="I155" s="155">
        <v>1.1000000000000001</v>
      </c>
      <c r="J155" s="155">
        <f>ROUND(I155*H155,2)</f>
        <v>176.47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>O155*H155</f>
        <v>0</v>
      </c>
      <c r="Q155" s="159">
        <v>0</v>
      </c>
      <c r="R155" s="159">
        <f>Q155*H155</f>
        <v>0</v>
      </c>
      <c r="S155" s="159">
        <v>0</v>
      </c>
      <c r="T155" s="160">
        <f>S155*H155</f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233</v>
      </c>
      <c r="AT155" s="161" t="s">
        <v>229</v>
      </c>
      <c r="AU155" s="161" t="s">
        <v>83</v>
      </c>
      <c r="AY155" s="14" t="s">
        <v>226</v>
      </c>
      <c r="BE155" s="162">
        <f>IF(N155="základná",J155,0)</f>
        <v>0</v>
      </c>
      <c r="BF155" s="162">
        <f>IF(N155="znížená",J155,0)</f>
        <v>176.47</v>
      </c>
      <c r="BG155" s="162">
        <f>IF(N155="zákl. prenesená",J155,0)</f>
        <v>0</v>
      </c>
      <c r="BH155" s="162">
        <f>IF(N155="zníž. prenesená",J155,0)</f>
        <v>0</v>
      </c>
      <c r="BI155" s="162">
        <f>IF(N155="nulová",J155,0)</f>
        <v>0</v>
      </c>
      <c r="BJ155" s="14" t="s">
        <v>83</v>
      </c>
      <c r="BK155" s="162">
        <f>ROUND(I155*H155,2)</f>
        <v>176.47</v>
      </c>
      <c r="BL155" s="14" t="s">
        <v>233</v>
      </c>
      <c r="BM155" s="161" t="s">
        <v>312</v>
      </c>
    </row>
    <row r="156" spans="1:65" s="2" customFormat="1" ht="44.25" customHeight="1">
      <c r="A156" s="26"/>
      <c r="B156" s="149"/>
      <c r="C156" s="150" t="s">
        <v>266</v>
      </c>
      <c r="D156" s="150" t="s">
        <v>229</v>
      </c>
      <c r="E156" s="151" t="s">
        <v>277</v>
      </c>
      <c r="F156" s="152" t="s">
        <v>278</v>
      </c>
      <c r="G156" s="153" t="s">
        <v>238</v>
      </c>
      <c r="H156" s="154">
        <v>160.423</v>
      </c>
      <c r="I156" s="155">
        <v>2.0499999999999998</v>
      </c>
      <c r="J156" s="155">
        <f>ROUND(I156*H156,2)</f>
        <v>328.87</v>
      </c>
      <c r="K156" s="156"/>
      <c r="L156" s="27"/>
      <c r="M156" s="157" t="s">
        <v>1</v>
      </c>
      <c r="N156" s="158" t="s">
        <v>37</v>
      </c>
      <c r="O156" s="159">
        <v>0</v>
      </c>
      <c r="P156" s="159">
        <f>O156*H156</f>
        <v>0</v>
      </c>
      <c r="Q156" s="159">
        <v>0</v>
      </c>
      <c r="R156" s="159">
        <f>Q156*H156</f>
        <v>0</v>
      </c>
      <c r="S156" s="159">
        <v>0</v>
      </c>
      <c r="T156" s="160">
        <f>S156*H156</f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233</v>
      </c>
      <c r="AT156" s="161" t="s">
        <v>229</v>
      </c>
      <c r="AU156" s="161" t="s">
        <v>83</v>
      </c>
      <c r="AY156" s="14" t="s">
        <v>226</v>
      </c>
      <c r="BE156" s="162">
        <f>IF(N156="základná",J156,0)</f>
        <v>0</v>
      </c>
      <c r="BF156" s="162">
        <f>IF(N156="znížená",J156,0)</f>
        <v>328.87</v>
      </c>
      <c r="BG156" s="162">
        <f>IF(N156="zákl. prenesená",J156,0)</f>
        <v>0</v>
      </c>
      <c r="BH156" s="162">
        <f>IF(N156="zníž. prenesená",J156,0)</f>
        <v>0</v>
      </c>
      <c r="BI156" s="162">
        <f>IF(N156="nulová",J156,0)</f>
        <v>0</v>
      </c>
      <c r="BJ156" s="14" t="s">
        <v>83</v>
      </c>
      <c r="BK156" s="162">
        <f>ROUND(I156*H156,2)</f>
        <v>328.87</v>
      </c>
      <c r="BL156" s="14" t="s">
        <v>233</v>
      </c>
      <c r="BM156" s="161" t="s">
        <v>315</v>
      </c>
    </row>
    <row r="157" spans="1:65" s="2" customFormat="1" ht="33" customHeight="1">
      <c r="A157" s="26"/>
      <c r="B157" s="149"/>
      <c r="C157" s="150" t="s">
        <v>316</v>
      </c>
      <c r="D157" s="150" t="s">
        <v>229</v>
      </c>
      <c r="E157" s="151" t="s">
        <v>281</v>
      </c>
      <c r="F157" s="152" t="s">
        <v>282</v>
      </c>
      <c r="G157" s="153" t="s">
        <v>238</v>
      </c>
      <c r="H157" s="154">
        <v>160.423</v>
      </c>
      <c r="I157" s="155">
        <v>1.1000000000000001</v>
      </c>
      <c r="J157" s="155">
        <f>ROUND(I157*H157,2)</f>
        <v>176.47</v>
      </c>
      <c r="K157" s="156"/>
      <c r="L157" s="27"/>
      <c r="M157" s="157" t="s">
        <v>1</v>
      </c>
      <c r="N157" s="158" t="s">
        <v>37</v>
      </c>
      <c r="O157" s="159">
        <v>0</v>
      </c>
      <c r="P157" s="159">
        <f>O157*H157</f>
        <v>0</v>
      </c>
      <c r="Q157" s="159">
        <v>0</v>
      </c>
      <c r="R157" s="159">
        <f>Q157*H157</f>
        <v>0</v>
      </c>
      <c r="S157" s="159">
        <v>0</v>
      </c>
      <c r="T157" s="160">
        <f>S157*H157</f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233</v>
      </c>
      <c r="AT157" s="161" t="s">
        <v>229</v>
      </c>
      <c r="AU157" s="161" t="s">
        <v>83</v>
      </c>
      <c r="AY157" s="14" t="s">
        <v>226</v>
      </c>
      <c r="BE157" s="162">
        <f>IF(N157="základná",J157,0)</f>
        <v>0</v>
      </c>
      <c r="BF157" s="162">
        <f>IF(N157="znížená",J157,0)</f>
        <v>176.47</v>
      </c>
      <c r="BG157" s="162">
        <f>IF(N157="zákl. prenesená",J157,0)</f>
        <v>0</v>
      </c>
      <c r="BH157" s="162">
        <f>IF(N157="zníž. prenesená",J157,0)</f>
        <v>0</v>
      </c>
      <c r="BI157" s="162">
        <f>IF(N157="nulová",J157,0)</f>
        <v>0</v>
      </c>
      <c r="BJ157" s="14" t="s">
        <v>83</v>
      </c>
      <c r="BK157" s="162">
        <f>ROUND(I157*H157,2)</f>
        <v>176.47</v>
      </c>
      <c r="BL157" s="14" t="s">
        <v>233</v>
      </c>
      <c r="BM157" s="161" t="s">
        <v>319</v>
      </c>
    </row>
    <row r="158" spans="1:65" s="12" customFormat="1" ht="22.9" customHeight="1">
      <c r="B158" s="137"/>
      <c r="D158" s="138" t="s">
        <v>70</v>
      </c>
      <c r="E158" s="147" t="s">
        <v>284</v>
      </c>
      <c r="F158" s="147" t="s">
        <v>285</v>
      </c>
      <c r="J158" s="148">
        <f>BK158</f>
        <v>235.18</v>
      </c>
      <c r="L158" s="137"/>
      <c r="M158" s="141"/>
      <c r="N158" s="142"/>
      <c r="O158" s="142"/>
      <c r="P158" s="143">
        <f>P159</f>
        <v>0</v>
      </c>
      <c r="Q158" s="142"/>
      <c r="R158" s="143">
        <f>R159</f>
        <v>0</v>
      </c>
      <c r="S158" s="142"/>
      <c r="T158" s="144">
        <f>T159</f>
        <v>0</v>
      </c>
      <c r="AR158" s="138" t="s">
        <v>78</v>
      </c>
      <c r="AT158" s="145" t="s">
        <v>70</v>
      </c>
      <c r="AU158" s="145" t="s">
        <v>78</v>
      </c>
      <c r="AY158" s="138" t="s">
        <v>226</v>
      </c>
      <c r="BK158" s="146">
        <f>BK159</f>
        <v>235.18</v>
      </c>
    </row>
    <row r="159" spans="1:65" s="2" customFormat="1" ht="24.2" customHeight="1">
      <c r="A159" s="26"/>
      <c r="B159" s="149"/>
      <c r="C159" s="150" t="s">
        <v>270</v>
      </c>
      <c r="D159" s="150" t="s">
        <v>229</v>
      </c>
      <c r="E159" s="151" t="s">
        <v>286</v>
      </c>
      <c r="F159" s="152" t="s">
        <v>287</v>
      </c>
      <c r="G159" s="153" t="s">
        <v>242</v>
      </c>
      <c r="H159" s="154">
        <v>8.2520000000000007</v>
      </c>
      <c r="I159" s="155">
        <v>28.5</v>
      </c>
      <c r="J159" s="155">
        <f>ROUND(I159*H159,2)</f>
        <v>235.18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>O159*H159</f>
        <v>0</v>
      </c>
      <c r="Q159" s="159">
        <v>0</v>
      </c>
      <c r="R159" s="159">
        <f>Q159*H159</f>
        <v>0</v>
      </c>
      <c r="S159" s="159">
        <v>0</v>
      </c>
      <c r="T159" s="160">
        <f>S159*H159</f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233</v>
      </c>
      <c r="AT159" s="161" t="s">
        <v>229</v>
      </c>
      <c r="AU159" s="161" t="s">
        <v>83</v>
      </c>
      <c r="AY159" s="14" t="s">
        <v>226</v>
      </c>
      <c r="BE159" s="162">
        <f>IF(N159="základná",J159,0)</f>
        <v>0</v>
      </c>
      <c r="BF159" s="162">
        <f>IF(N159="znížená",J159,0)</f>
        <v>235.18</v>
      </c>
      <c r="BG159" s="162">
        <f>IF(N159="zákl. prenesená",J159,0)</f>
        <v>0</v>
      </c>
      <c r="BH159" s="162">
        <f>IF(N159="zníž. prenesená",J159,0)</f>
        <v>0</v>
      </c>
      <c r="BI159" s="162">
        <f>IF(N159="nulová",J159,0)</f>
        <v>0</v>
      </c>
      <c r="BJ159" s="14" t="s">
        <v>83</v>
      </c>
      <c r="BK159" s="162">
        <f>ROUND(I159*H159,2)</f>
        <v>235.18</v>
      </c>
      <c r="BL159" s="14" t="s">
        <v>233</v>
      </c>
      <c r="BM159" s="161" t="s">
        <v>324</v>
      </c>
    </row>
    <row r="160" spans="1:65" s="12" customFormat="1" ht="25.9" customHeight="1">
      <c r="B160" s="137"/>
      <c r="D160" s="138" t="s">
        <v>70</v>
      </c>
      <c r="E160" s="139" t="s">
        <v>289</v>
      </c>
      <c r="F160" s="139" t="s">
        <v>290</v>
      </c>
      <c r="J160" s="140">
        <f>BK160</f>
        <v>266.60000000000002</v>
      </c>
      <c r="L160" s="137"/>
      <c r="M160" s="141"/>
      <c r="N160" s="142"/>
      <c r="O160" s="142"/>
      <c r="P160" s="143">
        <f>P161+P163</f>
        <v>0</v>
      </c>
      <c r="Q160" s="142"/>
      <c r="R160" s="143">
        <f>R161+R163</f>
        <v>0</v>
      </c>
      <c r="S160" s="142"/>
      <c r="T160" s="144">
        <f>T161+T163</f>
        <v>0</v>
      </c>
      <c r="AR160" s="138" t="s">
        <v>83</v>
      </c>
      <c r="AT160" s="145" t="s">
        <v>70</v>
      </c>
      <c r="AU160" s="145" t="s">
        <v>71</v>
      </c>
      <c r="AY160" s="138" t="s">
        <v>226</v>
      </c>
      <c r="BK160" s="146">
        <f>BK161+BK163</f>
        <v>266.60000000000002</v>
      </c>
    </row>
    <row r="161" spans="1:65" s="12" customFormat="1" ht="22.9" customHeight="1">
      <c r="B161" s="137"/>
      <c r="D161" s="138" t="s">
        <v>70</v>
      </c>
      <c r="E161" s="147" t="s">
        <v>498</v>
      </c>
      <c r="F161" s="147" t="s">
        <v>499</v>
      </c>
      <c r="J161" s="148">
        <f>BK161</f>
        <v>169.97</v>
      </c>
      <c r="L161" s="137"/>
      <c r="M161" s="141"/>
      <c r="N161" s="142"/>
      <c r="O161" s="142"/>
      <c r="P161" s="143">
        <f>P162</f>
        <v>0</v>
      </c>
      <c r="Q161" s="142"/>
      <c r="R161" s="143">
        <f>R162</f>
        <v>0</v>
      </c>
      <c r="S161" s="142"/>
      <c r="T161" s="144">
        <f>T162</f>
        <v>0</v>
      </c>
      <c r="AR161" s="138" t="s">
        <v>83</v>
      </c>
      <c r="AT161" s="145" t="s">
        <v>70</v>
      </c>
      <c r="AU161" s="145" t="s">
        <v>78</v>
      </c>
      <c r="AY161" s="138" t="s">
        <v>226</v>
      </c>
      <c r="BK161" s="146">
        <f>BK162</f>
        <v>169.97</v>
      </c>
    </row>
    <row r="162" spans="1:65" s="2" customFormat="1" ht="24.2" customHeight="1">
      <c r="A162" s="26"/>
      <c r="B162" s="149"/>
      <c r="C162" s="150" t="s">
        <v>327</v>
      </c>
      <c r="D162" s="150" t="s">
        <v>229</v>
      </c>
      <c r="E162" s="151" t="s">
        <v>2002</v>
      </c>
      <c r="F162" s="152" t="s">
        <v>2003</v>
      </c>
      <c r="G162" s="153" t="s">
        <v>238</v>
      </c>
      <c r="H162" s="154">
        <v>92.375</v>
      </c>
      <c r="I162" s="155">
        <v>1.84</v>
      </c>
      <c r="J162" s="155">
        <f>ROUND(I162*H162,2)</f>
        <v>169.97</v>
      </c>
      <c r="K162" s="156"/>
      <c r="L162" s="27"/>
      <c r="M162" s="157" t="s">
        <v>1</v>
      </c>
      <c r="N162" s="158" t="s">
        <v>37</v>
      </c>
      <c r="O162" s="159">
        <v>0</v>
      </c>
      <c r="P162" s="159">
        <f>O162*H162</f>
        <v>0</v>
      </c>
      <c r="Q162" s="159">
        <v>0</v>
      </c>
      <c r="R162" s="159">
        <f>Q162*H162</f>
        <v>0</v>
      </c>
      <c r="S162" s="159">
        <v>0</v>
      </c>
      <c r="T162" s="160">
        <f>S162*H162</f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257</v>
      </c>
      <c r="AT162" s="161" t="s">
        <v>229</v>
      </c>
      <c r="AU162" s="161" t="s">
        <v>83</v>
      </c>
      <c r="AY162" s="14" t="s">
        <v>226</v>
      </c>
      <c r="BE162" s="162">
        <f>IF(N162="základná",J162,0)</f>
        <v>0</v>
      </c>
      <c r="BF162" s="162">
        <f>IF(N162="znížená",J162,0)</f>
        <v>169.97</v>
      </c>
      <c r="BG162" s="162">
        <f>IF(N162="zákl. prenesená",J162,0)</f>
        <v>0</v>
      </c>
      <c r="BH162" s="162">
        <f>IF(N162="zníž. prenesená",J162,0)</f>
        <v>0</v>
      </c>
      <c r="BI162" s="162">
        <f>IF(N162="nulová",J162,0)</f>
        <v>0</v>
      </c>
      <c r="BJ162" s="14" t="s">
        <v>83</v>
      </c>
      <c r="BK162" s="162">
        <f>ROUND(I162*H162,2)</f>
        <v>169.97</v>
      </c>
      <c r="BL162" s="14" t="s">
        <v>257</v>
      </c>
      <c r="BM162" s="161" t="s">
        <v>330</v>
      </c>
    </row>
    <row r="163" spans="1:65" s="12" customFormat="1" ht="22.9" customHeight="1">
      <c r="B163" s="137"/>
      <c r="D163" s="138" t="s">
        <v>70</v>
      </c>
      <c r="E163" s="147" t="s">
        <v>307</v>
      </c>
      <c r="F163" s="147" t="s">
        <v>308</v>
      </c>
      <c r="J163" s="148">
        <f>BK163</f>
        <v>96.63000000000001</v>
      </c>
      <c r="L163" s="137"/>
      <c r="M163" s="141"/>
      <c r="N163" s="142"/>
      <c r="O163" s="142"/>
      <c r="P163" s="143">
        <f>SUM(P164:P166)</f>
        <v>0</v>
      </c>
      <c r="Q163" s="142"/>
      <c r="R163" s="143">
        <f>SUM(R164:R166)</f>
        <v>0</v>
      </c>
      <c r="S163" s="142"/>
      <c r="T163" s="144">
        <f>SUM(T164:T166)</f>
        <v>0</v>
      </c>
      <c r="AR163" s="138" t="s">
        <v>83</v>
      </c>
      <c r="AT163" s="145" t="s">
        <v>70</v>
      </c>
      <c r="AU163" s="145" t="s">
        <v>78</v>
      </c>
      <c r="AY163" s="138" t="s">
        <v>226</v>
      </c>
      <c r="BK163" s="146">
        <f>SUM(BK164:BK166)</f>
        <v>96.63000000000001</v>
      </c>
    </row>
    <row r="164" spans="1:65" s="2" customFormat="1" ht="24.2" customHeight="1">
      <c r="A164" s="26"/>
      <c r="B164" s="149"/>
      <c r="C164" s="150" t="s">
        <v>276</v>
      </c>
      <c r="D164" s="150" t="s">
        <v>229</v>
      </c>
      <c r="E164" s="151" t="s">
        <v>310</v>
      </c>
      <c r="F164" s="152" t="s">
        <v>311</v>
      </c>
      <c r="G164" s="153" t="s">
        <v>232</v>
      </c>
      <c r="H164" s="154">
        <v>15.28</v>
      </c>
      <c r="I164" s="155">
        <v>1.95</v>
      </c>
      <c r="J164" s="155">
        <f>ROUND(I164*H164,2)</f>
        <v>29.8</v>
      </c>
      <c r="K164" s="156"/>
      <c r="L164" s="27"/>
      <c r="M164" s="157" t="s">
        <v>1</v>
      </c>
      <c r="N164" s="158" t="s">
        <v>37</v>
      </c>
      <c r="O164" s="159">
        <v>0</v>
      </c>
      <c r="P164" s="159">
        <f>O164*H164</f>
        <v>0</v>
      </c>
      <c r="Q164" s="159">
        <v>0</v>
      </c>
      <c r="R164" s="159">
        <f>Q164*H164</f>
        <v>0</v>
      </c>
      <c r="S164" s="159">
        <v>0</v>
      </c>
      <c r="T164" s="160">
        <f>S164*H164</f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257</v>
      </c>
      <c r="AT164" s="161" t="s">
        <v>229</v>
      </c>
      <c r="AU164" s="161" t="s">
        <v>83</v>
      </c>
      <c r="AY164" s="14" t="s">
        <v>226</v>
      </c>
      <c r="BE164" s="162">
        <f>IF(N164="základná",J164,0)</f>
        <v>0</v>
      </c>
      <c r="BF164" s="162">
        <f>IF(N164="znížená",J164,0)</f>
        <v>29.8</v>
      </c>
      <c r="BG164" s="162">
        <f>IF(N164="zákl. prenesená",J164,0)</f>
        <v>0</v>
      </c>
      <c r="BH164" s="162">
        <f>IF(N164="zníž. prenesená",J164,0)</f>
        <v>0</v>
      </c>
      <c r="BI164" s="162">
        <f>IF(N164="nulová",J164,0)</f>
        <v>0</v>
      </c>
      <c r="BJ164" s="14" t="s">
        <v>83</v>
      </c>
      <c r="BK164" s="162">
        <f>ROUND(I164*H164,2)</f>
        <v>29.8</v>
      </c>
      <c r="BL164" s="14" t="s">
        <v>257</v>
      </c>
      <c r="BM164" s="161" t="s">
        <v>408</v>
      </c>
    </row>
    <row r="165" spans="1:65" s="2" customFormat="1" ht="24.2" customHeight="1">
      <c r="A165" s="26"/>
      <c r="B165" s="149"/>
      <c r="C165" s="150" t="s">
        <v>409</v>
      </c>
      <c r="D165" s="150" t="s">
        <v>229</v>
      </c>
      <c r="E165" s="151" t="s">
        <v>2004</v>
      </c>
      <c r="F165" s="152" t="s">
        <v>2005</v>
      </c>
      <c r="G165" s="153" t="s">
        <v>232</v>
      </c>
      <c r="H165" s="154">
        <v>28.28</v>
      </c>
      <c r="I165" s="155">
        <v>1.85</v>
      </c>
      <c r="J165" s="155">
        <f>ROUND(I165*H165,2)</f>
        <v>52.32</v>
      </c>
      <c r="K165" s="156"/>
      <c r="L165" s="27"/>
      <c r="M165" s="157" t="s">
        <v>1</v>
      </c>
      <c r="N165" s="158" t="s">
        <v>37</v>
      </c>
      <c r="O165" s="159">
        <v>0</v>
      </c>
      <c r="P165" s="159">
        <f>O165*H165</f>
        <v>0</v>
      </c>
      <c r="Q165" s="159">
        <v>0</v>
      </c>
      <c r="R165" s="159">
        <f>Q165*H165</f>
        <v>0</v>
      </c>
      <c r="S165" s="159">
        <v>0</v>
      </c>
      <c r="T165" s="160">
        <f>S165*H165</f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257</v>
      </c>
      <c r="AT165" s="161" t="s">
        <v>229</v>
      </c>
      <c r="AU165" s="161" t="s">
        <v>83</v>
      </c>
      <c r="AY165" s="14" t="s">
        <v>226</v>
      </c>
      <c r="BE165" s="162">
        <f>IF(N165="základná",J165,0)</f>
        <v>0</v>
      </c>
      <c r="BF165" s="162">
        <f>IF(N165="znížená",J165,0)</f>
        <v>52.32</v>
      </c>
      <c r="BG165" s="162">
        <f>IF(N165="zákl. prenesená",J165,0)</f>
        <v>0</v>
      </c>
      <c r="BH165" s="162">
        <f>IF(N165="zníž. prenesená",J165,0)</f>
        <v>0</v>
      </c>
      <c r="BI165" s="162">
        <f>IF(N165="nulová",J165,0)</f>
        <v>0</v>
      </c>
      <c r="BJ165" s="14" t="s">
        <v>83</v>
      </c>
      <c r="BK165" s="162">
        <f>ROUND(I165*H165,2)</f>
        <v>52.32</v>
      </c>
      <c r="BL165" s="14" t="s">
        <v>257</v>
      </c>
      <c r="BM165" s="161" t="s">
        <v>412</v>
      </c>
    </row>
    <row r="166" spans="1:65" s="2" customFormat="1" ht="24.2" customHeight="1">
      <c r="A166" s="26"/>
      <c r="B166" s="149"/>
      <c r="C166" s="150" t="s">
        <v>279</v>
      </c>
      <c r="D166" s="150" t="s">
        <v>229</v>
      </c>
      <c r="E166" s="151" t="s">
        <v>317</v>
      </c>
      <c r="F166" s="152" t="s">
        <v>318</v>
      </c>
      <c r="G166" s="153" t="s">
        <v>232</v>
      </c>
      <c r="H166" s="154">
        <v>7.8</v>
      </c>
      <c r="I166" s="155">
        <v>1.86</v>
      </c>
      <c r="J166" s="155">
        <f>ROUND(I166*H166,2)</f>
        <v>14.51</v>
      </c>
      <c r="K166" s="156"/>
      <c r="L166" s="27"/>
      <c r="M166" s="163" t="s">
        <v>1</v>
      </c>
      <c r="N166" s="164" t="s">
        <v>37</v>
      </c>
      <c r="O166" s="165">
        <v>0</v>
      </c>
      <c r="P166" s="165">
        <f>O166*H166</f>
        <v>0</v>
      </c>
      <c r="Q166" s="165">
        <v>0</v>
      </c>
      <c r="R166" s="165">
        <f>Q166*H166</f>
        <v>0</v>
      </c>
      <c r="S166" s="165">
        <v>0</v>
      </c>
      <c r="T166" s="166">
        <f>S166*H166</f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257</v>
      </c>
      <c r="AT166" s="161" t="s">
        <v>229</v>
      </c>
      <c r="AU166" s="161" t="s">
        <v>83</v>
      </c>
      <c r="AY166" s="14" t="s">
        <v>226</v>
      </c>
      <c r="BE166" s="162">
        <f>IF(N166="základná",J166,0)</f>
        <v>0</v>
      </c>
      <c r="BF166" s="162">
        <f>IF(N166="znížená",J166,0)</f>
        <v>14.51</v>
      </c>
      <c r="BG166" s="162">
        <f>IF(N166="zákl. prenesená",J166,0)</f>
        <v>0</v>
      </c>
      <c r="BH166" s="162">
        <f>IF(N166="zníž. prenesená",J166,0)</f>
        <v>0</v>
      </c>
      <c r="BI166" s="162">
        <f>IF(N166="nulová",J166,0)</f>
        <v>0</v>
      </c>
      <c r="BJ166" s="14" t="s">
        <v>83</v>
      </c>
      <c r="BK166" s="162">
        <f>ROUND(I166*H166,2)</f>
        <v>14.51</v>
      </c>
      <c r="BL166" s="14" t="s">
        <v>257</v>
      </c>
      <c r="BM166" s="161" t="s">
        <v>415</v>
      </c>
    </row>
    <row r="167" spans="1:65" s="2" customFormat="1" ht="6.95" customHeight="1">
      <c r="A167" s="26"/>
      <c r="B167" s="44"/>
      <c r="C167" s="45"/>
      <c r="D167" s="45"/>
      <c r="E167" s="45"/>
      <c r="F167" s="45"/>
      <c r="G167" s="45"/>
      <c r="H167" s="45"/>
      <c r="I167" s="45"/>
      <c r="J167" s="45"/>
      <c r="K167" s="45"/>
      <c r="L167" s="27"/>
      <c r="M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</row>
    <row r="169" spans="1:65">
      <c r="H169" s="179"/>
    </row>
  </sheetData>
  <autoFilter ref="C130:K166" xr:uid="{00000000-0009-0000-0000-00000D000000}"/>
  <mergeCells count="14">
    <mergeCell ref="E121:H121"/>
    <mergeCell ref="E119:H119"/>
    <mergeCell ref="E123:H123"/>
    <mergeCell ref="L2:V2"/>
    <mergeCell ref="E85:H85"/>
    <mergeCell ref="E89:H89"/>
    <mergeCell ref="E87:H87"/>
    <mergeCell ref="E91:H91"/>
    <mergeCell ref="E117:H117"/>
    <mergeCell ref="E7:H7"/>
    <mergeCell ref="E11:H11"/>
    <mergeCell ref="E9:H9"/>
    <mergeCell ref="E13:H13"/>
    <mergeCell ref="E31:H3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BM254"/>
  <sheetViews>
    <sheetView showGridLines="0" topLeftCell="A140" workbookViewId="0">
      <selection activeCell="I140" sqref="I140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140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ht="12.75">
      <c r="B8" s="17"/>
      <c r="D8" s="23" t="s">
        <v>192</v>
      </c>
      <c r="L8" s="17"/>
    </row>
    <row r="9" spans="1:46" s="1" customFormat="1" ht="16.5" customHeight="1">
      <c r="B9" s="17"/>
      <c r="E9" s="224" t="s">
        <v>1701</v>
      </c>
      <c r="F9" s="206"/>
      <c r="G9" s="206"/>
      <c r="H9" s="206"/>
      <c r="L9" s="17"/>
    </row>
    <row r="10" spans="1:46" s="1" customFormat="1" ht="12" customHeight="1">
      <c r="B10" s="17"/>
      <c r="D10" s="23" t="s">
        <v>194</v>
      </c>
      <c r="L10" s="17"/>
    </row>
    <row r="11" spans="1:46" s="2" customFormat="1" ht="16.5" customHeight="1">
      <c r="A11" s="26"/>
      <c r="B11" s="27"/>
      <c r="C11" s="26"/>
      <c r="D11" s="26"/>
      <c r="E11" s="222" t="s">
        <v>1976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ht="12" customHeight="1">
      <c r="A12" s="26"/>
      <c r="B12" s="27"/>
      <c r="C12" s="26"/>
      <c r="D12" s="23" t="s">
        <v>196</v>
      </c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6.5" customHeight="1">
      <c r="A13" s="26"/>
      <c r="B13" s="27"/>
      <c r="C13" s="26"/>
      <c r="D13" s="26"/>
      <c r="E13" s="189" t="s">
        <v>2006</v>
      </c>
      <c r="F13" s="223"/>
      <c r="G13" s="223"/>
      <c r="H13" s="223"/>
      <c r="I13" s="26"/>
      <c r="J13" s="26"/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>
      <c r="A14" s="26"/>
      <c r="B14" s="27"/>
      <c r="C14" s="26"/>
      <c r="D14" s="26"/>
      <c r="E14" s="26"/>
      <c r="F14" s="26"/>
      <c r="G14" s="26"/>
      <c r="H14" s="26"/>
      <c r="I14" s="26"/>
      <c r="J14" s="26"/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2" customHeight="1">
      <c r="A15" s="26"/>
      <c r="B15" s="27"/>
      <c r="C15" s="26"/>
      <c r="D15" s="23" t="s">
        <v>14</v>
      </c>
      <c r="E15" s="26"/>
      <c r="F15" s="21" t="s">
        <v>1</v>
      </c>
      <c r="G15" s="26"/>
      <c r="H15" s="26"/>
      <c r="I15" s="23" t="s">
        <v>15</v>
      </c>
      <c r="J15" s="21" t="s">
        <v>1</v>
      </c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16</v>
      </c>
      <c r="E16" s="26"/>
      <c r="F16" s="21" t="s">
        <v>17</v>
      </c>
      <c r="G16" s="26"/>
      <c r="H16" s="26"/>
      <c r="I16" s="23" t="s">
        <v>18</v>
      </c>
      <c r="J16" s="52" t="str">
        <f>'Rekapitulácia stavby'!AN8</f>
        <v>12. 5. 2022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0.9" customHeight="1">
      <c r="A17" s="26"/>
      <c r="B17" s="27"/>
      <c r="C17" s="26"/>
      <c r="D17" s="26"/>
      <c r="E17" s="26"/>
      <c r="F17" s="26"/>
      <c r="G17" s="26"/>
      <c r="H17" s="26"/>
      <c r="I17" s="26"/>
      <c r="J17" s="26"/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12" customHeight="1">
      <c r="A18" s="26"/>
      <c r="B18" s="27"/>
      <c r="C18" s="26"/>
      <c r="D18" s="23" t="s">
        <v>20</v>
      </c>
      <c r="E18" s="26"/>
      <c r="F18" s="26"/>
      <c r="G18" s="26"/>
      <c r="H18" s="26"/>
      <c r="I18" s="23" t="s">
        <v>21</v>
      </c>
      <c r="J18" s="21" t="s">
        <v>1</v>
      </c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8" customHeight="1">
      <c r="A19" s="26"/>
      <c r="B19" s="27"/>
      <c r="C19" s="26"/>
      <c r="D19" s="26"/>
      <c r="E19" s="21" t="s">
        <v>22</v>
      </c>
      <c r="F19" s="26"/>
      <c r="G19" s="26"/>
      <c r="H19" s="26"/>
      <c r="I19" s="23" t="s">
        <v>23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6.95" customHeight="1">
      <c r="A20" s="26"/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12" customHeight="1">
      <c r="A21" s="26"/>
      <c r="B21" s="27"/>
      <c r="C21" s="26"/>
      <c r="D21" s="23" t="s">
        <v>24</v>
      </c>
      <c r="E21" s="26"/>
      <c r="F21" s="26"/>
      <c r="G21" s="26"/>
      <c r="H21" s="26"/>
      <c r="I21" s="23" t="s">
        <v>21</v>
      </c>
      <c r="J21" s="21" t="s">
        <v>1</v>
      </c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8" customHeight="1">
      <c r="A22" s="26"/>
      <c r="B22" s="27"/>
      <c r="C22" s="26"/>
      <c r="D22" s="26"/>
      <c r="E22" s="21" t="s">
        <v>25</v>
      </c>
      <c r="F22" s="26"/>
      <c r="G22" s="26"/>
      <c r="H22" s="26"/>
      <c r="I22" s="23" t="s">
        <v>23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6.95" customHeight="1">
      <c r="A23" s="26"/>
      <c r="B23" s="27"/>
      <c r="C23" s="26"/>
      <c r="D23" s="26"/>
      <c r="E23" s="26"/>
      <c r="F23" s="26"/>
      <c r="G23" s="26"/>
      <c r="H23" s="26"/>
      <c r="I23" s="26"/>
      <c r="J23" s="26"/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12" customHeight="1">
      <c r="A24" s="26"/>
      <c r="B24" s="27"/>
      <c r="C24" s="26"/>
      <c r="D24" s="23" t="s">
        <v>26</v>
      </c>
      <c r="E24" s="26"/>
      <c r="F24" s="26"/>
      <c r="G24" s="26"/>
      <c r="H24" s="26"/>
      <c r="I24" s="23" t="s">
        <v>21</v>
      </c>
      <c r="J24" s="21" t="str">
        <f>IF('Rekapitulácia stavby'!AN16="","",'Rekapitulácia stavby'!AN16)</f>
        <v/>
      </c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8" customHeight="1">
      <c r="A25" s="26"/>
      <c r="B25" s="27"/>
      <c r="C25" s="26"/>
      <c r="D25" s="26"/>
      <c r="E25" s="21" t="str">
        <f>IF('Rekapitulácia stavby'!E17="","",'Rekapitulácia stavby'!E17)</f>
        <v xml:space="preserve"> </v>
      </c>
      <c r="F25" s="26"/>
      <c r="G25" s="26"/>
      <c r="H25" s="26"/>
      <c r="I25" s="23" t="s">
        <v>23</v>
      </c>
      <c r="J25" s="21" t="str">
        <f>IF('Rekapitulácia stavby'!AN17="","",'Rekapitulácia stavby'!AN17)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6.95" customHeight="1">
      <c r="A26" s="26"/>
      <c r="B26" s="27"/>
      <c r="C26" s="26"/>
      <c r="D26" s="26"/>
      <c r="E26" s="26"/>
      <c r="F26" s="26"/>
      <c r="G26" s="26"/>
      <c r="H26" s="26"/>
      <c r="I26" s="26"/>
      <c r="J26" s="26"/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12" customHeight="1">
      <c r="A27" s="26"/>
      <c r="B27" s="27"/>
      <c r="C27" s="26"/>
      <c r="D27" s="23" t="s">
        <v>29</v>
      </c>
      <c r="E27" s="26"/>
      <c r="F27" s="26"/>
      <c r="G27" s="26"/>
      <c r="H27" s="26"/>
      <c r="I27" s="23" t="s">
        <v>21</v>
      </c>
      <c r="J27" s="21" t="str">
        <f>IF('Rekapitulácia stavby'!AN19="","",'Rekapitulácia stavby'!AN19)</f>
        <v/>
      </c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8" customHeight="1">
      <c r="A28" s="26"/>
      <c r="B28" s="27"/>
      <c r="C28" s="26"/>
      <c r="D28" s="26"/>
      <c r="E28" s="21" t="str">
        <f>IF('Rekapitulácia stavby'!E20="","",'Rekapitulácia stavby'!E20)</f>
        <v xml:space="preserve"> </v>
      </c>
      <c r="F28" s="26"/>
      <c r="G28" s="26"/>
      <c r="H28" s="26"/>
      <c r="I28" s="23" t="s">
        <v>23</v>
      </c>
      <c r="J28" s="21" t="str">
        <f>IF('Rekapitulácia stavby'!AN20="","",'Rekapitulácia stavby'!AN20)</f>
        <v/>
      </c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2" customFormat="1" ht="6.95" customHeight="1">
      <c r="A29" s="26"/>
      <c r="B29" s="27"/>
      <c r="C29" s="26"/>
      <c r="D29" s="26"/>
      <c r="E29" s="26"/>
      <c r="F29" s="26"/>
      <c r="G29" s="26"/>
      <c r="H29" s="26"/>
      <c r="I29" s="26"/>
      <c r="J29" s="26"/>
      <c r="K29" s="26"/>
      <c r="L29" s="39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</row>
    <row r="30" spans="1:31" s="2" customFormat="1" ht="12" customHeight="1">
      <c r="A30" s="26"/>
      <c r="B30" s="27"/>
      <c r="C30" s="26"/>
      <c r="D30" s="23" t="s">
        <v>30</v>
      </c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8" customFormat="1" ht="16.5" customHeight="1">
      <c r="A31" s="98"/>
      <c r="B31" s="99"/>
      <c r="C31" s="98"/>
      <c r="D31" s="98"/>
      <c r="E31" s="218" t="s">
        <v>1</v>
      </c>
      <c r="F31" s="218"/>
      <c r="G31" s="218"/>
      <c r="H31" s="218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6.95" customHeight="1">
      <c r="A32" s="26"/>
      <c r="B32" s="27"/>
      <c r="C32" s="26"/>
      <c r="D32" s="26"/>
      <c r="E32" s="26"/>
      <c r="F32" s="26"/>
      <c r="G32" s="26"/>
      <c r="H32" s="26"/>
      <c r="I32" s="26"/>
      <c r="J32" s="26"/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25.35" customHeight="1">
      <c r="A34" s="26"/>
      <c r="B34" s="27"/>
      <c r="C34" s="26"/>
      <c r="D34" s="101" t="s">
        <v>31</v>
      </c>
      <c r="E34" s="26"/>
      <c r="F34" s="26"/>
      <c r="G34" s="26"/>
      <c r="H34" s="26"/>
      <c r="I34" s="26"/>
      <c r="J34" s="68">
        <f>ROUND(J142, 2)</f>
        <v>57559.09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6.95" customHeight="1">
      <c r="A35" s="26"/>
      <c r="B35" s="27"/>
      <c r="C35" s="26"/>
      <c r="D35" s="63"/>
      <c r="E35" s="63"/>
      <c r="F35" s="63"/>
      <c r="G35" s="63"/>
      <c r="H35" s="63"/>
      <c r="I35" s="63"/>
      <c r="J35" s="63"/>
      <c r="K35" s="63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26"/>
      <c r="F36" s="30" t="s">
        <v>33</v>
      </c>
      <c r="G36" s="26"/>
      <c r="H36" s="26"/>
      <c r="I36" s="30" t="s">
        <v>32</v>
      </c>
      <c r="J36" s="30" t="s">
        <v>34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customHeight="1">
      <c r="A37" s="26"/>
      <c r="B37" s="27"/>
      <c r="C37" s="26"/>
      <c r="D37" s="97" t="s">
        <v>35</v>
      </c>
      <c r="E37" s="32" t="s">
        <v>36</v>
      </c>
      <c r="F37" s="102">
        <f>ROUND((SUM(BE142:BE251)),  2)</f>
        <v>0</v>
      </c>
      <c r="G37" s="103"/>
      <c r="H37" s="103"/>
      <c r="I37" s="104">
        <v>0.2</v>
      </c>
      <c r="J37" s="102">
        <f>ROUND(((SUM(BE142:BE251))*I37),  2)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customHeight="1">
      <c r="A38" s="26"/>
      <c r="B38" s="27"/>
      <c r="C38" s="26"/>
      <c r="D38" s="26"/>
      <c r="E38" s="32" t="s">
        <v>37</v>
      </c>
      <c r="F38" s="105">
        <f>ROUND((SUM(BF142:BF251)),  2)</f>
        <v>57559.09</v>
      </c>
      <c r="G38" s="26"/>
      <c r="H38" s="26"/>
      <c r="I38" s="106">
        <v>0.2</v>
      </c>
      <c r="J38" s="105">
        <f>ROUND(((SUM(BF142:BF251))*I38),  2)</f>
        <v>11511.82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23" t="s">
        <v>38</v>
      </c>
      <c r="F39" s="105">
        <f>ROUND((SUM(BG142:BG251)),  2)</f>
        <v>0</v>
      </c>
      <c r="G39" s="26"/>
      <c r="H39" s="26"/>
      <c r="I39" s="106">
        <v>0.2</v>
      </c>
      <c r="J39" s="105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14.45" hidden="1" customHeight="1">
      <c r="A40" s="26"/>
      <c r="B40" s="27"/>
      <c r="C40" s="26"/>
      <c r="D40" s="26"/>
      <c r="E40" s="23" t="s">
        <v>39</v>
      </c>
      <c r="F40" s="105">
        <f>ROUND((SUM(BH142:BH251)),  2)</f>
        <v>0</v>
      </c>
      <c r="G40" s="26"/>
      <c r="H40" s="26"/>
      <c r="I40" s="106">
        <v>0.2</v>
      </c>
      <c r="J40" s="105">
        <f>0</f>
        <v>0</v>
      </c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14.45" hidden="1" customHeight="1">
      <c r="A41" s="26"/>
      <c r="B41" s="27"/>
      <c r="C41" s="26"/>
      <c r="D41" s="26"/>
      <c r="E41" s="32" t="s">
        <v>40</v>
      </c>
      <c r="F41" s="102">
        <f>ROUND((SUM(BI142:BI251)),  2)</f>
        <v>0</v>
      </c>
      <c r="G41" s="103"/>
      <c r="H41" s="103"/>
      <c r="I41" s="104">
        <v>0</v>
      </c>
      <c r="J41" s="102">
        <f>0</f>
        <v>0</v>
      </c>
      <c r="K41" s="26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6.9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2" customFormat="1" ht="25.35" customHeight="1">
      <c r="A43" s="26"/>
      <c r="B43" s="27"/>
      <c r="C43" s="107"/>
      <c r="D43" s="108" t="s">
        <v>41</v>
      </c>
      <c r="E43" s="57"/>
      <c r="F43" s="57"/>
      <c r="G43" s="109" t="s">
        <v>42</v>
      </c>
      <c r="H43" s="110" t="s">
        <v>43</v>
      </c>
      <c r="I43" s="57"/>
      <c r="J43" s="111">
        <f>SUM(J34:J41)</f>
        <v>69070.91</v>
      </c>
      <c r="K43" s="112"/>
      <c r="L43" s="39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</row>
    <row r="44" spans="1:31" s="2" customFormat="1" ht="14.45" customHeight="1">
      <c r="A44" s="26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39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1" customFormat="1" ht="16.5" customHeight="1">
      <c r="B87" s="17"/>
      <c r="E87" s="224" t="s">
        <v>1701</v>
      </c>
      <c r="F87" s="206"/>
      <c r="G87" s="206"/>
      <c r="H87" s="206"/>
      <c r="L87" s="17"/>
    </row>
    <row r="88" spans="1:31" s="1" customFormat="1" ht="12" customHeight="1">
      <c r="B88" s="17"/>
      <c r="C88" s="23" t="s">
        <v>194</v>
      </c>
      <c r="L88" s="17"/>
    </row>
    <row r="89" spans="1:31" s="2" customFormat="1" ht="16.5" customHeight="1">
      <c r="A89" s="26"/>
      <c r="B89" s="27"/>
      <c r="C89" s="26"/>
      <c r="D89" s="26"/>
      <c r="E89" s="222" t="s">
        <v>1976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12" customHeight="1">
      <c r="A90" s="26"/>
      <c r="B90" s="27"/>
      <c r="C90" s="23" t="s">
        <v>196</v>
      </c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6.5" customHeight="1">
      <c r="A91" s="26"/>
      <c r="B91" s="27"/>
      <c r="C91" s="26"/>
      <c r="D91" s="26"/>
      <c r="E91" s="189" t="str">
        <f>E13</f>
        <v>SO 02.2-NV - Navrhovaný stav - Bývalá kotolňa 1.NP</v>
      </c>
      <c r="F91" s="223"/>
      <c r="G91" s="223"/>
      <c r="H91" s="223"/>
      <c r="I91" s="26"/>
      <c r="J91" s="26"/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2" customHeight="1">
      <c r="A93" s="26"/>
      <c r="B93" s="27"/>
      <c r="C93" s="23" t="s">
        <v>16</v>
      </c>
      <c r="D93" s="26"/>
      <c r="E93" s="26"/>
      <c r="F93" s="21" t="str">
        <f>F16</f>
        <v>kú: Jelka,p.č.:1174/1,4,24,25</v>
      </c>
      <c r="G93" s="26"/>
      <c r="H93" s="26"/>
      <c r="I93" s="23" t="s">
        <v>18</v>
      </c>
      <c r="J93" s="52" t="str">
        <f>IF(J16="","",J16)</f>
        <v>12. 5. 2022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6.95" customHeight="1">
      <c r="A94" s="26"/>
      <c r="B94" s="27"/>
      <c r="C94" s="26"/>
      <c r="D94" s="26"/>
      <c r="E94" s="26"/>
      <c r="F94" s="26"/>
      <c r="G94" s="26"/>
      <c r="H94" s="26"/>
      <c r="I94" s="26"/>
      <c r="J94" s="26"/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5.2" customHeight="1">
      <c r="A95" s="26"/>
      <c r="B95" s="27"/>
      <c r="C95" s="23" t="s">
        <v>20</v>
      </c>
      <c r="D95" s="26"/>
      <c r="E95" s="26"/>
      <c r="F95" s="21" t="str">
        <f>E19</f>
        <v>Obec Jelka, Mierová 959/17, 925 23 Jelka</v>
      </c>
      <c r="G95" s="26"/>
      <c r="H95" s="26"/>
      <c r="I95" s="23" t="s">
        <v>26</v>
      </c>
      <c r="J95" s="24" t="str">
        <f>E25</f>
        <v xml:space="preserve"> </v>
      </c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15.2" customHeight="1">
      <c r="A96" s="26"/>
      <c r="B96" s="27"/>
      <c r="C96" s="23" t="s">
        <v>24</v>
      </c>
      <c r="D96" s="26"/>
      <c r="E96" s="26"/>
      <c r="F96" s="21" t="str">
        <f>IF(E22="","",E22)</f>
        <v>BALA, a.s., Veľká Budafa 66, 930 34 Holice</v>
      </c>
      <c r="G96" s="26"/>
      <c r="H96" s="26"/>
      <c r="I96" s="23" t="s">
        <v>29</v>
      </c>
      <c r="J96" s="24" t="str">
        <f>E28</f>
        <v xml:space="preserve"> </v>
      </c>
      <c r="K96" s="26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9.25" customHeight="1">
      <c r="A98" s="26"/>
      <c r="B98" s="27"/>
      <c r="C98" s="115" t="s">
        <v>199</v>
      </c>
      <c r="D98" s="107"/>
      <c r="E98" s="107"/>
      <c r="F98" s="107"/>
      <c r="G98" s="107"/>
      <c r="H98" s="107"/>
      <c r="I98" s="107"/>
      <c r="J98" s="116" t="s">
        <v>200</v>
      </c>
      <c r="K98" s="107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47" s="2" customFormat="1" ht="10.35" customHeight="1">
      <c r="A99" s="26"/>
      <c r="B99" s="27"/>
      <c r="C99" s="26"/>
      <c r="D99" s="26"/>
      <c r="E99" s="26"/>
      <c r="F99" s="26"/>
      <c r="G99" s="26"/>
      <c r="H99" s="26"/>
      <c r="I99" s="26"/>
      <c r="J99" s="26"/>
      <c r="K99" s="26"/>
      <c r="L99" s="39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</row>
    <row r="100" spans="1:47" s="2" customFormat="1" ht="22.9" customHeight="1">
      <c r="A100" s="26"/>
      <c r="B100" s="27"/>
      <c r="C100" s="117" t="s">
        <v>201</v>
      </c>
      <c r="D100" s="26"/>
      <c r="E100" s="26"/>
      <c r="F100" s="26"/>
      <c r="G100" s="26"/>
      <c r="H100" s="26"/>
      <c r="I100" s="26"/>
      <c r="J100" s="68">
        <f>J142</f>
        <v>57559.090000000011</v>
      </c>
      <c r="K100" s="26"/>
      <c r="L100" s="39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U100" s="14" t="s">
        <v>202</v>
      </c>
    </row>
    <row r="101" spans="1:47" s="9" customFormat="1" ht="24.95" customHeight="1">
      <c r="B101" s="118"/>
      <c r="D101" s="119" t="s">
        <v>203</v>
      </c>
      <c r="E101" s="120"/>
      <c r="F101" s="120"/>
      <c r="G101" s="120"/>
      <c r="H101" s="120"/>
      <c r="I101" s="120"/>
      <c r="J101" s="121">
        <f>J143</f>
        <v>30836.200000000004</v>
      </c>
      <c r="L101" s="118"/>
    </row>
    <row r="102" spans="1:47" s="10" customFormat="1" ht="19.899999999999999" customHeight="1">
      <c r="B102" s="122"/>
      <c r="D102" s="123" t="s">
        <v>334</v>
      </c>
      <c r="E102" s="124"/>
      <c r="F102" s="124"/>
      <c r="G102" s="124"/>
      <c r="H102" s="124"/>
      <c r="I102" s="124"/>
      <c r="J102" s="125">
        <f>J144</f>
        <v>9768.9400000000023</v>
      </c>
      <c r="L102" s="122"/>
    </row>
    <row r="103" spans="1:47" s="10" customFormat="1" ht="19.899999999999999" customHeight="1">
      <c r="B103" s="122"/>
      <c r="D103" s="123" t="s">
        <v>335</v>
      </c>
      <c r="E103" s="124"/>
      <c r="F103" s="124"/>
      <c r="G103" s="124"/>
      <c r="H103" s="124"/>
      <c r="I103" s="124"/>
      <c r="J103" s="125">
        <f>J155</f>
        <v>1713.2600000000002</v>
      </c>
      <c r="L103" s="122"/>
    </row>
    <row r="104" spans="1:47" s="10" customFormat="1" ht="19.899999999999999" customHeight="1">
      <c r="B104" s="122"/>
      <c r="D104" s="123" t="s">
        <v>336</v>
      </c>
      <c r="E104" s="124"/>
      <c r="F104" s="124"/>
      <c r="G104" s="124"/>
      <c r="H104" s="124"/>
      <c r="I104" s="124"/>
      <c r="J104" s="125">
        <f>J166</f>
        <v>5111.38</v>
      </c>
      <c r="L104" s="122"/>
    </row>
    <row r="105" spans="1:47" s="10" customFormat="1" ht="19.899999999999999" customHeight="1">
      <c r="B105" s="122"/>
      <c r="D105" s="123" t="s">
        <v>337</v>
      </c>
      <c r="E105" s="124"/>
      <c r="F105" s="124"/>
      <c r="G105" s="124"/>
      <c r="H105" s="124"/>
      <c r="I105" s="124"/>
      <c r="J105" s="125">
        <f>J173</f>
        <v>10918.130000000001</v>
      </c>
      <c r="L105" s="122"/>
    </row>
    <row r="106" spans="1:47" s="10" customFormat="1" ht="19.899999999999999" customHeight="1">
      <c r="B106" s="122"/>
      <c r="D106" s="123" t="s">
        <v>204</v>
      </c>
      <c r="E106" s="124"/>
      <c r="F106" s="124"/>
      <c r="G106" s="124"/>
      <c r="H106" s="124"/>
      <c r="I106" s="124"/>
      <c r="J106" s="125">
        <f>J180</f>
        <v>2038.88</v>
      </c>
      <c r="L106" s="122"/>
    </row>
    <row r="107" spans="1:47" s="10" customFormat="1" ht="19.899999999999999" customHeight="1">
      <c r="B107" s="122"/>
      <c r="D107" s="123" t="s">
        <v>206</v>
      </c>
      <c r="E107" s="124"/>
      <c r="F107" s="124"/>
      <c r="G107" s="124"/>
      <c r="H107" s="124"/>
      <c r="I107" s="124"/>
      <c r="J107" s="125">
        <f>J190</f>
        <v>1285.6099999999999</v>
      </c>
      <c r="L107" s="122"/>
    </row>
    <row r="108" spans="1:47" s="9" customFormat="1" ht="24.95" customHeight="1">
      <c r="B108" s="118"/>
      <c r="D108" s="119" t="s">
        <v>207</v>
      </c>
      <c r="E108" s="120"/>
      <c r="F108" s="120"/>
      <c r="G108" s="120"/>
      <c r="H108" s="120"/>
      <c r="I108" s="120"/>
      <c r="J108" s="121">
        <f>J192</f>
        <v>26722.890000000007</v>
      </c>
      <c r="L108" s="118"/>
    </row>
    <row r="109" spans="1:47" s="10" customFormat="1" ht="19.899999999999999" customHeight="1">
      <c r="B109" s="122"/>
      <c r="D109" s="123" t="s">
        <v>338</v>
      </c>
      <c r="E109" s="124"/>
      <c r="F109" s="124"/>
      <c r="G109" s="124"/>
      <c r="H109" s="124"/>
      <c r="I109" s="124"/>
      <c r="J109" s="125">
        <f>J193</f>
        <v>1924.57</v>
      </c>
      <c r="L109" s="122"/>
    </row>
    <row r="110" spans="1:47" s="10" customFormat="1" ht="19.899999999999999" customHeight="1">
      <c r="B110" s="122"/>
      <c r="D110" s="123" t="s">
        <v>340</v>
      </c>
      <c r="E110" s="124"/>
      <c r="F110" s="124"/>
      <c r="G110" s="124"/>
      <c r="H110" s="124"/>
      <c r="I110" s="124"/>
      <c r="J110" s="125">
        <f>J198</f>
        <v>1028.8399999999999</v>
      </c>
      <c r="L110" s="122"/>
    </row>
    <row r="111" spans="1:47" s="10" customFormat="1" ht="19.899999999999999" customHeight="1">
      <c r="B111" s="122"/>
      <c r="D111" s="123" t="s">
        <v>341</v>
      </c>
      <c r="E111" s="124"/>
      <c r="F111" s="124"/>
      <c r="G111" s="124"/>
      <c r="H111" s="124"/>
      <c r="I111" s="124"/>
      <c r="J111" s="125">
        <f>J202</f>
        <v>1332.31</v>
      </c>
      <c r="L111" s="122"/>
    </row>
    <row r="112" spans="1:47" s="10" customFormat="1" ht="19.899999999999999" customHeight="1">
      <c r="B112" s="122"/>
      <c r="D112" s="123" t="s">
        <v>209</v>
      </c>
      <c r="E112" s="124"/>
      <c r="F112" s="124"/>
      <c r="G112" s="124"/>
      <c r="H112" s="124"/>
      <c r="I112" s="124"/>
      <c r="J112" s="125">
        <f>J207</f>
        <v>167.06</v>
      </c>
      <c r="L112" s="122"/>
    </row>
    <row r="113" spans="1:31" s="10" customFormat="1" ht="19.899999999999999" customHeight="1">
      <c r="B113" s="122"/>
      <c r="D113" s="123" t="s">
        <v>342</v>
      </c>
      <c r="E113" s="124"/>
      <c r="F113" s="124"/>
      <c r="G113" s="124"/>
      <c r="H113" s="124"/>
      <c r="I113" s="124"/>
      <c r="J113" s="125">
        <f>J210</f>
        <v>11135.700000000003</v>
      </c>
      <c r="L113" s="122"/>
    </row>
    <row r="114" spans="1:31" s="10" customFormat="1" ht="19.899999999999999" customHeight="1">
      <c r="B114" s="122"/>
      <c r="D114" s="123" t="s">
        <v>211</v>
      </c>
      <c r="E114" s="124"/>
      <c r="F114" s="124"/>
      <c r="G114" s="124"/>
      <c r="H114" s="124"/>
      <c r="I114" s="124"/>
      <c r="J114" s="125">
        <f>J226</f>
        <v>77.2</v>
      </c>
      <c r="L114" s="122"/>
    </row>
    <row r="115" spans="1:31" s="10" customFormat="1" ht="19.899999999999999" customHeight="1">
      <c r="B115" s="122"/>
      <c r="D115" s="123" t="s">
        <v>343</v>
      </c>
      <c r="E115" s="124"/>
      <c r="F115" s="124"/>
      <c r="G115" s="124"/>
      <c r="H115" s="124"/>
      <c r="I115" s="124"/>
      <c r="J115" s="125">
        <f>J228</f>
        <v>2740.4700000000003</v>
      </c>
      <c r="L115" s="122"/>
    </row>
    <row r="116" spans="1:31" s="10" customFormat="1" ht="19.899999999999999" customHeight="1">
      <c r="B116" s="122"/>
      <c r="D116" s="123" t="s">
        <v>344</v>
      </c>
      <c r="E116" s="124"/>
      <c r="F116" s="124"/>
      <c r="G116" s="124"/>
      <c r="H116" s="124"/>
      <c r="I116" s="124"/>
      <c r="J116" s="125">
        <f>J233</f>
        <v>1333.06</v>
      </c>
      <c r="L116" s="122"/>
    </row>
    <row r="117" spans="1:31" s="10" customFormat="1" ht="19.899999999999999" customHeight="1">
      <c r="B117" s="122"/>
      <c r="D117" s="123" t="s">
        <v>345</v>
      </c>
      <c r="E117" s="124"/>
      <c r="F117" s="124"/>
      <c r="G117" s="124"/>
      <c r="H117" s="124"/>
      <c r="I117" s="124"/>
      <c r="J117" s="125">
        <f>J242</f>
        <v>5783.59</v>
      </c>
      <c r="L117" s="122"/>
    </row>
    <row r="118" spans="1:31" s="10" customFormat="1" ht="19.899999999999999" customHeight="1">
      <c r="B118" s="122"/>
      <c r="D118" s="123" t="s">
        <v>347</v>
      </c>
      <c r="E118" s="124"/>
      <c r="F118" s="124"/>
      <c r="G118" s="124"/>
      <c r="H118" s="124"/>
      <c r="I118" s="124"/>
      <c r="J118" s="125">
        <f>J250</f>
        <v>1200.0899999999999</v>
      </c>
      <c r="L118" s="122"/>
    </row>
    <row r="119" spans="1:31" s="2" customFormat="1" ht="21.75" customHeight="1">
      <c r="A119" s="26"/>
      <c r="B119" s="27"/>
      <c r="C119" s="26"/>
      <c r="D119" s="26"/>
      <c r="E119" s="26"/>
      <c r="F119" s="26"/>
      <c r="G119" s="26"/>
      <c r="H119" s="26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31" s="2" customFormat="1" ht="6.95" customHeight="1">
      <c r="A120" s="26"/>
      <c r="B120" s="44"/>
      <c r="C120" s="45"/>
      <c r="D120" s="45"/>
      <c r="E120" s="45"/>
      <c r="F120" s="45"/>
      <c r="G120" s="45"/>
      <c r="H120" s="45"/>
      <c r="I120" s="45"/>
      <c r="J120" s="45"/>
      <c r="K120" s="45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4" spans="1:31" s="2" customFormat="1" ht="6.95" customHeight="1">
      <c r="A124" s="26"/>
      <c r="B124" s="46"/>
      <c r="C124" s="47"/>
      <c r="D124" s="47"/>
      <c r="E124" s="47"/>
      <c r="F124" s="47"/>
      <c r="G124" s="47"/>
      <c r="H124" s="47"/>
      <c r="I124" s="47"/>
      <c r="J124" s="47"/>
      <c r="K124" s="47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31" s="2" customFormat="1" ht="24.95" customHeight="1">
      <c r="A125" s="26"/>
      <c r="B125" s="27"/>
      <c r="C125" s="18" t="s">
        <v>212</v>
      </c>
      <c r="D125" s="26"/>
      <c r="E125" s="26"/>
      <c r="F125" s="26"/>
      <c r="G125" s="26"/>
      <c r="H125" s="26"/>
      <c r="I125" s="26"/>
      <c r="J125" s="26"/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31" s="2" customFormat="1" ht="6.95" customHeight="1">
      <c r="A126" s="26"/>
      <c r="B126" s="27"/>
      <c r="C126" s="26"/>
      <c r="D126" s="26"/>
      <c r="E126" s="26"/>
      <c r="F126" s="26"/>
      <c r="G126" s="26"/>
      <c r="H126" s="26"/>
      <c r="I126" s="26"/>
      <c r="J126" s="26"/>
      <c r="K126" s="26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31" s="2" customFormat="1" ht="12" customHeight="1">
      <c r="A127" s="26"/>
      <c r="B127" s="27"/>
      <c r="C127" s="23" t="s">
        <v>12</v>
      </c>
      <c r="D127" s="26"/>
      <c r="E127" s="26"/>
      <c r="F127" s="26"/>
      <c r="G127" s="26"/>
      <c r="H127" s="26"/>
      <c r="I127" s="26"/>
      <c r="J127" s="26"/>
      <c r="K127" s="26"/>
      <c r="L127" s="39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</row>
    <row r="128" spans="1:31" s="2" customFormat="1" ht="16.5" customHeight="1">
      <c r="A128" s="26"/>
      <c r="B128" s="27"/>
      <c r="C128" s="26"/>
      <c r="D128" s="26"/>
      <c r="E128" s="224" t="str">
        <f>E7</f>
        <v>Prestavba budov zdravotného strediska</v>
      </c>
      <c r="F128" s="225"/>
      <c r="G128" s="225"/>
      <c r="H128" s="225"/>
      <c r="I128" s="26"/>
      <c r="J128" s="26"/>
      <c r="K128" s="26"/>
      <c r="L128" s="39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</row>
    <row r="129" spans="1:63" s="1" customFormat="1" ht="12" customHeight="1">
      <c r="B129" s="17"/>
      <c r="C129" s="23" t="s">
        <v>192</v>
      </c>
      <c r="L129" s="17"/>
    </row>
    <row r="130" spans="1:63" s="1" customFormat="1" ht="16.5" customHeight="1">
      <c r="B130" s="17"/>
      <c r="E130" s="224" t="s">
        <v>1701</v>
      </c>
      <c r="F130" s="206"/>
      <c r="G130" s="206"/>
      <c r="H130" s="206"/>
      <c r="L130" s="17"/>
    </row>
    <row r="131" spans="1:63" s="1" customFormat="1" ht="12" customHeight="1">
      <c r="B131" s="17"/>
      <c r="C131" s="23" t="s">
        <v>194</v>
      </c>
      <c r="L131" s="17"/>
    </row>
    <row r="132" spans="1:63" s="2" customFormat="1" ht="16.5" customHeight="1">
      <c r="A132" s="26"/>
      <c r="B132" s="27"/>
      <c r="C132" s="26"/>
      <c r="D132" s="26"/>
      <c r="E132" s="222" t="s">
        <v>1976</v>
      </c>
      <c r="F132" s="223"/>
      <c r="G132" s="223"/>
      <c r="H132" s="223"/>
      <c r="I132" s="26"/>
      <c r="J132" s="26"/>
      <c r="K132" s="26"/>
      <c r="L132" s="39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</row>
    <row r="133" spans="1:63" s="2" customFormat="1" ht="12" customHeight="1">
      <c r="A133" s="26"/>
      <c r="B133" s="27"/>
      <c r="C133" s="23" t="s">
        <v>196</v>
      </c>
      <c r="D133" s="26"/>
      <c r="E133" s="26"/>
      <c r="F133" s="26"/>
      <c r="G133" s="26"/>
      <c r="H133" s="26"/>
      <c r="I133" s="26"/>
      <c r="J133" s="26"/>
      <c r="K133" s="26"/>
      <c r="L133" s="39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</row>
    <row r="134" spans="1:63" s="2" customFormat="1" ht="16.5" customHeight="1">
      <c r="A134" s="26"/>
      <c r="B134" s="27"/>
      <c r="C134" s="26"/>
      <c r="D134" s="26"/>
      <c r="E134" s="189" t="str">
        <f>E13</f>
        <v>SO 02.2-NV - Navrhovaný stav - Bývalá kotolňa 1.NP</v>
      </c>
      <c r="F134" s="223"/>
      <c r="G134" s="223"/>
      <c r="H134" s="223"/>
      <c r="I134" s="26"/>
      <c r="J134" s="26"/>
      <c r="K134" s="26"/>
      <c r="L134" s="39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</row>
    <row r="135" spans="1:63" s="2" customFormat="1" ht="6.95" customHeight="1">
      <c r="A135" s="26"/>
      <c r="B135" s="27"/>
      <c r="C135" s="26"/>
      <c r="D135" s="26"/>
      <c r="E135" s="26"/>
      <c r="F135" s="26"/>
      <c r="G135" s="26"/>
      <c r="H135" s="26"/>
      <c r="I135" s="26"/>
      <c r="J135" s="26"/>
      <c r="K135" s="26"/>
      <c r="L135" s="39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</row>
    <row r="136" spans="1:63" s="2" customFormat="1" ht="12" customHeight="1">
      <c r="A136" s="26"/>
      <c r="B136" s="27"/>
      <c r="C136" s="23" t="s">
        <v>16</v>
      </c>
      <c r="D136" s="26"/>
      <c r="E136" s="26"/>
      <c r="F136" s="21" t="str">
        <f>F16</f>
        <v>kú: Jelka,p.č.:1174/1,4,24,25</v>
      </c>
      <c r="G136" s="26"/>
      <c r="H136" s="26"/>
      <c r="I136" s="23" t="s">
        <v>18</v>
      </c>
      <c r="J136" s="52" t="str">
        <f>IF(J16="","",J16)</f>
        <v>12. 5. 2022</v>
      </c>
      <c r="K136" s="26"/>
      <c r="L136" s="39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</row>
    <row r="137" spans="1:63" s="2" customFormat="1" ht="6.95" customHeight="1">
      <c r="A137" s="26"/>
      <c r="B137" s="27"/>
      <c r="C137" s="26"/>
      <c r="D137" s="26"/>
      <c r="E137" s="26"/>
      <c r="F137" s="26"/>
      <c r="G137" s="26"/>
      <c r="H137" s="26"/>
      <c r="I137" s="26"/>
      <c r="J137" s="26"/>
      <c r="K137" s="26"/>
      <c r="L137" s="39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</row>
    <row r="138" spans="1:63" s="2" customFormat="1" ht="15.2" customHeight="1">
      <c r="A138" s="26"/>
      <c r="B138" s="27"/>
      <c r="C138" s="23" t="s">
        <v>20</v>
      </c>
      <c r="D138" s="26"/>
      <c r="E138" s="26"/>
      <c r="F138" s="21" t="str">
        <f>E19</f>
        <v>Obec Jelka, Mierová 959/17, 925 23 Jelka</v>
      </c>
      <c r="G138" s="26"/>
      <c r="H138" s="26"/>
      <c r="I138" s="23" t="s">
        <v>26</v>
      </c>
      <c r="J138" s="24" t="str">
        <f>E25</f>
        <v xml:space="preserve"> </v>
      </c>
      <c r="K138" s="26"/>
      <c r="L138" s="39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</row>
    <row r="139" spans="1:63" s="2" customFormat="1" ht="15.2" customHeight="1">
      <c r="A139" s="26"/>
      <c r="B139" s="27"/>
      <c r="C139" s="23" t="s">
        <v>24</v>
      </c>
      <c r="D139" s="26"/>
      <c r="E139" s="26"/>
      <c r="F139" s="21" t="str">
        <f>IF(E22="","",E22)</f>
        <v>BALA, a.s., Veľká Budafa 66, 930 34 Holice</v>
      </c>
      <c r="G139" s="26"/>
      <c r="H139" s="26"/>
      <c r="I139" s="23" t="s">
        <v>29</v>
      </c>
      <c r="J139" s="24" t="str">
        <f>E28</f>
        <v xml:space="preserve"> </v>
      </c>
      <c r="K139" s="26"/>
      <c r="L139" s="39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</row>
    <row r="140" spans="1:63" s="2" customFormat="1" ht="10.35" customHeight="1">
      <c r="A140" s="26"/>
      <c r="B140" s="27"/>
      <c r="C140" s="26"/>
      <c r="D140" s="26"/>
      <c r="E140" s="26"/>
      <c r="F140" s="26"/>
      <c r="G140" s="26"/>
      <c r="H140" s="26"/>
      <c r="I140" s="26"/>
      <c r="J140" s="26"/>
      <c r="K140" s="26"/>
      <c r="L140" s="39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</row>
    <row r="141" spans="1:63" s="11" customFormat="1" ht="29.25" customHeight="1">
      <c r="A141" s="126"/>
      <c r="B141" s="127"/>
      <c r="C141" s="128" t="s">
        <v>213</v>
      </c>
      <c r="D141" s="129" t="s">
        <v>56</v>
      </c>
      <c r="E141" s="129" t="s">
        <v>52</v>
      </c>
      <c r="F141" s="129" t="s">
        <v>53</v>
      </c>
      <c r="G141" s="129" t="s">
        <v>214</v>
      </c>
      <c r="H141" s="129" t="s">
        <v>215</v>
      </c>
      <c r="I141" s="129" t="s">
        <v>216</v>
      </c>
      <c r="J141" s="130" t="s">
        <v>200</v>
      </c>
      <c r="K141" s="131" t="s">
        <v>217</v>
      </c>
      <c r="L141" s="132"/>
      <c r="M141" s="59" t="s">
        <v>1</v>
      </c>
      <c r="N141" s="60" t="s">
        <v>35</v>
      </c>
      <c r="O141" s="60" t="s">
        <v>218</v>
      </c>
      <c r="P141" s="60" t="s">
        <v>219</v>
      </c>
      <c r="Q141" s="60" t="s">
        <v>220</v>
      </c>
      <c r="R141" s="60" t="s">
        <v>221</v>
      </c>
      <c r="S141" s="60" t="s">
        <v>222</v>
      </c>
      <c r="T141" s="61" t="s">
        <v>223</v>
      </c>
      <c r="U141" s="126"/>
      <c r="V141" s="126"/>
      <c r="W141" s="126"/>
      <c r="X141" s="126"/>
      <c r="Y141" s="126"/>
      <c r="Z141" s="126"/>
      <c r="AA141" s="126"/>
      <c r="AB141" s="126"/>
      <c r="AC141" s="126"/>
      <c r="AD141" s="126"/>
      <c r="AE141" s="126"/>
    </row>
    <row r="142" spans="1:63" s="2" customFormat="1" ht="22.9" customHeight="1">
      <c r="A142" s="26"/>
      <c r="B142" s="27"/>
      <c r="C142" s="66" t="s">
        <v>201</v>
      </c>
      <c r="D142" s="26"/>
      <c r="E142" s="26"/>
      <c r="F142" s="26"/>
      <c r="G142" s="26"/>
      <c r="H142" s="26"/>
      <c r="I142" s="26"/>
      <c r="J142" s="133">
        <f>BK142</f>
        <v>57559.090000000011</v>
      </c>
      <c r="K142" s="26"/>
      <c r="L142" s="27"/>
      <c r="M142" s="62"/>
      <c r="N142" s="53"/>
      <c r="O142" s="63"/>
      <c r="P142" s="134">
        <f>P143+P192</f>
        <v>0</v>
      </c>
      <c r="Q142" s="63"/>
      <c r="R142" s="134">
        <f>R143+R192</f>
        <v>0</v>
      </c>
      <c r="S142" s="63"/>
      <c r="T142" s="135">
        <f>T143+T192</f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T142" s="14" t="s">
        <v>70</v>
      </c>
      <c r="AU142" s="14" t="s">
        <v>202</v>
      </c>
      <c r="BK142" s="136">
        <f>BK143+BK192</f>
        <v>57559.090000000011</v>
      </c>
    </row>
    <row r="143" spans="1:63" s="12" customFormat="1" ht="25.9" customHeight="1">
      <c r="B143" s="137"/>
      <c r="D143" s="138" t="s">
        <v>70</v>
      </c>
      <c r="E143" s="139" t="s">
        <v>224</v>
      </c>
      <c r="F143" s="139" t="s">
        <v>225</v>
      </c>
      <c r="J143" s="140">
        <f>BK143</f>
        <v>30836.200000000004</v>
      </c>
      <c r="L143" s="137"/>
      <c r="M143" s="141"/>
      <c r="N143" s="142"/>
      <c r="O143" s="142"/>
      <c r="P143" s="143">
        <f>P144+P155+P166+P173+P180+P190</f>
        <v>0</v>
      </c>
      <c r="Q143" s="142"/>
      <c r="R143" s="143">
        <f>R144+R155+R166+R173+R180+R190</f>
        <v>0</v>
      </c>
      <c r="S143" s="142"/>
      <c r="T143" s="144">
        <f>T144+T155+T166+T173+T180+T190</f>
        <v>0</v>
      </c>
      <c r="AR143" s="138" t="s">
        <v>78</v>
      </c>
      <c r="AT143" s="145" t="s">
        <v>70</v>
      </c>
      <c r="AU143" s="145" t="s">
        <v>71</v>
      </c>
      <c r="AY143" s="138" t="s">
        <v>226</v>
      </c>
      <c r="BK143" s="146">
        <f>BK144+BK155+BK166+BK173+BK180+BK190</f>
        <v>30836.200000000004</v>
      </c>
    </row>
    <row r="144" spans="1:63" s="12" customFormat="1" ht="22.9" customHeight="1">
      <c r="B144" s="137"/>
      <c r="D144" s="138" t="s">
        <v>70</v>
      </c>
      <c r="E144" s="147" t="s">
        <v>88</v>
      </c>
      <c r="F144" s="147" t="s">
        <v>369</v>
      </c>
      <c r="J144" s="148">
        <f>BK144</f>
        <v>9768.9400000000023</v>
      </c>
      <c r="L144" s="137"/>
      <c r="M144" s="141"/>
      <c r="N144" s="142"/>
      <c r="O144" s="142"/>
      <c r="P144" s="143">
        <f>SUM(P145:P154)</f>
        <v>0</v>
      </c>
      <c r="Q144" s="142"/>
      <c r="R144" s="143">
        <f>SUM(R145:R154)</f>
        <v>0</v>
      </c>
      <c r="S144" s="142"/>
      <c r="T144" s="144">
        <f>SUM(T145:T154)</f>
        <v>0</v>
      </c>
      <c r="AR144" s="138" t="s">
        <v>78</v>
      </c>
      <c r="AT144" s="145" t="s">
        <v>70</v>
      </c>
      <c r="AU144" s="145" t="s">
        <v>78</v>
      </c>
      <c r="AY144" s="138" t="s">
        <v>226</v>
      </c>
      <c r="BK144" s="146">
        <f>SUM(BK145:BK154)</f>
        <v>9768.9400000000023</v>
      </c>
    </row>
    <row r="145" spans="1:65" s="2" customFormat="1" ht="24.2" customHeight="1">
      <c r="A145" s="26"/>
      <c r="B145" s="149"/>
      <c r="C145" s="150" t="s">
        <v>78</v>
      </c>
      <c r="D145" s="150" t="s">
        <v>229</v>
      </c>
      <c r="E145" s="151" t="s">
        <v>1705</v>
      </c>
      <c r="F145" s="152" t="s">
        <v>1706</v>
      </c>
      <c r="G145" s="153" t="s">
        <v>269</v>
      </c>
      <c r="H145" s="154">
        <v>7</v>
      </c>
      <c r="I145" s="155">
        <v>17.420000000000002</v>
      </c>
      <c r="J145" s="155">
        <f t="shared" ref="J145:J154" si="0">ROUND(I145*H145,2)</f>
        <v>121.94</v>
      </c>
      <c r="K145" s="156"/>
      <c r="L145" s="27"/>
      <c r="M145" s="157" t="s">
        <v>1</v>
      </c>
      <c r="N145" s="158" t="s">
        <v>37</v>
      </c>
      <c r="O145" s="159">
        <v>0</v>
      </c>
      <c r="P145" s="159">
        <f t="shared" ref="P145:P154" si="1">O145*H145</f>
        <v>0</v>
      </c>
      <c r="Q145" s="159">
        <v>0</v>
      </c>
      <c r="R145" s="159">
        <f t="shared" ref="R145:R154" si="2">Q145*H145</f>
        <v>0</v>
      </c>
      <c r="S145" s="159">
        <v>0</v>
      </c>
      <c r="T145" s="160">
        <f t="shared" ref="T145:T154" si="3">S145*H145</f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233</v>
      </c>
      <c r="AT145" s="161" t="s">
        <v>229</v>
      </c>
      <c r="AU145" s="161" t="s">
        <v>83</v>
      </c>
      <c r="AY145" s="14" t="s">
        <v>226</v>
      </c>
      <c r="BE145" s="162">
        <f t="shared" ref="BE145:BE154" si="4">IF(N145="základná",J145,0)</f>
        <v>0</v>
      </c>
      <c r="BF145" s="162">
        <f t="shared" ref="BF145:BF154" si="5">IF(N145="znížená",J145,0)</f>
        <v>121.94</v>
      </c>
      <c r="BG145" s="162">
        <f t="shared" ref="BG145:BG154" si="6">IF(N145="zákl. prenesená",J145,0)</f>
        <v>0</v>
      </c>
      <c r="BH145" s="162">
        <f t="shared" ref="BH145:BH154" si="7">IF(N145="zníž. prenesená",J145,0)</f>
        <v>0</v>
      </c>
      <c r="BI145" s="162">
        <f t="shared" ref="BI145:BI154" si="8">IF(N145="nulová",J145,0)</f>
        <v>0</v>
      </c>
      <c r="BJ145" s="14" t="s">
        <v>83</v>
      </c>
      <c r="BK145" s="162">
        <f t="shared" ref="BK145:BK154" si="9">ROUND(I145*H145,2)</f>
        <v>121.94</v>
      </c>
      <c r="BL145" s="14" t="s">
        <v>233</v>
      </c>
      <c r="BM145" s="161" t="s">
        <v>83</v>
      </c>
    </row>
    <row r="146" spans="1:65" s="2" customFormat="1" ht="24.2" customHeight="1">
      <c r="A146" s="26"/>
      <c r="B146" s="149"/>
      <c r="C146" s="150" t="s">
        <v>83</v>
      </c>
      <c r="D146" s="150" t="s">
        <v>229</v>
      </c>
      <c r="E146" s="151" t="s">
        <v>376</v>
      </c>
      <c r="F146" s="152" t="s">
        <v>377</v>
      </c>
      <c r="G146" s="153" t="s">
        <v>269</v>
      </c>
      <c r="H146" s="154">
        <v>1</v>
      </c>
      <c r="I146" s="155">
        <v>95.29</v>
      </c>
      <c r="J146" s="155">
        <f t="shared" si="0"/>
        <v>95.29</v>
      </c>
      <c r="K146" s="156"/>
      <c r="L146" s="27"/>
      <c r="M146" s="157" t="s">
        <v>1</v>
      </c>
      <c r="N146" s="158" t="s">
        <v>37</v>
      </c>
      <c r="O146" s="159">
        <v>0</v>
      </c>
      <c r="P146" s="159">
        <f t="shared" si="1"/>
        <v>0</v>
      </c>
      <c r="Q146" s="159">
        <v>0</v>
      </c>
      <c r="R146" s="159">
        <f t="shared" si="2"/>
        <v>0</v>
      </c>
      <c r="S146" s="159">
        <v>0</v>
      </c>
      <c r="T146" s="160">
        <f t="shared" si="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233</v>
      </c>
      <c r="AT146" s="161" t="s">
        <v>229</v>
      </c>
      <c r="AU146" s="161" t="s">
        <v>83</v>
      </c>
      <c r="AY146" s="14" t="s">
        <v>226</v>
      </c>
      <c r="BE146" s="162">
        <f t="shared" si="4"/>
        <v>0</v>
      </c>
      <c r="BF146" s="162">
        <f t="shared" si="5"/>
        <v>95.29</v>
      </c>
      <c r="BG146" s="162">
        <f t="shared" si="6"/>
        <v>0</v>
      </c>
      <c r="BH146" s="162">
        <f t="shared" si="7"/>
        <v>0</v>
      </c>
      <c r="BI146" s="162">
        <f t="shared" si="8"/>
        <v>0</v>
      </c>
      <c r="BJ146" s="14" t="s">
        <v>83</v>
      </c>
      <c r="BK146" s="162">
        <f t="shared" si="9"/>
        <v>95.29</v>
      </c>
      <c r="BL146" s="14" t="s">
        <v>233</v>
      </c>
      <c r="BM146" s="161" t="s">
        <v>233</v>
      </c>
    </row>
    <row r="147" spans="1:65" s="2" customFormat="1" ht="24.2" customHeight="1">
      <c r="A147" s="26"/>
      <c r="B147" s="149"/>
      <c r="C147" s="150" t="s">
        <v>88</v>
      </c>
      <c r="D147" s="150" t="s">
        <v>229</v>
      </c>
      <c r="E147" s="151" t="s">
        <v>2007</v>
      </c>
      <c r="F147" s="152" t="s">
        <v>2008</v>
      </c>
      <c r="G147" s="153" t="s">
        <v>269</v>
      </c>
      <c r="H147" s="154">
        <v>1</v>
      </c>
      <c r="I147" s="155">
        <v>106.66</v>
      </c>
      <c r="J147" s="155">
        <f t="shared" si="0"/>
        <v>106.66</v>
      </c>
      <c r="K147" s="156"/>
      <c r="L147" s="27"/>
      <c r="M147" s="157" t="s">
        <v>1</v>
      </c>
      <c r="N147" s="158" t="s">
        <v>37</v>
      </c>
      <c r="O147" s="159">
        <v>0</v>
      </c>
      <c r="P147" s="159">
        <f t="shared" si="1"/>
        <v>0</v>
      </c>
      <c r="Q147" s="159">
        <v>0</v>
      </c>
      <c r="R147" s="159">
        <f t="shared" si="2"/>
        <v>0</v>
      </c>
      <c r="S147" s="159">
        <v>0</v>
      </c>
      <c r="T147" s="160">
        <f t="shared" si="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233</v>
      </c>
      <c r="AT147" s="161" t="s">
        <v>229</v>
      </c>
      <c r="AU147" s="161" t="s">
        <v>83</v>
      </c>
      <c r="AY147" s="14" t="s">
        <v>226</v>
      </c>
      <c r="BE147" s="162">
        <f t="shared" si="4"/>
        <v>0</v>
      </c>
      <c r="BF147" s="162">
        <f t="shared" si="5"/>
        <v>106.66</v>
      </c>
      <c r="BG147" s="162">
        <f t="shared" si="6"/>
        <v>0</v>
      </c>
      <c r="BH147" s="162">
        <f t="shared" si="7"/>
        <v>0</v>
      </c>
      <c r="BI147" s="162">
        <f t="shared" si="8"/>
        <v>0</v>
      </c>
      <c r="BJ147" s="14" t="s">
        <v>83</v>
      </c>
      <c r="BK147" s="162">
        <f t="shared" si="9"/>
        <v>106.66</v>
      </c>
      <c r="BL147" s="14" t="s">
        <v>233</v>
      </c>
      <c r="BM147" s="161" t="s">
        <v>239</v>
      </c>
    </row>
    <row r="148" spans="1:65" s="2" customFormat="1" ht="24.2" customHeight="1">
      <c r="A148" s="26"/>
      <c r="B148" s="149"/>
      <c r="C148" s="150" t="s">
        <v>233</v>
      </c>
      <c r="D148" s="150" t="s">
        <v>229</v>
      </c>
      <c r="E148" s="151" t="s">
        <v>2009</v>
      </c>
      <c r="F148" s="152" t="s">
        <v>2010</v>
      </c>
      <c r="G148" s="153" t="s">
        <v>269</v>
      </c>
      <c r="H148" s="154">
        <v>1</v>
      </c>
      <c r="I148" s="155">
        <v>114.93</v>
      </c>
      <c r="J148" s="155">
        <f t="shared" si="0"/>
        <v>114.93</v>
      </c>
      <c r="K148" s="156"/>
      <c r="L148" s="27"/>
      <c r="M148" s="157" t="s">
        <v>1</v>
      </c>
      <c r="N148" s="158" t="s">
        <v>37</v>
      </c>
      <c r="O148" s="159">
        <v>0</v>
      </c>
      <c r="P148" s="159">
        <f t="shared" si="1"/>
        <v>0</v>
      </c>
      <c r="Q148" s="159">
        <v>0</v>
      </c>
      <c r="R148" s="159">
        <f t="shared" si="2"/>
        <v>0</v>
      </c>
      <c r="S148" s="159">
        <v>0</v>
      </c>
      <c r="T148" s="160">
        <f t="shared" si="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233</v>
      </c>
      <c r="AT148" s="161" t="s">
        <v>229</v>
      </c>
      <c r="AU148" s="161" t="s">
        <v>83</v>
      </c>
      <c r="AY148" s="14" t="s">
        <v>226</v>
      </c>
      <c r="BE148" s="162">
        <f t="shared" si="4"/>
        <v>0</v>
      </c>
      <c r="BF148" s="162">
        <f t="shared" si="5"/>
        <v>114.93</v>
      </c>
      <c r="BG148" s="162">
        <f t="shared" si="6"/>
        <v>0</v>
      </c>
      <c r="BH148" s="162">
        <f t="shared" si="7"/>
        <v>0</v>
      </c>
      <c r="BI148" s="162">
        <f t="shared" si="8"/>
        <v>0</v>
      </c>
      <c r="BJ148" s="14" t="s">
        <v>83</v>
      </c>
      <c r="BK148" s="162">
        <f t="shared" si="9"/>
        <v>114.93</v>
      </c>
      <c r="BL148" s="14" t="s">
        <v>233</v>
      </c>
      <c r="BM148" s="161" t="s">
        <v>243</v>
      </c>
    </row>
    <row r="149" spans="1:65" s="2" customFormat="1" ht="24.2" customHeight="1">
      <c r="A149" s="26"/>
      <c r="B149" s="149"/>
      <c r="C149" s="150" t="s">
        <v>244</v>
      </c>
      <c r="D149" s="150" t="s">
        <v>229</v>
      </c>
      <c r="E149" s="151" t="s">
        <v>380</v>
      </c>
      <c r="F149" s="152" t="s">
        <v>2011</v>
      </c>
      <c r="G149" s="153" t="s">
        <v>242</v>
      </c>
      <c r="H149" s="154">
        <v>1.28</v>
      </c>
      <c r="I149" s="155">
        <v>1045</v>
      </c>
      <c r="J149" s="155">
        <f t="shared" si="0"/>
        <v>1337.6</v>
      </c>
      <c r="K149" s="156"/>
      <c r="L149" s="27"/>
      <c r="M149" s="157" t="s">
        <v>1</v>
      </c>
      <c r="N149" s="158" t="s">
        <v>37</v>
      </c>
      <c r="O149" s="159">
        <v>0</v>
      </c>
      <c r="P149" s="159">
        <f t="shared" si="1"/>
        <v>0</v>
      </c>
      <c r="Q149" s="159">
        <v>0</v>
      </c>
      <c r="R149" s="159">
        <f t="shared" si="2"/>
        <v>0</v>
      </c>
      <c r="S149" s="159">
        <v>0</v>
      </c>
      <c r="T149" s="160">
        <f t="shared" si="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233</v>
      </c>
      <c r="AT149" s="161" t="s">
        <v>229</v>
      </c>
      <c r="AU149" s="161" t="s">
        <v>83</v>
      </c>
      <c r="AY149" s="14" t="s">
        <v>226</v>
      </c>
      <c r="BE149" s="162">
        <f t="shared" si="4"/>
        <v>0</v>
      </c>
      <c r="BF149" s="162">
        <f t="shared" si="5"/>
        <v>1337.6</v>
      </c>
      <c r="BG149" s="162">
        <f t="shared" si="6"/>
        <v>0</v>
      </c>
      <c r="BH149" s="162">
        <f t="shared" si="7"/>
        <v>0</v>
      </c>
      <c r="BI149" s="162">
        <f t="shared" si="8"/>
        <v>0</v>
      </c>
      <c r="BJ149" s="14" t="s">
        <v>83</v>
      </c>
      <c r="BK149" s="162">
        <f t="shared" si="9"/>
        <v>1337.6</v>
      </c>
      <c r="BL149" s="14" t="s">
        <v>233</v>
      </c>
      <c r="BM149" s="161" t="s">
        <v>247</v>
      </c>
    </row>
    <row r="150" spans="1:65" s="2" customFormat="1" ht="24.2" customHeight="1">
      <c r="A150" s="26"/>
      <c r="B150" s="149"/>
      <c r="C150" s="167" t="s">
        <v>239</v>
      </c>
      <c r="D150" s="167" t="s">
        <v>362</v>
      </c>
      <c r="E150" s="168" t="s">
        <v>382</v>
      </c>
      <c r="F150" s="169" t="s">
        <v>383</v>
      </c>
      <c r="G150" s="170" t="s">
        <v>242</v>
      </c>
      <c r="H150" s="171">
        <v>1.28</v>
      </c>
      <c r="I150" s="172">
        <v>3960</v>
      </c>
      <c r="J150" s="172">
        <f t="shared" si="0"/>
        <v>5068.8</v>
      </c>
      <c r="K150" s="173"/>
      <c r="L150" s="174"/>
      <c r="M150" s="175" t="s">
        <v>1</v>
      </c>
      <c r="N150" s="176" t="s">
        <v>37</v>
      </c>
      <c r="O150" s="159">
        <v>0</v>
      </c>
      <c r="P150" s="159">
        <f t="shared" si="1"/>
        <v>0</v>
      </c>
      <c r="Q150" s="159">
        <v>0</v>
      </c>
      <c r="R150" s="159">
        <f t="shared" si="2"/>
        <v>0</v>
      </c>
      <c r="S150" s="159">
        <v>0</v>
      </c>
      <c r="T150" s="160">
        <f t="shared" si="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243</v>
      </c>
      <c r="AT150" s="161" t="s">
        <v>362</v>
      </c>
      <c r="AU150" s="161" t="s">
        <v>83</v>
      </c>
      <c r="AY150" s="14" t="s">
        <v>226</v>
      </c>
      <c r="BE150" s="162">
        <f t="shared" si="4"/>
        <v>0</v>
      </c>
      <c r="BF150" s="162">
        <f t="shared" si="5"/>
        <v>5068.8</v>
      </c>
      <c r="BG150" s="162">
        <f t="shared" si="6"/>
        <v>0</v>
      </c>
      <c r="BH150" s="162">
        <f t="shared" si="7"/>
        <v>0</v>
      </c>
      <c r="BI150" s="162">
        <f t="shared" si="8"/>
        <v>0</v>
      </c>
      <c r="BJ150" s="14" t="s">
        <v>83</v>
      </c>
      <c r="BK150" s="162">
        <f t="shared" si="9"/>
        <v>5068.8</v>
      </c>
      <c r="BL150" s="14" t="s">
        <v>233</v>
      </c>
      <c r="BM150" s="161" t="s">
        <v>250</v>
      </c>
    </row>
    <row r="151" spans="1:65" s="2" customFormat="1" ht="24.2" customHeight="1">
      <c r="A151" s="26"/>
      <c r="B151" s="149"/>
      <c r="C151" s="150" t="s">
        <v>251</v>
      </c>
      <c r="D151" s="150" t="s">
        <v>229</v>
      </c>
      <c r="E151" s="151" t="s">
        <v>1680</v>
      </c>
      <c r="F151" s="152" t="s">
        <v>1681</v>
      </c>
      <c r="G151" s="153" t="s">
        <v>238</v>
      </c>
      <c r="H151" s="154">
        <v>13.81</v>
      </c>
      <c r="I151" s="155">
        <v>86.74</v>
      </c>
      <c r="J151" s="155">
        <f t="shared" si="0"/>
        <v>1197.8800000000001</v>
      </c>
      <c r="K151" s="156"/>
      <c r="L151" s="27"/>
      <c r="M151" s="157" t="s">
        <v>1</v>
      </c>
      <c r="N151" s="158" t="s">
        <v>37</v>
      </c>
      <c r="O151" s="159">
        <v>0</v>
      </c>
      <c r="P151" s="159">
        <f t="shared" si="1"/>
        <v>0</v>
      </c>
      <c r="Q151" s="159">
        <v>0</v>
      </c>
      <c r="R151" s="159">
        <f t="shared" si="2"/>
        <v>0</v>
      </c>
      <c r="S151" s="159">
        <v>0</v>
      </c>
      <c r="T151" s="160">
        <f t="shared" si="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233</v>
      </c>
      <c r="AT151" s="161" t="s">
        <v>229</v>
      </c>
      <c r="AU151" s="161" t="s">
        <v>83</v>
      </c>
      <c r="AY151" s="14" t="s">
        <v>226</v>
      </c>
      <c r="BE151" s="162">
        <f t="shared" si="4"/>
        <v>0</v>
      </c>
      <c r="BF151" s="162">
        <f t="shared" si="5"/>
        <v>1197.8800000000001</v>
      </c>
      <c r="BG151" s="162">
        <f t="shared" si="6"/>
        <v>0</v>
      </c>
      <c r="BH151" s="162">
        <f t="shared" si="7"/>
        <v>0</v>
      </c>
      <c r="BI151" s="162">
        <f t="shared" si="8"/>
        <v>0</v>
      </c>
      <c r="BJ151" s="14" t="s">
        <v>83</v>
      </c>
      <c r="BK151" s="162">
        <f t="shared" si="9"/>
        <v>1197.8800000000001</v>
      </c>
      <c r="BL151" s="14" t="s">
        <v>233</v>
      </c>
      <c r="BM151" s="161" t="s">
        <v>254</v>
      </c>
    </row>
    <row r="152" spans="1:65" s="2" customFormat="1" ht="33" customHeight="1">
      <c r="A152" s="26"/>
      <c r="B152" s="149"/>
      <c r="C152" s="150" t="s">
        <v>243</v>
      </c>
      <c r="D152" s="150" t="s">
        <v>229</v>
      </c>
      <c r="E152" s="151" t="s">
        <v>2012</v>
      </c>
      <c r="F152" s="152" t="s">
        <v>2013</v>
      </c>
      <c r="G152" s="153" t="s">
        <v>238</v>
      </c>
      <c r="H152" s="154">
        <v>42.601999999999997</v>
      </c>
      <c r="I152" s="155">
        <v>27.31</v>
      </c>
      <c r="J152" s="155">
        <f t="shared" si="0"/>
        <v>1163.46</v>
      </c>
      <c r="K152" s="156"/>
      <c r="L152" s="27"/>
      <c r="M152" s="157" t="s">
        <v>1</v>
      </c>
      <c r="N152" s="158" t="s">
        <v>37</v>
      </c>
      <c r="O152" s="159">
        <v>0</v>
      </c>
      <c r="P152" s="159">
        <f t="shared" si="1"/>
        <v>0</v>
      </c>
      <c r="Q152" s="159">
        <v>0</v>
      </c>
      <c r="R152" s="159">
        <f t="shared" si="2"/>
        <v>0</v>
      </c>
      <c r="S152" s="159">
        <v>0</v>
      </c>
      <c r="T152" s="160">
        <f t="shared" si="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233</v>
      </c>
      <c r="AT152" s="161" t="s">
        <v>229</v>
      </c>
      <c r="AU152" s="161" t="s">
        <v>83</v>
      </c>
      <c r="AY152" s="14" t="s">
        <v>226</v>
      </c>
      <c r="BE152" s="162">
        <f t="shared" si="4"/>
        <v>0</v>
      </c>
      <c r="BF152" s="162">
        <f t="shared" si="5"/>
        <v>1163.46</v>
      </c>
      <c r="BG152" s="162">
        <f t="shared" si="6"/>
        <v>0</v>
      </c>
      <c r="BH152" s="162">
        <f t="shared" si="7"/>
        <v>0</v>
      </c>
      <c r="BI152" s="162">
        <f t="shared" si="8"/>
        <v>0</v>
      </c>
      <c r="BJ152" s="14" t="s">
        <v>83</v>
      </c>
      <c r="BK152" s="162">
        <f t="shared" si="9"/>
        <v>1163.46</v>
      </c>
      <c r="BL152" s="14" t="s">
        <v>233</v>
      </c>
      <c r="BM152" s="161" t="s">
        <v>257</v>
      </c>
    </row>
    <row r="153" spans="1:65" s="2" customFormat="1" ht="33" customHeight="1">
      <c r="A153" s="26"/>
      <c r="B153" s="149"/>
      <c r="C153" s="150" t="s">
        <v>227</v>
      </c>
      <c r="D153" s="150" t="s">
        <v>229</v>
      </c>
      <c r="E153" s="151" t="s">
        <v>386</v>
      </c>
      <c r="F153" s="152" t="s">
        <v>387</v>
      </c>
      <c r="G153" s="153" t="s">
        <v>238</v>
      </c>
      <c r="H153" s="154">
        <v>13.855</v>
      </c>
      <c r="I153" s="155">
        <v>33.1</v>
      </c>
      <c r="J153" s="155">
        <f t="shared" si="0"/>
        <v>458.6</v>
      </c>
      <c r="K153" s="156"/>
      <c r="L153" s="27"/>
      <c r="M153" s="157" t="s">
        <v>1</v>
      </c>
      <c r="N153" s="158" t="s">
        <v>37</v>
      </c>
      <c r="O153" s="159">
        <v>0</v>
      </c>
      <c r="P153" s="159">
        <f t="shared" si="1"/>
        <v>0</v>
      </c>
      <c r="Q153" s="159">
        <v>0</v>
      </c>
      <c r="R153" s="159">
        <f t="shared" si="2"/>
        <v>0</v>
      </c>
      <c r="S153" s="159">
        <v>0</v>
      </c>
      <c r="T153" s="160">
        <f t="shared" si="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233</v>
      </c>
      <c r="AT153" s="161" t="s">
        <v>229</v>
      </c>
      <c r="AU153" s="161" t="s">
        <v>83</v>
      </c>
      <c r="AY153" s="14" t="s">
        <v>226</v>
      </c>
      <c r="BE153" s="162">
        <f t="shared" si="4"/>
        <v>0</v>
      </c>
      <c r="BF153" s="162">
        <f t="shared" si="5"/>
        <v>458.6</v>
      </c>
      <c r="BG153" s="162">
        <f t="shared" si="6"/>
        <v>0</v>
      </c>
      <c r="BH153" s="162">
        <f t="shared" si="7"/>
        <v>0</v>
      </c>
      <c r="BI153" s="162">
        <f t="shared" si="8"/>
        <v>0</v>
      </c>
      <c r="BJ153" s="14" t="s">
        <v>83</v>
      </c>
      <c r="BK153" s="162">
        <f t="shared" si="9"/>
        <v>458.6</v>
      </c>
      <c r="BL153" s="14" t="s">
        <v>233</v>
      </c>
      <c r="BM153" s="161" t="s">
        <v>260</v>
      </c>
    </row>
    <row r="154" spans="1:65" s="2" customFormat="1" ht="33" customHeight="1">
      <c r="A154" s="26"/>
      <c r="B154" s="149"/>
      <c r="C154" s="150" t="s">
        <v>247</v>
      </c>
      <c r="D154" s="150" t="s">
        <v>229</v>
      </c>
      <c r="E154" s="151" t="s">
        <v>388</v>
      </c>
      <c r="F154" s="152" t="s">
        <v>389</v>
      </c>
      <c r="G154" s="153" t="s">
        <v>232</v>
      </c>
      <c r="H154" s="154">
        <v>46.54</v>
      </c>
      <c r="I154" s="155">
        <v>2.23</v>
      </c>
      <c r="J154" s="155">
        <f t="shared" si="0"/>
        <v>103.78</v>
      </c>
      <c r="K154" s="156"/>
      <c r="L154" s="27"/>
      <c r="M154" s="157" t="s">
        <v>1</v>
      </c>
      <c r="N154" s="158" t="s">
        <v>37</v>
      </c>
      <c r="O154" s="159">
        <v>0</v>
      </c>
      <c r="P154" s="159">
        <f t="shared" si="1"/>
        <v>0</v>
      </c>
      <c r="Q154" s="159">
        <v>0</v>
      </c>
      <c r="R154" s="159">
        <f t="shared" si="2"/>
        <v>0</v>
      </c>
      <c r="S154" s="159">
        <v>0</v>
      </c>
      <c r="T154" s="160">
        <f t="shared" si="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233</v>
      </c>
      <c r="AT154" s="161" t="s">
        <v>229</v>
      </c>
      <c r="AU154" s="161" t="s">
        <v>83</v>
      </c>
      <c r="AY154" s="14" t="s">
        <v>226</v>
      </c>
      <c r="BE154" s="162">
        <f t="shared" si="4"/>
        <v>0</v>
      </c>
      <c r="BF154" s="162">
        <f t="shared" si="5"/>
        <v>103.78</v>
      </c>
      <c r="BG154" s="162">
        <f t="shared" si="6"/>
        <v>0</v>
      </c>
      <c r="BH154" s="162">
        <f t="shared" si="7"/>
        <v>0</v>
      </c>
      <c r="BI154" s="162">
        <f t="shared" si="8"/>
        <v>0</v>
      </c>
      <c r="BJ154" s="14" t="s">
        <v>83</v>
      </c>
      <c r="BK154" s="162">
        <f t="shared" si="9"/>
        <v>103.78</v>
      </c>
      <c r="BL154" s="14" t="s">
        <v>233</v>
      </c>
      <c r="BM154" s="161" t="s">
        <v>7</v>
      </c>
    </row>
    <row r="155" spans="1:65" s="12" customFormat="1" ht="22.9" customHeight="1">
      <c r="B155" s="137"/>
      <c r="D155" s="138" t="s">
        <v>70</v>
      </c>
      <c r="E155" s="147" t="s">
        <v>239</v>
      </c>
      <c r="F155" s="147" t="s">
        <v>392</v>
      </c>
      <c r="J155" s="148">
        <f>BK155</f>
        <v>1713.2600000000002</v>
      </c>
      <c r="L155" s="137"/>
      <c r="M155" s="141"/>
      <c r="N155" s="142"/>
      <c r="O155" s="142"/>
      <c r="P155" s="143">
        <f>SUM(P156:P165)</f>
        <v>0</v>
      </c>
      <c r="Q155" s="142"/>
      <c r="R155" s="143">
        <f>SUM(R156:R165)</f>
        <v>0</v>
      </c>
      <c r="S155" s="142"/>
      <c r="T155" s="144">
        <f>SUM(T156:T165)</f>
        <v>0</v>
      </c>
      <c r="AR155" s="138" t="s">
        <v>78</v>
      </c>
      <c r="AT155" s="145" t="s">
        <v>70</v>
      </c>
      <c r="AU155" s="145" t="s">
        <v>78</v>
      </c>
      <c r="AY155" s="138" t="s">
        <v>226</v>
      </c>
      <c r="BK155" s="146">
        <f>SUM(BK156:BK165)</f>
        <v>1713.2600000000002</v>
      </c>
    </row>
    <row r="156" spans="1:65" s="2" customFormat="1" ht="21.75" customHeight="1">
      <c r="A156" s="26"/>
      <c r="B156" s="149"/>
      <c r="C156" s="150" t="s">
        <v>263</v>
      </c>
      <c r="D156" s="150" t="s">
        <v>229</v>
      </c>
      <c r="E156" s="151" t="s">
        <v>422</v>
      </c>
      <c r="F156" s="152" t="s">
        <v>423</v>
      </c>
      <c r="G156" s="153" t="s">
        <v>232</v>
      </c>
      <c r="H156" s="154">
        <v>65.63</v>
      </c>
      <c r="I156" s="155">
        <v>2.39</v>
      </c>
      <c r="J156" s="155">
        <f t="shared" ref="J156:J165" si="10">ROUND(I156*H156,2)</f>
        <v>156.86000000000001</v>
      </c>
      <c r="K156" s="156"/>
      <c r="L156" s="27"/>
      <c r="M156" s="157" t="s">
        <v>1</v>
      </c>
      <c r="N156" s="158" t="s">
        <v>37</v>
      </c>
      <c r="O156" s="159">
        <v>0</v>
      </c>
      <c r="P156" s="159">
        <f t="shared" ref="P156:P165" si="11">O156*H156</f>
        <v>0</v>
      </c>
      <c r="Q156" s="159">
        <v>0</v>
      </c>
      <c r="R156" s="159">
        <f t="shared" ref="R156:R165" si="12">Q156*H156</f>
        <v>0</v>
      </c>
      <c r="S156" s="159">
        <v>0</v>
      </c>
      <c r="T156" s="160">
        <f t="shared" ref="T156:T165" si="13">S156*H156</f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233</v>
      </c>
      <c r="AT156" s="161" t="s">
        <v>229</v>
      </c>
      <c r="AU156" s="161" t="s">
        <v>83</v>
      </c>
      <c r="AY156" s="14" t="s">
        <v>226</v>
      </c>
      <c r="BE156" s="162">
        <f t="shared" ref="BE156:BE165" si="14">IF(N156="základná",J156,0)</f>
        <v>0</v>
      </c>
      <c r="BF156" s="162">
        <f t="shared" ref="BF156:BF165" si="15">IF(N156="znížená",J156,0)</f>
        <v>156.86000000000001</v>
      </c>
      <c r="BG156" s="162">
        <f t="shared" ref="BG156:BG165" si="16">IF(N156="zákl. prenesená",J156,0)</f>
        <v>0</v>
      </c>
      <c r="BH156" s="162">
        <f t="shared" ref="BH156:BH165" si="17">IF(N156="zníž. prenesená",J156,0)</f>
        <v>0</v>
      </c>
      <c r="BI156" s="162">
        <f t="shared" ref="BI156:BI165" si="18">IF(N156="nulová",J156,0)</f>
        <v>0</v>
      </c>
      <c r="BJ156" s="14" t="s">
        <v>83</v>
      </c>
      <c r="BK156" s="162">
        <f t="shared" ref="BK156:BK165" si="19">ROUND(I156*H156,2)</f>
        <v>156.86000000000001</v>
      </c>
      <c r="BL156" s="14" t="s">
        <v>233</v>
      </c>
      <c r="BM156" s="161" t="s">
        <v>266</v>
      </c>
    </row>
    <row r="157" spans="1:65" s="2" customFormat="1" ht="21.75" customHeight="1">
      <c r="A157" s="26"/>
      <c r="B157" s="149"/>
      <c r="C157" s="150" t="s">
        <v>250</v>
      </c>
      <c r="D157" s="150" t="s">
        <v>229</v>
      </c>
      <c r="E157" s="151" t="s">
        <v>2014</v>
      </c>
      <c r="F157" s="152" t="s">
        <v>2015</v>
      </c>
      <c r="G157" s="153" t="s">
        <v>238</v>
      </c>
      <c r="H157" s="154">
        <v>0.97499999999999998</v>
      </c>
      <c r="I157" s="155">
        <v>19.05</v>
      </c>
      <c r="J157" s="155">
        <f t="shared" si="10"/>
        <v>18.57</v>
      </c>
      <c r="K157" s="156"/>
      <c r="L157" s="27"/>
      <c r="M157" s="157" t="s">
        <v>1</v>
      </c>
      <c r="N157" s="158" t="s">
        <v>37</v>
      </c>
      <c r="O157" s="159">
        <v>0</v>
      </c>
      <c r="P157" s="159">
        <f t="shared" si="11"/>
        <v>0</v>
      </c>
      <c r="Q157" s="159">
        <v>0</v>
      </c>
      <c r="R157" s="159">
        <f t="shared" si="12"/>
        <v>0</v>
      </c>
      <c r="S157" s="159">
        <v>0</v>
      </c>
      <c r="T157" s="160">
        <f t="shared" si="1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233</v>
      </c>
      <c r="AT157" s="161" t="s">
        <v>229</v>
      </c>
      <c r="AU157" s="161" t="s">
        <v>83</v>
      </c>
      <c r="AY157" s="14" t="s">
        <v>226</v>
      </c>
      <c r="BE157" s="162">
        <f t="shared" si="14"/>
        <v>0</v>
      </c>
      <c r="BF157" s="162">
        <f t="shared" si="15"/>
        <v>18.57</v>
      </c>
      <c r="BG157" s="162">
        <f t="shared" si="16"/>
        <v>0</v>
      </c>
      <c r="BH157" s="162">
        <f t="shared" si="17"/>
        <v>0</v>
      </c>
      <c r="BI157" s="162">
        <f t="shared" si="18"/>
        <v>0</v>
      </c>
      <c r="BJ157" s="14" t="s">
        <v>83</v>
      </c>
      <c r="BK157" s="162">
        <f t="shared" si="19"/>
        <v>18.57</v>
      </c>
      <c r="BL157" s="14" t="s">
        <v>233</v>
      </c>
      <c r="BM157" s="161" t="s">
        <v>270</v>
      </c>
    </row>
    <row r="158" spans="1:65" s="2" customFormat="1" ht="21.75" customHeight="1">
      <c r="A158" s="26"/>
      <c r="B158" s="149"/>
      <c r="C158" s="150" t="s">
        <v>273</v>
      </c>
      <c r="D158" s="150" t="s">
        <v>229</v>
      </c>
      <c r="E158" s="151" t="s">
        <v>2016</v>
      </c>
      <c r="F158" s="152" t="s">
        <v>2017</v>
      </c>
      <c r="G158" s="153" t="s">
        <v>238</v>
      </c>
      <c r="H158" s="154">
        <v>0.97499999999999998</v>
      </c>
      <c r="I158" s="155">
        <v>4.25</v>
      </c>
      <c r="J158" s="155">
        <f t="shared" si="10"/>
        <v>4.1399999999999997</v>
      </c>
      <c r="K158" s="156"/>
      <c r="L158" s="27"/>
      <c r="M158" s="157" t="s">
        <v>1</v>
      </c>
      <c r="N158" s="158" t="s">
        <v>37</v>
      </c>
      <c r="O158" s="159">
        <v>0</v>
      </c>
      <c r="P158" s="159">
        <f t="shared" si="11"/>
        <v>0</v>
      </c>
      <c r="Q158" s="159">
        <v>0</v>
      </c>
      <c r="R158" s="159">
        <f t="shared" si="12"/>
        <v>0</v>
      </c>
      <c r="S158" s="159">
        <v>0</v>
      </c>
      <c r="T158" s="160">
        <f t="shared" si="1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233</v>
      </c>
      <c r="AT158" s="161" t="s">
        <v>229</v>
      </c>
      <c r="AU158" s="161" t="s">
        <v>83</v>
      </c>
      <c r="AY158" s="14" t="s">
        <v>226</v>
      </c>
      <c r="BE158" s="162">
        <f t="shared" si="14"/>
        <v>0</v>
      </c>
      <c r="BF158" s="162">
        <f t="shared" si="15"/>
        <v>4.1399999999999997</v>
      </c>
      <c r="BG158" s="162">
        <f t="shared" si="16"/>
        <v>0</v>
      </c>
      <c r="BH158" s="162">
        <f t="shared" si="17"/>
        <v>0</v>
      </c>
      <c r="BI158" s="162">
        <f t="shared" si="18"/>
        <v>0</v>
      </c>
      <c r="BJ158" s="14" t="s">
        <v>83</v>
      </c>
      <c r="BK158" s="162">
        <f t="shared" si="19"/>
        <v>4.1399999999999997</v>
      </c>
      <c r="BL158" s="14" t="s">
        <v>233</v>
      </c>
      <c r="BM158" s="161" t="s">
        <v>276</v>
      </c>
    </row>
    <row r="159" spans="1:65" s="2" customFormat="1" ht="24.2" customHeight="1">
      <c r="A159" s="26"/>
      <c r="B159" s="149"/>
      <c r="C159" s="150" t="s">
        <v>254</v>
      </c>
      <c r="D159" s="150" t="s">
        <v>229</v>
      </c>
      <c r="E159" s="151" t="s">
        <v>395</v>
      </c>
      <c r="F159" s="152" t="s">
        <v>396</v>
      </c>
      <c r="G159" s="153" t="s">
        <v>238</v>
      </c>
      <c r="H159" s="154">
        <v>96.25</v>
      </c>
      <c r="I159" s="155">
        <v>0.16</v>
      </c>
      <c r="J159" s="155">
        <f t="shared" si="10"/>
        <v>15.4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 t="shared" si="11"/>
        <v>0</v>
      </c>
      <c r="Q159" s="159">
        <v>0</v>
      </c>
      <c r="R159" s="159">
        <f t="shared" si="12"/>
        <v>0</v>
      </c>
      <c r="S159" s="159">
        <v>0</v>
      </c>
      <c r="T159" s="160">
        <f t="shared" si="1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233</v>
      </c>
      <c r="AT159" s="161" t="s">
        <v>229</v>
      </c>
      <c r="AU159" s="161" t="s">
        <v>83</v>
      </c>
      <c r="AY159" s="14" t="s">
        <v>226</v>
      </c>
      <c r="BE159" s="162">
        <f t="shared" si="14"/>
        <v>0</v>
      </c>
      <c r="BF159" s="162">
        <f t="shared" si="15"/>
        <v>15.4</v>
      </c>
      <c r="BG159" s="162">
        <f t="shared" si="16"/>
        <v>0</v>
      </c>
      <c r="BH159" s="162">
        <f t="shared" si="17"/>
        <v>0</v>
      </c>
      <c r="BI159" s="162">
        <f t="shared" si="18"/>
        <v>0</v>
      </c>
      <c r="BJ159" s="14" t="s">
        <v>83</v>
      </c>
      <c r="BK159" s="162">
        <f t="shared" si="19"/>
        <v>15.4</v>
      </c>
      <c r="BL159" s="14" t="s">
        <v>233</v>
      </c>
      <c r="BM159" s="161" t="s">
        <v>279</v>
      </c>
    </row>
    <row r="160" spans="1:65" s="2" customFormat="1" ht="16.5" customHeight="1">
      <c r="A160" s="26"/>
      <c r="B160" s="149"/>
      <c r="C160" s="167" t="s">
        <v>280</v>
      </c>
      <c r="D160" s="167" t="s">
        <v>362</v>
      </c>
      <c r="E160" s="168" t="s">
        <v>397</v>
      </c>
      <c r="F160" s="169" t="s">
        <v>398</v>
      </c>
      <c r="G160" s="170" t="s">
        <v>238</v>
      </c>
      <c r="H160" s="171">
        <v>110.688</v>
      </c>
      <c r="I160" s="172">
        <v>0.53</v>
      </c>
      <c r="J160" s="172">
        <f t="shared" si="10"/>
        <v>58.66</v>
      </c>
      <c r="K160" s="173"/>
      <c r="L160" s="174"/>
      <c r="M160" s="175" t="s">
        <v>1</v>
      </c>
      <c r="N160" s="176" t="s">
        <v>37</v>
      </c>
      <c r="O160" s="159">
        <v>0</v>
      </c>
      <c r="P160" s="159">
        <f t="shared" si="11"/>
        <v>0</v>
      </c>
      <c r="Q160" s="159">
        <v>0</v>
      </c>
      <c r="R160" s="159">
        <f t="shared" si="12"/>
        <v>0</v>
      </c>
      <c r="S160" s="159">
        <v>0</v>
      </c>
      <c r="T160" s="160">
        <f t="shared" si="1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243</v>
      </c>
      <c r="AT160" s="161" t="s">
        <v>362</v>
      </c>
      <c r="AU160" s="161" t="s">
        <v>83</v>
      </c>
      <c r="AY160" s="14" t="s">
        <v>226</v>
      </c>
      <c r="BE160" s="162">
        <f t="shared" si="14"/>
        <v>0</v>
      </c>
      <c r="BF160" s="162">
        <f t="shared" si="15"/>
        <v>58.66</v>
      </c>
      <c r="BG160" s="162">
        <f t="shared" si="16"/>
        <v>0</v>
      </c>
      <c r="BH160" s="162">
        <f t="shared" si="17"/>
        <v>0</v>
      </c>
      <c r="BI160" s="162">
        <f t="shared" si="18"/>
        <v>0</v>
      </c>
      <c r="BJ160" s="14" t="s">
        <v>83</v>
      </c>
      <c r="BK160" s="162">
        <f t="shared" si="19"/>
        <v>58.66</v>
      </c>
      <c r="BL160" s="14" t="s">
        <v>233</v>
      </c>
      <c r="BM160" s="161" t="s">
        <v>283</v>
      </c>
    </row>
    <row r="161" spans="1:65" s="2" customFormat="1" ht="16.5" customHeight="1">
      <c r="A161" s="26"/>
      <c r="B161" s="149"/>
      <c r="C161" s="150" t="s">
        <v>257</v>
      </c>
      <c r="D161" s="150" t="s">
        <v>229</v>
      </c>
      <c r="E161" s="151" t="s">
        <v>399</v>
      </c>
      <c r="F161" s="152" t="s">
        <v>2018</v>
      </c>
      <c r="G161" s="153" t="s">
        <v>232</v>
      </c>
      <c r="H161" s="154">
        <v>114.768</v>
      </c>
      <c r="I161" s="155">
        <v>0.24</v>
      </c>
      <c r="J161" s="155">
        <f t="shared" si="10"/>
        <v>27.54</v>
      </c>
      <c r="K161" s="156"/>
      <c r="L161" s="27"/>
      <c r="M161" s="157" t="s">
        <v>1</v>
      </c>
      <c r="N161" s="158" t="s">
        <v>37</v>
      </c>
      <c r="O161" s="159">
        <v>0</v>
      </c>
      <c r="P161" s="159">
        <f t="shared" si="11"/>
        <v>0</v>
      </c>
      <c r="Q161" s="159">
        <v>0</v>
      </c>
      <c r="R161" s="159">
        <f t="shared" si="12"/>
        <v>0</v>
      </c>
      <c r="S161" s="159">
        <v>0</v>
      </c>
      <c r="T161" s="160">
        <f t="shared" si="13"/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233</v>
      </c>
      <c r="AT161" s="161" t="s">
        <v>229</v>
      </c>
      <c r="AU161" s="161" t="s">
        <v>83</v>
      </c>
      <c r="AY161" s="14" t="s">
        <v>226</v>
      </c>
      <c r="BE161" s="162">
        <f t="shared" si="14"/>
        <v>0</v>
      </c>
      <c r="BF161" s="162">
        <f t="shared" si="15"/>
        <v>27.54</v>
      </c>
      <c r="BG161" s="162">
        <f t="shared" si="16"/>
        <v>0</v>
      </c>
      <c r="BH161" s="162">
        <f t="shared" si="17"/>
        <v>0</v>
      </c>
      <c r="BI161" s="162">
        <f t="shared" si="18"/>
        <v>0</v>
      </c>
      <c r="BJ161" s="14" t="s">
        <v>83</v>
      </c>
      <c r="BK161" s="162">
        <f t="shared" si="19"/>
        <v>27.54</v>
      </c>
      <c r="BL161" s="14" t="s">
        <v>233</v>
      </c>
      <c r="BM161" s="161" t="s">
        <v>288</v>
      </c>
    </row>
    <row r="162" spans="1:65" s="2" customFormat="1" ht="24.2" customHeight="1">
      <c r="A162" s="26"/>
      <c r="B162" s="149"/>
      <c r="C162" s="167" t="s">
        <v>293</v>
      </c>
      <c r="D162" s="167" t="s">
        <v>362</v>
      </c>
      <c r="E162" s="168" t="s">
        <v>401</v>
      </c>
      <c r="F162" s="169" t="s">
        <v>402</v>
      </c>
      <c r="G162" s="170" t="s">
        <v>232</v>
      </c>
      <c r="H162" s="171">
        <v>115.916</v>
      </c>
      <c r="I162" s="172">
        <v>0.35</v>
      </c>
      <c r="J162" s="172">
        <f t="shared" si="10"/>
        <v>40.57</v>
      </c>
      <c r="K162" s="173"/>
      <c r="L162" s="174"/>
      <c r="M162" s="175" t="s">
        <v>1</v>
      </c>
      <c r="N162" s="176" t="s">
        <v>37</v>
      </c>
      <c r="O162" s="159">
        <v>0</v>
      </c>
      <c r="P162" s="159">
        <f t="shared" si="11"/>
        <v>0</v>
      </c>
      <c r="Q162" s="159">
        <v>0</v>
      </c>
      <c r="R162" s="159">
        <f t="shared" si="12"/>
        <v>0</v>
      </c>
      <c r="S162" s="159">
        <v>0</v>
      </c>
      <c r="T162" s="160">
        <f t="shared" si="13"/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243</v>
      </c>
      <c r="AT162" s="161" t="s">
        <v>362</v>
      </c>
      <c r="AU162" s="161" t="s">
        <v>83</v>
      </c>
      <c r="AY162" s="14" t="s">
        <v>226</v>
      </c>
      <c r="BE162" s="162">
        <f t="shared" si="14"/>
        <v>0</v>
      </c>
      <c r="BF162" s="162">
        <f t="shared" si="15"/>
        <v>40.57</v>
      </c>
      <c r="BG162" s="162">
        <f t="shared" si="16"/>
        <v>0</v>
      </c>
      <c r="BH162" s="162">
        <f t="shared" si="17"/>
        <v>0</v>
      </c>
      <c r="BI162" s="162">
        <f t="shared" si="18"/>
        <v>0</v>
      </c>
      <c r="BJ162" s="14" t="s">
        <v>83</v>
      </c>
      <c r="BK162" s="162">
        <f t="shared" si="19"/>
        <v>40.57</v>
      </c>
      <c r="BL162" s="14" t="s">
        <v>233</v>
      </c>
      <c r="BM162" s="161" t="s">
        <v>296</v>
      </c>
    </row>
    <row r="163" spans="1:65" s="2" customFormat="1" ht="24.2" customHeight="1">
      <c r="A163" s="26"/>
      <c r="B163" s="149"/>
      <c r="C163" s="150" t="s">
        <v>260</v>
      </c>
      <c r="D163" s="150" t="s">
        <v>229</v>
      </c>
      <c r="E163" s="151" t="s">
        <v>403</v>
      </c>
      <c r="F163" s="152" t="s">
        <v>404</v>
      </c>
      <c r="G163" s="153" t="s">
        <v>238</v>
      </c>
      <c r="H163" s="154">
        <v>73.36</v>
      </c>
      <c r="I163" s="155">
        <v>0.56999999999999995</v>
      </c>
      <c r="J163" s="155">
        <f t="shared" si="10"/>
        <v>41.82</v>
      </c>
      <c r="K163" s="156"/>
      <c r="L163" s="27"/>
      <c r="M163" s="157" t="s">
        <v>1</v>
      </c>
      <c r="N163" s="158" t="s">
        <v>37</v>
      </c>
      <c r="O163" s="159">
        <v>0</v>
      </c>
      <c r="P163" s="159">
        <f t="shared" si="11"/>
        <v>0</v>
      </c>
      <c r="Q163" s="159">
        <v>0</v>
      </c>
      <c r="R163" s="159">
        <f t="shared" si="12"/>
        <v>0</v>
      </c>
      <c r="S163" s="159">
        <v>0</v>
      </c>
      <c r="T163" s="160">
        <f t="shared" si="1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233</v>
      </c>
      <c r="AT163" s="161" t="s">
        <v>229</v>
      </c>
      <c r="AU163" s="161" t="s">
        <v>83</v>
      </c>
      <c r="AY163" s="14" t="s">
        <v>226</v>
      </c>
      <c r="BE163" s="162">
        <f t="shared" si="14"/>
        <v>0</v>
      </c>
      <c r="BF163" s="162">
        <f t="shared" si="15"/>
        <v>41.82</v>
      </c>
      <c r="BG163" s="162">
        <f t="shared" si="16"/>
        <v>0</v>
      </c>
      <c r="BH163" s="162">
        <f t="shared" si="17"/>
        <v>0</v>
      </c>
      <c r="BI163" s="162">
        <f t="shared" si="18"/>
        <v>0</v>
      </c>
      <c r="BJ163" s="14" t="s">
        <v>83</v>
      </c>
      <c r="BK163" s="162">
        <f t="shared" si="19"/>
        <v>41.82</v>
      </c>
      <c r="BL163" s="14" t="s">
        <v>233</v>
      </c>
      <c r="BM163" s="161" t="s">
        <v>299</v>
      </c>
    </row>
    <row r="164" spans="1:65" s="2" customFormat="1" ht="24.2" customHeight="1">
      <c r="A164" s="26"/>
      <c r="B164" s="149"/>
      <c r="C164" s="167" t="s">
        <v>300</v>
      </c>
      <c r="D164" s="167" t="s">
        <v>362</v>
      </c>
      <c r="E164" s="168" t="s">
        <v>405</v>
      </c>
      <c r="F164" s="169" t="s">
        <v>406</v>
      </c>
      <c r="G164" s="170" t="s">
        <v>407</v>
      </c>
      <c r="H164" s="171">
        <v>15.112</v>
      </c>
      <c r="I164" s="172">
        <v>3.33</v>
      </c>
      <c r="J164" s="172">
        <f t="shared" si="10"/>
        <v>50.32</v>
      </c>
      <c r="K164" s="173"/>
      <c r="L164" s="174"/>
      <c r="M164" s="175" t="s">
        <v>1</v>
      </c>
      <c r="N164" s="176" t="s">
        <v>37</v>
      </c>
      <c r="O164" s="159">
        <v>0</v>
      </c>
      <c r="P164" s="159">
        <f t="shared" si="11"/>
        <v>0</v>
      </c>
      <c r="Q164" s="159">
        <v>0</v>
      </c>
      <c r="R164" s="159">
        <f t="shared" si="12"/>
        <v>0</v>
      </c>
      <c r="S164" s="159">
        <v>0</v>
      </c>
      <c r="T164" s="160">
        <f t="shared" si="1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243</v>
      </c>
      <c r="AT164" s="161" t="s">
        <v>362</v>
      </c>
      <c r="AU164" s="161" t="s">
        <v>83</v>
      </c>
      <c r="AY164" s="14" t="s">
        <v>226</v>
      </c>
      <c r="BE164" s="162">
        <f t="shared" si="14"/>
        <v>0</v>
      </c>
      <c r="BF164" s="162">
        <f t="shared" si="15"/>
        <v>50.32</v>
      </c>
      <c r="BG164" s="162">
        <f t="shared" si="16"/>
        <v>0</v>
      </c>
      <c r="BH164" s="162">
        <f t="shared" si="17"/>
        <v>0</v>
      </c>
      <c r="BI164" s="162">
        <f t="shared" si="18"/>
        <v>0</v>
      </c>
      <c r="BJ164" s="14" t="s">
        <v>83</v>
      </c>
      <c r="BK164" s="162">
        <f t="shared" si="19"/>
        <v>50.32</v>
      </c>
      <c r="BL164" s="14" t="s">
        <v>233</v>
      </c>
      <c r="BM164" s="161" t="s">
        <v>303</v>
      </c>
    </row>
    <row r="165" spans="1:65" s="2" customFormat="1" ht="16.5" customHeight="1">
      <c r="A165" s="26"/>
      <c r="B165" s="149"/>
      <c r="C165" s="150" t="s">
        <v>7</v>
      </c>
      <c r="D165" s="150" t="s">
        <v>229</v>
      </c>
      <c r="E165" s="151" t="s">
        <v>410</v>
      </c>
      <c r="F165" s="152" t="s">
        <v>411</v>
      </c>
      <c r="G165" s="153" t="s">
        <v>238</v>
      </c>
      <c r="H165" s="154">
        <v>96.25</v>
      </c>
      <c r="I165" s="155">
        <v>13.5</v>
      </c>
      <c r="J165" s="155">
        <f t="shared" si="10"/>
        <v>1299.3800000000001</v>
      </c>
      <c r="K165" s="156"/>
      <c r="L165" s="27"/>
      <c r="M165" s="157" t="s">
        <v>1</v>
      </c>
      <c r="N165" s="158" t="s">
        <v>37</v>
      </c>
      <c r="O165" s="159">
        <v>0</v>
      </c>
      <c r="P165" s="159">
        <f t="shared" si="11"/>
        <v>0</v>
      </c>
      <c r="Q165" s="159">
        <v>0</v>
      </c>
      <c r="R165" s="159">
        <f t="shared" si="12"/>
        <v>0</v>
      </c>
      <c r="S165" s="159">
        <v>0</v>
      </c>
      <c r="T165" s="160">
        <f t="shared" si="1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233</v>
      </c>
      <c r="AT165" s="161" t="s">
        <v>229</v>
      </c>
      <c r="AU165" s="161" t="s">
        <v>83</v>
      </c>
      <c r="AY165" s="14" t="s">
        <v>226</v>
      </c>
      <c r="BE165" s="162">
        <f t="shared" si="14"/>
        <v>0</v>
      </c>
      <c r="BF165" s="162">
        <f t="shared" si="15"/>
        <v>1299.3800000000001</v>
      </c>
      <c r="BG165" s="162">
        <f t="shared" si="16"/>
        <v>0</v>
      </c>
      <c r="BH165" s="162">
        <f t="shared" si="17"/>
        <v>0</v>
      </c>
      <c r="BI165" s="162">
        <f t="shared" si="18"/>
        <v>0</v>
      </c>
      <c r="BJ165" s="14" t="s">
        <v>83</v>
      </c>
      <c r="BK165" s="162">
        <f t="shared" si="19"/>
        <v>1299.3800000000001</v>
      </c>
      <c r="BL165" s="14" t="s">
        <v>233</v>
      </c>
      <c r="BM165" s="161" t="s">
        <v>306</v>
      </c>
    </row>
    <row r="166" spans="1:65" s="12" customFormat="1" ht="22.9" customHeight="1">
      <c r="B166" s="137"/>
      <c r="D166" s="138" t="s">
        <v>70</v>
      </c>
      <c r="E166" s="147" t="s">
        <v>420</v>
      </c>
      <c r="F166" s="147" t="s">
        <v>421</v>
      </c>
      <c r="J166" s="148">
        <f>BK166</f>
        <v>5111.38</v>
      </c>
      <c r="L166" s="137"/>
      <c r="M166" s="141"/>
      <c r="N166" s="142"/>
      <c r="O166" s="142"/>
      <c r="P166" s="143">
        <f>SUM(P167:P172)</f>
        <v>0</v>
      </c>
      <c r="Q166" s="142"/>
      <c r="R166" s="143">
        <f>SUM(R167:R172)</f>
        <v>0</v>
      </c>
      <c r="S166" s="142"/>
      <c r="T166" s="144">
        <f>SUM(T167:T172)</f>
        <v>0</v>
      </c>
      <c r="AR166" s="138" t="s">
        <v>78</v>
      </c>
      <c r="AT166" s="145" t="s">
        <v>70</v>
      </c>
      <c r="AU166" s="145" t="s">
        <v>78</v>
      </c>
      <c r="AY166" s="138" t="s">
        <v>226</v>
      </c>
      <c r="BK166" s="146">
        <f>SUM(BK167:BK172)</f>
        <v>5111.38</v>
      </c>
    </row>
    <row r="167" spans="1:65" s="2" customFormat="1" ht="24.2" customHeight="1">
      <c r="A167" s="26"/>
      <c r="B167" s="149"/>
      <c r="C167" s="150" t="s">
        <v>309</v>
      </c>
      <c r="D167" s="150" t="s">
        <v>229</v>
      </c>
      <c r="E167" s="151" t="s">
        <v>2019</v>
      </c>
      <c r="F167" s="152" t="s">
        <v>2020</v>
      </c>
      <c r="G167" s="153" t="s">
        <v>238</v>
      </c>
      <c r="H167" s="154">
        <v>62.198999999999998</v>
      </c>
      <c r="I167" s="155">
        <v>2.83</v>
      </c>
      <c r="J167" s="155">
        <f t="shared" ref="J167:J172" si="20">ROUND(I167*H167,2)</f>
        <v>176.02</v>
      </c>
      <c r="K167" s="156"/>
      <c r="L167" s="27"/>
      <c r="M167" s="157" t="s">
        <v>1</v>
      </c>
      <c r="N167" s="158" t="s">
        <v>37</v>
      </c>
      <c r="O167" s="159">
        <v>0</v>
      </c>
      <c r="P167" s="159">
        <f t="shared" ref="P167:P172" si="21">O167*H167</f>
        <v>0</v>
      </c>
      <c r="Q167" s="159">
        <v>0</v>
      </c>
      <c r="R167" s="159">
        <f t="shared" ref="R167:R172" si="22">Q167*H167</f>
        <v>0</v>
      </c>
      <c r="S167" s="159">
        <v>0</v>
      </c>
      <c r="T167" s="160">
        <f t="shared" ref="T167:T172" si="23">S167*H167</f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233</v>
      </c>
      <c r="AT167" s="161" t="s">
        <v>229</v>
      </c>
      <c r="AU167" s="161" t="s">
        <v>83</v>
      </c>
      <c r="AY167" s="14" t="s">
        <v>226</v>
      </c>
      <c r="BE167" s="162">
        <f t="shared" ref="BE167:BE172" si="24">IF(N167="základná",J167,0)</f>
        <v>0</v>
      </c>
      <c r="BF167" s="162">
        <f t="shared" ref="BF167:BF172" si="25">IF(N167="znížená",J167,0)</f>
        <v>176.02</v>
      </c>
      <c r="BG167" s="162">
        <f t="shared" ref="BG167:BG172" si="26">IF(N167="zákl. prenesená",J167,0)</f>
        <v>0</v>
      </c>
      <c r="BH167" s="162">
        <f t="shared" ref="BH167:BH172" si="27">IF(N167="zníž. prenesená",J167,0)</f>
        <v>0</v>
      </c>
      <c r="BI167" s="162">
        <f t="shared" ref="BI167:BI172" si="28">IF(N167="nulová",J167,0)</f>
        <v>0</v>
      </c>
      <c r="BJ167" s="14" t="s">
        <v>83</v>
      </c>
      <c r="BK167" s="162">
        <f t="shared" ref="BK167:BK172" si="29">ROUND(I167*H167,2)</f>
        <v>176.02</v>
      </c>
      <c r="BL167" s="14" t="s">
        <v>233</v>
      </c>
      <c r="BM167" s="161" t="s">
        <v>312</v>
      </c>
    </row>
    <row r="168" spans="1:65" s="2" customFormat="1" ht="24.2" customHeight="1">
      <c r="A168" s="26"/>
      <c r="B168" s="149"/>
      <c r="C168" s="150" t="s">
        <v>266</v>
      </c>
      <c r="D168" s="150" t="s">
        <v>229</v>
      </c>
      <c r="E168" s="151" t="s">
        <v>2021</v>
      </c>
      <c r="F168" s="152" t="s">
        <v>2022</v>
      </c>
      <c r="G168" s="153" t="s">
        <v>238</v>
      </c>
      <c r="H168" s="154">
        <v>62.198999999999998</v>
      </c>
      <c r="I168" s="155">
        <v>9.34</v>
      </c>
      <c r="J168" s="155">
        <f t="shared" si="20"/>
        <v>580.94000000000005</v>
      </c>
      <c r="K168" s="156"/>
      <c r="L168" s="27"/>
      <c r="M168" s="157" t="s">
        <v>1</v>
      </c>
      <c r="N168" s="158" t="s">
        <v>37</v>
      </c>
      <c r="O168" s="159">
        <v>0</v>
      </c>
      <c r="P168" s="159">
        <f t="shared" si="21"/>
        <v>0</v>
      </c>
      <c r="Q168" s="159">
        <v>0</v>
      </c>
      <c r="R168" s="159">
        <f t="shared" si="22"/>
        <v>0</v>
      </c>
      <c r="S168" s="159">
        <v>0</v>
      </c>
      <c r="T168" s="160">
        <f t="shared" si="23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233</v>
      </c>
      <c r="AT168" s="161" t="s">
        <v>229</v>
      </c>
      <c r="AU168" s="161" t="s">
        <v>83</v>
      </c>
      <c r="AY168" s="14" t="s">
        <v>226</v>
      </c>
      <c r="BE168" s="162">
        <f t="shared" si="24"/>
        <v>0</v>
      </c>
      <c r="BF168" s="162">
        <f t="shared" si="25"/>
        <v>580.94000000000005</v>
      </c>
      <c r="BG168" s="162">
        <f t="shared" si="26"/>
        <v>0</v>
      </c>
      <c r="BH168" s="162">
        <f t="shared" si="27"/>
        <v>0</v>
      </c>
      <c r="BI168" s="162">
        <f t="shared" si="28"/>
        <v>0</v>
      </c>
      <c r="BJ168" s="14" t="s">
        <v>83</v>
      </c>
      <c r="BK168" s="162">
        <f t="shared" si="29"/>
        <v>580.94000000000005</v>
      </c>
      <c r="BL168" s="14" t="s">
        <v>233</v>
      </c>
      <c r="BM168" s="161" t="s">
        <v>315</v>
      </c>
    </row>
    <row r="169" spans="1:65" s="2" customFormat="1" ht="24.2" customHeight="1">
      <c r="A169" s="26"/>
      <c r="B169" s="149"/>
      <c r="C169" s="150" t="s">
        <v>316</v>
      </c>
      <c r="D169" s="150" t="s">
        <v>229</v>
      </c>
      <c r="E169" s="151" t="s">
        <v>2023</v>
      </c>
      <c r="F169" s="152" t="s">
        <v>2024</v>
      </c>
      <c r="G169" s="153" t="s">
        <v>238</v>
      </c>
      <c r="H169" s="154">
        <v>293.11500000000001</v>
      </c>
      <c r="I169" s="155">
        <v>2.09</v>
      </c>
      <c r="J169" s="155">
        <f t="shared" si="20"/>
        <v>612.61</v>
      </c>
      <c r="K169" s="156"/>
      <c r="L169" s="27"/>
      <c r="M169" s="157" t="s">
        <v>1</v>
      </c>
      <c r="N169" s="158" t="s">
        <v>37</v>
      </c>
      <c r="O169" s="159">
        <v>0</v>
      </c>
      <c r="P169" s="159">
        <f t="shared" si="21"/>
        <v>0</v>
      </c>
      <c r="Q169" s="159">
        <v>0</v>
      </c>
      <c r="R169" s="159">
        <f t="shared" si="22"/>
        <v>0</v>
      </c>
      <c r="S169" s="159">
        <v>0</v>
      </c>
      <c r="T169" s="160">
        <f t="shared" si="23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233</v>
      </c>
      <c r="AT169" s="161" t="s">
        <v>229</v>
      </c>
      <c r="AU169" s="161" t="s">
        <v>83</v>
      </c>
      <c r="AY169" s="14" t="s">
        <v>226</v>
      </c>
      <c r="BE169" s="162">
        <f t="shared" si="24"/>
        <v>0</v>
      </c>
      <c r="BF169" s="162">
        <f t="shared" si="25"/>
        <v>612.61</v>
      </c>
      <c r="BG169" s="162">
        <f t="shared" si="26"/>
        <v>0</v>
      </c>
      <c r="BH169" s="162">
        <f t="shared" si="27"/>
        <v>0</v>
      </c>
      <c r="BI169" s="162">
        <f t="shared" si="28"/>
        <v>0</v>
      </c>
      <c r="BJ169" s="14" t="s">
        <v>83</v>
      </c>
      <c r="BK169" s="162">
        <f t="shared" si="29"/>
        <v>612.61</v>
      </c>
      <c r="BL169" s="14" t="s">
        <v>233</v>
      </c>
      <c r="BM169" s="161" t="s">
        <v>319</v>
      </c>
    </row>
    <row r="170" spans="1:65" s="2" customFormat="1" ht="24.2" customHeight="1">
      <c r="A170" s="26"/>
      <c r="B170" s="149"/>
      <c r="C170" s="150" t="s">
        <v>270</v>
      </c>
      <c r="D170" s="150" t="s">
        <v>229</v>
      </c>
      <c r="E170" s="151" t="s">
        <v>426</v>
      </c>
      <c r="F170" s="152" t="s">
        <v>427</v>
      </c>
      <c r="G170" s="153" t="s">
        <v>238</v>
      </c>
      <c r="H170" s="154">
        <v>293.11500000000001</v>
      </c>
      <c r="I170" s="155">
        <v>1.85</v>
      </c>
      <c r="J170" s="155">
        <f t="shared" si="20"/>
        <v>542.26</v>
      </c>
      <c r="K170" s="156"/>
      <c r="L170" s="27"/>
      <c r="M170" s="157" t="s">
        <v>1</v>
      </c>
      <c r="N170" s="158" t="s">
        <v>37</v>
      </c>
      <c r="O170" s="159">
        <v>0</v>
      </c>
      <c r="P170" s="159">
        <f t="shared" si="21"/>
        <v>0</v>
      </c>
      <c r="Q170" s="159">
        <v>0</v>
      </c>
      <c r="R170" s="159">
        <f t="shared" si="22"/>
        <v>0</v>
      </c>
      <c r="S170" s="159">
        <v>0</v>
      </c>
      <c r="T170" s="160">
        <f t="shared" si="23"/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233</v>
      </c>
      <c r="AT170" s="161" t="s">
        <v>229</v>
      </c>
      <c r="AU170" s="161" t="s">
        <v>83</v>
      </c>
      <c r="AY170" s="14" t="s">
        <v>226</v>
      </c>
      <c r="BE170" s="162">
        <f t="shared" si="24"/>
        <v>0</v>
      </c>
      <c r="BF170" s="162">
        <f t="shared" si="25"/>
        <v>542.26</v>
      </c>
      <c r="BG170" s="162">
        <f t="shared" si="26"/>
        <v>0</v>
      </c>
      <c r="BH170" s="162">
        <f t="shared" si="27"/>
        <v>0</v>
      </c>
      <c r="BI170" s="162">
        <f t="shared" si="28"/>
        <v>0</v>
      </c>
      <c r="BJ170" s="14" t="s">
        <v>83</v>
      </c>
      <c r="BK170" s="162">
        <f t="shared" si="29"/>
        <v>542.26</v>
      </c>
      <c r="BL170" s="14" t="s">
        <v>233</v>
      </c>
      <c r="BM170" s="161" t="s">
        <v>324</v>
      </c>
    </row>
    <row r="171" spans="1:65" s="2" customFormat="1" ht="24.2" customHeight="1">
      <c r="A171" s="26"/>
      <c r="B171" s="149"/>
      <c r="C171" s="150" t="s">
        <v>327</v>
      </c>
      <c r="D171" s="150" t="s">
        <v>229</v>
      </c>
      <c r="E171" s="151" t="s">
        <v>436</v>
      </c>
      <c r="F171" s="152" t="s">
        <v>437</v>
      </c>
      <c r="G171" s="153" t="s">
        <v>238</v>
      </c>
      <c r="H171" s="154">
        <v>190.965</v>
      </c>
      <c r="I171" s="155">
        <v>12.47</v>
      </c>
      <c r="J171" s="155">
        <f t="shared" si="20"/>
        <v>2381.33</v>
      </c>
      <c r="K171" s="156"/>
      <c r="L171" s="27"/>
      <c r="M171" s="157" t="s">
        <v>1</v>
      </c>
      <c r="N171" s="158" t="s">
        <v>37</v>
      </c>
      <c r="O171" s="159">
        <v>0</v>
      </c>
      <c r="P171" s="159">
        <f t="shared" si="21"/>
        <v>0</v>
      </c>
      <c r="Q171" s="159">
        <v>0</v>
      </c>
      <c r="R171" s="159">
        <f t="shared" si="22"/>
        <v>0</v>
      </c>
      <c r="S171" s="159">
        <v>0</v>
      </c>
      <c r="T171" s="160">
        <f t="shared" si="23"/>
        <v>0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R171" s="161" t="s">
        <v>233</v>
      </c>
      <c r="AT171" s="161" t="s">
        <v>229</v>
      </c>
      <c r="AU171" s="161" t="s">
        <v>83</v>
      </c>
      <c r="AY171" s="14" t="s">
        <v>226</v>
      </c>
      <c r="BE171" s="162">
        <f t="shared" si="24"/>
        <v>0</v>
      </c>
      <c r="BF171" s="162">
        <f t="shared" si="25"/>
        <v>2381.33</v>
      </c>
      <c r="BG171" s="162">
        <f t="shared" si="26"/>
        <v>0</v>
      </c>
      <c r="BH171" s="162">
        <f t="shared" si="27"/>
        <v>0</v>
      </c>
      <c r="BI171" s="162">
        <f t="shared" si="28"/>
        <v>0</v>
      </c>
      <c r="BJ171" s="14" t="s">
        <v>83</v>
      </c>
      <c r="BK171" s="162">
        <f t="shared" si="29"/>
        <v>2381.33</v>
      </c>
      <c r="BL171" s="14" t="s">
        <v>233</v>
      </c>
      <c r="BM171" s="161" t="s">
        <v>330</v>
      </c>
    </row>
    <row r="172" spans="1:65" s="2" customFormat="1" ht="24.2" customHeight="1">
      <c r="A172" s="26"/>
      <c r="B172" s="149"/>
      <c r="C172" s="150" t="s">
        <v>276</v>
      </c>
      <c r="D172" s="150" t="s">
        <v>229</v>
      </c>
      <c r="E172" s="151" t="s">
        <v>429</v>
      </c>
      <c r="F172" s="152" t="s">
        <v>430</v>
      </c>
      <c r="G172" s="153" t="s">
        <v>238</v>
      </c>
      <c r="H172" s="154">
        <v>102.15</v>
      </c>
      <c r="I172" s="155">
        <v>8.01</v>
      </c>
      <c r="J172" s="155">
        <f t="shared" si="20"/>
        <v>818.22</v>
      </c>
      <c r="K172" s="156"/>
      <c r="L172" s="27"/>
      <c r="M172" s="157" t="s">
        <v>1</v>
      </c>
      <c r="N172" s="158" t="s">
        <v>37</v>
      </c>
      <c r="O172" s="159">
        <v>0</v>
      </c>
      <c r="P172" s="159">
        <f t="shared" si="21"/>
        <v>0</v>
      </c>
      <c r="Q172" s="159">
        <v>0</v>
      </c>
      <c r="R172" s="159">
        <f t="shared" si="22"/>
        <v>0</v>
      </c>
      <c r="S172" s="159">
        <v>0</v>
      </c>
      <c r="T172" s="160">
        <f t="shared" si="23"/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233</v>
      </c>
      <c r="AT172" s="161" t="s">
        <v>229</v>
      </c>
      <c r="AU172" s="161" t="s">
        <v>83</v>
      </c>
      <c r="AY172" s="14" t="s">
        <v>226</v>
      </c>
      <c r="BE172" s="162">
        <f t="shared" si="24"/>
        <v>0</v>
      </c>
      <c r="BF172" s="162">
        <f t="shared" si="25"/>
        <v>818.22</v>
      </c>
      <c r="BG172" s="162">
        <f t="shared" si="26"/>
        <v>0</v>
      </c>
      <c r="BH172" s="162">
        <f t="shared" si="27"/>
        <v>0</v>
      </c>
      <c r="BI172" s="162">
        <f t="shared" si="28"/>
        <v>0</v>
      </c>
      <c r="BJ172" s="14" t="s">
        <v>83</v>
      </c>
      <c r="BK172" s="162">
        <f t="shared" si="29"/>
        <v>818.22</v>
      </c>
      <c r="BL172" s="14" t="s">
        <v>233</v>
      </c>
      <c r="BM172" s="161" t="s">
        <v>408</v>
      </c>
    </row>
    <row r="173" spans="1:65" s="12" customFormat="1" ht="22.9" customHeight="1">
      <c r="B173" s="137"/>
      <c r="D173" s="138" t="s">
        <v>70</v>
      </c>
      <c r="E173" s="147" t="s">
        <v>439</v>
      </c>
      <c r="F173" s="147" t="s">
        <v>440</v>
      </c>
      <c r="J173" s="148">
        <f>BK173</f>
        <v>10918.130000000001</v>
      </c>
      <c r="L173" s="137"/>
      <c r="M173" s="141"/>
      <c r="N173" s="142"/>
      <c r="O173" s="142"/>
      <c r="P173" s="143">
        <f>SUM(P174:P179)</f>
        <v>0</v>
      </c>
      <c r="Q173" s="142"/>
      <c r="R173" s="143">
        <f>SUM(R174:R179)</f>
        <v>0</v>
      </c>
      <c r="S173" s="142"/>
      <c r="T173" s="144">
        <f>SUM(T174:T179)</f>
        <v>0</v>
      </c>
      <c r="AR173" s="138" t="s">
        <v>78</v>
      </c>
      <c r="AT173" s="145" t="s">
        <v>70</v>
      </c>
      <c r="AU173" s="145" t="s">
        <v>78</v>
      </c>
      <c r="AY173" s="138" t="s">
        <v>226</v>
      </c>
      <c r="BK173" s="146">
        <f>SUM(BK174:BK179)</f>
        <v>10918.130000000001</v>
      </c>
    </row>
    <row r="174" spans="1:65" s="2" customFormat="1" ht="24.2" customHeight="1">
      <c r="A174" s="26"/>
      <c r="B174" s="149"/>
      <c r="C174" s="150" t="s">
        <v>409</v>
      </c>
      <c r="D174" s="150" t="s">
        <v>229</v>
      </c>
      <c r="E174" s="151" t="s">
        <v>442</v>
      </c>
      <c r="F174" s="152" t="s">
        <v>443</v>
      </c>
      <c r="G174" s="153" t="s">
        <v>238</v>
      </c>
      <c r="H174" s="154">
        <v>141.518</v>
      </c>
      <c r="I174" s="155">
        <v>14.12</v>
      </c>
      <c r="J174" s="155">
        <f t="shared" ref="J174:J179" si="30">ROUND(I174*H174,2)</f>
        <v>1998.23</v>
      </c>
      <c r="K174" s="156"/>
      <c r="L174" s="27"/>
      <c r="M174" s="157" t="s">
        <v>1</v>
      </c>
      <c r="N174" s="158" t="s">
        <v>37</v>
      </c>
      <c r="O174" s="159">
        <v>0</v>
      </c>
      <c r="P174" s="159">
        <f t="shared" ref="P174:P179" si="31">O174*H174</f>
        <v>0</v>
      </c>
      <c r="Q174" s="159">
        <v>0</v>
      </c>
      <c r="R174" s="159">
        <f t="shared" ref="R174:R179" si="32">Q174*H174</f>
        <v>0</v>
      </c>
      <c r="S174" s="159">
        <v>0</v>
      </c>
      <c r="T174" s="160">
        <f t="shared" ref="T174:T179" si="33">S174*H174</f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233</v>
      </c>
      <c r="AT174" s="161" t="s">
        <v>229</v>
      </c>
      <c r="AU174" s="161" t="s">
        <v>83</v>
      </c>
      <c r="AY174" s="14" t="s">
        <v>226</v>
      </c>
      <c r="BE174" s="162">
        <f t="shared" ref="BE174:BE179" si="34">IF(N174="základná",J174,0)</f>
        <v>0</v>
      </c>
      <c r="BF174" s="162">
        <f t="shared" ref="BF174:BF179" si="35">IF(N174="znížená",J174,0)</f>
        <v>1998.23</v>
      </c>
      <c r="BG174" s="162">
        <f t="shared" ref="BG174:BG179" si="36">IF(N174="zákl. prenesená",J174,0)</f>
        <v>0</v>
      </c>
      <c r="BH174" s="162">
        <f t="shared" ref="BH174:BH179" si="37">IF(N174="zníž. prenesená",J174,0)</f>
        <v>0</v>
      </c>
      <c r="BI174" s="162">
        <f t="shared" ref="BI174:BI179" si="38">IF(N174="nulová",J174,0)</f>
        <v>0</v>
      </c>
      <c r="BJ174" s="14" t="s">
        <v>83</v>
      </c>
      <c r="BK174" s="162">
        <f t="shared" ref="BK174:BK179" si="39">ROUND(I174*H174,2)</f>
        <v>1998.23</v>
      </c>
      <c r="BL174" s="14" t="s">
        <v>233</v>
      </c>
      <c r="BM174" s="161" t="s">
        <v>412</v>
      </c>
    </row>
    <row r="175" spans="1:65" s="2" customFormat="1" ht="24.2" customHeight="1">
      <c r="A175" s="26"/>
      <c r="B175" s="149"/>
      <c r="C175" s="150" t="s">
        <v>279</v>
      </c>
      <c r="D175" s="150" t="s">
        <v>229</v>
      </c>
      <c r="E175" s="151" t="s">
        <v>445</v>
      </c>
      <c r="F175" s="152" t="s">
        <v>446</v>
      </c>
      <c r="G175" s="153" t="s">
        <v>238</v>
      </c>
      <c r="H175" s="154">
        <v>141.518</v>
      </c>
      <c r="I175" s="155">
        <v>2.48</v>
      </c>
      <c r="J175" s="155">
        <f t="shared" si="30"/>
        <v>350.96</v>
      </c>
      <c r="K175" s="156"/>
      <c r="L175" s="27"/>
      <c r="M175" s="157" t="s">
        <v>1</v>
      </c>
      <c r="N175" s="158" t="s">
        <v>37</v>
      </c>
      <c r="O175" s="159">
        <v>0</v>
      </c>
      <c r="P175" s="159">
        <f t="shared" si="31"/>
        <v>0</v>
      </c>
      <c r="Q175" s="159">
        <v>0</v>
      </c>
      <c r="R175" s="159">
        <f t="shared" si="32"/>
        <v>0</v>
      </c>
      <c r="S175" s="159">
        <v>0</v>
      </c>
      <c r="T175" s="160">
        <f t="shared" si="33"/>
        <v>0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61" t="s">
        <v>233</v>
      </c>
      <c r="AT175" s="161" t="s">
        <v>229</v>
      </c>
      <c r="AU175" s="161" t="s">
        <v>83</v>
      </c>
      <c r="AY175" s="14" t="s">
        <v>226</v>
      </c>
      <c r="BE175" s="162">
        <f t="shared" si="34"/>
        <v>0</v>
      </c>
      <c r="BF175" s="162">
        <f t="shared" si="35"/>
        <v>350.96</v>
      </c>
      <c r="BG175" s="162">
        <f t="shared" si="36"/>
        <v>0</v>
      </c>
      <c r="BH175" s="162">
        <f t="shared" si="37"/>
        <v>0</v>
      </c>
      <c r="BI175" s="162">
        <f t="shared" si="38"/>
        <v>0</v>
      </c>
      <c r="BJ175" s="14" t="s">
        <v>83</v>
      </c>
      <c r="BK175" s="162">
        <f t="shared" si="39"/>
        <v>350.96</v>
      </c>
      <c r="BL175" s="14" t="s">
        <v>233</v>
      </c>
      <c r="BM175" s="161" t="s">
        <v>415</v>
      </c>
    </row>
    <row r="176" spans="1:65" s="2" customFormat="1" ht="24.2" customHeight="1">
      <c r="A176" s="26"/>
      <c r="B176" s="149"/>
      <c r="C176" s="150" t="s">
        <v>416</v>
      </c>
      <c r="D176" s="150" t="s">
        <v>229</v>
      </c>
      <c r="E176" s="151" t="s">
        <v>449</v>
      </c>
      <c r="F176" s="152" t="s">
        <v>450</v>
      </c>
      <c r="G176" s="153" t="s">
        <v>238</v>
      </c>
      <c r="H176" s="154">
        <v>6.1189999999999998</v>
      </c>
      <c r="I176" s="155">
        <v>8.0500000000000007</v>
      </c>
      <c r="J176" s="155">
        <f t="shared" si="30"/>
        <v>49.26</v>
      </c>
      <c r="K176" s="156"/>
      <c r="L176" s="27"/>
      <c r="M176" s="157" t="s">
        <v>1</v>
      </c>
      <c r="N176" s="158" t="s">
        <v>37</v>
      </c>
      <c r="O176" s="159">
        <v>0</v>
      </c>
      <c r="P176" s="159">
        <f t="shared" si="31"/>
        <v>0</v>
      </c>
      <c r="Q176" s="159">
        <v>0</v>
      </c>
      <c r="R176" s="159">
        <f t="shared" si="32"/>
        <v>0</v>
      </c>
      <c r="S176" s="159">
        <v>0</v>
      </c>
      <c r="T176" s="160">
        <f t="shared" si="33"/>
        <v>0</v>
      </c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R176" s="161" t="s">
        <v>233</v>
      </c>
      <c r="AT176" s="161" t="s">
        <v>229</v>
      </c>
      <c r="AU176" s="161" t="s">
        <v>83</v>
      </c>
      <c r="AY176" s="14" t="s">
        <v>226</v>
      </c>
      <c r="BE176" s="162">
        <f t="shared" si="34"/>
        <v>0</v>
      </c>
      <c r="BF176" s="162">
        <f t="shared" si="35"/>
        <v>49.26</v>
      </c>
      <c r="BG176" s="162">
        <f t="shared" si="36"/>
        <v>0</v>
      </c>
      <c r="BH176" s="162">
        <f t="shared" si="37"/>
        <v>0</v>
      </c>
      <c r="BI176" s="162">
        <f t="shared" si="38"/>
        <v>0</v>
      </c>
      <c r="BJ176" s="14" t="s">
        <v>83</v>
      </c>
      <c r="BK176" s="162">
        <f t="shared" si="39"/>
        <v>49.26</v>
      </c>
      <c r="BL176" s="14" t="s">
        <v>233</v>
      </c>
      <c r="BM176" s="161" t="s">
        <v>419</v>
      </c>
    </row>
    <row r="177" spans="1:65" s="2" customFormat="1" ht="33" customHeight="1">
      <c r="A177" s="26"/>
      <c r="B177" s="149"/>
      <c r="C177" s="150" t="s">
        <v>283</v>
      </c>
      <c r="D177" s="150" t="s">
        <v>229</v>
      </c>
      <c r="E177" s="151" t="s">
        <v>1682</v>
      </c>
      <c r="F177" s="152" t="s">
        <v>1683</v>
      </c>
      <c r="G177" s="153" t="s">
        <v>238</v>
      </c>
      <c r="H177" s="154">
        <v>35.097999999999999</v>
      </c>
      <c r="I177" s="155">
        <v>5.31</v>
      </c>
      <c r="J177" s="155">
        <f t="shared" si="30"/>
        <v>186.37</v>
      </c>
      <c r="K177" s="156"/>
      <c r="L177" s="27"/>
      <c r="M177" s="157" t="s">
        <v>1</v>
      </c>
      <c r="N177" s="158" t="s">
        <v>37</v>
      </c>
      <c r="O177" s="159">
        <v>0</v>
      </c>
      <c r="P177" s="159">
        <f t="shared" si="31"/>
        <v>0</v>
      </c>
      <c r="Q177" s="159">
        <v>0</v>
      </c>
      <c r="R177" s="159">
        <f t="shared" si="32"/>
        <v>0</v>
      </c>
      <c r="S177" s="159">
        <v>0</v>
      </c>
      <c r="T177" s="160">
        <f t="shared" si="33"/>
        <v>0</v>
      </c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R177" s="161" t="s">
        <v>233</v>
      </c>
      <c r="AT177" s="161" t="s">
        <v>229</v>
      </c>
      <c r="AU177" s="161" t="s">
        <v>83</v>
      </c>
      <c r="AY177" s="14" t="s">
        <v>226</v>
      </c>
      <c r="BE177" s="162">
        <f t="shared" si="34"/>
        <v>0</v>
      </c>
      <c r="BF177" s="162">
        <f t="shared" si="35"/>
        <v>186.37</v>
      </c>
      <c r="BG177" s="162">
        <f t="shared" si="36"/>
        <v>0</v>
      </c>
      <c r="BH177" s="162">
        <f t="shared" si="37"/>
        <v>0</v>
      </c>
      <c r="BI177" s="162">
        <f t="shared" si="38"/>
        <v>0</v>
      </c>
      <c r="BJ177" s="14" t="s">
        <v>83</v>
      </c>
      <c r="BK177" s="162">
        <f t="shared" si="39"/>
        <v>186.37</v>
      </c>
      <c r="BL177" s="14" t="s">
        <v>233</v>
      </c>
      <c r="BM177" s="161" t="s">
        <v>424</v>
      </c>
    </row>
    <row r="178" spans="1:65" s="2" customFormat="1" ht="44.25" customHeight="1">
      <c r="A178" s="26"/>
      <c r="B178" s="149"/>
      <c r="C178" s="150" t="s">
        <v>425</v>
      </c>
      <c r="D178" s="150" t="s">
        <v>229</v>
      </c>
      <c r="E178" s="151" t="s">
        <v>1691</v>
      </c>
      <c r="F178" s="152" t="s">
        <v>1692</v>
      </c>
      <c r="G178" s="153" t="s">
        <v>238</v>
      </c>
      <c r="H178" s="154">
        <v>20.57</v>
      </c>
      <c r="I178" s="155">
        <v>57.42</v>
      </c>
      <c r="J178" s="155">
        <f t="shared" si="30"/>
        <v>1181.1300000000001</v>
      </c>
      <c r="K178" s="156"/>
      <c r="L178" s="27"/>
      <c r="M178" s="157" t="s">
        <v>1</v>
      </c>
      <c r="N178" s="158" t="s">
        <v>37</v>
      </c>
      <c r="O178" s="159">
        <v>0</v>
      </c>
      <c r="P178" s="159">
        <f t="shared" si="31"/>
        <v>0</v>
      </c>
      <c r="Q178" s="159">
        <v>0</v>
      </c>
      <c r="R178" s="159">
        <f t="shared" si="32"/>
        <v>0</v>
      </c>
      <c r="S178" s="159">
        <v>0</v>
      </c>
      <c r="T178" s="160">
        <f t="shared" si="33"/>
        <v>0</v>
      </c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R178" s="161" t="s">
        <v>233</v>
      </c>
      <c r="AT178" s="161" t="s">
        <v>229</v>
      </c>
      <c r="AU178" s="161" t="s">
        <v>83</v>
      </c>
      <c r="AY178" s="14" t="s">
        <v>226</v>
      </c>
      <c r="BE178" s="162">
        <f t="shared" si="34"/>
        <v>0</v>
      </c>
      <c r="BF178" s="162">
        <f t="shared" si="35"/>
        <v>1181.1300000000001</v>
      </c>
      <c r="BG178" s="162">
        <f t="shared" si="36"/>
        <v>0</v>
      </c>
      <c r="BH178" s="162">
        <f t="shared" si="37"/>
        <v>0</v>
      </c>
      <c r="BI178" s="162">
        <f t="shared" si="38"/>
        <v>0</v>
      </c>
      <c r="BJ178" s="14" t="s">
        <v>83</v>
      </c>
      <c r="BK178" s="162">
        <f t="shared" si="39"/>
        <v>1181.1300000000001</v>
      </c>
      <c r="BL178" s="14" t="s">
        <v>233</v>
      </c>
      <c r="BM178" s="161" t="s">
        <v>428</v>
      </c>
    </row>
    <row r="179" spans="1:65" s="2" customFormat="1" ht="37.9" customHeight="1">
      <c r="A179" s="26"/>
      <c r="B179" s="149"/>
      <c r="C179" s="150" t="s">
        <v>288</v>
      </c>
      <c r="D179" s="150" t="s">
        <v>229</v>
      </c>
      <c r="E179" s="151" t="s">
        <v>452</v>
      </c>
      <c r="F179" s="152" t="s">
        <v>453</v>
      </c>
      <c r="G179" s="153" t="s">
        <v>238</v>
      </c>
      <c r="H179" s="154">
        <v>119.822</v>
      </c>
      <c r="I179" s="155">
        <v>59.69</v>
      </c>
      <c r="J179" s="155">
        <f t="shared" si="30"/>
        <v>7152.18</v>
      </c>
      <c r="K179" s="156"/>
      <c r="L179" s="27"/>
      <c r="M179" s="157" t="s">
        <v>1</v>
      </c>
      <c r="N179" s="158" t="s">
        <v>37</v>
      </c>
      <c r="O179" s="159">
        <v>0</v>
      </c>
      <c r="P179" s="159">
        <f t="shared" si="31"/>
        <v>0</v>
      </c>
      <c r="Q179" s="159">
        <v>0</v>
      </c>
      <c r="R179" s="159">
        <f t="shared" si="32"/>
        <v>0</v>
      </c>
      <c r="S179" s="159">
        <v>0</v>
      </c>
      <c r="T179" s="160">
        <f t="shared" si="33"/>
        <v>0</v>
      </c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R179" s="161" t="s">
        <v>233</v>
      </c>
      <c r="AT179" s="161" t="s">
        <v>229</v>
      </c>
      <c r="AU179" s="161" t="s">
        <v>83</v>
      </c>
      <c r="AY179" s="14" t="s">
        <v>226</v>
      </c>
      <c r="BE179" s="162">
        <f t="shared" si="34"/>
        <v>0</v>
      </c>
      <c r="BF179" s="162">
        <f t="shared" si="35"/>
        <v>7152.18</v>
      </c>
      <c r="BG179" s="162">
        <f t="shared" si="36"/>
        <v>0</v>
      </c>
      <c r="BH179" s="162">
        <f t="shared" si="37"/>
        <v>0</v>
      </c>
      <c r="BI179" s="162">
        <f t="shared" si="38"/>
        <v>0</v>
      </c>
      <c r="BJ179" s="14" t="s">
        <v>83</v>
      </c>
      <c r="BK179" s="162">
        <f t="shared" si="39"/>
        <v>7152.18</v>
      </c>
      <c r="BL179" s="14" t="s">
        <v>233</v>
      </c>
      <c r="BM179" s="161" t="s">
        <v>431</v>
      </c>
    </row>
    <row r="180" spans="1:65" s="12" customFormat="1" ht="22.9" customHeight="1">
      <c r="B180" s="137"/>
      <c r="D180" s="138" t="s">
        <v>70</v>
      </c>
      <c r="E180" s="147" t="s">
        <v>227</v>
      </c>
      <c r="F180" s="147" t="s">
        <v>228</v>
      </c>
      <c r="J180" s="148">
        <f>BK180</f>
        <v>2038.88</v>
      </c>
      <c r="L180" s="137"/>
      <c r="M180" s="141"/>
      <c r="N180" s="142"/>
      <c r="O180" s="142"/>
      <c r="P180" s="143">
        <f>SUM(P181:P189)</f>
        <v>0</v>
      </c>
      <c r="Q180" s="142"/>
      <c r="R180" s="143">
        <f>SUM(R181:R189)</f>
        <v>0</v>
      </c>
      <c r="S180" s="142"/>
      <c r="T180" s="144">
        <f>SUM(T181:T189)</f>
        <v>0</v>
      </c>
      <c r="AR180" s="138" t="s">
        <v>78</v>
      </c>
      <c r="AT180" s="145" t="s">
        <v>70</v>
      </c>
      <c r="AU180" s="145" t="s">
        <v>78</v>
      </c>
      <c r="AY180" s="138" t="s">
        <v>226</v>
      </c>
      <c r="BK180" s="146">
        <f>SUM(BK181:BK189)</f>
        <v>2038.88</v>
      </c>
    </row>
    <row r="181" spans="1:65" s="2" customFormat="1" ht="33" customHeight="1">
      <c r="A181" s="26"/>
      <c r="B181" s="149"/>
      <c r="C181" s="150" t="s">
        <v>432</v>
      </c>
      <c r="D181" s="150" t="s">
        <v>229</v>
      </c>
      <c r="E181" s="151" t="s">
        <v>274</v>
      </c>
      <c r="F181" s="152" t="s">
        <v>275</v>
      </c>
      <c r="G181" s="153" t="s">
        <v>238</v>
      </c>
      <c r="H181" s="154">
        <v>175.54300000000001</v>
      </c>
      <c r="I181" s="155">
        <v>1.1000000000000001</v>
      </c>
      <c r="J181" s="155">
        <f t="shared" ref="J181:J189" si="40">ROUND(I181*H181,2)</f>
        <v>193.1</v>
      </c>
      <c r="K181" s="156"/>
      <c r="L181" s="27"/>
      <c r="M181" s="157" t="s">
        <v>1</v>
      </c>
      <c r="N181" s="158" t="s">
        <v>37</v>
      </c>
      <c r="O181" s="159">
        <v>0</v>
      </c>
      <c r="P181" s="159">
        <f t="shared" ref="P181:P189" si="41">O181*H181</f>
        <v>0</v>
      </c>
      <c r="Q181" s="159">
        <v>0</v>
      </c>
      <c r="R181" s="159">
        <f t="shared" ref="R181:R189" si="42">Q181*H181</f>
        <v>0</v>
      </c>
      <c r="S181" s="159">
        <v>0</v>
      </c>
      <c r="T181" s="160">
        <f t="shared" ref="T181:T189" si="43">S181*H181</f>
        <v>0</v>
      </c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R181" s="161" t="s">
        <v>233</v>
      </c>
      <c r="AT181" s="161" t="s">
        <v>229</v>
      </c>
      <c r="AU181" s="161" t="s">
        <v>83</v>
      </c>
      <c r="AY181" s="14" t="s">
        <v>226</v>
      </c>
      <c r="BE181" s="162">
        <f t="shared" ref="BE181:BE189" si="44">IF(N181="základná",J181,0)</f>
        <v>0</v>
      </c>
      <c r="BF181" s="162">
        <f t="shared" ref="BF181:BF189" si="45">IF(N181="znížená",J181,0)</f>
        <v>193.1</v>
      </c>
      <c r="BG181" s="162">
        <f t="shared" ref="BG181:BG189" si="46">IF(N181="zákl. prenesená",J181,0)</f>
        <v>0</v>
      </c>
      <c r="BH181" s="162">
        <f t="shared" ref="BH181:BH189" si="47">IF(N181="zníž. prenesená",J181,0)</f>
        <v>0</v>
      </c>
      <c r="BI181" s="162">
        <f t="shared" ref="BI181:BI189" si="48">IF(N181="nulová",J181,0)</f>
        <v>0</v>
      </c>
      <c r="BJ181" s="14" t="s">
        <v>83</v>
      </c>
      <c r="BK181" s="162">
        <f t="shared" ref="BK181:BK189" si="49">ROUND(I181*H181,2)</f>
        <v>193.1</v>
      </c>
      <c r="BL181" s="14" t="s">
        <v>233</v>
      </c>
      <c r="BM181" s="161" t="s">
        <v>435</v>
      </c>
    </row>
    <row r="182" spans="1:65" s="2" customFormat="1" ht="44.25" customHeight="1">
      <c r="A182" s="26"/>
      <c r="B182" s="149"/>
      <c r="C182" s="150" t="s">
        <v>296</v>
      </c>
      <c r="D182" s="150" t="s">
        <v>229</v>
      </c>
      <c r="E182" s="151" t="s">
        <v>277</v>
      </c>
      <c r="F182" s="152" t="s">
        <v>278</v>
      </c>
      <c r="G182" s="153" t="s">
        <v>238</v>
      </c>
      <c r="H182" s="154">
        <v>351.08600000000001</v>
      </c>
      <c r="I182" s="155">
        <v>2.0499999999999998</v>
      </c>
      <c r="J182" s="155">
        <f t="shared" si="40"/>
        <v>719.73</v>
      </c>
      <c r="K182" s="156"/>
      <c r="L182" s="27"/>
      <c r="M182" s="157" t="s">
        <v>1</v>
      </c>
      <c r="N182" s="158" t="s">
        <v>37</v>
      </c>
      <c r="O182" s="159">
        <v>0</v>
      </c>
      <c r="P182" s="159">
        <f t="shared" si="41"/>
        <v>0</v>
      </c>
      <c r="Q182" s="159">
        <v>0</v>
      </c>
      <c r="R182" s="159">
        <f t="shared" si="42"/>
        <v>0</v>
      </c>
      <c r="S182" s="159">
        <v>0</v>
      </c>
      <c r="T182" s="160">
        <f t="shared" si="43"/>
        <v>0</v>
      </c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R182" s="161" t="s">
        <v>233</v>
      </c>
      <c r="AT182" s="161" t="s">
        <v>229</v>
      </c>
      <c r="AU182" s="161" t="s">
        <v>83</v>
      </c>
      <c r="AY182" s="14" t="s">
        <v>226</v>
      </c>
      <c r="BE182" s="162">
        <f t="shared" si="44"/>
        <v>0</v>
      </c>
      <c r="BF182" s="162">
        <f t="shared" si="45"/>
        <v>719.73</v>
      </c>
      <c r="BG182" s="162">
        <f t="shared" si="46"/>
        <v>0</v>
      </c>
      <c r="BH182" s="162">
        <f t="shared" si="47"/>
        <v>0</v>
      </c>
      <c r="BI182" s="162">
        <f t="shared" si="48"/>
        <v>0</v>
      </c>
      <c r="BJ182" s="14" t="s">
        <v>83</v>
      </c>
      <c r="BK182" s="162">
        <f t="shared" si="49"/>
        <v>719.73</v>
      </c>
      <c r="BL182" s="14" t="s">
        <v>233</v>
      </c>
      <c r="BM182" s="161" t="s">
        <v>438</v>
      </c>
    </row>
    <row r="183" spans="1:65" s="2" customFormat="1" ht="33" customHeight="1">
      <c r="A183" s="26"/>
      <c r="B183" s="149"/>
      <c r="C183" s="150" t="s">
        <v>441</v>
      </c>
      <c r="D183" s="150" t="s">
        <v>229</v>
      </c>
      <c r="E183" s="151" t="s">
        <v>281</v>
      </c>
      <c r="F183" s="152" t="s">
        <v>282</v>
      </c>
      <c r="G183" s="153" t="s">
        <v>238</v>
      </c>
      <c r="H183" s="154">
        <v>175.54300000000001</v>
      </c>
      <c r="I183" s="155">
        <v>1.1000000000000001</v>
      </c>
      <c r="J183" s="155">
        <f t="shared" si="40"/>
        <v>193.1</v>
      </c>
      <c r="K183" s="156"/>
      <c r="L183" s="27"/>
      <c r="M183" s="157" t="s">
        <v>1</v>
      </c>
      <c r="N183" s="158" t="s">
        <v>37</v>
      </c>
      <c r="O183" s="159">
        <v>0</v>
      </c>
      <c r="P183" s="159">
        <f t="shared" si="41"/>
        <v>0</v>
      </c>
      <c r="Q183" s="159">
        <v>0</v>
      </c>
      <c r="R183" s="159">
        <f t="shared" si="42"/>
        <v>0</v>
      </c>
      <c r="S183" s="159">
        <v>0</v>
      </c>
      <c r="T183" s="160">
        <f t="shared" si="43"/>
        <v>0</v>
      </c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R183" s="161" t="s">
        <v>233</v>
      </c>
      <c r="AT183" s="161" t="s">
        <v>229</v>
      </c>
      <c r="AU183" s="161" t="s">
        <v>83</v>
      </c>
      <c r="AY183" s="14" t="s">
        <v>226</v>
      </c>
      <c r="BE183" s="162">
        <f t="shared" si="44"/>
        <v>0</v>
      </c>
      <c r="BF183" s="162">
        <f t="shared" si="45"/>
        <v>193.1</v>
      </c>
      <c r="BG183" s="162">
        <f t="shared" si="46"/>
        <v>0</v>
      </c>
      <c r="BH183" s="162">
        <f t="shared" si="47"/>
        <v>0</v>
      </c>
      <c r="BI183" s="162">
        <f t="shared" si="48"/>
        <v>0</v>
      </c>
      <c r="BJ183" s="14" t="s">
        <v>83</v>
      </c>
      <c r="BK183" s="162">
        <f t="shared" si="49"/>
        <v>193.1</v>
      </c>
      <c r="BL183" s="14" t="s">
        <v>233</v>
      </c>
      <c r="BM183" s="161" t="s">
        <v>444</v>
      </c>
    </row>
    <row r="184" spans="1:65" s="2" customFormat="1" ht="24.2" customHeight="1">
      <c r="A184" s="26"/>
      <c r="B184" s="149"/>
      <c r="C184" s="150" t="s">
        <v>299</v>
      </c>
      <c r="D184" s="150" t="s">
        <v>229</v>
      </c>
      <c r="E184" s="151" t="s">
        <v>481</v>
      </c>
      <c r="F184" s="152" t="s">
        <v>482</v>
      </c>
      <c r="G184" s="153" t="s">
        <v>238</v>
      </c>
      <c r="H184" s="154">
        <v>94.81</v>
      </c>
      <c r="I184" s="155">
        <v>3.2</v>
      </c>
      <c r="J184" s="155">
        <f t="shared" si="40"/>
        <v>303.39</v>
      </c>
      <c r="K184" s="156"/>
      <c r="L184" s="27"/>
      <c r="M184" s="157" t="s">
        <v>1</v>
      </c>
      <c r="N184" s="158" t="s">
        <v>37</v>
      </c>
      <c r="O184" s="159">
        <v>0</v>
      </c>
      <c r="P184" s="159">
        <f t="shared" si="41"/>
        <v>0</v>
      </c>
      <c r="Q184" s="159">
        <v>0</v>
      </c>
      <c r="R184" s="159">
        <f t="shared" si="42"/>
        <v>0</v>
      </c>
      <c r="S184" s="159">
        <v>0</v>
      </c>
      <c r="T184" s="160">
        <f t="shared" si="43"/>
        <v>0</v>
      </c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R184" s="161" t="s">
        <v>233</v>
      </c>
      <c r="AT184" s="161" t="s">
        <v>229</v>
      </c>
      <c r="AU184" s="161" t="s">
        <v>83</v>
      </c>
      <c r="AY184" s="14" t="s">
        <v>226</v>
      </c>
      <c r="BE184" s="162">
        <f t="shared" si="44"/>
        <v>0</v>
      </c>
      <c r="BF184" s="162">
        <f t="shared" si="45"/>
        <v>303.39</v>
      </c>
      <c r="BG184" s="162">
        <f t="shared" si="46"/>
        <v>0</v>
      </c>
      <c r="BH184" s="162">
        <f t="shared" si="47"/>
        <v>0</v>
      </c>
      <c r="BI184" s="162">
        <f t="shared" si="48"/>
        <v>0</v>
      </c>
      <c r="BJ184" s="14" t="s">
        <v>83</v>
      </c>
      <c r="BK184" s="162">
        <f t="shared" si="49"/>
        <v>303.39</v>
      </c>
      <c r="BL184" s="14" t="s">
        <v>233</v>
      </c>
      <c r="BM184" s="161" t="s">
        <v>447</v>
      </c>
    </row>
    <row r="185" spans="1:65" s="2" customFormat="1" ht="16.5" customHeight="1">
      <c r="A185" s="26"/>
      <c r="B185" s="149"/>
      <c r="C185" s="150" t="s">
        <v>448</v>
      </c>
      <c r="D185" s="150" t="s">
        <v>229</v>
      </c>
      <c r="E185" s="151" t="s">
        <v>1693</v>
      </c>
      <c r="F185" s="152" t="s">
        <v>1694</v>
      </c>
      <c r="G185" s="153" t="s">
        <v>232</v>
      </c>
      <c r="H185" s="154">
        <v>37.450000000000003</v>
      </c>
      <c r="I185" s="155">
        <v>7.11</v>
      </c>
      <c r="J185" s="155">
        <f t="shared" si="40"/>
        <v>266.27</v>
      </c>
      <c r="K185" s="156"/>
      <c r="L185" s="27"/>
      <c r="M185" s="157" t="s">
        <v>1</v>
      </c>
      <c r="N185" s="158" t="s">
        <v>37</v>
      </c>
      <c r="O185" s="159">
        <v>0</v>
      </c>
      <c r="P185" s="159">
        <f t="shared" si="41"/>
        <v>0</v>
      </c>
      <c r="Q185" s="159">
        <v>0</v>
      </c>
      <c r="R185" s="159">
        <f t="shared" si="42"/>
        <v>0</v>
      </c>
      <c r="S185" s="159">
        <v>0</v>
      </c>
      <c r="T185" s="160">
        <f t="shared" si="43"/>
        <v>0</v>
      </c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R185" s="161" t="s">
        <v>233</v>
      </c>
      <c r="AT185" s="161" t="s">
        <v>229</v>
      </c>
      <c r="AU185" s="161" t="s">
        <v>83</v>
      </c>
      <c r="AY185" s="14" t="s">
        <v>226</v>
      </c>
      <c r="BE185" s="162">
        <f t="shared" si="44"/>
        <v>0</v>
      </c>
      <c r="BF185" s="162">
        <f t="shared" si="45"/>
        <v>266.27</v>
      </c>
      <c r="BG185" s="162">
        <f t="shared" si="46"/>
        <v>0</v>
      </c>
      <c r="BH185" s="162">
        <f t="shared" si="47"/>
        <v>0</v>
      </c>
      <c r="BI185" s="162">
        <f t="shared" si="48"/>
        <v>0</v>
      </c>
      <c r="BJ185" s="14" t="s">
        <v>83</v>
      </c>
      <c r="BK185" s="162">
        <f t="shared" si="49"/>
        <v>266.27</v>
      </c>
      <c r="BL185" s="14" t="s">
        <v>233</v>
      </c>
      <c r="BM185" s="161" t="s">
        <v>451</v>
      </c>
    </row>
    <row r="186" spans="1:65" s="2" customFormat="1" ht="16.5" customHeight="1">
      <c r="A186" s="26"/>
      <c r="B186" s="149"/>
      <c r="C186" s="150" t="s">
        <v>303</v>
      </c>
      <c r="D186" s="150" t="s">
        <v>229</v>
      </c>
      <c r="E186" s="151" t="s">
        <v>456</v>
      </c>
      <c r="F186" s="152" t="s">
        <v>457</v>
      </c>
      <c r="G186" s="153" t="s">
        <v>232</v>
      </c>
      <c r="H186" s="154">
        <v>37.590000000000003</v>
      </c>
      <c r="I186" s="155">
        <v>4.82</v>
      </c>
      <c r="J186" s="155">
        <f t="shared" si="40"/>
        <v>181.18</v>
      </c>
      <c r="K186" s="156"/>
      <c r="L186" s="27"/>
      <c r="M186" s="157" t="s">
        <v>1</v>
      </c>
      <c r="N186" s="158" t="s">
        <v>37</v>
      </c>
      <c r="O186" s="159">
        <v>0</v>
      </c>
      <c r="P186" s="159">
        <f t="shared" si="41"/>
        <v>0</v>
      </c>
      <c r="Q186" s="159">
        <v>0</v>
      </c>
      <c r="R186" s="159">
        <f t="shared" si="42"/>
        <v>0</v>
      </c>
      <c r="S186" s="159">
        <v>0</v>
      </c>
      <c r="T186" s="160">
        <f t="shared" si="43"/>
        <v>0</v>
      </c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R186" s="161" t="s">
        <v>233</v>
      </c>
      <c r="AT186" s="161" t="s">
        <v>229</v>
      </c>
      <c r="AU186" s="161" t="s">
        <v>83</v>
      </c>
      <c r="AY186" s="14" t="s">
        <v>226</v>
      </c>
      <c r="BE186" s="162">
        <f t="shared" si="44"/>
        <v>0</v>
      </c>
      <c r="BF186" s="162">
        <f t="shared" si="45"/>
        <v>181.18</v>
      </c>
      <c r="BG186" s="162">
        <f t="shared" si="46"/>
        <v>0</v>
      </c>
      <c r="BH186" s="162">
        <f t="shared" si="47"/>
        <v>0</v>
      </c>
      <c r="BI186" s="162">
        <f t="shared" si="48"/>
        <v>0</v>
      </c>
      <c r="BJ186" s="14" t="s">
        <v>83</v>
      </c>
      <c r="BK186" s="162">
        <f t="shared" si="49"/>
        <v>181.18</v>
      </c>
      <c r="BL186" s="14" t="s">
        <v>233</v>
      </c>
      <c r="BM186" s="161" t="s">
        <v>454</v>
      </c>
    </row>
    <row r="187" spans="1:65" s="2" customFormat="1" ht="16.5" customHeight="1">
      <c r="A187" s="26"/>
      <c r="B187" s="149"/>
      <c r="C187" s="150" t="s">
        <v>455</v>
      </c>
      <c r="D187" s="150" t="s">
        <v>229</v>
      </c>
      <c r="E187" s="151" t="s">
        <v>459</v>
      </c>
      <c r="F187" s="152" t="s">
        <v>460</v>
      </c>
      <c r="G187" s="153" t="s">
        <v>232</v>
      </c>
      <c r="H187" s="154">
        <v>12.39</v>
      </c>
      <c r="I187" s="155">
        <v>3.14</v>
      </c>
      <c r="J187" s="155">
        <f t="shared" si="40"/>
        <v>38.9</v>
      </c>
      <c r="K187" s="156"/>
      <c r="L187" s="27"/>
      <c r="M187" s="157" t="s">
        <v>1</v>
      </c>
      <c r="N187" s="158" t="s">
        <v>37</v>
      </c>
      <c r="O187" s="159">
        <v>0</v>
      </c>
      <c r="P187" s="159">
        <f t="shared" si="41"/>
        <v>0</v>
      </c>
      <c r="Q187" s="159">
        <v>0</v>
      </c>
      <c r="R187" s="159">
        <f t="shared" si="42"/>
        <v>0</v>
      </c>
      <c r="S187" s="159">
        <v>0</v>
      </c>
      <c r="T187" s="160">
        <f t="shared" si="43"/>
        <v>0</v>
      </c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R187" s="161" t="s">
        <v>233</v>
      </c>
      <c r="AT187" s="161" t="s">
        <v>229</v>
      </c>
      <c r="AU187" s="161" t="s">
        <v>83</v>
      </c>
      <c r="AY187" s="14" t="s">
        <v>226</v>
      </c>
      <c r="BE187" s="162">
        <f t="shared" si="44"/>
        <v>0</v>
      </c>
      <c r="BF187" s="162">
        <f t="shared" si="45"/>
        <v>38.9</v>
      </c>
      <c r="BG187" s="162">
        <f t="shared" si="46"/>
        <v>0</v>
      </c>
      <c r="BH187" s="162">
        <f t="shared" si="47"/>
        <v>0</v>
      </c>
      <c r="BI187" s="162">
        <f t="shared" si="48"/>
        <v>0</v>
      </c>
      <c r="BJ187" s="14" t="s">
        <v>83</v>
      </c>
      <c r="BK187" s="162">
        <f t="shared" si="49"/>
        <v>38.9</v>
      </c>
      <c r="BL187" s="14" t="s">
        <v>233</v>
      </c>
      <c r="BM187" s="161" t="s">
        <v>458</v>
      </c>
    </row>
    <row r="188" spans="1:65" s="2" customFormat="1" ht="16.5" customHeight="1">
      <c r="A188" s="26"/>
      <c r="B188" s="149"/>
      <c r="C188" s="150" t="s">
        <v>306</v>
      </c>
      <c r="D188" s="150" t="s">
        <v>229</v>
      </c>
      <c r="E188" s="151" t="s">
        <v>463</v>
      </c>
      <c r="F188" s="152" t="s">
        <v>464</v>
      </c>
      <c r="G188" s="153" t="s">
        <v>232</v>
      </c>
      <c r="H188" s="154">
        <v>3.2</v>
      </c>
      <c r="I188" s="155">
        <v>3.55</v>
      </c>
      <c r="J188" s="155">
        <f t="shared" si="40"/>
        <v>11.36</v>
      </c>
      <c r="K188" s="156"/>
      <c r="L188" s="27"/>
      <c r="M188" s="157" t="s">
        <v>1</v>
      </c>
      <c r="N188" s="158" t="s">
        <v>37</v>
      </c>
      <c r="O188" s="159">
        <v>0</v>
      </c>
      <c r="P188" s="159">
        <f t="shared" si="41"/>
        <v>0</v>
      </c>
      <c r="Q188" s="159">
        <v>0</v>
      </c>
      <c r="R188" s="159">
        <f t="shared" si="42"/>
        <v>0</v>
      </c>
      <c r="S188" s="159">
        <v>0</v>
      </c>
      <c r="T188" s="160">
        <f t="shared" si="43"/>
        <v>0</v>
      </c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R188" s="161" t="s">
        <v>233</v>
      </c>
      <c r="AT188" s="161" t="s">
        <v>229</v>
      </c>
      <c r="AU188" s="161" t="s">
        <v>83</v>
      </c>
      <c r="AY188" s="14" t="s">
        <v>226</v>
      </c>
      <c r="BE188" s="162">
        <f t="shared" si="44"/>
        <v>0</v>
      </c>
      <c r="BF188" s="162">
        <f t="shared" si="45"/>
        <v>11.36</v>
      </c>
      <c r="BG188" s="162">
        <f t="shared" si="46"/>
        <v>0</v>
      </c>
      <c r="BH188" s="162">
        <f t="shared" si="47"/>
        <v>0</v>
      </c>
      <c r="BI188" s="162">
        <f t="shared" si="48"/>
        <v>0</v>
      </c>
      <c r="BJ188" s="14" t="s">
        <v>83</v>
      </c>
      <c r="BK188" s="162">
        <f t="shared" si="49"/>
        <v>11.36</v>
      </c>
      <c r="BL188" s="14" t="s">
        <v>233</v>
      </c>
      <c r="BM188" s="161" t="s">
        <v>461</v>
      </c>
    </row>
    <row r="189" spans="1:65" s="2" customFormat="1" ht="16.5" customHeight="1">
      <c r="A189" s="26"/>
      <c r="B189" s="149"/>
      <c r="C189" s="150" t="s">
        <v>462</v>
      </c>
      <c r="D189" s="150" t="s">
        <v>229</v>
      </c>
      <c r="E189" s="151" t="s">
        <v>466</v>
      </c>
      <c r="F189" s="152" t="s">
        <v>467</v>
      </c>
      <c r="G189" s="153" t="s">
        <v>232</v>
      </c>
      <c r="H189" s="154">
        <v>45</v>
      </c>
      <c r="I189" s="155">
        <v>2.93</v>
      </c>
      <c r="J189" s="155">
        <f t="shared" si="40"/>
        <v>131.85</v>
      </c>
      <c r="K189" s="156"/>
      <c r="L189" s="27"/>
      <c r="M189" s="157" t="s">
        <v>1</v>
      </c>
      <c r="N189" s="158" t="s">
        <v>37</v>
      </c>
      <c r="O189" s="159">
        <v>0</v>
      </c>
      <c r="P189" s="159">
        <f t="shared" si="41"/>
        <v>0</v>
      </c>
      <c r="Q189" s="159">
        <v>0</v>
      </c>
      <c r="R189" s="159">
        <f t="shared" si="42"/>
        <v>0</v>
      </c>
      <c r="S189" s="159">
        <v>0</v>
      </c>
      <c r="T189" s="160">
        <f t="shared" si="43"/>
        <v>0</v>
      </c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R189" s="161" t="s">
        <v>233</v>
      </c>
      <c r="AT189" s="161" t="s">
        <v>229</v>
      </c>
      <c r="AU189" s="161" t="s">
        <v>83</v>
      </c>
      <c r="AY189" s="14" t="s">
        <v>226</v>
      </c>
      <c r="BE189" s="162">
        <f t="shared" si="44"/>
        <v>0</v>
      </c>
      <c r="BF189" s="162">
        <f t="shared" si="45"/>
        <v>131.85</v>
      </c>
      <c r="BG189" s="162">
        <f t="shared" si="46"/>
        <v>0</v>
      </c>
      <c r="BH189" s="162">
        <f t="shared" si="47"/>
        <v>0</v>
      </c>
      <c r="BI189" s="162">
        <f t="shared" si="48"/>
        <v>0</v>
      </c>
      <c r="BJ189" s="14" t="s">
        <v>83</v>
      </c>
      <c r="BK189" s="162">
        <f t="shared" si="49"/>
        <v>131.85</v>
      </c>
      <c r="BL189" s="14" t="s">
        <v>233</v>
      </c>
      <c r="BM189" s="161" t="s">
        <v>465</v>
      </c>
    </row>
    <row r="190" spans="1:65" s="12" customFormat="1" ht="22.9" customHeight="1">
      <c r="B190" s="137"/>
      <c r="D190" s="138" t="s">
        <v>70</v>
      </c>
      <c r="E190" s="147" t="s">
        <v>284</v>
      </c>
      <c r="F190" s="147" t="s">
        <v>285</v>
      </c>
      <c r="J190" s="148">
        <f>BK190</f>
        <v>1285.6099999999999</v>
      </c>
      <c r="L190" s="137"/>
      <c r="M190" s="141"/>
      <c r="N190" s="142"/>
      <c r="O190" s="142"/>
      <c r="P190" s="143">
        <f>P191</f>
        <v>0</v>
      </c>
      <c r="Q190" s="142"/>
      <c r="R190" s="143">
        <f>R191</f>
        <v>0</v>
      </c>
      <c r="S190" s="142"/>
      <c r="T190" s="144">
        <f>T191</f>
        <v>0</v>
      </c>
      <c r="AR190" s="138" t="s">
        <v>78</v>
      </c>
      <c r="AT190" s="145" t="s">
        <v>70</v>
      </c>
      <c r="AU190" s="145" t="s">
        <v>78</v>
      </c>
      <c r="AY190" s="138" t="s">
        <v>226</v>
      </c>
      <c r="BK190" s="146">
        <f>BK191</f>
        <v>1285.6099999999999</v>
      </c>
    </row>
    <row r="191" spans="1:65" s="2" customFormat="1" ht="24.2" customHeight="1">
      <c r="A191" s="26"/>
      <c r="B191" s="149"/>
      <c r="C191" s="150" t="s">
        <v>312</v>
      </c>
      <c r="D191" s="150" t="s">
        <v>229</v>
      </c>
      <c r="E191" s="151" t="s">
        <v>286</v>
      </c>
      <c r="F191" s="152" t="s">
        <v>287</v>
      </c>
      <c r="G191" s="153" t="s">
        <v>242</v>
      </c>
      <c r="H191" s="154">
        <v>45.109000000000002</v>
      </c>
      <c r="I191" s="155">
        <v>28.5</v>
      </c>
      <c r="J191" s="155">
        <f>ROUND(I191*H191,2)</f>
        <v>1285.6099999999999</v>
      </c>
      <c r="K191" s="156"/>
      <c r="L191" s="27"/>
      <c r="M191" s="157" t="s">
        <v>1</v>
      </c>
      <c r="N191" s="158" t="s">
        <v>37</v>
      </c>
      <c r="O191" s="159">
        <v>0</v>
      </c>
      <c r="P191" s="159">
        <f>O191*H191</f>
        <v>0</v>
      </c>
      <c r="Q191" s="159">
        <v>0</v>
      </c>
      <c r="R191" s="159">
        <f>Q191*H191</f>
        <v>0</v>
      </c>
      <c r="S191" s="159">
        <v>0</v>
      </c>
      <c r="T191" s="160">
        <f>S191*H191</f>
        <v>0</v>
      </c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R191" s="161" t="s">
        <v>233</v>
      </c>
      <c r="AT191" s="161" t="s">
        <v>229</v>
      </c>
      <c r="AU191" s="161" t="s">
        <v>83</v>
      </c>
      <c r="AY191" s="14" t="s">
        <v>226</v>
      </c>
      <c r="BE191" s="162">
        <f>IF(N191="základná",J191,0)</f>
        <v>0</v>
      </c>
      <c r="BF191" s="162">
        <f>IF(N191="znížená",J191,0)</f>
        <v>1285.6099999999999</v>
      </c>
      <c r="BG191" s="162">
        <f>IF(N191="zákl. prenesená",J191,0)</f>
        <v>0</v>
      </c>
      <c r="BH191" s="162">
        <f>IF(N191="zníž. prenesená",J191,0)</f>
        <v>0</v>
      </c>
      <c r="BI191" s="162">
        <f>IF(N191="nulová",J191,0)</f>
        <v>0</v>
      </c>
      <c r="BJ191" s="14" t="s">
        <v>83</v>
      </c>
      <c r="BK191" s="162">
        <f>ROUND(I191*H191,2)</f>
        <v>1285.6099999999999</v>
      </c>
      <c r="BL191" s="14" t="s">
        <v>233</v>
      </c>
      <c r="BM191" s="161" t="s">
        <v>468</v>
      </c>
    </row>
    <row r="192" spans="1:65" s="12" customFormat="1" ht="25.9" customHeight="1">
      <c r="B192" s="137"/>
      <c r="D192" s="138" t="s">
        <v>70</v>
      </c>
      <c r="E192" s="139" t="s">
        <v>289</v>
      </c>
      <c r="F192" s="139" t="s">
        <v>290</v>
      </c>
      <c r="J192" s="140">
        <f>BK192</f>
        <v>26722.890000000007</v>
      </c>
      <c r="L192" s="137"/>
      <c r="M192" s="141"/>
      <c r="N192" s="142"/>
      <c r="O192" s="142"/>
      <c r="P192" s="143">
        <f>P193+P198+P202+P207+P210+P226+P228+P233+P242+P250</f>
        <v>0</v>
      </c>
      <c r="Q192" s="142"/>
      <c r="R192" s="143">
        <f>R193+R198+R202+R207+R210+R226+R228+R233+R242+R250</f>
        <v>0</v>
      </c>
      <c r="S192" s="142"/>
      <c r="T192" s="144">
        <f>T193+T198+T202+T207+T210+T226+T228+T233+T242+T250</f>
        <v>0</v>
      </c>
      <c r="AR192" s="138" t="s">
        <v>83</v>
      </c>
      <c r="AT192" s="145" t="s">
        <v>70</v>
      </c>
      <c r="AU192" s="145" t="s">
        <v>71</v>
      </c>
      <c r="AY192" s="138" t="s">
        <v>226</v>
      </c>
      <c r="BK192" s="146">
        <f>BK193+BK198+BK202+BK207+BK210+BK226+BK228+BK233+BK242+BK250</f>
        <v>26722.890000000007</v>
      </c>
    </row>
    <row r="193" spans="1:65" s="12" customFormat="1" ht="22.9" customHeight="1">
      <c r="B193" s="137"/>
      <c r="D193" s="138" t="s">
        <v>70</v>
      </c>
      <c r="E193" s="147" t="s">
        <v>486</v>
      </c>
      <c r="F193" s="147" t="s">
        <v>487</v>
      </c>
      <c r="J193" s="148">
        <f>BK193</f>
        <v>1924.57</v>
      </c>
      <c r="L193" s="137"/>
      <c r="M193" s="141"/>
      <c r="N193" s="142"/>
      <c r="O193" s="142"/>
      <c r="P193" s="143">
        <f>SUM(P194:P197)</f>
        <v>0</v>
      </c>
      <c r="Q193" s="142"/>
      <c r="R193" s="143">
        <f>SUM(R194:R197)</f>
        <v>0</v>
      </c>
      <c r="S193" s="142"/>
      <c r="T193" s="144">
        <f>SUM(T194:T197)</f>
        <v>0</v>
      </c>
      <c r="AR193" s="138" t="s">
        <v>83</v>
      </c>
      <c r="AT193" s="145" t="s">
        <v>70</v>
      </c>
      <c r="AU193" s="145" t="s">
        <v>78</v>
      </c>
      <c r="AY193" s="138" t="s">
        <v>226</v>
      </c>
      <c r="BK193" s="146">
        <f>SUM(BK194:BK197)</f>
        <v>1924.57</v>
      </c>
    </row>
    <row r="194" spans="1:65" s="2" customFormat="1" ht="24.2" customHeight="1">
      <c r="A194" s="26"/>
      <c r="B194" s="149"/>
      <c r="C194" s="150" t="s">
        <v>469</v>
      </c>
      <c r="D194" s="150" t="s">
        <v>229</v>
      </c>
      <c r="E194" s="151" t="s">
        <v>1695</v>
      </c>
      <c r="F194" s="152" t="s">
        <v>1696</v>
      </c>
      <c r="G194" s="153" t="s">
        <v>238</v>
      </c>
      <c r="H194" s="154">
        <v>20.57</v>
      </c>
      <c r="I194" s="155">
        <v>32.07</v>
      </c>
      <c r="J194" s="155">
        <f>ROUND(I194*H194,2)</f>
        <v>659.68</v>
      </c>
      <c r="K194" s="156"/>
      <c r="L194" s="27"/>
      <c r="M194" s="157" t="s">
        <v>1</v>
      </c>
      <c r="N194" s="158" t="s">
        <v>37</v>
      </c>
      <c r="O194" s="159">
        <v>0</v>
      </c>
      <c r="P194" s="159">
        <f>O194*H194</f>
        <v>0</v>
      </c>
      <c r="Q194" s="159">
        <v>0</v>
      </c>
      <c r="R194" s="159">
        <f>Q194*H194</f>
        <v>0</v>
      </c>
      <c r="S194" s="159">
        <v>0</v>
      </c>
      <c r="T194" s="160">
        <f>S194*H194</f>
        <v>0</v>
      </c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R194" s="161" t="s">
        <v>257</v>
      </c>
      <c r="AT194" s="161" t="s">
        <v>229</v>
      </c>
      <c r="AU194" s="161" t="s">
        <v>83</v>
      </c>
      <c r="AY194" s="14" t="s">
        <v>226</v>
      </c>
      <c r="BE194" s="162">
        <f>IF(N194="základná",J194,0)</f>
        <v>0</v>
      </c>
      <c r="BF194" s="162">
        <f>IF(N194="znížená",J194,0)</f>
        <v>659.68</v>
      </c>
      <c r="BG194" s="162">
        <f>IF(N194="zákl. prenesená",J194,0)</f>
        <v>0</v>
      </c>
      <c r="BH194" s="162">
        <f>IF(N194="zníž. prenesená",J194,0)</f>
        <v>0</v>
      </c>
      <c r="BI194" s="162">
        <f>IF(N194="nulová",J194,0)</f>
        <v>0</v>
      </c>
      <c r="BJ194" s="14" t="s">
        <v>83</v>
      </c>
      <c r="BK194" s="162">
        <f>ROUND(I194*H194,2)</f>
        <v>659.68</v>
      </c>
      <c r="BL194" s="14" t="s">
        <v>257</v>
      </c>
      <c r="BM194" s="161" t="s">
        <v>472</v>
      </c>
    </row>
    <row r="195" spans="1:65" s="2" customFormat="1" ht="24.2" customHeight="1">
      <c r="A195" s="26"/>
      <c r="B195" s="149"/>
      <c r="C195" s="150" t="s">
        <v>315</v>
      </c>
      <c r="D195" s="150" t="s">
        <v>229</v>
      </c>
      <c r="E195" s="151" t="s">
        <v>488</v>
      </c>
      <c r="F195" s="152" t="s">
        <v>489</v>
      </c>
      <c r="G195" s="153" t="s">
        <v>238</v>
      </c>
      <c r="H195" s="154">
        <v>16.175000000000001</v>
      </c>
      <c r="I195" s="155">
        <v>8.1</v>
      </c>
      <c r="J195" s="155">
        <f>ROUND(I195*H195,2)</f>
        <v>131.02000000000001</v>
      </c>
      <c r="K195" s="156"/>
      <c r="L195" s="27"/>
      <c r="M195" s="157" t="s">
        <v>1</v>
      </c>
      <c r="N195" s="158" t="s">
        <v>37</v>
      </c>
      <c r="O195" s="159">
        <v>0</v>
      </c>
      <c r="P195" s="159">
        <f>O195*H195</f>
        <v>0</v>
      </c>
      <c r="Q195" s="159">
        <v>0</v>
      </c>
      <c r="R195" s="159">
        <f>Q195*H195</f>
        <v>0</v>
      </c>
      <c r="S195" s="159">
        <v>0</v>
      </c>
      <c r="T195" s="160">
        <f>S195*H195</f>
        <v>0</v>
      </c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R195" s="161" t="s">
        <v>257</v>
      </c>
      <c r="AT195" s="161" t="s">
        <v>229</v>
      </c>
      <c r="AU195" s="161" t="s">
        <v>83</v>
      </c>
      <c r="AY195" s="14" t="s">
        <v>226</v>
      </c>
      <c r="BE195" s="162">
        <f>IF(N195="základná",J195,0)</f>
        <v>0</v>
      </c>
      <c r="BF195" s="162">
        <f>IF(N195="znížená",J195,0)</f>
        <v>131.02000000000001</v>
      </c>
      <c r="BG195" s="162">
        <f>IF(N195="zákl. prenesená",J195,0)</f>
        <v>0</v>
      </c>
      <c r="BH195" s="162">
        <f>IF(N195="zníž. prenesená",J195,0)</f>
        <v>0</v>
      </c>
      <c r="BI195" s="162">
        <f>IF(N195="nulová",J195,0)</f>
        <v>0</v>
      </c>
      <c r="BJ195" s="14" t="s">
        <v>83</v>
      </c>
      <c r="BK195" s="162">
        <f>ROUND(I195*H195,2)</f>
        <v>131.02000000000001</v>
      </c>
      <c r="BL195" s="14" t="s">
        <v>257</v>
      </c>
      <c r="BM195" s="161" t="s">
        <v>475</v>
      </c>
    </row>
    <row r="196" spans="1:65" s="2" customFormat="1" ht="24.2" customHeight="1">
      <c r="A196" s="26"/>
      <c r="B196" s="149"/>
      <c r="C196" s="150" t="s">
        <v>476</v>
      </c>
      <c r="D196" s="150" t="s">
        <v>229</v>
      </c>
      <c r="E196" s="151" t="s">
        <v>492</v>
      </c>
      <c r="F196" s="152" t="s">
        <v>493</v>
      </c>
      <c r="G196" s="153" t="s">
        <v>238</v>
      </c>
      <c r="H196" s="154">
        <v>115.122</v>
      </c>
      <c r="I196" s="155">
        <v>9.75</v>
      </c>
      <c r="J196" s="155">
        <f>ROUND(I196*H196,2)</f>
        <v>1122.44</v>
      </c>
      <c r="K196" s="156"/>
      <c r="L196" s="27"/>
      <c r="M196" s="157" t="s">
        <v>1</v>
      </c>
      <c r="N196" s="158" t="s">
        <v>37</v>
      </c>
      <c r="O196" s="159">
        <v>0</v>
      </c>
      <c r="P196" s="159">
        <f>O196*H196</f>
        <v>0</v>
      </c>
      <c r="Q196" s="159">
        <v>0</v>
      </c>
      <c r="R196" s="159">
        <f>Q196*H196</f>
        <v>0</v>
      </c>
      <c r="S196" s="159">
        <v>0</v>
      </c>
      <c r="T196" s="160">
        <f>S196*H196</f>
        <v>0</v>
      </c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R196" s="161" t="s">
        <v>257</v>
      </c>
      <c r="AT196" s="161" t="s">
        <v>229</v>
      </c>
      <c r="AU196" s="161" t="s">
        <v>83</v>
      </c>
      <c r="AY196" s="14" t="s">
        <v>226</v>
      </c>
      <c r="BE196" s="162">
        <f>IF(N196="základná",J196,0)</f>
        <v>0</v>
      </c>
      <c r="BF196" s="162">
        <f>IF(N196="znížená",J196,0)</f>
        <v>1122.44</v>
      </c>
      <c r="BG196" s="162">
        <f>IF(N196="zákl. prenesená",J196,0)</f>
        <v>0</v>
      </c>
      <c r="BH196" s="162">
        <f>IF(N196="zníž. prenesená",J196,0)</f>
        <v>0</v>
      </c>
      <c r="BI196" s="162">
        <f>IF(N196="nulová",J196,0)</f>
        <v>0</v>
      </c>
      <c r="BJ196" s="14" t="s">
        <v>83</v>
      </c>
      <c r="BK196" s="162">
        <f>ROUND(I196*H196,2)</f>
        <v>1122.44</v>
      </c>
      <c r="BL196" s="14" t="s">
        <v>257</v>
      </c>
      <c r="BM196" s="161" t="s">
        <v>477</v>
      </c>
    </row>
    <row r="197" spans="1:65" s="2" customFormat="1" ht="24.2" customHeight="1">
      <c r="A197" s="26"/>
      <c r="B197" s="149"/>
      <c r="C197" s="150" t="s">
        <v>319</v>
      </c>
      <c r="D197" s="150" t="s">
        <v>229</v>
      </c>
      <c r="E197" s="151" t="s">
        <v>495</v>
      </c>
      <c r="F197" s="152" t="s">
        <v>496</v>
      </c>
      <c r="G197" s="153" t="s">
        <v>242</v>
      </c>
      <c r="H197" s="154">
        <v>0.34899999999999998</v>
      </c>
      <c r="I197" s="155">
        <v>32.76</v>
      </c>
      <c r="J197" s="155">
        <f>ROUND(I197*H197,2)</f>
        <v>11.43</v>
      </c>
      <c r="K197" s="156"/>
      <c r="L197" s="27"/>
      <c r="M197" s="157" t="s">
        <v>1</v>
      </c>
      <c r="N197" s="158" t="s">
        <v>37</v>
      </c>
      <c r="O197" s="159">
        <v>0</v>
      </c>
      <c r="P197" s="159">
        <f>O197*H197</f>
        <v>0</v>
      </c>
      <c r="Q197" s="159">
        <v>0</v>
      </c>
      <c r="R197" s="159">
        <f>Q197*H197</f>
        <v>0</v>
      </c>
      <c r="S197" s="159">
        <v>0</v>
      </c>
      <c r="T197" s="160">
        <f>S197*H197</f>
        <v>0</v>
      </c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R197" s="161" t="s">
        <v>257</v>
      </c>
      <c r="AT197" s="161" t="s">
        <v>229</v>
      </c>
      <c r="AU197" s="161" t="s">
        <v>83</v>
      </c>
      <c r="AY197" s="14" t="s">
        <v>226</v>
      </c>
      <c r="BE197" s="162">
        <f>IF(N197="základná",J197,0)</f>
        <v>0</v>
      </c>
      <c r="BF197" s="162">
        <f>IF(N197="znížená",J197,0)</f>
        <v>11.43</v>
      </c>
      <c r="BG197" s="162">
        <f>IF(N197="zákl. prenesená",J197,0)</f>
        <v>0</v>
      </c>
      <c r="BH197" s="162">
        <f>IF(N197="zníž. prenesená",J197,0)</f>
        <v>0</v>
      </c>
      <c r="BI197" s="162">
        <f>IF(N197="nulová",J197,0)</f>
        <v>0</v>
      </c>
      <c r="BJ197" s="14" t="s">
        <v>83</v>
      </c>
      <c r="BK197" s="162">
        <f>ROUND(I197*H197,2)</f>
        <v>11.43</v>
      </c>
      <c r="BL197" s="14" t="s">
        <v>257</v>
      </c>
      <c r="BM197" s="161" t="s">
        <v>478</v>
      </c>
    </row>
    <row r="198" spans="1:65" s="12" customFormat="1" ht="22.9" customHeight="1">
      <c r="B198" s="137"/>
      <c r="D198" s="138" t="s">
        <v>70</v>
      </c>
      <c r="E198" s="147" t="s">
        <v>566</v>
      </c>
      <c r="F198" s="147" t="s">
        <v>567</v>
      </c>
      <c r="J198" s="148">
        <f>BK198</f>
        <v>1028.8399999999999</v>
      </c>
      <c r="L198" s="137"/>
      <c r="M198" s="141"/>
      <c r="N198" s="142"/>
      <c r="O198" s="142"/>
      <c r="P198" s="143">
        <f>SUM(P199:P201)</f>
        <v>0</v>
      </c>
      <c r="Q198" s="142"/>
      <c r="R198" s="143">
        <f>SUM(R199:R201)</f>
        <v>0</v>
      </c>
      <c r="S198" s="142"/>
      <c r="T198" s="144">
        <f>SUM(T199:T201)</f>
        <v>0</v>
      </c>
      <c r="AR198" s="138" t="s">
        <v>83</v>
      </c>
      <c r="AT198" s="145" t="s">
        <v>70</v>
      </c>
      <c r="AU198" s="145" t="s">
        <v>78</v>
      </c>
      <c r="AY198" s="138" t="s">
        <v>226</v>
      </c>
      <c r="BK198" s="146">
        <f>SUM(BK199:BK201)</f>
        <v>1028.8399999999999</v>
      </c>
    </row>
    <row r="199" spans="1:65" s="2" customFormat="1" ht="24.2" customHeight="1">
      <c r="A199" s="26"/>
      <c r="B199" s="149"/>
      <c r="C199" s="150" t="s">
        <v>479</v>
      </c>
      <c r="D199" s="150" t="s">
        <v>229</v>
      </c>
      <c r="E199" s="151" t="s">
        <v>579</v>
      </c>
      <c r="F199" s="152" t="s">
        <v>580</v>
      </c>
      <c r="G199" s="153" t="s">
        <v>238</v>
      </c>
      <c r="H199" s="154">
        <v>96.25</v>
      </c>
      <c r="I199" s="155">
        <v>1.45</v>
      </c>
      <c r="J199" s="155">
        <f>ROUND(I199*H199,2)</f>
        <v>139.56</v>
      </c>
      <c r="K199" s="156"/>
      <c r="L199" s="27"/>
      <c r="M199" s="157" t="s">
        <v>1</v>
      </c>
      <c r="N199" s="158" t="s">
        <v>37</v>
      </c>
      <c r="O199" s="159">
        <v>0</v>
      </c>
      <c r="P199" s="159">
        <f>O199*H199</f>
        <v>0</v>
      </c>
      <c r="Q199" s="159">
        <v>0</v>
      </c>
      <c r="R199" s="159">
        <f>Q199*H199</f>
        <v>0</v>
      </c>
      <c r="S199" s="159">
        <v>0</v>
      </c>
      <c r="T199" s="160">
        <f>S199*H199</f>
        <v>0</v>
      </c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R199" s="161" t="s">
        <v>257</v>
      </c>
      <c r="AT199" s="161" t="s">
        <v>229</v>
      </c>
      <c r="AU199" s="161" t="s">
        <v>83</v>
      </c>
      <c r="AY199" s="14" t="s">
        <v>226</v>
      </c>
      <c r="BE199" s="162">
        <f>IF(N199="základná",J199,0)</f>
        <v>0</v>
      </c>
      <c r="BF199" s="162">
        <f>IF(N199="znížená",J199,0)</f>
        <v>139.56</v>
      </c>
      <c r="BG199" s="162">
        <f>IF(N199="zákl. prenesená",J199,0)</f>
        <v>0</v>
      </c>
      <c r="BH199" s="162">
        <f>IF(N199="zníž. prenesená",J199,0)</f>
        <v>0</v>
      </c>
      <c r="BI199" s="162">
        <f>IF(N199="nulová",J199,0)</f>
        <v>0</v>
      </c>
      <c r="BJ199" s="14" t="s">
        <v>83</v>
      </c>
      <c r="BK199" s="162">
        <f>ROUND(I199*H199,2)</f>
        <v>139.56</v>
      </c>
      <c r="BL199" s="14" t="s">
        <v>257</v>
      </c>
      <c r="BM199" s="161" t="s">
        <v>480</v>
      </c>
    </row>
    <row r="200" spans="1:65" s="2" customFormat="1" ht="24.2" customHeight="1">
      <c r="A200" s="26"/>
      <c r="B200" s="149"/>
      <c r="C200" s="167" t="s">
        <v>324</v>
      </c>
      <c r="D200" s="167" t="s">
        <v>362</v>
      </c>
      <c r="E200" s="168" t="s">
        <v>582</v>
      </c>
      <c r="F200" s="169" t="s">
        <v>583</v>
      </c>
      <c r="G200" s="170" t="s">
        <v>238</v>
      </c>
      <c r="H200" s="171">
        <v>99.138000000000005</v>
      </c>
      <c r="I200" s="172">
        <v>8.81</v>
      </c>
      <c r="J200" s="172">
        <f>ROUND(I200*H200,2)</f>
        <v>873.41</v>
      </c>
      <c r="K200" s="173"/>
      <c r="L200" s="174"/>
      <c r="M200" s="175" t="s">
        <v>1</v>
      </c>
      <c r="N200" s="176" t="s">
        <v>37</v>
      </c>
      <c r="O200" s="159">
        <v>0</v>
      </c>
      <c r="P200" s="159">
        <f>O200*H200</f>
        <v>0</v>
      </c>
      <c r="Q200" s="159">
        <v>0</v>
      </c>
      <c r="R200" s="159">
        <f>Q200*H200</f>
        <v>0</v>
      </c>
      <c r="S200" s="159">
        <v>0</v>
      </c>
      <c r="T200" s="160">
        <f>S200*H200</f>
        <v>0</v>
      </c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R200" s="161" t="s">
        <v>288</v>
      </c>
      <c r="AT200" s="161" t="s">
        <v>362</v>
      </c>
      <c r="AU200" s="161" t="s">
        <v>83</v>
      </c>
      <c r="AY200" s="14" t="s">
        <v>226</v>
      </c>
      <c r="BE200" s="162">
        <f>IF(N200="základná",J200,0)</f>
        <v>0</v>
      </c>
      <c r="BF200" s="162">
        <f>IF(N200="znížená",J200,0)</f>
        <v>873.41</v>
      </c>
      <c r="BG200" s="162">
        <f>IF(N200="zákl. prenesená",J200,0)</f>
        <v>0</v>
      </c>
      <c r="BH200" s="162">
        <f>IF(N200="zníž. prenesená",J200,0)</f>
        <v>0</v>
      </c>
      <c r="BI200" s="162">
        <f>IF(N200="nulová",J200,0)</f>
        <v>0</v>
      </c>
      <c r="BJ200" s="14" t="s">
        <v>83</v>
      </c>
      <c r="BK200" s="162">
        <f>ROUND(I200*H200,2)</f>
        <v>873.41</v>
      </c>
      <c r="BL200" s="14" t="s">
        <v>257</v>
      </c>
      <c r="BM200" s="161" t="s">
        <v>483</v>
      </c>
    </row>
    <row r="201" spans="1:65" s="2" customFormat="1" ht="24.2" customHeight="1">
      <c r="A201" s="26"/>
      <c r="B201" s="149"/>
      <c r="C201" s="150" t="s">
        <v>484</v>
      </c>
      <c r="D201" s="150" t="s">
        <v>229</v>
      </c>
      <c r="E201" s="151" t="s">
        <v>912</v>
      </c>
      <c r="F201" s="152" t="s">
        <v>913</v>
      </c>
      <c r="G201" s="153" t="s">
        <v>242</v>
      </c>
      <c r="H201" s="154">
        <v>0.47599999999999998</v>
      </c>
      <c r="I201" s="155">
        <v>33.35</v>
      </c>
      <c r="J201" s="155">
        <f>ROUND(I201*H201,2)</f>
        <v>15.87</v>
      </c>
      <c r="K201" s="156"/>
      <c r="L201" s="27"/>
      <c r="M201" s="157" t="s">
        <v>1</v>
      </c>
      <c r="N201" s="158" t="s">
        <v>37</v>
      </c>
      <c r="O201" s="159">
        <v>0</v>
      </c>
      <c r="P201" s="159">
        <f>O201*H201</f>
        <v>0</v>
      </c>
      <c r="Q201" s="159">
        <v>0</v>
      </c>
      <c r="R201" s="159">
        <f>Q201*H201</f>
        <v>0</v>
      </c>
      <c r="S201" s="159">
        <v>0</v>
      </c>
      <c r="T201" s="160">
        <f>S201*H201</f>
        <v>0</v>
      </c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R201" s="161" t="s">
        <v>257</v>
      </c>
      <c r="AT201" s="161" t="s">
        <v>229</v>
      </c>
      <c r="AU201" s="161" t="s">
        <v>83</v>
      </c>
      <c r="AY201" s="14" t="s">
        <v>226</v>
      </c>
      <c r="BE201" s="162">
        <f>IF(N201="základná",J201,0)</f>
        <v>0</v>
      </c>
      <c r="BF201" s="162">
        <f>IF(N201="znížená",J201,0)</f>
        <v>15.87</v>
      </c>
      <c r="BG201" s="162">
        <f>IF(N201="zákl. prenesená",J201,0)</f>
        <v>0</v>
      </c>
      <c r="BH201" s="162">
        <f>IF(N201="zníž. prenesená",J201,0)</f>
        <v>0</v>
      </c>
      <c r="BI201" s="162">
        <f>IF(N201="nulová",J201,0)</f>
        <v>0</v>
      </c>
      <c r="BJ201" s="14" t="s">
        <v>83</v>
      </c>
      <c r="BK201" s="162">
        <f>ROUND(I201*H201,2)</f>
        <v>15.87</v>
      </c>
      <c r="BL201" s="14" t="s">
        <v>257</v>
      </c>
      <c r="BM201" s="161" t="s">
        <v>485</v>
      </c>
    </row>
    <row r="202" spans="1:65" s="12" customFormat="1" ht="22.9" customHeight="1">
      <c r="B202" s="137"/>
      <c r="D202" s="138" t="s">
        <v>70</v>
      </c>
      <c r="E202" s="147" t="s">
        <v>623</v>
      </c>
      <c r="F202" s="147" t="s">
        <v>624</v>
      </c>
      <c r="J202" s="148">
        <f>BK202</f>
        <v>1332.31</v>
      </c>
      <c r="L202" s="137"/>
      <c r="M202" s="141"/>
      <c r="N202" s="142"/>
      <c r="O202" s="142"/>
      <c r="P202" s="143">
        <f>SUM(P203:P206)</f>
        <v>0</v>
      </c>
      <c r="Q202" s="142"/>
      <c r="R202" s="143">
        <f>SUM(R203:R206)</f>
        <v>0</v>
      </c>
      <c r="S202" s="142"/>
      <c r="T202" s="144">
        <f>SUM(T203:T206)</f>
        <v>0</v>
      </c>
      <c r="AR202" s="138" t="s">
        <v>83</v>
      </c>
      <c r="AT202" s="145" t="s">
        <v>70</v>
      </c>
      <c r="AU202" s="145" t="s">
        <v>78</v>
      </c>
      <c r="AY202" s="138" t="s">
        <v>226</v>
      </c>
      <c r="BK202" s="146">
        <f>SUM(BK203:BK206)</f>
        <v>1332.31</v>
      </c>
    </row>
    <row r="203" spans="1:65" s="2" customFormat="1" ht="16.5" customHeight="1">
      <c r="A203" s="26"/>
      <c r="B203" s="149"/>
      <c r="C203" s="150" t="s">
        <v>330</v>
      </c>
      <c r="D203" s="150" t="s">
        <v>229</v>
      </c>
      <c r="E203" s="151" t="s">
        <v>625</v>
      </c>
      <c r="F203" s="152" t="s">
        <v>2025</v>
      </c>
      <c r="G203" s="153" t="s">
        <v>238</v>
      </c>
      <c r="H203" s="154">
        <v>39.200000000000003</v>
      </c>
      <c r="I203" s="155">
        <v>1.01</v>
      </c>
      <c r="J203" s="155">
        <f>ROUND(I203*H203,2)</f>
        <v>39.590000000000003</v>
      </c>
      <c r="K203" s="156"/>
      <c r="L203" s="27"/>
      <c r="M203" s="157" t="s">
        <v>1</v>
      </c>
      <c r="N203" s="158" t="s">
        <v>37</v>
      </c>
      <c r="O203" s="159">
        <v>0</v>
      </c>
      <c r="P203" s="159">
        <f>O203*H203</f>
        <v>0</v>
      </c>
      <c r="Q203" s="159">
        <v>0</v>
      </c>
      <c r="R203" s="159">
        <f>Q203*H203</f>
        <v>0</v>
      </c>
      <c r="S203" s="159">
        <v>0</v>
      </c>
      <c r="T203" s="160">
        <f>S203*H203</f>
        <v>0</v>
      </c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R203" s="161" t="s">
        <v>257</v>
      </c>
      <c r="AT203" s="161" t="s">
        <v>229</v>
      </c>
      <c r="AU203" s="161" t="s">
        <v>83</v>
      </c>
      <c r="AY203" s="14" t="s">
        <v>226</v>
      </c>
      <c r="BE203" s="162">
        <f>IF(N203="základná",J203,0)</f>
        <v>0</v>
      </c>
      <c r="BF203" s="162">
        <f>IF(N203="znížená",J203,0)</f>
        <v>39.590000000000003</v>
      </c>
      <c r="BG203" s="162">
        <f>IF(N203="zákl. prenesená",J203,0)</f>
        <v>0</v>
      </c>
      <c r="BH203" s="162">
        <f>IF(N203="zníž. prenesená",J203,0)</f>
        <v>0</v>
      </c>
      <c r="BI203" s="162">
        <f>IF(N203="nulová",J203,0)</f>
        <v>0</v>
      </c>
      <c r="BJ203" s="14" t="s">
        <v>83</v>
      </c>
      <c r="BK203" s="162">
        <f>ROUND(I203*H203,2)</f>
        <v>39.590000000000003</v>
      </c>
      <c r="BL203" s="14" t="s">
        <v>257</v>
      </c>
      <c r="BM203" s="161" t="s">
        <v>490</v>
      </c>
    </row>
    <row r="204" spans="1:65" s="2" customFormat="1" ht="37.9" customHeight="1">
      <c r="A204" s="26"/>
      <c r="B204" s="149"/>
      <c r="C204" s="150" t="s">
        <v>491</v>
      </c>
      <c r="D204" s="150" t="s">
        <v>229</v>
      </c>
      <c r="E204" s="151" t="s">
        <v>1743</v>
      </c>
      <c r="F204" s="152" t="s">
        <v>1744</v>
      </c>
      <c r="G204" s="153" t="s">
        <v>238</v>
      </c>
      <c r="H204" s="154">
        <v>3.51</v>
      </c>
      <c r="I204" s="155">
        <v>36.99</v>
      </c>
      <c r="J204" s="155">
        <f>ROUND(I204*H204,2)</f>
        <v>129.83000000000001</v>
      </c>
      <c r="K204" s="156"/>
      <c r="L204" s="27"/>
      <c r="M204" s="157" t="s">
        <v>1</v>
      </c>
      <c r="N204" s="158" t="s">
        <v>37</v>
      </c>
      <c r="O204" s="159">
        <v>0</v>
      </c>
      <c r="P204" s="159">
        <f>O204*H204</f>
        <v>0</v>
      </c>
      <c r="Q204" s="159">
        <v>0</v>
      </c>
      <c r="R204" s="159">
        <f>Q204*H204</f>
        <v>0</v>
      </c>
      <c r="S204" s="159">
        <v>0</v>
      </c>
      <c r="T204" s="160">
        <f>S204*H204</f>
        <v>0</v>
      </c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R204" s="161" t="s">
        <v>257</v>
      </c>
      <c r="AT204" s="161" t="s">
        <v>229</v>
      </c>
      <c r="AU204" s="161" t="s">
        <v>83</v>
      </c>
      <c r="AY204" s="14" t="s">
        <v>226</v>
      </c>
      <c r="BE204" s="162">
        <f>IF(N204="základná",J204,0)</f>
        <v>0</v>
      </c>
      <c r="BF204" s="162">
        <f>IF(N204="znížená",J204,0)</f>
        <v>129.83000000000001</v>
      </c>
      <c r="BG204" s="162">
        <f>IF(N204="zákl. prenesená",J204,0)</f>
        <v>0</v>
      </c>
      <c r="BH204" s="162">
        <f>IF(N204="zníž. prenesená",J204,0)</f>
        <v>0</v>
      </c>
      <c r="BI204" s="162">
        <f>IF(N204="nulová",J204,0)</f>
        <v>0</v>
      </c>
      <c r="BJ204" s="14" t="s">
        <v>83</v>
      </c>
      <c r="BK204" s="162">
        <f>ROUND(I204*H204,2)</f>
        <v>129.83000000000001</v>
      </c>
      <c r="BL204" s="14" t="s">
        <v>257</v>
      </c>
      <c r="BM204" s="161" t="s">
        <v>494</v>
      </c>
    </row>
    <row r="205" spans="1:65" s="2" customFormat="1" ht="37.9" customHeight="1">
      <c r="A205" s="26"/>
      <c r="B205" s="149"/>
      <c r="C205" s="150" t="s">
        <v>408</v>
      </c>
      <c r="D205" s="150" t="s">
        <v>229</v>
      </c>
      <c r="E205" s="151" t="s">
        <v>2026</v>
      </c>
      <c r="F205" s="152" t="s">
        <v>2027</v>
      </c>
      <c r="G205" s="153" t="s">
        <v>238</v>
      </c>
      <c r="H205" s="154">
        <v>35.69</v>
      </c>
      <c r="I205" s="155">
        <v>31.81</v>
      </c>
      <c r="J205" s="155">
        <f>ROUND(I205*H205,2)</f>
        <v>1135.3</v>
      </c>
      <c r="K205" s="156"/>
      <c r="L205" s="27"/>
      <c r="M205" s="157" t="s">
        <v>1</v>
      </c>
      <c r="N205" s="158" t="s">
        <v>37</v>
      </c>
      <c r="O205" s="159">
        <v>0</v>
      </c>
      <c r="P205" s="159">
        <f>O205*H205</f>
        <v>0</v>
      </c>
      <c r="Q205" s="159">
        <v>0</v>
      </c>
      <c r="R205" s="159">
        <f>Q205*H205</f>
        <v>0</v>
      </c>
      <c r="S205" s="159">
        <v>0</v>
      </c>
      <c r="T205" s="160">
        <f>S205*H205</f>
        <v>0</v>
      </c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R205" s="161" t="s">
        <v>257</v>
      </c>
      <c r="AT205" s="161" t="s">
        <v>229</v>
      </c>
      <c r="AU205" s="161" t="s">
        <v>83</v>
      </c>
      <c r="AY205" s="14" t="s">
        <v>226</v>
      </c>
      <c r="BE205" s="162">
        <f>IF(N205="základná",J205,0)</f>
        <v>0</v>
      </c>
      <c r="BF205" s="162">
        <f>IF(N205="znížená",J205,0)</f>
        <v>1135.3</v>
      </c>
      <c r="BG205" s="162">
        <f>IF(N205="zákl. prenesená",J205,0)</f>
        <v>0</v>
      </c>
      <c r="BH205" s="162">
        <f>IF(N205="zníž. prenesená",J205,0)</f>
        <v>0</v>
      </c>
      <c r="BI205" s="162">
        <f>IF(N205="nulová",J205,0)</f>
        <v>0</v>
      </c>
      <c r="BJ205" s="14" t="s">
        <v>83</v>
      </c>
      <c r="BK205" s="162">
        <f>ROUND(I205*H205,2)</f>
        <v>1135.3</v>
      </c>
      <c r="BL205" s="14" t="s">
        <v>257</v>
      </c>
      <c r="BM205" s="161" t="s">
        <v>497</v>
      </c>
    </row>
    <row r="206" spans="1:65" s="2" customFormat="1" ht="24.2" customHeight="1">
      <c r="A206" s="26"/>
      <c r="B206" s="149"/>
      <c r="C206" s="150" t="s">
        <v>500</v>
      </c>
      <c r="D206" s="150" t="s">
        <v>229</v>
      </c>
      <c r="E206" s="151" t="s">
        <v>636</v>
      </c>
      <c r="F206" s="152" t="s">
        <v>637</v>
      </c>
      <c r="G206" s="153" t="s">
        <v>242</v>
      </c>
      <c r="H206" s="154">
        <v>0.52400000000000002</v>
      </c>
      <c r="I206" s="155">
        <v>52.66</v>
      </c>
      <c r="J206" s="155">
        <f>ROUND(I206*H206,2)</f>
        <v>27.59</v>
      </c>
      <c r="K206" s="156"/>
      <c r="L206" s="27"/>
      <c r="M206" s="157" t="s">
        <v>1</v>
      </c>
      <c r="N206" s="158" t="s">
        <v>37</v>
      </c>
      <c r="O206" s="159">
        <v>0</v>
      </c>
      <c r="P206" s="159">
        <f>O206*H206</f>
        <v>0</v>
      </c>
      <c r="Q206" s="159">
        <v>0</v>
      </c>
      <c r="R206" s="159">
        <f>Q206*H206</f>
        <v>0</v>
      </c>
      <c r="S206" s="159">
        <v>0</v>
      </c>
      <c r="T206" s="160">
        <f>S206*H206</f>
        <v>0</v>
      </c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R206" s="161" t="s">
        <v>257</v>
      </c>
      <c r="AT206" s="161" t="s">
        <v>229</v>
      </c>
      <c r="AU206" s="161" t="s">
        <v>83</v>
      </c>
      <c r="AY206" s="14" t="s">
        <v>226</v>
      </c>
      <c r="BE206" s="162">
        <f>IF(N206="základná",J206,0)</f>
        <v>0</v>
      </c>
      <c r="BF206" s="162">
        <f>IF(N206="znížená",J206,0)</f>
        <v>27.59</v>
      </c>
      <c r="BG206" s="162">
        <f>IF(N206="zákl. prenesená",J206,0)</f>
        <v>0</v>
      </c>
      <c r="BH206" s="162">
        <f>IF(N206="zníž. prenesená",J206,0)</f>
        <v>0</v>
      </c>
      <c r="BI206" s="162">
        <f>IF(N206="nulová",J206,0)</f>
        <v>0</v>
      </c>
      <c r="BJ206" s="14" t="s">
        <v>83</v>
      </c>
      <c r="BK206" s="162">
        <f>ROUND(I206*H206,2)</f>
        <v>27.59</v>
      </c>
      <c r="BL206" s="14" t="s">
        <v>257</v>
      </c>
      <c r="BM206" s="161" t="s">
        <v>503</v>
      </c>
    </row>
    <row r="207" spans="1:65" s="12" customFormat="1" ht="22.9" customHeight="1">
      <c r="B207" s="137"/>
      <c r="D207" s="138" t="s">
        <v>70</v>
      </c>
      <c r="E207" s="147" t="s">
        <v>307</v>
      </c>
      <c r="F207" s="147" t="s">
        <v>308</v>
      </c>
      <c r="J207" s="148">
        <f>BK207</f>
        <v>167.06</v>
      </c>
      <c r="L207" s="137"/>
      <c r="M207" s="141"/>
      <c r="N207" s="142"/>
      <c r="O207" s="142"/>
      <c r="P207" s="143">
        <f>SUM(P208:P209)</f>
        <v>0</v>
      </c>
      <c r="Q207" s="142"/>
      <c r="R207" s="143">
        <f>SUM(R208:R209)</f>
        <v>0</v>
      </c>
      <c r="S207" s="142"/>
      <c r="T207" s="144">
        <f>SUM(T208:T209)</f>
        <v>0</v>
      </c>
      <c r="AR207" s="138" t="s">
        <v>83</v>
      </c>
      <c r="AT207" s="145" t="s">
        <v>70</v>
      </c>
      <c r="AU207" s="145" t="s">
        <v>78</v>
      </c>
      <c r="AY207" s="138" t="s">
        <v>226</v>
      </c>
      <c r="BK207" s="146">
        <f>SUM(BK208:BK209)</f>
        <v>167.06</v>
      </c>
    </row>
    <row r="208" spans="1:65" s="2" customFormat="1" ht="24.2" customHeight="1">
      <c r="A208" s="26"/>
      <c r="B208" s="149"/>
      <c r="C208" s="150" t="s">
        <v>412</v>
      </c>
      <c r="D208" s="150" t="s">
        <v>229</v>
      </c>
      <c r="E208" s="151" t="s">
        <v>643</v>
      </c>
      <c r="F208" s="152" t="s">
        <v>2028</v>
      </c>
      <c r="G208" s="153" t="s">
        <v>232</v>
      </c>
      <c r="H208" s="154">
        <v>3.2</v>
      </c>
      <c r="I208" s="155">
        <v>52.14</v>
      </c>
      <c r="J208" s="155">
        <f>ROUND(I208*H208,2)</f>
        <v>166.85</v>
      </c>
      <c r="K208" s="156"/>
      <c r="L208" s="27"/>
      <c r="M208" s="157" t="s">
        <v>1</v>
      </c>
      <c r="N208" s="158" t="s">
        <v>37</v>
      </c>
      <c r="O208" s="159">
        <v>0</v>
      </c>
      <c r="P208" s="159">
        <f>O208*H208</f>
        <v>0</v>
      </c>
      <c r="Q208" s="159">
        <v>0</v>
      </c>
      <c r="R208" s="159">
        <f>Q208*H208</f>
        <v>0</v>
      </c>
      <c r="S208" s="159">
        <v>0</v>
      </c>
      <c r="T208" s="160">
        <f>S208*H208</f>
        <v>0</v>
      </c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R208" s="161" t="s">
        <v>257</v>
      </c>
      <c r="AT208" s="161" t="s">
        <v>229</v>
      </c>
      <c r="AU208" s="161" t="s">
        <v>83</v>
      </c>
      <c r="AY208" s="14" t="s">
        <v>226</v>
      </c>
      <c r="BE208" s="162">
        <f>IF(N208="základná",J208,0)</f>
        <v>0</v>
      </c>
      <c r="BF208" s="162">
        <f>IF(N208="znížená",J208,0)</f>
        <v>166.85</v>
      </c>
      <c r="BG208" s="162">
        <f>IF(N208="zákl. prenesená",J208,0)</f>
        <v>0</v>
      </c>
      <c r="BH208" s="162">
        <f>IF(N208="zníž. prenesená",J208,0)</f>
        <v>0</v>
      </c>
      <c r="BI208" s="162">
        <f>IF(N208="nulová",J208,0)</f>
        <v>0</v>
      </c>
      <c r="BJ208" s="14" t="s">
        <v>83</v>
      </c>
      <c r="BK208" s="162">
        <f>ROUND(I208*H208,2)</f>
        <v>166.85</v>
      </c>
      <c r="BL208" s="14" t="s">
        <v>257</v>
      </c>
      <c r="BM208" s="161" t="s">
        <v>506</v>
      </c>
    </row>
    <row r="209" spans="1:65" s="2" customFormat="1" ht="24.2" customHeight="1">
      <c r="A209" s="26"/>
      <c r="B209" s="149"/>
      <c r="C209" s="150" t="s">
        <v>507</v>
      </c>
      <c r="D209" s="150" t="s">
        <v>229</v>
      </c>
      <c r="E209" s="151" t="s">
        <v>1699</v>
      </c>
      <c r="F209" s="152" t="s">
        <v>1700</v>
      </c>
      <c r="G209" s="153" t="s">
        <v>242</v>
      </c>
      <c r="H209" s="154">
        <v>3.0000000000000001E-3</v>
      </c>
      <c r="I209" s="155">
        <v>68.67</v>
      </c>
      <c r="J209" s="155">
        <f>ROUND(I209*H209,2)</f>
        <v>0.21</v>
      </c>
      <c r="K209" s="156"/>
      <c r="L209" s="27"/>
      <c r="M209" s="157" t="s">
        <v>1</v>
      </c>
      <c r="N209" s="158" t="s">
        <v>37</v>
      </c>
      <c r="O209" s="159">
        <v>0</v>
      </c>
      <c r="P209" s="159">
        <f>O209*H209</f>
        <v>0</v>
      </c>
      <c r="Q209" s="159">
        <v>0</v>
      </c>
      <c r="R209" s="159">
        <f>Q209*H209</f>
        <v>0</v>
      </c>
      <c r="S209" s="159">
        <v>0</v>
      </c>
      <c r="T209" s="160">
        <f>S209*H209</f>
        <v>0</v>
      </c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R209" s="161" t="s">
        <v>257</v>
      </c>
      <c r="AT209" s="161" t="s">
        <v>229</v>
      </c>
      <c r="AU209" s="161" t="s">
        <v>83</v>
      </c>
      <c r="AY209" s="14" t="s">
        <v>226</v>
      </c>
      <c r="BE209" s="162">
        <f>IF(N209="základná",J209,0)</f>
        <v>0</v>
      </c>
      <c r="BF209" s="162">
        <f>IF(N209="znížená",J209,0)</f>
        <v>0.21</v>
      </c>
      <c r="BG209" s="162">
        <f>IF(N209="zákl. prenesená",J209,0)</f>
        <v>0</v>
      </c>
      <c r="BH209" s="162">
        <f>IF(N209="zníž. prenesená",J209,0)</f>
        <v>0</v>
      </c>
      <c r="BI209" s="162">
        <f>IF(N209="nulová",J209,0)</f>
        <v>0</v>
      </c>
      <c r="BJ209" s="14" t="s">
        <v>83</v>
      </c>
      <c r="BK209" s="162">
        <f>ROUND(I209*H209,2)</f>
        <v>0.21</v>
      </c>
      <c r="BL209" s="14" t="s">
        <v>257</v>
      </c>
      <c r="BM209" s="161" t="s">
        <v>510</v>
      </c>
    </row>
    <row r="210" spans="1:65" s="12" customFormat="1" ht="22.9" customHeight="1">
      <c r="B210" s="137"/>
      <c r="D210" s="138" t="s">
        <v>70</v>
      </c>
      <c r="E210" s="147" t="s">
        <v>656</v>
      </c>
      <c r="F210" s="147" t="s">
        <v>657</v>
      </c>
      <c r="J210" s="148">
        <f>BK210</f>
        <v>11135.700000000003</v>
      </c>
      <c r="L210" s="137"/>
      <c r="M210" s="141"/>
      <c r="N210" s="142"/>
      <c r="O210" s="142"/>
      <c r="P210" s="143">
        <f>SUM(P211:P225)</f>
        <v>0</v>
      </c>
      <c r="Q210" s="142"/>
      <c r="R210" s="143">
        <f>SUM(R211:R225)</f>
        <v>0</v>
      </c>
      <c r="S210" s="142"/>
      <c r="T210" s="144">
        <f>SUM(T211:T225)</f>
        <v>0</v>
      </c>
      <c r="AR210" s="138" t="s">
        <v>83</v>
      </c>
      <c r="AT210" s="145" t="s">
        <v>70</v>
      </c>
      <c r="AU210" s="145" t="s">
        <v>78</v>
      </c>
      <c r="AY210" s="138" t="s">
        <v>226</v>
      </c>
      <c r="BK210" s="146">
        <f>SUM(BK211:BK225)</f>
        <v>11135.700000000003</v>
      </c>
    </row>
    <row r="211" spans="1:65" s="2" customFormat="1" ht="24.2" customHeight="1">
      <c r="A211" s="26"/>
      <c r="B211" s="149"/>
      <c r="C211" s="150" t="s">
        <v>415</v>
      </c>
      <c r="D211" s="150" t="s">
        <v>229</v>
      </c>
      <c r="E211" s="151" t="s">
        <v>659</v>
      </c>
      <c r="F211" s="152" t="s">
        <v>660</v>
      </c>
      <c r="G211" s="153" t="s">
        <v>232</v>
      </c>
      <c r="H211" s="154">
        <v>40.119999999999997</v>
      </c>
      <c r="I211" s="155">
        <v>10.119999999999999</v>
      </c>
      <c r="J211" s="155">
        <f t="shared" ref="J211:J225" si="50">ROUND(I211*H211,2)</f>
        <v>406.01</v>
      </c>
      <c r="K211" s="156"/>
      <c r="L211" s="27"/>
      <c r="M211" s="157" t="s">
        <v>1</v>
      </c>
      <c r="N211" s="158" t="s">
        <v>37</v>
      </c>
      <c r="O211" s="159">
        <v>0</v>
      </c>
      <c r="P211" s="159">
        <f t="shared" ref="P211:P225" si="51">O211*H211</f>
        <v>0</v>
      </c>
      <c r="Q211" s="159">
        <v>0</v>
      </c>
      <c r="R211" s="159">
        <f t="shared" ref="R211:R225" si="52">Q211*H211</f>
        <v>0</v>
      </c>
      <c r="S211" s="159">
        <v>0</v>
      </c>
      <c r="T211" s="160">
        <f t="shared" ref="T211:T225" si="53">S211*H211</f>
        <v>0</v>
      </c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R211" s="161" t="s">
        <v>257</v>
      </c>
      <c r="AT211" s="161" t="s">
        <v>229</v>
      </c>
      <c r="AU211" s="161" t="s">
        <v>83</v>
      </c>
      <c r="AY211" s="14" t="s">
        <v>226</v>
      </c>
      <c r="BE211" s="162">
        <f t="shared" ref="BE211:BE225" si="54">IF(N211="základná",J211,0)</f>
        <v>0</v>
      </c>
      <c r="BF211" s="162">
        <f t="shared" ref="BF211:BF225" si="55">IF(N211="znížená",J211,0)</f>
        <v>406.01</v>
      </c>
      <c r="BG211" s="162">
        <f t="shared" ref="BG211:BG225" si="56">IF(N211="zákl. prenesená",J211,0)</f>
        <v>0</v>
      </c>
      <c r="BH211" s="162">
        <f t="shared" ref="BH211:BH225" si="57">IF(N211="zníž. prenesená",J211,0)</f>
        <v>0</v>
      </c>
      <c r="BI211" s="162">
        <f t="shared" ref="BI211:BI225" si="58">IF(N211="nulová",J211,0)</f>
        <v>0</v>
      </c>
      <c r="BJ211" s="14" t="s">
        <v>83</v>
      </c>
      <c r="BK211" s="162">
        <f t="shared" ref="BK211:BK225" si="59">ROUND(I211*H211,2)</f>
        <v>406.01</v>
      </c>
      <c r="BL211" s="14" t="s">
        <v>257</v>
      </c>
      <c r="BM211" s="161" t="s">
        <v>513</v>
      </c>
    </row>
    <row r="212" spans="1:65" s="2" customFormat="1" ht="62.65" customHeight="1">
      <c r="A212" s="26"/>
      <c r="B212" s="149"/>
      <c r="C212" s="167" t="s">
        <v>514</v>
      </c>
      <c r="D212" s="167" t="s">
        <v>362</v>
      </c>
      <c r="E212" s="168" t="s">
        <v>2029</v>
      </c>
      <c r="F212" s="169" t="s">
        <v>2030</v>
      </c>
      <c r="G212" s="170" t="s">
        <v>269</v>
      </c>
      <c r="H212" s="171">
        <v>1</v>
      </c>
      <c r="I212" s="172">
        <v>193.77</v>
      </c>
      <c r="J212" s="172">
        <f t="shared" si="50"/>
        <v>193.77</v>
      </c>
      <c r="K212" s="173"/>
      <c r="L212" s="174"/>
      <c r="M212" s="175" t="s">
        <v>1</v>
      </c>
      <c r="N212" s="176" t="s">
        <v>37</v>
      </c>
      <c r="O212" s="159">
        <v>0</v>
      </c>
      <c r="P212" s="159">
        <f t="shared" si="51"/>
        <v>0</v>
      </c>
      <c r="Q212" s="159">
        <v>0</v>
      </c>
      <c r="R212" s="159">
        <f t="shared" si="52"/>
        <v>0</v>
      </c>
      <c r="S212" s="159">
        <v>0</v>
      </c>
      <c r="T212" s="160">
        <f t="shared" si="53"/>
        <v>0</v>
      </c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R212" s="161" t="s">
        <v>288</v>
      </c>
      <c r="AT212" s="161" t="s">
        <v>362</v>
      </c>
      <c r="AU212" s="161" t="s">
        <v>83</v>
      </c>
      <c r="AY212" s="14" t="s">
        <v>226</v>
      </c>
      <c r="BE212" s="162">
        <f t="shared" si="54"/>
        <v>0</v>
      </c>
      <c r="BF212" s="162">
        <f t="shared" si="55"/>
        <v>193.77</v>
      </c>
      <c r="BG212" s="162">
        <f t="shared" si="56"/>
        <v>0</v>
      </c>
      <c r="BH212" s="162">
        <f t="shared" si="57"/>
        <v>0</v>
      </c>
      <c r="BI212" s="162">
        <f t="shared" si="58"/>
        <v>0</v>
      </c>
      <c r="BJ212" s="14" t="s">
        <v>83</v>
      </c>
      <c r="BK212" s="162">
        <f t="shared" si="59"/>
        <v>193.77</v>
      </c>
      <c r="BL212" s="14" t="s">
        <v>257</v>
      </c>
      <c r="BM212" s="161" t="s">
        <v>516</v>
      </c>
    </row>
    <row r="213" spans="1:65" s="2" customFormat="1" ht="62.65" customHeight="1">
      <c r="A213" s="26"/>
      <c r="B213" s="149"/>
      <c r="C213" s="167" t="s">
        <v>419</v>
      </c>
      <c r="D213" s="167" t="s">
        <v>362</v>
      </c>
      <c r="E213" s="168" t="s">
        <v>2031</v>
      </c>
      <c r="F213" s="169" t="s">
        <v>2032</v>
      </c>
      <c r="G213" s="170" t="s">
        <v>269</v>
      </c>
      <c r="H213" s="171">
        <v>2</v>
      </c>
      <c r="I213" s="172">
        <v>230.2</v>
      </c>
      <c r="J213" s="172">
        <f t="shared" si="50"/>
        <v>460.4</v>
      </c>
      <c r="K213" s="173"/>
      <c r="L213" s="174"/>
      <c r="M213" s="175" t="s">
        <v>1</v>
      </c>
      <c r="N213" s="176" t="s">
        <v>37</v>
      </c>
      <c r="O213" s="159">
        <v>0</v>
      </c>
      <c r="P213" s="159">
        <f t="shared" si="51"/>
        <v>0</v>
      </c>
      <c r="Q213" s="159">
        <v>0</v>
      </c>
      <c r="R213" s="159">
        <f t="shared" si="52"/>
        <v>0</v>
      </c>
      <c r="S213" s="159">
        <v>0</v>
      </c>
      <c r="T213" s="160">
        <f t="shared" si="53"/>
        <v>0</v>
      </c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R213" s="161" t="s">
        <v>288</v>
      </c>
      <c r="AT213" s="161" t="s">
        <v>362</v>
      </c>
      <c r="AU213" s="161" t="s">
        <v>83</v>
      </c>
      <c r="AY213" s="14" t="s">
        <v>226</v>
      </c>
      <c r="BE213" s="162">
        <f t="shared" si="54"/>
        <v>0</v>
      </c>
      <c r="BF213" s="162">
        <f t="shared" si="55"/>
        <v>460.4</v>
      </c>
      <c r="BG213" s="162">
        <f t="shared" si="56"/>
        <v>0</v>
      </c>
      <c r="BH213" s="162">
        <f t="shared" si="57"/>
        <v>0</v>
      </c>
      <c r="BI213" s="162">
        <f t="shared" si="58"/>
        <v>0</v>
      </c>
      <c r="BJ213" s="14" t="s">
        <v>83</v>
      </c>
      <c r="BK213" s="162">
        <f t="shared" si="59"/>
        <v>460.4</v>
      </c>
      <c r="BL213" s="14" t="s">
        <v>257</v>
      </c>
      <c r="BM213" s="161" t="s">
        <v>519</v>
      </c>
    </row>
    <row r="214" spans="1:65" s="2" customFormat="1" ht="66.75" customHeight="1">
      <c r="A214" s="26"/>
      <c r="B214" s="149"/>
      <c r="C214" s="167" t="s">
        <v>520</v>
      </c>
      <c r="D214" s="167" t="s">
        <v>362</v>
      </c>
      <c r="E214" s="168" t="s">
        <v>2033</v>
      </c>
      <c r="F214" s="169" t="s">
        <v>2034</v>
      </c>
      <c r="G214" s="170" t="s">
        <v>269</v>
      </c>
      <c r="H214" s="171">
        <v>1</v>
      </c>
      <c r="I214" s="172">
        <v>917.5</v>
      </c>
      <c r="J214" s="172">
        <f t="shared" si="50"/>
        <v>917.5</v>
      </c>
      <c r="K214" s="173"/>
      <c r="L214" s="174"/>
      <c r="M214" s="175" t="s">
        <v>1</v>
      </c>
      <c r="N214" s="176" t="s">
        <v>37</v>
      </c>
      <c r="O214" s="159">
        <v>0</v>
      </c>
      <c r="P214" s="159">
        <f t="shared" si="51"/>
        <v>0</v>
      </c>
      <c r="Q214" s="159">
        <v>0</v>
      </c>
      <c r="R214" s="159">
        <f t="shared" si="52"/>
        <v>0</v>
      </c>
      <c r="S214" s="159">
        <v>0</v>
      </c>
      <c r="T214" s="160">
        <f t="shared" si="53"/>
        <v>0</v>
      </c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R214" s="161" t="s">
        <v>288</v>
      </c>
      <c r="AT214" s="161" t="s">
        <v>362</v>
      </c>
      <c r="AU214" s="161" t="s">
        <v>83</v>
      </c>
      <c r="AY214" s="14" t="s">
        <v>226</v>
      </c>
      <c r="BE214" s="162">
        <f t="shared" si="54"/>
        <v>0</v>
      </c>
      <c r="BF214" s="162">
        <f t="shared" si="55"/>
        <v>917.5</v>
      </c>
      <c r="BG214" s="162">
        <f t="shared" si="56"/>
        <v>0</v>
      </c>
      <c r="BH214" s="162">
        <f t="shared" si="57"/>
        <v>0</v>
      </c>
      <c r="BI214" s="162">
        <f t="shared" si="58"/>
        <v>0</v>
      </c>
      <c r="BJ214" s="14" t="s">
        <v>83</v>
      </c>
      <c r="BK214" s="162">
        <f t="shared" si="59"/>
        <v>917.5</v>
      </c>
      <c r="BL214" s="14" t="s">
        <v>257</v>
      </c>
      <c r="BM214" s="161" t="s">
        <v>523</v>
      </c>
    </row>
    <row r="215" spans="1:65" s="2" customFormat="1" ht="76.349999999999994" customHeight="1">
      <c r="A215" s="26"/>
      <c r="B215" s="149"/>
      <c r="C215" s="167" t="s">
        <v>424</v>
      </c>
      <c r="D215" s="167" t="s">
        <v>362</v>
      </c>
      <c r="E215" s="168" t="s">
        <v>2035</v>
      </c>
      <c r="F215" s="169" t="s">
        <v>2036</v>
      </c>
      <c r="G215" s="170" t="s">
        <v>269</v>
      </c>
      <c r="H215" s="171">
        <v>2</v>
      </c>
      <c r="I215" s="172">
        <v>1593.63</v>
      </c>
      <c r="J215" s="172">
        <f t="shared" si="50"/>
        <v>3187.26</v>
      </c>
      <c r="K215" s="173"/>
      <c r="L215" s="174"/>
      <c r="M215" s="175" t="s">
        <v>1</v>
      </c>
      <c r="N215" s="176" t="s">
        <v>37</v>
      </c>
      <c r="O215" s="159">
        <v>0</v>
      </c>
      <c r="P215" s="159">
        <f t="shared" si="51"/>
        <v>0</v>
      </c>
      <c r="Q215" s="159">
        <v>0</v>
      </c>
      <c r="R215" s="159">
        <f t="shared" si="52"/>
        <v>0</v>
      </c>
      <c r="S215" s="159">
        <v>0</v>
      </c>
      <c r="T215" s="160">
        <f t="shared" si="53"/>
        <v>0</v>
      </c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R215" s="161" t="s">
        <v>288</v>
      </c>
      <c r="AT215" s="161" t="s">
        <v>362</v>
      </c>
      <c r="AU215" s="161" t="s">
        <v>83</v>
      </c>
      <c r="AY215" s="14" t="s">
        <v>226</v>
      </c>
      <c r="BE215" s="162">
        <f t="shared" si="54"/>
        <v>0</v>
      </c>
      <c r="BF215" s="162">
        <f t="shared" si="55"/>
        <v>3187.26</v>
      </c>
      <c r="BG215" s="162">
        <f t="shared" si="56"/>
        <v>0</v>
      </c>
      <c r="BH215" s="162">
        <f t="shared" si="57"/>
        <v>0</v>
      </c>
      <c r="BI215" s="162">
        <f t="shared" si="58"/>
        <v>0</v>
      </c>
      <c r="BJ215" s="14" t="s">
        <v>83</v>
      </c>
      <c r="BK215" s="162">
        <f t="shared" si="59"/>
        <v>3187.26</v>
      </c>
      <c r="BL215" s="14" t="s">
        <v>257</v>
      </c>
      <c r="BM215" s="161" t="s">
        <v>526</v>
      </c>
    </row>
    <row r="216" spans="1:65" s="2" customFormat="1" ht="76.349999999999994" customHeight="1">
      <c r="A216" s="26"/>
      <c r="B216" s="149"/>
      <c r="C216" s="167" t="s">
        <v>527</v>
      </c>
      <c r="D216" s="167" t="s">
        <v>362</v>
      </c>
      <c r="E216" s="168" t="s">
        <v>2037</v>
      </c>
      <c r="F216" s="169" t="s">
        <v>2038</v>
      </c>
      <c r="G216" s="170" t="s">
        <v>269</v>
      </c>
      <c r="H216" s="171">
        <v>2</v>
      </c>
      <c r="I216" s="172">
        <v>1107.04</v>
      </c>
      <c r="J216" s="172">
        <f t="shared" si="50"/>
        <v>2214.08</v>
      </c>
      <c r="K216" s="173"/>
      <c r="L216" s="174"/>
      <c r="M216" s="175" t="s">
        <v>1</v>
      </c>
      <c r="N216" s="176" t="s">
        <v>37</v>
      </c>
      <c r="O216" s="159">
        <v>0</v>
      </c>
      <c r="P216" s="159">
        <f t="shared" si="51"/>
        <v>0</v>
      </c>
      <c r="Q216" s="159">
        <v>0</v>
      </c>
      <c r="R216" s="159">
        <f t="shared" si="52"/>
        <v>0</v>
      </c>
      <c r="S216" s="159">
        <v>0</v>
      </c>
      <c r="T216" s="160">
        <f t="shared" si="53"/>
        <v>0</v>
      </c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R216" s="161" t="s">
        <v>288</v>
      </c>
      <c r="AT216" s="161" t="s">
        <v>362</v>
      </c>
      <c r="AU216" s="161" t="s">
        <v>83</v>
      </c>
      <c r="AY216" s="14" t="s">
        <v>226</v>
      </c>
      <c r="BE216" s="162">
        <f t="shared" si="54"/>
        <v>0</v>
      </c>
      <c r="BF216" s="162">
        <f t="shared" si="55"/>
        <v>2214.08</v>
      </c>
      <c r="BG216" s="162">
        <f t="shared" si="56"/>
        <v>0</v>
      </c>
      <c r="BH216" s="162">
        <f t="shared" si="57"/>
        <v>0</v>
      </c>
      <c r="BI216" s="162">
        <f t="shared" si="58"/>
        <v>0</v>
      </c>
      <c r="BJ216" s="14" t="s">
        <v>83</v>
      </c>
      <c r="BK216" s="162">
        <f t="shared" si="59"/>
        <v>2214.08</v>
      </c>
      <c r="BL216" s="14" t="s">
        <v>257</v>
      </c>
      <c r="BM216" s="161" t="s">
        <v>530</v>
      </c>
    </row>
    <row r="217" spans="1:65" s="2" customFormat="1" ht="33" customHeight="1">
      <c r="A217" s="26"/>
      <c r="B217" s="149"/>
      <c r="C217" s="150" t="s">
        <v>428</v>
      </c>
      <c r="D217" s="150" t="s">
        <v>229</v>
      </c>
      <c r="E217" s="151" t="s">
        <v>693</v>
      </c>
      <c r="F217" s="152" t="s">
        <v>694</v>
      </c>
      <c r="G217" s="153" t="s">
        <v>269</v>
      </c>
      <c r="H217" s="154">
        <v>7</v>
      </c>
      <c r="I217" s="155">
        <v>20.63</v>
      </c>
      <c r="J217" s="155">
        <f t="shared" si="50"/>
        <v>144.41</v>
      </c>
      <c r="K217" s="156"/>
      <c r="L217" s="27"/>
      <c r="M217" s="157" t="s">
        <v>1</v>
      </c>
      <c r="N217" s="158" t="s">
        <v>37</v>
      </c>
      <c r="O217" s="159">
        <v>0</v>
      </c>
      <c r="P217" s="159">
        <f t="shared" si="51"/>
        <v>0</v>
      </c>
      <c r="Q217" s="159">
        <v>0</v>
      </c>
      <c r="R217" s="159">
        <f t="shared" si="52"/>
        <v>0</v>
      </c>
      <c r="S217" s="159">
        <v>0</v>
      </c>
      <c r="T217" s="160">
        <f t="shared" si="53"/>
        <v>0</v>
      </c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R217" s="161" t="s">
        <v>257</v>
      </c>
      <c r="AT217" s="161" t="s">
        <v>229</v>
      </c>
      <c r="AU217" s="161" t="s">
        <v>83</v>
      </c>
      <c r="AY217" s="14" t="s">
        <v>226</v>
      </c>
      <c r="BE217" s="162">
        <f t="shared" si="54"/>
        <v>0</v>
      </c>
      <c r="BF217" s="162">
        <f t="shared" si="55"/>
        <v>144.41</v>
      </c>
      <c r="BG217" s="162">
        <f t="shared" si="56"/>
        <v>0</v>
      </c>
      <c r="BH217" s="162">
        <f t="shared" si="57"/>
        <v>0</v>
      </c>
      <c r="BI217" s="162">
        <f t="shared" si="58"/>
        <v>0</v>
      </c>
      <c r="BJ217" s="14" t="s">
        <v>83</v>
      </c>
      <c r="BK217" s="162">
        <f t="shared" si="59"/>
        <v>144.41</v>
      </c>
      <c r="BL217" s="14" t="s">
        <v>257</v>
      </c>
      <c r="BM217" s="161" t="s">
        <v>533</v>
      </c>
    </row>
    <row r="218" spans="1:65" s="2" customFormat="1" ht="24.2" customHeight="1">
      <c r="A218" s="26"/>
      <c r="B218" s="149"/>
      <c r="C218" s="167" t="s">
        <v>534</v>
      </c>
      <c r="D218" s="167" t="s">
        <v>362</v>
      </c>
      <c r="E218" s="168" t="s">
        <v>696</v>
      </c>
      <c r="F218" s="169" t="s">
        <v>1760</v>
      </c>
      <c r="G218" s="170" t="s">
        <v>269</v>
      </c>
      <c r="H218" s="171">
        <v>7</v>
      </c>
      <c r="I218" s="172">
        <v>16.079999999999998</v>
      </c>
      <c r="J218" s="172">
        <f t="shared" si="50"/>
        <v>112.56</v>
      </c>
      <c r="K218" s="173"/>
      <c r="L218" s="174"/>
      <c r="M218" s="175" t="s">
        <v>1</v>
      </c>
      <c r="N218" s="176" t="s">
        <v>37</v>
      </c>
      <c r="O218" s="159">
        <v>0</v>
      </c>
      <c r="P218" s="159">
        <f t="shared" si="51"/>
        <v>0</v>
      </c>
      <c r="Q218" s="159">
        <v>0</v>
      </c>
      <c r="R218" s="159">
        <f t="shared" si="52"/>
        <v>0</v>
      </c>
      <c r="S218" s="159">
        <v>0</v>
      </c>
      <c r="T218" s="160">
        <f t="shared" si="53"/>
        <v>0</v>
      </c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R218" s="161" t="s">
        <v>288</v>
      </c>
      <c r="AT218" s="161" t="s">
        <v>362</v>
      </c>
      <c r="AU218" s="161" t="s">
        <v>83</v>
      </c>
      <c r="AY218" s="14" t="s">
        <v>226</v>
      </c>
      <c r="BE218" s="162">
        <f t="shared" si="54"/>
        <v>0</v>
      </c>
      <c r="BF218" s="162">
        <f t="shared" si="55"/>
        <v>112.56</v>
      </c>
      <c r="BG218" s="162">
        <f t="shared" si="56"/>
        <v>0</v>
      </c>
      <c r="BH218" s="162">
        <f t="shared" si="57"/>
        <v>0</v>
      </c>
      <c r="BI218" s="162">
        <f t="shared" si="58"/>
        <v>0</v>
      </c>
      <c r="BJ218" s="14" t="s">
        <v>83</v>
      </c>
      <c r="BK218" s="162">
        <f t="shared" si="59"/>
        <v>112.56</v>
      </c>
      <c r="BL218" s="14" t="s">
        <v>257</v>
      </c>
      <c r="BM218" s="161" t="s">
        <v>537</v>
      </c>
    </row>
    <row r="219" spans="1:65" s="2" customFormat="1" ht="37.9" customHeight="1">
      <c r="A219" s="26"/>
      <c r="B219" s="149"/>
      <c r="C219" s="167" t="s">
        <v>431</v>
      </c>
      <c r="D219" s="167" t="s">
        <v>362</v>
      </c>
      <c r="E219" s="168" t="s">
        <v>700</v>
      </c>
      <c r="F219" s="169" t="s">
        <v>1761</v>
      </c>
      <c r="G219" s="170" t="s">
        <v>269</v>
      </c>
      <c r="H219" s="171">
        <v>7</v>
      </c>
      <c r="I219" s="172">
        <v>231.52</v>
      </c>
      <c r="J219" s="172">
        <f t="shared" si="50"/>
        <v>1620.64</v>
      </c>
      <c r="K219" s="173"/>
      <c r="L219" s="174"/>
      <c r="M219" s="175" t="s">
        <v>1</v>
      </c>
      <c r="N219" s="176" t="s">
        <v>37</v>
      </c>
      <c r="O219" s="159">
        <v>0</v>
      </c>
      <c r="P219" s="159">
        <f t="shared" si="51"/>
        <v>0</v>
      </c>
      <c r="Q219" s="159">
        <v>0</v>
      </c>
      <c r="R219" s="159">
        <f t="shared" si="52"/>
        <v>0</v>
      </c>
      <c r="S219" s="159">
        <v>0</v>
      </c>
      <c r="T219" s="160">
        <f t="shared" si="53"/>
        <v>0</v>
      </c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R219" s="161" t="s">
        <v>288</v>
      </c>
      <c r="AT219" s="161" t="s">
        <v>362</v>
      </c>
      <c r="AU219" s="161" t="s">
        <v>83</v>
      </c>
      <c r="AY219" s="14" t="s">
        <v>226</v>
      </c>
      <c r="BE219" s="162">
        <f t="shared" si="54"/>
        <v>0</v>
      </c>
      <c r="BF219" s="162">
        <f t="shared" si="55"/>
        <v>1620.64</v>
      </c>
      <c r="BG219" s="162">
        <f t="shared" si="56"/>
        <v>0</v>
      </c>
      <c r="BH219" s="162">
        <f t="shared" si="57"/>
        <v>0</v>
      </c>
      <c r="BI219" s="162">
        <f t="shared" si="58"/>
        <v>0</v>
      </c>
      <c r="BJ219" s="14" t="s">
        <v>83</v>
      </c>
      <c r="BK219" s="162">
        <f t="shared" si="59"/>
        <v>1620.64</v>
      </c>
      <c r="BL219" s="14" t="s">
        <v>257</v>
      </c>
      <c r="BM219" s="161" t="s">
        <v>540</v>
      </c>
    </row>
    <row r="220" spans="1:65" s="2" customFormat="1" ht="21.75" customHeight="1">
      <c r="A220" s="26"/>
      <c r="B220" s="149"/>
      <c r="C220" s="150" t="s">
        <v>541</v>
      </c>
      <c r="D220" s="150" t="s">
        <v>229</v>
      </c>
      <c r="E220" s="151" t="s">
        <v>721</v>
      </c>
      <c r="F220" s="152" t="s">
        <v>1762</v>
      </c>
      <c r="G220" s="153" t="s">
        <v>232</v>
      </c>
      <c r="H220" s="154">
        <v>3.2</v>
      </c>
      <c r="I220" s="155">
        <v>6.82</v>
      </c>
      <c r="J220" s="155">
        <f t="shared" si="50"/>
        <v>21.82</v>
      </c>
      <c r="K220" s="156"/>
      <c r="L220" s="27"/>
      <c r="M220" s="157" t="s">
        <v>1</v>
      </c>
      <c r="N220" s="158" t="s">
        <v>37</v>
      </c>
      <c r="O220" s="159">
        <v>0</v>
      </c>
      <c r="P220" s="159">
        <f t="shared" si="51"/>
        <v>0</v>
      </c>
      <c r="Q220" s="159">
        <v>0</v>
      </c>
      <c r="R220" s="159">
        <f t="shared" si="52"/>
        <v>0</v>
      </c>
      <c r="S220" s="159">
        <v>0</v>
      </c>
      <c r="T220" s="160">
        <f t="shared" si="53"/>
        <v>0</v>
      </c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R220" s="161" t="s">
        <v>257</v>
      </c>
      <c r="AT220" s="161" t="s">
        <v>229</v>
      </c>
      <c r="AU220" s="161" t="s">
        <v>83</v>
      </c>
      <c r="AY220" s="14" t="s">
        <v>226</v>
      </c>
      <c r="BE220" s="162">
        <f t="shared" si="54"/>
        <v>0</v>
      </c>
      <c r="BF220" s="162">
        <f t="shared" si="55"/>
        <v>21.82</v>
      </c>
      <c r="BG220" s="162">
        <f t="shared" si="56"/>
        <v>0</v>
      </c>
      <c r="BH220" s="162">
        <f t="shared" si="57"/>
        <v>0</v>
      </c>
      <c r="BI220" s="162">
        <f t="shared" si="58"/>
        <v>0</v>
      </c>
      <c r="BJ220" s="14" t="s">
        <v>83</v>
      </c>
      <c r="BK220" s="162">
        <f t="shared" si="59"/>
        <v>21.82</v>
      </c>
      <c r="BL220" s="14" t="s">
        <v>257</v>
      </c>
      <c r="BM220" s="161" t="s">
        <v>544</v>
      </c>
    </row>
    <row r="221" spans="1:65" s="2" customFormat="1" ht="24.2" customHeight="1">
      <c r="A221" s="26"/>
      <c r="B221" s="149"/>
      <c r="C221" s="167" t="s">
        <v>435</v>
      </c>
      <c r="D221" s="167" t="s">
        <v>362</v>
      </c>
      <c r="E221" s="168" t="s">
        <v>724</v>
      </c>
      <c r="F221" s="169" t="s">
        <v>1763</v>
      </c>
      <c r="G221" s="170" t="s">
        <v>232</v>
      </c>
      <c r="H221" s="171">
        <v>3.2</v>
      </c>
      <c r="I221" s="172">
        <v>41.91</v>
      </c>
      <c r="J221" s="172">
        <f t="shared" si="50"/>
        <v>134.11000000000001</v>
      </c>
      <c r="K221" s="173"/>
      <c r="L221" s="174"/>
      <c r="M221" s="175" t="s">
        <v>1</v>
      </c>
      <c r="N221" s="176" t="s">
        <v>37</v>
      </c>
      <c r="O221" s="159">
        <v>0</v>
      </c>
      <c r="P221" s="159">
        <f t="shared" si="51"/>
        <v>0</v>
      </c>
      <c r="Q221" s="159">
        <v>0</v>
      </c>
      <c r="R221" s="159">
        <f t="shared" si="52"/>
        <v>0</v>
      </c>
      <c r="S221" s="159">
        <v>0</v>
      </c>
      <c r="T221" s="160">
        <f t="shared" si="53"/>
        <v>0</v>
      </c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R221" s="161" t="s">
        <v>288</v>
      </c>
      <c r="AT221" s="161" t="s">
        <v>362</v>
      </c>
      <c r="AU221" s="161" t="s">
        <v>83</v>
      </c>
      <c r="AY221" s="14" t="s">
        <v>226</v>
      </c>
      <c r="BE221" s="162">
        <f t="shared" si="54"/>
        <v>0</v>
      </c>
      <c r="BF221" s="162">
        <f t="shared" si="55"/>
        <v>134.11000000000001</v>
      </c>
      <c r="BG221" s="162">
        <f t="shared" si="56"/>
        <v>0</v>
      </c>
      <c r="BH221" s="162">
        <f t="shared" si="57"/>
        <v>0</v>
      </c>
      <c r="BI221" s="162">
        <f t="shared" si="58"/>
        <v>0</v>
      </c>
      <c r="BJ221" s="14" t="s">
        <v>83</v>
      </c>
      <c r="BK221" s="162">
        <f t="shared" si="59"/>
        <v>134.11000000000001</v>
      </c>
      <c r="BL221" s="14" t="s">
        <v>257</v>
      </c>
      <c r="BM221" s="161" t="s">
        <v>547</v>
      </c>
    </row>
    <row r="222" spans="1:65" s="2" customFormat="1" ht="21.75" customHeight="1">
      <c r="A222" s="26"/>
      <c r="B222" s="149"/>
      <c r="C222" s="150" t="s">
        <v>548</v>
      </c>
      <c r="D222" s="150" t="s">
        <v>229</v>
      </c>
      <c r="E222" s="151" t="s">
        <v>728</v>
      </c>
      <c r="F222" s="152" t="s">
        <v>729</v>
      </c>
      <c r="G222" s="153" t="s">
        <v>269</v>
      </c>
      <c r="H222" s="154">
        <v>7</v>
      </c>
      <c r="I222" s="155">
        <v>58.43</v>
      </c>
      <c r="J222" s="155">
        <f t="shared" si="50"/>
        <v>409.01</v>
      </c>
      <c r="K222" s="156"/>
      <c r="L222" s="27"/>
      <c r="M222" s="157" t="s">
        <v>1</v>
      </c>
      <c r="N222" s="158" t="s">
        <v>37</v>
      </c>
      <c r="O222" s="159">
        <v>0</v>
      </c>
      <c r="P222" s="159">
        <f t="shared" si="51"/>
        <v>0</v>
      </c>
      <c r="Q222" s="159">
        <v>0</v>
      </c>
      <c r="R222" s="159">
        <f t="shared" si="52"/>
        <v>0</v>
      </c>
      <c r="S222" s="159">
        <v>0</v>
      </c>
      <c r="T222" s="160">
        <f t="shared" si="53"/>
        <v>0</v>
      </c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R222" s="161" t="s">
        <v>257</v>
      </c>
      <c r="AT222" s="161" t="s">
        <v>229</v>
      </c>
      <c r="AU222" s="161" t="s">
        <v>83</v>
      </c>
      <c r="AY222" s="14" t="s">
        <v>226</v>
      </c>
      <c r="BE222" s="162">
        <f t="shared" si="54"/>
        <v>0</v>
      </c>
      <c r="BF222" s="162">
        <f t="shared" si="55"/>
        <v>409.01</v>
      </c>
      <c r="BG222" s="162">
        <f t="shared" si="56"/>
        <v>0</v>
      </c>
      <c r="BH222" s="162">
        <f t="shared" si="57"/>
        <v>0</v>
      </c>
      <c r="BI222" s="162">
        <f t="shared" si="58"/>
        <v>0</v>
      </c>
      <c r="BJ222" s="14" t="s">
        <v>83</v>
      </c>
      <c r="BK222" s="162">
        <f t="shared" si="59"/>
        <v>409.01</v>
      </c>
      <c r="BL222" s="14" t="s">
        <v>257</v>
      </c>
      <c r="BM222" s="161" t="s">
        <v>551</v>
      </c>
    </row>
    <row r="223" spans="1:65" s="2" customFormat="1" ht="44.25" customHeight="1">
      <c r="A223" s="26"/>
      <c r="B223" s="149"/>
      <c r="C223" s="167" t="s">
        <v>438</v>
      </c>
      <c r="D223" s="167" t="s">
        <v>362</v>
      </c>
      <c r="E223" s="168" t="s">
        <v>731</v>
      </c>
      <c r="F223" s="169" t="s">
        <v>732</v>
      </c>
      <c r="G223" s="170" t="s">
        <v>269</v>
      </c>
      <c r="H223" s="171">
        <v>6</v>
      </c>
      <c r="I223" s="172">
        <v>181.91</v>
      </c>
      <c r="J223" s="172">
        <f t="shared" si="50"/>
        <v>1091.46</v>
      </c>
      <c r="K223" s="173"/>
      <c r="L223" s="174"/>
      <c r="M223" s="175" t="s">
        <v>1</v>
      </c>
      <c r="N223" s="176" t="s">
        <v>37</v>
      </c>
      <c r="O223" s="159">
        <v>0</v>
      </c>
      <c r="P223" s="159">
        <f t="shared" si="51"/>
        <v>0</v>
      </c>
      <c r="Q223" s="159">
        <v>0</v>
      </c>
      <c r="R223" s="159">
        <f t="shared" si="52"/>
        <v>0</v>
      </c>
      <c r="S223" s="159">
        <v>0</v>
      </c>
      <c r="T223" s="160">
        <f t="shared" si="53"/>
        <v>0</v>
      </c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R223" s="161" t="s">
        <v>288</v>
      </c>
      <c r="AT223" s="161" t="s">
        <v>362</v>
      </c>
      <c r="AU223" s="161" t="s">
        <v>83</v>
      </c>
      <c r="AY223" s="14" t="s">
        <v>226</v>
      </c>
      <c r="BE223" s="162">
        <f t="shared" si="54"/>
        <v>0</v>
      </c>
      <c r="BF223" s="162">
        <f t="shared" si="55"/>
        <v>1091.46</v>
      </c>
      <c r="BG223" s="162">
        <f t="shared" si="56"/>
        <v>0</v>
      </c>
      <c r="BH223" s="162">
        <f t="shared" si="57"/>
        <v>0</v>
      </c>
      <c r="BI223" s="162">
        <f t="shared" si="58"/>
        <v>0</v>
      </c>
      <c r="BJ223" s="14" t="s">
        <v>83</v>
      </c>
      <c r="BK223" s="162">
        <f t="shared" si="59"/>
        <v>1091.46</v>
      </c>
      <c r="BL223" s="14" t="s">
        <v>257</v>
      </c>
      <c r="BM223" s="161" t="s">
        <v>554</v>
      </c>
    </row>
    <row r="224" spans="1:65" s="2" customFormat="1" ht="44.25" customHeight="1">
      <c r="A224" s="26"/>
      <c r="B224" s="149"/>
      <c r="C224" s="167" t="s">
        <v>555</v>
      </c>
      <c r="D224" s="167" t="s">
        <v>362</v>
      </c>
      <c r="E224" s="168" t="s">
        <v>2039</v>
      </c>
      <c r="F224" s="169" t="s">
        <v>2040</v>
      </c>
      <c r="G224" s="170" t="s">
        <v>269</v>
      </c>
      <c r="H224" s="171">
        <v>1</v>
      </c>
      <c r="I224" s="172">
        <v>202.28</v>
      </c>
      <c r="J224" s="172">
        <f t="shared" si="50"/>
        <v>202.28</v>
      </c>
      <c r="K224" s="173"/>
      <c r="L224" s="174"/>
      <c r="M224" s="175" t="s">
        <v>1</v>
      </c>
      <c r="N224" s="176" t="s">
        <v>37</v>
      </c>
      <c r="O224" s="159">
        <v>0</v>
      </c>
      <c r="P224" s="159">
        <f t="shared" si="51"/>
        <v>0</v>
      </c>
      <c r="Q224" s="159">
        <v>0</v>
      </c>
      <c r="R224" s="159">
        <f t="shared" si="52"/>
        <v>0</v>
      </c>
      <c r="S224" s="159">
        <v>0</v>
      </c>
      <c r="T224" s="160">
        <f t="shared" si="53"/>
        <v>0</v>
      </c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R224" s="161" t="s">
        <v>288</v>
      </c>
      <c r="AT224" s="161" t="s">
        <v>362</v>
      </c>
      <c r="AU224" s="161" t="s">
        <v>83</v>
      </c>
      <c r="AY224" s="14" t="s">
        <v>226</v>
      </c>
      <c r="BE224" s="162">
        <f t="shared" si="54"/>
        <v>0</v>
      </c>
      <c r="BF224" s="162">
        <f t="shared" si="55"/>
        <v>202.28</v>
      </c>
      <c r="BG224" s="162">
        <f t="shared" si="56"/>
        <v>0</v>
      </c>
      <c r="BH224" s="162">
        <f t="shared" si="57"/>
        <v>0</v>
      </c>
      <c r="BI224" s="162">
        <f t="shared" si="58"/>
        <v>0</v>
      </c>
      <c r="BJ224" s="14" t="s">
        <v>83</v>
      </c>
      <c r="BK224" s="162">
        <f t="shared" si="59"/>
        <v>202.28</v>
      </c>
      <c r="BL224" s="14" t="s">
        <v>257</v>
      </c>
      <c r="BM224" s="161" t="s">
        <v>558</v>
      </c>
    </row>
    <row r="225" spans="1:65" s="2" customFormat="1" ht="24.2" customHeight="1">
      <c r="A225" s="26"/>
      <c r="B225" s="149"/>
      <c r="C225" s="150" t="s">
        <v>444</v>
      </c>
      <c r="D225" s="150" t="s">
        <v>229</v>
      </c>
      <c r="E225" s="151" t="s">
        <v>1764</v>
      </c>
      <c r="F225" s="152" t="s">
        <v>1765</v>
      </c>
      <c r="G225" s="153" t="s">
        <v>242</v>
      </c>
      <c r="H225" s="154">
        <v>0.64400000000000002</v>
      </c>
      <c r="I225" s="155">
        <v>31.66</v>
      </c>
      <c r="J225" s="155">
        <f t="shared" si="50"/>
        <v>20.39</v>
      </c>
      <c r="K225" s="156"/>
      <c r="L225" s="27"/>
      <c r="M225" s="157" t="s">
        <v>1</v>
      </c>
      <c r="N225" s="158" t="s">
        <v>37</v>
      </c>
      <c r="O225" s="159">
        <v>0</v>
      </c>
      <c r="P225" s="159">
        <f t="shared" si="51"/>
        <v>0</v>
      </c>
      <c r="Q225" s="159">
        <v>0</v>
      </c>
      <c r="R225" s="159">
        <f t="shared" si="52"/>
        <v>0</v>
      </c>
      <c r="S225" s="159">
        <v>0</v>
      </c>
      <c r="T225" s="160">
        <f t="shared" si="53"/>
        <v>0</v>
      </c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R225" s="161" t="s">
        <v>257</v>
      </c>
      <c r="AT225" s="161" t="s">
        <v>229</v>
      </c>
      <c r="AU225" s="161" t="s">
        <v>83</v>
      </c>
      <c r="AY225" s="14" t="s">
        <v>226</v>
      </c>
      <c r="BE225" s="162">
        <f t="shared" si="54"/>
        <v>0</v>
      </c>
      <c r="BF225" s="162">
        <f t="shared" si="55"/>
        <v>20.39</v>
      </c>
      <c r="BG225" s="162">
        <f t="shared" si="56"/>
        <v>0</v>
      </c>
      <c r="BH225" s="162">
        <f t="shared" si="57"/>
        <v>0</v>
      </c>
      <c r="BI225" s="162">
        <f t="shared" si="58"/>
        <v>0</v>
      </c>
      <c r="BJ225" s="14" t="s">
        <v>83</v>
      </c>
      <c r="BK225" s="162">
        <f t="shared" si="59"/>
        <v>20.39</v>
      </c>
      <c r="BL225" s="14" t="s">
        <v>257</v>
      </c>
      <c r="BM225" s="161" t="s">
        <v>561</v>
      </c>
    </row>
    <row r="226" spans="1:65" s="12" customFormat="1" ht="22.9" customHeight="1">
      <c r="B226" s="137"/>
      <c r="D226" s="138" t="s">
        <v>70</v>
      </c>
      <c r="E226" s="147" t="s">
        <v>325</v>
      </c>
      <c r="F226" s="147" t="s">
        <v>326</v>
      </c>
      <c r="J226" s="148">
        <f>BK226</f>
        <v>77.2</v>
      </c>
      <c r="L226" s="137"/>
      <c r="M226" s="141"/>
      <c r="N226" s="142"/>
      <c r="O226" s="142"/>
      <c r="P226" s="143">
        <f>P227</f>
        <v>0</v>
      </c>
      <c r="Q226" s="142"/>
      <c r="R226" s="143">
        <f>R227</f>
        <v>0</v>
      </c>
      <c r="S226" s="142"/>
      <c r="T226" s="144">
        <f>T227</f>
        <v>0</v>
      </c>
      <c r="AR226" s="138" t="s">
        <v>83</v>
      </c>
      <c r="AT226" s="145" t="s">
        <v>70</v>
      </c>
      <c r="AU226" s="145" t="s">
        <v>78</v>
      </c>
      <c r="AY226" s="138" t="s">
        <v>226</v>
      </c>
      <c r="BK226" s="146">
        <f>BK227</f>
        <v>77.2</v>
      </c>
    </row>
    <row r="227" spans="1:65" s="2" customFormat="1" ht="16.5" customHeight="1">
      <c r="A227" s="26"/>
      <c r="B227" s="149"/>
      <c r="C227" s="167" t="s">
        <v>562</v>
      </c>
      <c r="D227" s="167" t="s">
        <v>362</v>
      </c>
      <c r="E227" s="168" t="s">
        <v>745</v>
      </c>
      <c r="F227" s="169" t="s">
        <v>746</v>
      </c>
      <c r="G227" s="170" t="s">
        <v>269</v>
      </c>
      <c r="H227" s="171">
        <v>2</v>
      </c>
      <c r="I227" s="172">
        <v>38.6</v>
      </c>
      <c r="J227" s="172">
        <f>ROUND(I227*H227,2)</f>
        <v>77.2</v>
      </c>
      <c r="K227" s="173"/>
      <c r="L227" s="174"/>
      <c r="M227" s="175" t="s">
        <v>1</v>
      </c>
      <c r="N227" s="176" t="s">
        <v>37</v>
      </c>
      <c r="O227" s="159">
        <v>0</v>
      </c>
      <c r="P227" s="159">
        <f>O227*H227</f>
        <v>0</v>
      </c>
      <c r="Q227" s="159">
        <v>0</v>
      </c>
      <c r="R227" s="159">
        <f>Q227*H227</f>
        <v>0</v>
      </c>
      <c r="S227" s="159">
        <v>0</v>
      </c>
      <c r="T227" s="160">
        <f>S227*H227</f>
        <v>0</v>
      </c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R227" s="161" t="s">
        <v>288</v>
      </c>
      <c r="AT227" s="161" t="s">
        <v>362</v>
      </c>
      <c r="AU227" s="161" t="s">
        <v>83</v>
      </c>
      <c r="AY227" s="14" t="s">
        <v>226</v>
      </c>
      <c r="BE227" s="162">
        <f>IF(N227="základná",J227,0)</f>
        <v>0</v>
      </c>
      <c r="BF227" s="162">
        <f>IF(N227="znížená",J227,0)</f>
        <v>77.2</v>
      </c>
      <c r="BG227" s="162">
        <f>IF(N227="zákl. prenesená",J227,0)</f>
        <v>0</v>
      </c>
      <c r="BH227" s="162">
        <f>IF(N227="zníž. prenesená",J227,0)</f>
        <v>0</v>
      </c>
      <c r="BI227" s="162">
        <f>IF(N227="nulová",J227,0)</f>
        <v>0</v>
      </c>
      <c r="BJ227" s="14" t="s">
        <v>83</v>
      </c>
      <c r="BK227" s="162">
        <f>ROUND(I227*H227,2)</f>
        <v>77.2</v>
      </c>
      <c r="BL227" s="14" t="s">
        <v>257</v>
      </c>
      <c r="BM227" s="161" t="s">
        <v>565</v>
      </c>
    </row>
    <row r="228" spans="1:65" s="12" customFormat="1" ht="22.9" customHeight="1">
      <c r="B228" s="137"/>
      <c r="D228" s="138" t="s">
        <v>70</v>
      </c>
      <c r="E228" s="147" t="s">
        <v>773</v>
      </c>
      <c r="F228" s="147" t="s">
        <v>774</v>
      </c>
      <c r="J228" s="148">
        <f>BK228</f>
        <v>2740.4700000000003</v>
      </c>
      <c r="L228" s="137"/>
      <c r="M228" s="141"/>
      <c r="N228" s="142"/>
      <c r="O228" s="142"/>
      <c r="P228" s="143">
        <f>SUM(P229:P232)</f>
        <v>0</v>
      </c>
      <c r="Q228" s="142"/>
      <c r="R228" s="143">
        <f>SUM(R229:R232)</f>
        <v>0</v>
      </c>
      <c r="S228" s="142"/>
      <c r="T228" s="144">
        <f>SUM(T229:T232)</f>
        <v>0</v>
      </c>
      <c r="AR228" s="138" t="s">
        <v>83</v>
      </c>
      <c r="AT228" s="145" t="s">
        <v>70</v>
      </c>
      <c r="AU228" s="145" t="s">
        <v>78</v>
      </c>
      <c r="AY228" s="138" t="s">
        <v>226</v>
      </c>
      <c r="BK228" s="146">
        <f>SUM(BK229:BK232)</f>
        <v>2740.4700000000003</v>
      </c>
    </row>
    <row r="229" spans="1:65" s="2" customFormat="1" ht="16.5" customHeight="1">
      <c r="A229" s="26"/>
      <c r="B229" s="149"/>
      <c r="C229" s="150" t="s">
        <v>447</v>
      </c>
      <c r="D229" s="150" t="s">
        <v>229</v>
      </c>
      <c r="E229" s="151" t="s">
        <v>775</v>
      </c>
      <c r="F229" s="152" t="s">
        <v>776</v>
      </c>
      <c r="G229" s="153" t="s">
        <v>232</v>
      </c>
      <c r="H229" s="154">
        <v>50.774999999999999</v>
      </c>
      <c r="I229" s="155">
        <v>3.43</v>
      </c>
      <c r="J229" s="155">
        <f>ROUND(I229*H229,2)</f>
        <v>174.16</v>
      </c>
      <c r="K229" s="156"/>
      <c r="L229" s="27"/>
      <c r="M229" s="157" t="s">
        <v>1</v>
      </c>
      <c r="N229" s="158" t="s">
        <v>37</v>
      </c>
      <c r="O229" s="159">
        <v>0</v>
      </c>
      <c r="P229" s="159">
        <f>O229*H229</f>
        <v>0</v>
      </c>
      <c r="Q229" s="159">
        <v>0</v>
      </c>
      <c r="R229" s="159">
        <f>Q229*H229</f>
        <v>0</v>
      </c>
      <c r="S229" s="159">
        <v>0</v>
      </c>
      <c r="T229" s="160">
        <f>S229*H229</f>
        <v>0</v>
      </c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R229" s="161" t="s">
        <v>257</v>
      </c>
      <c r="AT229" s="161" t="s">
        <v>229</v>
      </c>
      <c r="AU229" s="161" t="s">
        <v>83</v>
      </c>
      <c r="AY229" s="14" t="s">
        <v>226</v>
      </c>
      <c r="BE229" s="162">
        <f>IF(N229="základná",J229,0)</f>
        <v>0</v>
      </c>
      <c r="BF229" s="162">
        <f>IF(N229="znížená",J229,0)</f>
        <v>174.16</v>
      </c>
      <c r="BG229" s="162">
        <f>IF(N229="zákl. prenesená",J229,0)</f>
        <v>0</v>
      </c>
      <c r="BH229" s="162">
        <f>IF(N229="zníž. prenesená",J229,0)</f>
        <v>0</v>
      </c>
      <c r="BI229" s="162">
        <f>IF(N229="nulová",J229,0)</f>
        <v>0</v>
      </c>
      <c r="BJ229" s="14" t="s">
        <v>83</v>
      </c>
      <c r="BK229" s="162">
        <f>ROUND(I229*H229,2)</f>
        <v>174.16</v>
      </c>
      <c r="BL229" s="14" t="s">
        <v>257</v>
      </c>
      <c r="BM229" s="161" t="s">
        <v>570</v>
      </c>
    </row>
    <row r="230" spans="1:65" s="2" customFormat="1" ht="21.75" customHeight="1">
      <c r="A230" s="26"/>
      <c r="B230" s="149"/>
      <c r="C230" s="150" t="s">
        <v>571</v>
      </c>
      <c r="D230" s="150" t="s">
        <v>229</v>
      </c>
      <c r="E230" s="151" t="s">
        <v>779</v>
      </c>
      <c r="F230" s="152" t="s">
        <v>780</v>
      </c>
      <c r="G230" s="153" t="s">
        <v>238</v>
      </c>
      <c r="H230" s="154">
        <v>73.36</v>
      </c>
      <c r="I230" s="155">
        <v>20.58</v>
      </c>
      <c r="J230" s="155">
        <f>ROUND(I230*H230,2)</f>
        <v>1509.75</v>
      </c>
      <c r="K230" s="156"/>
      <c r="L230" s="27"/>
      <c r="M230" s="157" t="s">
        <v>1</v>
      </c>
      <c r="N230" s="158" t="s">
        <v>37</v>
      </c>
      <c r="O230" s="159">
        <v>0</v>
      </c>
      <c r="P230" s="159">
        <f>O230*H230</f>
        <v>0</v>
      </c>
      <c r="Q230" s="159">
        <v>0</v>
      </c>
      <c r="R230" s="159">
        <f>Q230*H230</f>
        <v>0</v>
      </c>
      <c r="S230" s="159">
        <v>0</v>
      </c>
      <c r="T230" s="160">
        <f>S230*H230</f>
        <v>0</v>
      </c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R230" s="161" t="s">
        <v>257</v>
      </c>
      <c r="AT230" s="161" t="s">
        <v>229</v>
      </c>
      <c r="AU230" s="161" t="s">
        <v>83</v>
      </c>
      <c r="AY230" s="14" t="s">
        <v>226</v>
      </c>
      <c r="BE230" s="162">
        <f>IF(N230="základná",J230,0)</f>
        <v>0</v>
      </c>
      <c r="BF230" s="162">
        <f>IF(N230="znížená",J230,0)</f>
        <v>1509.75</v>
      </c>
      <c r="BG230" s="162">
        <f>IF(N230="zákl. prenesená",J230,0)</f>
        <v>0</v>
      </c>
      <c r="BH230" s="162">
        <f>IF(N230="zníž. prenesená",J230,0)</f>
        <v>0</v>
      </c>
      <c r="BI230" s="162">
        <f>IF(N230="nulová",J230,0)</f>
        <v>0</v>
      </c>
      <c r="BJ230" s="14" t="s">
        <v>83</v>
      </c>
      <c r="BK230" s="162">
        <f>ROUND(I230*H230,2)</f>
        <v>1509.75</v>
      </c>
      <c r="BL230" s="14" t="s">
        <v>257</v>
      </c>
      <c r="BM230" s="161" t="s">
        <v>574</v>
      </c>
    </row>
    <row r="231" spans="1:65" s="2" customFormat="1" ht="16.5" customHeight="1">
      <c r="A231" s="26"/>
      <c r="B231" s="149"/>
      <c r="C231" s="167" t="s">
        <v>451</v>
      </c>
      <c r="D231" s="167" t="s">
        <v>362</v>
      </c>
      <c r="E231" s="168" t="s">
        <v>782</v>
      </c>
      <c r="F231" s="169" t="s">
        <v>783</v>
      </c>
      <c r="G231" s="170" t="s">
        <v>238</v>
      </c>
      <c r="H231" s="171">
        <v>82.358999999999995</v>
      </c>
      <c r="I231" s="172">
        <v>12.32</v>
      </c>
      <c r="J231" s="172">
        <f>ROUND(I231*H231,2)</f>
        <v>1014.66</v>
      </c>
      <c r="K231" s="173"/>
      <c r="L231" s="174"/>
      <c r="M231" s="175" t="s">
        <v>1</v>
      </c>
      <c r="N231" s="176" t="s">
        <v>37</v>
      </c>
      <c r="O231" s="159">
        <v>0</v>
      </c>
      <c r="P231" s="159">
        <f>O231*H231</f>
        <v>0</v>
      </c>
      <c r="Q231" s="159">
        <v>0</v>
      </c>
      <c r="R231" s="159">
        <f>Q231*H231</f>
        <v>0</v>
      </c>
      <c r="S231" s="159">
        <v>0</v>
      </c>
      <c r="T231" s="160">
        <f>S231*H231</f>
        <v>0</v>
      </c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R231" s="161" t="s">
        <v>288</v>
      </c>
      <c r="AT231" s="161" t="s">
        <v>362</v>
      </c>
      <c r="AU231" s="161" t="s">
        <v>83</v>
      </c>
      <c r="AY231" s="14" t="s">
        <v>226</v>
      </c>
      <c r="BE231" s="162">
        <f>IF(N231="základná",J231,0)</f>
        <v>0</v>
      </c>
      <c r="BF231" s="162">
        <f>IF(N231="znížená",J231,0)</f>
        <v>1014.66</v>
      </c>
      <c r="BG231" s="162">
        <f>IF(N231="zákl. prenesená",J231,0)</f>
        <v>0</v>
      </c>
      <c r="BH231" s="162">
        <f>IF(N231="zníž. prenesená",J231,0)</f>
        <v>0</v>
      </c>
      <c r="BI231" s="162">
        <f>IF(N231="nulová",J231,0)</f>
        <v>0</v>
      </c>
      <c r="BJ231" s="14" t="s">
        <v>83</v>
      </c>
      <c r="BK231" s="162">
        <f>ROUND(I231*H231,2)</f>
        <v>1014.66</v>
      </c>
      <c r="BL231" s="14" t="s">
        <v>257</v>
      </c>
      <c r="BM231" s="161" t="s">
        <v>577</v>
      </c>
    </row>
    <row r="232" spans="1:65" s="2" customFormat="1" ht="24.2" customHeight="1">
      <c r="A232" s="26"/>
      <c r="B232" s="149"/>
      <c r="C232" s="150" t="s">
        <v>578</v>
      </c>
      <c r="D232" s="150" t="s">
        <v>229</v>
      </c>
      <c r="E232" s="151" t="s">
        <v>786</v>
      </c>
      <c r="F232" s="152" t="s">
        <v>787</v>
      </c>
      <c r="G232" s="153" t="s">
        <v>242</v>
      </c>
      <c r="H232" s="154">
        <v>1.84</v>
      </c>
      <c r="I232" s="155">
        <v>22.77</v>
      </c>
      <c r="J232" s="155">
        <f>ROUND(I232*H232,2)</f>
        <v>41.9</v>
      </c>
      <c r="K232" s="156"/>
      <c r="L232" s="27"/>
      <c r="M232" s="157" t="s">
        <v>1</v>
      </c>
      <c r="N232" s="158" t="s">
        <v>37</v>
      </c>
      <c r="O232" s="159">
        <v>0</v>
      </c>
      <c r="P232" s="159">
        <f>O232*H232</f>
        <v>0</v>
      </c>
      <c r="Q232" s="159">
        <v>0</v>
      </c>
      <c r="R232" s="159">
        <f>Q232*H232</f>
        <v>0</v>
      </c>
      <c r="S232" s="159">
        <v>0</v>
      </c>
      <c r="T232" s="160">
        <f>S232*H232</f>
        <v>0</v>
      </c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R232" s="161" t="s">
        <v>257</v>
      </c>
      <c r="AT232" s="161" t="s">
        <v>229</v>
      </c>
      <c r="AU232" s="161" t="s">
        <v>83</v>
      </c>
      <c r="AY232" s="14" t="s">
        <v>226</v>
      </c>
      <c r="BE232" s="162">
        <f>IF(N232="základná",J232,0)</f>
        <v>0</v>
      </c>
      <c r="BF232" s="162">
        <f>IF(N232="znížená",J232,0)</f>
        <v>41.9</v>
      </c>
      <c r="BG232" s="162">
        <f>IF(N232="zákl. prenesená",J232,0)</f>
        <v>0</v>
      </c>
      <c r="BH232" s="162">
        <f>IF(N232="zníž. prenesená",J232,0)</f>
        <v>0</v>
      </c>
      <c r="BI232" s="162">
        <f>IF(N232="nulová",J232,0)</f>
        <v>0</v>
      </c>
      <c r="BJ232" s="14" t="s">
        <v>83</v>
      </c>
      <c r="BK232" s="162">
        <f>ROUND(I232*H232,2)</f>
        <v>41.9</v>
      </c>
      <c r="BL232" s="14" t="s">
        <v>257</v>
      </c>
      <c r="BM232" s="161" t="s">
        <v>581</v>
      </c>
    </row>
    <row r="233" spans="1:65" s="12" customFormat="1" ht="22.9" customHeight="1">
      <c r="B233" s="137"/>
      <c r="D233" s="138" t="s">
        <v>70</v>
      </c>
      <c r="E233" s="147" t="s">
        <v>789</v>
      </c>
      <c r="F233" s="147" t="s">
        <v>790</v>
      </c>
      <c r="J233" s="148">
        <f>BK233</f>
        <v>1333.06</v>
      </c>
      <c r="L233" s="137"/>
      <c r="M233" s="141"/>
      <c r="N233" s="142"/>
      <c r="O233" s="142"/>
      <c r="P233" s="143">
        <f>SUM(P234:P241)</f>
        <v>0</v>
      </c>
      <c r="Q233" s="142"/>
      <c r="R233" s="143">
        <f>SUM(R234:R241)</f>
        <v>0</v>
      </c>
      <c r="S233" s="142"/>
      <c r="T233" s="144">
        <f>SUM(T234:T241)</f>
        <v>0</v>
      </c>
      <c r="AR233" s="138" t="s">
        <v>83</v>
      </c>
      <c r="AT233" s="145" t="s">
        <v>70</v>
      </c>
      <c r="AU233" s="145" t="s">
        <v>78</v>
      </c>
      <c r="AY233" s="138" t="s">
        <v>226</v>
      </c>
      <c r="BK233" s="146">
        <f>SUM(BK234:BK241)</f>
        <v>1333.06</v>
      </c>
    </row>
    <row r="234" spans="1:65" s="2" customFormat="1" ht="24.2" customHeight="1">
      <c r="A234" s="26"/>
      <c r="B234" s="149"/>
      <c r="C234" s="150" t="s">
        <v>454</v>
      </c>
      <c r="D234" s="150" t="s">
        <v>229</v>
      </c>
      <c r="E234" s="151" t="s">
        <v>791</v>
      </c>
      <c r="F234" s="152" t="s">
        <v>792</v>
      </c>
      <c r="G234" s="153" t="s">
        <v>232</v>
      </c>
      <c r="H234" s="154">
        <v>9.7449999999999992</v>
      </c>
      <c r="I234" s="155">
        <v>3.13</v>
      </c>
      <c r="J234" s="155">
        <f t="shared" ref="J234:J241" si="60">ROUND(I234*H234,2)</f>
        <v>30.5</v>
      </c>
      <c r="K234" s="156"/>
      <c r="L234" s="27"/>
      <c r="M234" s="157" t="s">
        <v>1</v>
      </c>
      <c r="N234" s="158" t="s">
        <v>37</v>
      </c>
      <c r="O234" s="159">
        <v>0</v>
      </c>
      <c r="P234" s="159">
        <f t="shared" ref="P234:P241" si="61">O234*H234</f>
        <v>0</v>
      </c>
      <c r="Q234" s="159">
        <v>0</v>
      </c>
      <c r="R234" s="159">
        <f t="shared" ref="R234:R241" si="62">Q234*H234</f>
        <v>0</v>
      </c>
      <c r="S234" s="159">
        <v>0</v>
      </c>
      <c r="T234" s="160">
        <f t="shared" ref="T234:T241" si="63">S234*H234</f>
        <v>0</v>
      </c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R234" s="161" t="s">
        <v>257</v>
      </c>
      <c r="AT234" s="161" t="s">
        <v>229</v>
      </c>
      <c r="AU234" s="161" t="s">
        <v>83</v>
      </c>
      <c r="AY234" s="14" t="s">
        <v>226</v>
      </c>
      <c r="BE234" s="162">
        <f t="shared" ref="BE234:BE241" si="64">IF(N234="základná",J234,0)</f>
        <v>0</v>
      </c>
      <c r="BF234" s="162">
        <f t="shared" ref="BF234:BF241" si="65">IF(N234="znížená",J234,0)</f>
        <v>30.5</v>
      </c>
      <c r="BG234" s="162">
        <f t="shared" ref="BG234:BG241" si="66">IF(N234="zákl. prenesená",J234,0)</f>
        <v>0</v>
      </c>
      <c r="BH234" s="162">
        <f t="shared" ref="BH234:BH241" si="67">IF(N234="zníž. prenesená",J234,0)</f>
        <v>0</v>
      </c>
      <c r="BI234" s="162">
        <f t="shared" ref="BI234:BI241" si="68">IF(N234="nulová",J234,0)</f>
        <v>0</v>
      </c>
      <c r="BJ234" s="14" t="s">
        <v>83</v>
      </c>
      <c r="BK234" s="162">
        <f t="shared" ref="BK234:BK241" si="69">ROUND(I234*H234,2)</f>
        <v>30.5</v>
      </c>
      <c r="BL234" s="14" t="s">
        <v>257</v>
      </c>
      <c r="BM234" s="161" t="s">
        <v>584</v>
      </c>
    </row>
    <row r="235" spans="1:65" s="2" customFormat="1" ht="16.5" customHeight="1">
      <c r="A235" s="26"/>
      <c r="B235" s="149"/>
      <c r="C235" s="167" t="s">
        <v>585</v>
      </c>
      <c r="D235" s="167" t="s">
        <v>362</v>
      </c>
      <c r="E235" s="168" t="s">
        <v>795</v>
      </c>
      <c r="F235" s="169" t="s">
        <v>2041</v>
      </c>
      <c r="G235" s="170" t="s">
        <v>232</v>
      </c>
      <c r="H235" s="171">
        <v>9.7449999999999992</v>
      </c>
      <c r="I235" s="172">
        <v>4.41</v>
      </c>
      <c r="J235" s="172">
        <f t="shared" si="60"/>
        <v>42.98</v>
      </c>
      <c r="K235" s="173"/>
      <c r="L235" s="174"/>
      <c r="M235" s="175" t="s">
        <v>1</v>
      </c>
      <c r="N235" s="176" t="s">
        <v>37</v>
      </c>
      <c r="O235" s="159">
        <v>0</v>
      </c>
      <c r="P235" s="159">
        <f t="shared" si="61"/>
        <v>0</v>
      </c>
      <c r="Q235" s="159">
        <v>0</v>
      </c>
      <c r="R235" s="159">
        <f t="shared" si="62"/>
        <v>0</v>
      </c>
      <c r="S235" s="159">
        <v>0</v>
      </c>
      <c r="T235" s="160">
        <f t="shared" si="63"/>
        <v>0</v>
      </c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R235" s="161" t="s">
        <v>288</v>
      </c>
      <c r="AT235" s="161" t="s">
        <v>362</v>
      </c>
      <c r="AU235" s="161" t="s">
        <v>83</v>
      </c>
      <c r="AY235" s="14" t="s">
        <v>226</v>
      </c>
      <c r="BE235" s="162">
        <f t="shared" si="64"/>
        <v>0</v>
      </c>
      <c r="BF235" s="162">
        <f t="shared" si="65"/>
        <v>42.98</v>
      </c>
      <c r="BG235" s="162">
        <f t="shared" si="66"/>
        <v>0</v>
      </c>
      <c r="BH235" s="162">
        <f t="shared" si="67"/>
        <v>0</v>
      </c>
      <c r="BI235" s="162">
        <f t="shared" si="68"/>
        <v>0</v>
      </c>
      <c r="BJ235" s="14" t="s">
        <v>83</v>
      </c>
      <c r="BK235" s="162">
        <f t="shared" si="69"/>
        <v>42.98</v>
      </c>
      <c r="BL235" s="14" t="s">
        <v>257</v>
      </c>
      <c r="BM235" s="161" t="s">
        <v>588</v>
      </c>
    </row>
    <row r="236" spans="1:65" s="2" customFormat="1" ht="21.75" customHeight="1">
      <c r="A236" s="26"/>
      <c r="B236" s="149"/>
      <c r="C236" s="150" t="s">
        <v>458</v>
      </c>
      <c r="D236" s="150" t="s">
        <v>229</v>
      </c>
      <c r="E236" s="151" t="s">
        <v>805</v>
      </c>
      <c r="F236" s="152" t="s">
        <v>806</v>
      </c>
      <c r="G236" s="153" t="s">
        <v>238</v>
      </c>
      <c r="H236" s="154">
        <v>22.89</v>
      </c>
      <c r="I236" s="155">
        <v>4.5</v>
      </c>
      <c r="J236" s="155">
        <f t="shared" si="60"/>
        <v>103.01</v>
      </c>
      <c r="K236" s="156"/>
      <c r="L236" s="27"/>
      <c r="M236" s="157" t="s">
        <v>1</v>
      </c>
      <c r="N236" s="158" t="s">
        <v>37</v>
      </c>
      <c r="O236" s="159">
        <v>0</v>
      </c>
      <c r="P236" s="159">
        <f t="shared" si="61"/>
        <v>0</v>
      </c>
      <c r="Q236" s="159">
        <v>0</v>
      </c>
      <c r="R236" s="159">
        <f t="shared" si="62"/>
        <v>0</v>
      </c>
      <c r="S236" s="159">
        <v>0</v>
      </c>
      <c r="T236" s="160">
        <f t="shared" si="63"/>
        <v>0</v>
      </c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R236" s="161" t="s">
        <v>257</v>
      </c>
      <c r="AT236" s="161" t="s">
        <v>229</v>
      </c>
      <c r="AU236" s="161" t="s">
        <v>83</v>
      </c>
      <c r="AY236" s="14" t="s">
        <v>226</v>
      </c>
      <c r="BE236" s="162">
        <f t="shared" si="64"/>
        <v>0</v>
      </c>
      <c r="BF236" s="162">
        <f t="shared" si="65"/>
        <v>103.01</v>
      </c>
      <c r="BG236" s="162">
        <f t="shared" si="66"/>
        <v>0</v>
      </c>
      <c r="BH236" s="162">
        <f t="shared" si="67"/>
        <v>0</v>
      </c>
      <c r="BI236" s="162">
        <f t="shared" si="68"/>
        <v>0</v>
      </c>
      <c r="BJ236" s="14" t="s">
        <v>83</v>
      </c>
      <c r="BK236" s="162">
        <f t="shared" si="69"/>
        <v>103.01</v>
      </c>
      <c r="BL236" s="14" t="s">
        <v>257</v>
      </c>
      <c r="BM236" s="161" t="s">
        <v>591</v>
      </c>
    </row>
    <row r="237" spans="1:65" s="2" customFormat="1" ht="16.5" customHeight="1">
      <c r="A237" s="26"/>
      <c r="B237" s="149"/>
      <c r="C237" s="167" t="s">
        <v>592</v>
      </c>
      <c r="D237" s="167" t="s">
        <v>362</v>
      </c>
      <c r="E237" s="168" t="s">
        <v>809</v>
      </c>
      <c r="F237" s="169" t="s">
        <v>810</v>
      </c>
      <c r="G237" s="170" t="s">
        <v>238</v>
      </c>
      <c r="H237" s="171">
        <v>24.035</v>
      </c>
      <c r="I237" s="172">
        <v>45.5</v>
      </c>
      <c r="J237" s="172">
        <f t="shared" si="60"/>
        <v>1093.5899999999999</v>
      </c>
      <c r="K237" s="173"/>
      <c r="L237" s="174"/>
      <c r="M237" s="175" t="s">
        <v>1</v>
      </c>
      <c r="N237" s="176" t="s">
        <v>37</v>
      </c>
      <c r="O237" s="159">
        <v>0</v>
      </c>
      <c r="P237" s="159">
        <f t="shared" si="61"/>
        <v>0</v>
      </c>
      <c r="Q237" s="159">
        <v>0</v>
      </c>
      <c r="R237" s="159">
        <f t="shared" si="62"/>
        <v>0</v>
      </c>
      <c r="S237" s="159">
        <v>0</v>
      </c>
      <c r="T237" s="160">
        <f t="shared" si="63"/>
        <v>0</v>
      </c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R237" s="161" t="s">
        <v>288</v>
      </c>
      <c r="AT237" s="161" t="s">
        <v>362</v>
      </c>
      <c r="AU237" s="161" t="s">
        <v>83</v>
      </c>
      <c r="AY237" s="14" t="s">
        <v>226</v>
      </c>
      <c r="BE237" s="162">
        <f t="shared" si="64"/>
        <v>0</v>
      </c>
      <c r="BF237" s="162">
        <f t="shared" si="65"/>
        <v>1093.5899999999999</v>
      </c>
      <c r="BG237" s="162">
        <f t="shared" si="66"/>
        <v>0</v>
      </c>
      <c r="BH237" s="162">
        <f t="shared" si="67"/>
        <v>0</v>
      </c>
      <c r="BI237" s="162">
        <f t="shared" si="68"/>
        <v>0</v>
      </c>
      <c r="BJ237" s="14" t="s">
        <v>83</v>
      </c>
      <c r="BK237" s="162">
        <f t="shared" si="69"/>
        <v>1093.5899999999999</v>
      </c>
      <c r="BL237" s="14" t="s">
        <v>257</v>
      </c>
      <c r="BM237" s="161" t="s">
        <v>595</v>
      </c>
    </row>
    <row r="238" spans="1:65" s="2" customFormat="1" ht="24.2" customHeight="1">
      <c r="A238" s="26"/>
      <c r="B238" s="149"/>
      <c r="C238" s="150" t="s">
        <v>461</v>
      </c>
      <c r="D238" s="150" t="s">
        <v>229</v>
      </c>
      <c r="E238" s="151" t="s">
        <v>812</v>
      </c>
      <c r="F238" s="152" t="s">
        <v>813</v>
      </c>
      <c r="G238" s="153" t="s">
        <v>238</v>
      </c>
      <c r="H238" s="154">
        <v>22.89</v>
      </c>
      <c r="I238" s="155">
        <v>0.76</v>
      </c>
      <c r="J238" s="155">
        <f t="shared" si="60"/>
        <v>17.399999999999999</v>
      </c>
      <c r="K238" s="156"/>
      <c r="L238" s="27"/>
      <c r="M238" s="157" t="s">
        <v>1</v>
      </c>
      <c r="N238" s="158" t="s">
        <v>37</v>
      </c>
      <c r="O238" s="159">
        <v>0</v>
      </c>
      <c r="P238" s="159">
        <f t="shared" si="61"/>
        <v>0</v>
      </c>
      <c r="Q238" s="159">
        <v>0</v>
      </c>
      <c r="R238" s="159">
        <f t="shared" si="62"/>
        <v>0</v>
      </c>
      <c r="S238" s="159">
        <v>0</v>
      </c>
      <c r="T238" s="160">
        <f t="shared" si="63"/>
        <v>0</v>
      </c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R238" s="161" t="s">
        <v>257</v>
      </c>
      <c r="AT238" s="161" t="s">
        <v>229</v>
      </c>
      <c r="AU238" s="161" t="s">
        <v>83</v>
      </c>
      <c r="AY238" s="14" t="s">
        <v>226</v>
      </c>
      <c r="BE238" s="162">
        <f t="shared" si="64"/>
        <v>0</v>
      </c>
      <c r="BF238" s="162">
        <f t="shared" si="65"/>
        <v>17.399999999999999</v>
      </c>
      <c r="BG238" s="162">
        <f t="shared" si="66"/>
        <v>0</v>
      </c>
      <c r="BH238" s="162">
        <f t="shared" si="67"/>
        <v>0</v>
      </c>
      <c r="BI238" s="162">
        <f t="shared" si="68"/>
        <v>0</v>
      </c>
      <c r="BJ238" s="14" t="s">
        <v>83</v>
      </c>
      <c r="BK238" s="162">
        <f t="shared" si="69"/>
        <v>17.399999999999999</v>
      </c>
      <c r="BL238" s="14" t="s">
        <v>257</v>
      </c>
      <c r="BM238" s="161" t="s">
        <v>598</v>
      </c>
    </row>
    <row r="239" spans="1:65" s="2" customFormat="1" ht="24.2" customHeight="1">
      <c r="A239" s="26"/>
      <c r="B239" s="149"/>
      <c r="C239" s="167" t="s">
        <v>599</v>
      </c>
      <c r="D239" s="167" t="s">
        <v>362</v>
      </c>
      <c r="E239" s="168" t="s">
        <v>816</v>
      </c>
      <c r="F239" s="169" t="s">
        <v>817</v>
      </c>
      <c r="G239" s="170" t="s">
        <v>238</v>
      </c>
      <c r="H239" s="171">
        <v>24.035</v>
      </c>
      <c r="I239" s="172">
        <v>0.51</v>
      </c>
      <c r="J239" s="172">
        <f t="shared" si="60"/>
        <v>12.26</v>
      </c>
      <c r="K239" s="173"/>
      <c r="L239" s="174"/>
      <c r="M239" s="175" t="s">
        <v>1</v>
      </c>
      <c r="N239" s="176" t="s">
        <v>37</v>
      </c>
      <c r="O239" s="159">
        <v>0</v>
      </c>
      <c r="P239" s="159">
        <f t="shared" si="61"/>
        <v>0</v>
      </c>
      <c r="Q239" s="159">
        <v>0</v>
      </c>
      <c r="R239" s="159">
        <f t="shared" si="62"/>
        <v>0</v>
      </c>
      <c r="S239" s="159">
        <v>0</v>
      </c>
      <c r="T239" s="160">
        <f t="shared" si="63"/>
        <v>0</v>
      </c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R239" s="161" t="s">
        <v>288</v>
      </c>
      <c r="AT239" s="161" t="s">
        <v>362</v>
      </c>
      <c r="AU239" s="161" t="s">
        <v>83</v>
      </c>
      <c r="AY239" s="14" t="s">
        <v>226</v>
      </c>
      <c r="BE239" s="162">
        <f t="shared" si="64"/>
        <v>0</v>
      </c>
      <c r="BF239" s="162">
        <f t="shared" si="65"/>
        <v>12.26</v>
      </c>
      <c r="BG239" s="162">
        <f t="shared" si="66"/>
        <v>0</v>
      </c>
      <c r="BH239" s="162">
        <f t="shared" si="67"/>
        <v>0</v>
      </c>
      <c r="BI239" s="162">
        <f t="shared" si="68"/>
        <v>0</v>
      </c>
      <c r="BJ239" s="14" t="s">
        <v>83</v>
      </c>
      <c r="BK239" s="162">
        <f t="shared" si="69"/>
        <v>12.26</v>
      </c>
      <c r="BL239" s="14" t="s">
        <v>257</v>
      </c>
      <c r="BM239" s="161" t="s">
        <v>602</v>
      </c>
    </row>
    <row r="240" spans="1:65" s="2" customFormat="1" ht="16.5" customHeight="1">
      <c r="A240" s="26"/>
      <c r="B240" s="149"/>
      <c r="C240" s="150" t="s">
        <v>465</v>
      </c>
      <c r="D240" s="150" t="s">
        <v>229</v>
      </c>
      <c r="E240" s="151" t="s">
        <v>819</v>
      </c>
      <c r="F240" s="152" t="s">
        <v>820</v>
      </c>
      <c r="G240" s="153" t="s">
        <v>238</v>
      </c>
      <c r="H240" s="154">
        <v>22.89</v>
      </c>
      <c r="I240" s="155">
        <v>1.1399999999999999</v>
      </c>
      <c r="J240" s="155">
        <f t="shared" si="60"/>
        <v>26.09</v>
      </c>
      <c r="K240" s="156"/>
      <c r="L240" s="27"/>
      <c r="M240" s="157" t="s">
        <v>1</v>
      </c>
      <c r="N240" s="158" t="s">
        <v>37</v>
      </c>
      <c r="O240" s="159">
        <v>0</v>
      </c>
      <c r="P240" s="159">
        <f t="shared" si="61"/>
        <v>0</v>
      </c>
      <c r="Q240" s="159">
        <v>0</v>
      </c>
      <c r="R240" s="159">
        <f t="shared" si="62"/>
        <v>0</v>
      </c>
      <c r="S240" s="159">
        <v>0</v>
      </c>
      <c r="T240" s="160">
        <f t="shared" si="63"/>
        <v>0</v>
      </c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R240" s="161" t="s">
        <v>257</v>
      </c>
      <c r="AT240" s="161" t="s">
        <v>229</v>
      </c>
      <c r="AU240" s="161" t="s">
        <v>83</v>
      </c>
      <c r="AY240" s="14" t="s">
        <v>226</v>
      </c>
      <c r="BE240" s="162">
        <f t="shared" si="64"/>
        <v>0</v>
      </c>
      <c r="BF240" s="162">
        <f t="shared" si="65"/>
        <v>26.09</v>
      </c>
      <c r="BG240" s="162">
        <f t="shared" si="66"/>
        <v>0</v>
      </c>
      <c r="BH240" s="162">
        <f t="shared" si="67"/>
        <v>0</v>
      </c>
      <c r="BI240" s="162">
        <f t="shared" si="68"/>
        <v>0</v>
      </c>
      <c r="BJ240" s="14" t="s">
        <v>83</v>
      </c>
      <c r="BK240" s="162">
        <f t="shared" si="69"/>
        <v>26.09</v>
      </c>
      <c r="BL240" s="14" t="s">
        <v>257</v>
      </c>
      <c r="BM240" s="161" t="s">
        <v>604</v>
      </c>
    </row>
    <row r="241" spans="1:65" s="2" customFormat="1" ht="24.2" customHeight="1">
      <c r="A241" s="26"/>
      <c r="B241" s="149"/>
      <c r="C241" s="150" t="s">
        <v>605</v>
      </c>
      <c r="D241" s="150" t="s">
        <v>229</v>
      </c>
      <c r="E241" s="151" t="s">
        <v>823</v>
      </c>
      <c r="F241" s="152" t="s">
        <v>824</v>
      </c>
      <c r="G241" s="153" t="s">
        <v>242</v>
      </c>
      <c r="H241" s="154">
        <v>0.188</v>
      </c>
      <c r="I241" s="155">
        <v>38.47</v>
      </c>
      <c r="J241" s="155">
        <f t="shared" si="60"/>
        <v>7.23</v>
      </c>
      <c r="K241" s="156"/>
      <c r="L241" s="27"/>
      <c r="M241" s="157" t="s">
        <v>1</v>
      </c>
      <c r="N241" s="158" t="s">
        <v>37</v>
      </c>
      <c r="O241" s="159">
        <v>0</v>
      </c>
      <c r="P241" s="159">
        <f t="shared" si="61"/>
        <v>0</v>
      </c>
      <c r="Q241" s="159">
        <v>0</v>
      </c>
      <c r="R241" s="159">
        <f t="shared" si="62"/>
        <v>0</v>
      </c>
      <c r="S241" s="159">
        <v>0</v>
      </c>
      <c r="T241" s="160">
        <f t="shared" si="63"/>
        <v>0</v>
      </c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R241" s="161" t="s">
        <v>257</v>
      </c>
      <c r="AT241" s="161" t="s">
        <v>229</v>
      </c>
      <c r="AU241" s="161" t="s">
        <v>83</v>
      </c>
      <c r="AY241" s="14" t="s">
        <v>226</v>
      </c>
      <c r="BE241" s="162">
        <f t="shared" si="64"/>
        <v>0</v>
      </c>
      <c r="BF241" s="162">
        <f t="shared" si="65"/>
        <v>7.23</v>
      </c>
      <c r="BG241" s="162">
        <f t="shared" si="66"/>
        <v>0</v>
      </c>
      <c r="BH241" s="162">
        <f t="shared" si="67"/>
        <v>0</v>
      </c>
      <c r="BI241" s="162">
        <f t="shared" si="68"/>
        <v>0</v>
      </c>
      <c r="BJ241" s="14" t="s">
        <v>83</v>
      </c>
      <c r="BK241" s="162">
        <f t="shared" si="69"/>
        <v>7.23</v>
      </c>
      <c r="BL241" s="14" t="s">
        <v>257</v>
      </c>
      <c r="BM241" s="161" t="s">
        <v>608</v>
      </c>
    </row>
    <row r="242" spans="1:65" s="12" customFormat="1" ht="22.9" customHeight="1">
      <c r="B242" s="137"/>
      <c r="D242" s="138" t="s">
        <v>70</v>
      </c>
      <c r="E242" s="147" t="s">
        <v>826</v>
      </c>
      <c r="F242" s="147" t="s">
        <v>827</v>
      </c>
      <c r="J242" s="148">
        <f>BK242</f>
        <v>5783.59</v>
      </c>
      <c r="L242" s="137"/>
      <c r="M242" s="141"/>
      <c r="N242" s="142"/>
      <c r="O242" s="142"/>
      <c r="P242" s="143">
        <f>SUM(P243:P249)</f>
        <v>0</v>
      </c>
      <c r="Q242" s="142"/>
      <c r="R242" s="143">
        <f>SUM(R243:R249)</f>
        <v>0</v>
      </c>
      <c r="S242" s="142"/>
      <c r="T242" s="144">
        <f>SUM(T243:T249)</f>
        <v>0</v>
      </c>
      <c r="AR242" s="138" t="s">
        <v>83</v>
      </c>
      <c r="AT242" s="145" t="s">
        <v>70</v>
      </c>
      <c r="AU242" s="145" t="s">
        <v>78</v>
      </c>
      <c r="AY242" s="138" t="s">
        <v>226</v>
      </c>
      <c r="BK242" s="146">
        <f>SUM(BK243:BK249)</f>
        <v>5783.59</v>
      </c>
    </row>
    <row r="243" spans="1:65" s="2" customFormat="1" ht="16.5" customHeight="1">
      <c r="A243" s="26"/>
      <c r="B243" s="149"/>
      <c r="C243" s="150" t="s">
        <v>468</v>
      </c>
      <c r="D243" s="150" t="s">
        <v>229</v>
      </c>
      <c r="E243" s="151" t="s">
        <v>828</v>
      </c>
      <c r="F243" s="152" t="s">
        <v>2042</v>
      </c>
      <c r="G243" s="153" t="s">
        <v>238</v>
      </c>
      <c r="H243" s="154">
        <v>115.122</v>
      </c>
      <c r="I243" s="155">
        <v>28.53</v>
      </c>
      <c r="J243" s="155">
        <f t="shared" ref="J243:J249" si="70">ROUND(I243*H243,2)</f>
        <v>3284.43</v>
      </c>
      <c r="K243" s="156"/>
      <c r="L243" s="27"/>
      <c r="M243" s="157" t="s">
        <v>1</v>
      </c>
      <c r="N243" s="158" t="s">
        <v>37</v>
      </c>
      <c r="O243" s="159">
        <v>0</v>
      </c>
      <c r="P243" s="159">
        <f t="shared" ref="P243:P249" si="71">O243*H243</f>
        <v>0</v>
      </c>
      <c r="Q243" s="159">
        <v>0</v>
      </c>
      <c r="R243" s="159">
        <f t="shared" ref="R243:R249" si="72">Q243*H243</f>
        <v>0</v>
      </c>
      <c r="S243" s="159">
        <v>0</v>
      </c>
      <c r="T243" s="160">
        <f t="shared" ref="T243:T249" si="73">S243*H243</f>
        <v>0</v>
      </c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R243" s="161" t="s">
        <v>257</v>
      </c>
      <c r="AT243" s="161" t="s">
        <v>229</v>
      </c>
      <c r="AU243" s="161" t="s">
        <v>83</v>
      </c>
      <c r="AY243" s="14" t="s">
        <v>226</v>
      </c>
      <c r="BE243" s="162">
        <f t="shared" ref="BE243:BE249" si="74">IF(N243="základná",J243,0)</f>
        <v>0</v>
      </c>
      <c r="BF243" s="162">
        <f t="shared" ref="BF243:BF249" si="75">IF(N243="znížená",J243,0)</f>
        <v>3284.43</v>
      </c>
      <c r="BG243" s="162">
        <f t="shared" ref="BG243:BG249" si="76">IF(N243="zákl. prenesená",J243,0)</f>
        <v>0</v>
      </c>
      <c r="BH243" s="162">
        <f t="shared" ref="BH243:BH249" si="77">IF(N243="zníž. prenesená",J243,0)</f>
        <v>0</v>
      </c>
      <c r="BI243" s="162">
        <f t="shared" ref="BI243:BI249" si="78">IF(N243="nulová",J243,0)</f>
        <v>0</v>
      </c>
      <c r="BJ243" s="14" t="s">
        <v>83</v>
      </c>
      <c r="BK243" s="162">
        <f t="shared" ref="BK243:BK249" si="79">ROUND(I243*H243,2)</f>
        <v>3284.43</v>
      </c>
      <c r="BL243" s="14" t="s">
        <v>257</v>
      </c>
      <c r="BM243" s="161" t="s">
        <v>611</v>
      </c>
    </row>
    <row r="244" spans="1:65" s="2" customFormat="1" ht="21.75" customHeight="1">
      <c r="A244" s="26"/>
      <c r="B244" s="149"/>
      <c r="C244" s="167" t="s">
        <v>612</v>
      </c>
      <c r="D244" s="167" t="s">
        <v>362</v>
      </c>
      <c r="E244" s="168" t="s">
        <v>832</v>
      </c>
      <c r="F244" s="169" t="s">
        <v>833</v>
      </c>
      <c r="G244" s="170" t="s">
        <v>238</v>
      </c>
      <c r="H244" s="171">
        <v>120.878</v>
      </c>
      <c r="I244" s="172">
        <v>14.95</v>
      </c>
      <c r="J244" s="172">
        <f t="shared" si="70"/>
        <v>1807.13</v>
      </c>
      <c r="K244" s="173"/>
      <c r="L244" s="174"/>
      <c r="M244" s="175" t="s">
        <v>1</v>
      </c>
      <c r="N244" s="176" t="s">
        <v>37</v>
      </c>
      <c r="O244" s="159">
        <v>0</v>
      </c>
      <c r="P244" s="159">
        <f t="shared" si="71"/>
        <v>0</v>
      </c>
      <c r="Q244" s="159">
        <v>0</v>
      </c>
      <c r="R244" s="159">
        <f t="shared" si="72"/>
        <v>0</v>
      </c>
      <c r="S244" s="159">
        <v>0</v>
      </c>
      <c r="T244" s="160">
        <f t="shared" si="73"/>
        <v>0</v>
      </c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R244" s="161" t="s">
        <v>288</v>
      </c>
      <c r="AT244" s="161" t="s">
        <v>362</v>
      </c>
      <c r="AU244" s="161" t="s">
        <v>83</v>
      </c>
      <c r="AY244" s="14" t="s">
        <v>226</v>
      </c>
      <c r="BE244" s="162">
        <f t="shared" si="74"/>
        <v>0</v>
      </c>
      <c r="BF244" s="162">
        <f t="shared" si="75"/>
        <v>1807.13</v>
      </c>
      <c r="BG244" s="162">
        <f t="shared" si="76"/>
        <v>0</v>
      </c>
      <c r="BH244" s="162">
        <f t="shared" si="77"/>
        <v>0</v>
      </c>
      <c r="BI244" s="162">
        <f t="shared" si="78"/>
        <v>0</v>
      </c>
      <c r="BJ244" s="14" t="s">
        <v>83</v>
      </c>
      <c r="BK244" s="162">
        <f t="shared" si="79"/>
        <v>1807.13</v>
      </c>
      <c r="BL244" s="14" t="s">
        <v>257</v>
      </c>
      <c r="BM244" s="161" t="s">
        <v>615</v>
      </c>
    </row>
    <row r="245" spans="1:65" s="2" customFormat="1" ht="16.5" customHeight="1">
      <c r="A245" s="26"/>
      <c r="B245" s="149"/>
      <c r="C245" s="150" t="s">
        <v>472</v>
      </c>
      <c r="D245" s="150" t="s">
        <v>229</v>
      </c>
      <c r="E245" s="151" t="s">
        <v>835</v>
      </c>
      <c r="F245" s="152" t="s">
        <v>836</v>
      </c>
      <c r="G245" s="153" t="s">
        <v>232</v>
      </c>
      <c r="H245" s="154">
        <v>154.97499999999999</v>
      </c>
      <c r="I245" s="155">
        <v>0.83</v>
      </c>
      <c r="J245" s="155">
        <f t="shared" si="70"/>
        <v>128.63</v>
      </c>
      <c r="K245" s="156"/>
      <c r="L245" s="27"/>
      <c r="M245" s="157" t="s">
        <v>1</v>
      </c>
      <c r="N245" s="158" t="s">
        <v>37</v>
      </c>
      <c r="O245" s="159">
        <v>0</v>
      </c>
      <c r="P245" s="159">
        <f t="shared" si="71"/>
        <v>0</v>
      </c>
      <c r="Q245" s="159">
        <v>0</v>
      </c>
      <c r="R245" s="159">
        <f t="shared" si="72"/>
        <v>0</v>
      </c>
      <c r="S245" s="159">
        <v>0</v>
      </c>
      <c r="T245" s="160">
        <f t="shared" si="73"/>
        <v>0</v>
      </c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R245" s="161" t="s">
        <v>257</v>
      </c>
      <c r="AT245" s="161" t="s">
        <v>229</v>
      </c>
      <c r="AU245" s="161" t="s">
        <v>83</v>
      </c>
      <c r="AY245" s="14" t="s">
        <v>226</v>
      </c>
      <c r="BE245" s="162">
        <f t="shared" si="74"/>
        <v>0</v>
      </c>
      <c r="BF245" s="162">
        <f t="shared" si="75"/>
        <v>128.63</v>
      </c>
      <c r="BG245" s="162">
        <f t="shared" si="76"/>
        <v>0</v>
      </c>
      <c r="BH245" s="162">
        <f t="shared" si="77"/>
        <v>0</v>
      </c>
      <c r="BI245" s="162">
        <f t="shared" si="78"/>
        <v>0</v>
      </c>
      <c r="BJ245" s="14" t="s">
        <v>83</v>
      </c>
      <c r="BK245" s="162">
        <f t="shared" si="79"/>
        <v>128.63</v>
      </c>
      <c r="BL245" s="14" t="s">
        <v>257</v>
      </c>
      <c r="BM245" s="161" t="s">
        <v>618</v>
      </c>
    </row>
    <row r="246" spans="1:65" s="2" customFormat="1" ht="16.5" customHeight="1">
      <c r="A246" s="26"/>
      <c r="B246" s="149"/>
      <c r="C246" s="167" t="s">
        <v>619</v>
      </c>
      <c r="D246" s="167" t="s">
        <v>362</v>
      </c>
      <c r="E246" s="168" t="s">
        <v>839</v>
      </c>
      <c r="F246" s="169" t="s">
        <v>840</v>
      </c>
      <c r="G246" s="170" t="s">
        <v>232</v>
      </c>
      <c r="H246" s="171">
        <v>154.97499999999999</v>
      </c>
      <c r="I246" s="172">
        <v>1.1100000000000001</v>
      </c>
      <c r="J246" s="172">
        <f t="shared" si="70"/>
        <v>172.02</v>
      </c>
      <c r="K246" s="173"/>
      <c r="L246" s="174"/>
      <c r="M246" s="175" t="s">
        <v>1</v>
      </c>
      <c r="N246" s="176" t="s">
        <v>37</v>
      </c>
      <c r="O246" s="159">
        <v>0</v>
      </c>
      <c r="P246" s="159">
        <f t="shared" si="71"/>
        <v>0</v>
      </c>
      <c r="Q246" s="159">
        <v>0</v>
      </c>
      <c r="R246" s="159">
        <f t="shared" si="72"/>
        <v>0</v>
      </c>
      <c r="S246" s="159">
        <v>0</v>
      </c>
      <c r="T246" s="160">
        <f t="shared" si="73"/>
        <v>0</v>
      </c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R246" s="161" t="s">
        <v>288</v>
      </c>
      <c r="AT246" s="161" t="s">
        <v>362</v>
      </c>
      <c r="AU246" s="161" t="s">
        <v>83</v>
      </c>
      <c r="AY246" s="14" t="s">
        <v>226</v>
      </c>
      <c r="BE246" s="162">
        <f t="shared" si="74"/>
        <v>0</v>
      </c>
      <c r="BF246" s="162">
        <f t="shared" si="75"/>
        <v>172.02</v>
      </c>
      <c r="BG246" s="162">
        <f t="shared" si="76"/>
        <v>0</v>
      </c>
      <c r="BH246" s="162">
        <f t="shared" si="77"/>
        <v>0</v>
      </c>
      <c r="BI246" s="162">
        <f t="shared" si="78"/>
        <v>0</v>
      </c>
      <c r="BJ246" s="14" t="s">
        <v>83</v>
      </c>
      <c r="BK246" s="162">
        <f t="shared" si="79"/>
        <v>172.02</v>
      </c>
      <c r="BL246" s="14" t="s">
        <v>257</v>
      </c>
      <c r="BM246" s="161" t="s">
        <v>622</v>
      </c>
    </row>
    <row r="247" spans="1:65" s="2" customFormat="1" ht="33" customHeight="1">
      <c r="A247" s="26"/>
      <c r="B247" s="149"/>
      <c r="C247" s="150" t="s">
        <v>475</v>
      </c>
      <c r="D247" s="150" t="s">
        <v>229</v>
      </c>
      <c r="E247" s="151" t="s">
        <v>1775</v>
      </c>
      <c r="F247" s="152" t="s">
        <v>1776</v>
      </c>
      <c r="G247" s="153" t="s">
        <v>238</v>
      </c>
      <c r="H247" s="154">
        <v>4.9930000000000003</v>
      </c>
      <c r="I247" s="155">
        <v>29.46</v>
      </c>
      <c r="J247" s="155">
        <f t="shared" si="70"/>
        <v>147.09</v>
      </c>
      <c r="K247" s="156"/>
      <c r="L247" s="27"/>
      <c r="M247" s="157" t="s">
        <v>1</v>
      </c>
      <c r="N247" s="158" t="s">
        <v>37</v>
      </c>
      <c r="O247" s="159">
        <v>0</v>
      </c>
      <c r="P247" s="159">
        <f t="shared" si="71"/>
        <v>0</v>
      </c>
      <c r="Q247" s="159">
        <v>0</v>
      </c>
      <c r="R247" s="159">
        <f t="shared" si="72"/>
        <v>0</v>
      </c>
      <c r="S247" s="159">
        <v>0</v>
      </c>
      <c r="T247" s="160">
        <f t="shared" si="73"/>
        <v>0</v>
      </c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R247" s="161" t="s">
        <v>257</v>
      </c>
      <c r="AT247" s="161" t="s">
        <v>229</v>
      </c>
      <c r="AU247" s="161" t="s">
        <v>83</v>
      </c>
      <c r="AY247" s="14" t="s">
        <v>226</v>
      </c>
      <c r="BE247" s="162">
        <f t="shared" si="74"/>
        <v>0</v>
      </c>
      <c r="BF247" s="162">
        <f t="shared" si="75"/>
        <v>147.09</v>
      </c>
      <c r="BG247" s="162">
        <f t="shared" si="76"/>
        <v>0</v>
      </c>
      <c r="BH247" s="162">
        <f t="shared" si="77"/>
        <v>0</v>
      </c>
      <c r="BI247" s="162">
        <f t="shared" si="78"/>
        <v>0</v>
      </c>
      <c r="BJ247" s="14" t="s">
        <v>83</v>
      </c>
      <c r="BK247" s="162">
        <f t="shared" si="79"/>
        <v>147.09</v>
      </c>
      <c r="BL247" s="14" t="s">
        <v>257</v>
      </c>
      <c r="BM247" s="161" t="s">
        <v>627</v>
      </c>
    </row>
    <row r="248" spans="1:65" s="2" customFormat="1" ht="37.9" customHeight="1">
      <c r="A248" s="26"/>
      <c r="B248" s="149"/>
      <c r="C248" s="167" t="s">
        <v>628</v>
      </c>
      <c r="D248" s="167" t="s">
        <v>362</v>
      </c>
      <c r="E248" s="168" t="s">
        <v>1777</v>
      </c>
      <c r="F248" s="169" t="s">
        <v>1778</v>
      </c>
      <c r="G248" s="170" t="s">
        <v>238</v>
      </c>
      <c r="H248" s="171">
        <v>5.2430000000000003</v>
      </c>
      <c r="I248" s="172">
        <v>36.9</v>
      </c>
      <c r="J248" s="172">
        <f t="shared" si="70"/>
        <v>193.47</v>
      </c>
      <c r="K248" s="173"/>
      <c r="L248" s="174"/>
      <c r="M248" s="175" t="s">
        <v>1</v>
      </c>
      <c r="N248" s="176" t="s">
        <v>37</v>
      </c>
      <c r="O248" s="159">
        <v>0</v>
      </c>
      <c r="P248" s="159">
        <f t="shared" si="71"/>
        <v>0</v>
      </c>
      <c r="Q248" s="159">
        <v>0</v>
      </c>
      <c r="R248" s="159">
        <f t="shared" si="72"/>
        <v>0</v>
      </c>
      <c r="S248" s="159">
        <v>0</v>
      </c>
      <c r="T248" s="160">
        <f t="shared" si="73"/>
        <v>0</v>
      </c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R248" s="161" t="s">
        <v>288</v>
      </c>
      <c r="AT248" s="161" t="s">
        <v>362</v>
      </c>
      <c r="AU248" s="161" t="s">
        <v>83</v>
      </c>
      <c r="AY248" s="14" t="s">
        <v>226</v>
      </c>
      <c r="BE248" s="162">
        <f t="shared" si="74"/>
        <v>0</v>
      </c>
      <c r="BF248" s="162">
        <f t="shared" si="75"/>
        <v>193.47</v>
      </c>
      <c r="BG248" s="162">
        <f t="shared" si="76"/>
        <v>0</v>
      </c>
      <c r="BH248" s="162">
        <f t="shared" si="77"/>
        <v>0</v>
      </c>
      <c r="BI248" s="162">
        <f t="shared" si="78"/>
        <v>0</v>
      </c>
      <c r="BJ248" s="14" t="s">
        <v>83</v>
      </c>
      <c r="BK248" s="162">
        <f t="shared" si="79"/>
        <v>193.47</v>
      </c>
      <c r="BL248" s="14" t="s">
        <v>257</v>
      </c>
      <c r="BM248" s="161" t="s">
        <v>631</v>
      </c>
    </row>
    <row r="249" spans="1:65" s="2" customFormat="1" ht="24.2" customHeight="1">
      <c r="A249" s="26"/>
      <c r="B249" s="149"/>
      <c r="C249" s="150" t="s">
        <v>477</v>
      </c>
      <c r="D249" s="150" t="s">
        <v>229</v>
      </c>
      <c r="E249" s="151" t="s">
        <v>842</v>
      </c>
      <c r="F249" s="152" t="s">
        <v>843</v>
      </c>
      <c r="G249" s="153" t="s">
        <v>242</v>
      </c>
      <c r="H249" s="154">
        <v>2.2320000000000002</v>
      </c>
      <c r="I249" s="155">
        <v>22.77</v>
      </c>
      <c r="J249" s="155">
        <f t="shared" si="70"/>
        <v>50.82</v>
      </c>
      <c r="K249" s="156"/>
      <c r="L249" s="27"/>
      <c r="M249" s="157" t="s">
        <v>1</v>
      </c>
      <c r="N249" s="158" t="s">
        <v>37</v>
      </c>
      <c r="O249" s="159">
        <v>0</v>
      </c>
      <c r="P249" s="159">
        <f t="shared" si="71"/>
        <v>0</v>
      </c>
      <c r="Q249" s="159">
        <v>0</v>
      </c>
      <c r="R249" s="159">
        <f t="shared" si="72"/>
        <v>0</v>
      </c>
      <c r="S249" s="159">
        <v>0</v>
      </c>
      <c r="T249" s="160">
        <f t="shared" si="73"/>
        <v>0</v>
      </c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R249" s="161" t="s">
        <v>257</v>
      </c>
      <c r="AT249" s="161" t="s">
        <v>229</v>
      </c>
      <c r="AU249" s="161" t="s">
        <v>83</v>
      </c>
      <c r="AY249" s="14" t="s">
        <v>226</v>
      </c>
      <c r="BE249" s="162">
        <f t="shared" si="74"/>
        <v>0</v>
      </c>
      <c r="BF249" s="162">
        <f t="shared" si="75"/>
        <v>50.82</v>
      </c>
      <c r="BG249" s="162">
        <f t="shared" si="76"/>
        <v>0</v>
      </c>
      <c r="BH249" s="162">
        <f t="shared" si="77"/>
        <v>0</v>
      </c>
      <c r="BI249" s="162">
        <f t="shared" si="78"/>
        <v>0</v>
      </c>
      <c r="BJ249" s="14" t="s">
        <v>83</v>
      </c>
      <c r="BK249" s="162">
        <f t="shared" si="79"/>
        <v>50.82</v>
      </c>
      <c r="BL249" s="14" t="s">
        <v>257</v>
      </c>
      <c r="BM249" s="161" t="s">
        <v>634</v>
      </c>
    </row>
    <row r="250" spans="1:65" s="12" customFormat="1" ht="22.9" customHeight="1">
      <c r="B250" s="137"/>
      <c r="D250" s="138" t="s">
        <v>70</v>
      </c>
      <c r="E250" s="147" t="s">
        <v>851</v>
      </c>
      <c r="F250" s="147" t="s">
        <v>852</v>
      </c>
      <c r="J250" s="148">
        <f>BK250</f>
        <v>1200.0899999999999</v>
      </c>
      <c r="L250" s="137"/>
      <c r="M250" s="141"/>
      <c r="N250" s="142"/>
      <c r="O250" s="142"/>
      <c r="P250" s="143">
        <f>P251</f>
        <v>0</v>
      </c>
      <c r="Q250" s="142"/>
      <c r="R250" s="143">
        <f>R251</f>
        <v>0</v>
      </c>
      <c r="S250" s="142"/>
      <c r="T250" s="144">
        <f>T251</f>
        <v>0</v>
      </c>
      <c r="AR250" s="138" t="s">
        <v>83</v>
      </c>
      <c r="AT250" s="145" t="s">
        <v>70</v>
      </c>
      <c r="AU250" s="145" t="s">
        <v>78</v>
      </c>
      <c r="AY250" s="138" t="s">
        <v>226</v>
      </c>
      <c r="BK250" s="146">
        <f>BK251</f>
        <v>1200.0899999999999</v>
      </c>
    </row>
    <row r="251" spans="1:65" s="2" customFormat="1" ht="37.9" customHeight="1">
      <c r="A251" s="26"/>
      <c r="B251" s="149"/>
      <c r="C251" s="150" t="s">
        <v>635</v>
      </c>
      <c r="D251" s="150" t="s">
        <v>229</v>
      </c>
      <c r="E251" s="151" t="s">
        <v>853</v>
      </c>
      <c r="F251" s="152" t="s">
        <v>854</v>
      </c>
      <c r="G251" s="153" t="s">
        <v>238</v>
      </c>
      <c r="H251" s="154">
        <v>275.88200000000001</v>
      </c>
      <c r="I251" s="155">
        <v>4.3499999999999996</v>
      </c>
      <c r="J251" s="155">
        <f>ROUND(I251*H251,2)</f>
        <v>1200.0899999999999</v>
      </c>
      <c r="K251" s="156"/>
      <c r="L251" s="27"/>
      <c r="M251" s="163" t="s">
        <v>1</v>
      </c>
      <c r="N251" s="164" t="s">
        <v>37</v>
      </c>
      <c r="O251" s="165">
        <v>0</v>
      </c>
      <c r="P251" s="165">
        <f>O251*H251</f>
        <v>0</v>
      </c>
      <c r="Q251" s="165">
        <v>0</v>
      </c>
      <c r="R251" s="165">
        <f>Q251*H251</f>
        <v>0</v>
      </c>
      <c r="S251" s="165">
        <v>0</v>
      </c>
      <c r="T251" s="166">
        <f>S251*H251</f>
        <v>0</v>
      </c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R251" s="161" t="s">
        <v>257</v>
      </c>
      <c r="AT251" s="161" t="s">
        <v>229</v>
      </c>
      <c r="AU251" s="161" t="s">
        <v>83</v>
      </c>
      <c r="AY251" s="14" t="s">
        <v>226</v>
      </c>
      <c r="BE251" s="162">
        <f>IF(N251="základná",J251,0)</f>
        <v>0</v>
      </c>
      <c r="BF251" s="162">
        <f>IF(N251="znížená",J251,0)</f>
        <v>1200.0899999999999</v>
      </c>
      <c r="BG251" s="162">
        <f>IF(N251="zákl. prenesená",J251,0)</f>
        <v>0</v>
      </c>
      <c r="BH251" s="162">
        <f>IF(N251="zníž. prenesená",J251,0)</f>
        <v>0</v>
      </c>
      <c r="BI251" s="162">
        <f>IF(N251="nulová",J251,0)</f>
        <v>0</v>
      </c>
      <c r="BJ251" s="14" t="s">
        <v>83</v>
      </c>
      <c r="BK251" s="162">
        <f>ROUND(I251*H251,2)</f>
        <v>1200.0899999999999</v>
      </c>
      <c r="BL251" s="14" t="s">
        <v>257</v>
      </c>
      <c r="BM251" s="161" t="s">
        <v>638</v>
      </c>
    </row>
    <row r="252" spans="1:65" s="2" customFormat="1" ht="6.95" customHeight="1">
      <c r="A252" s="26"/>
      <c r="B252" s="44"/>
      <c r="C252" s="45"/>
      <c r="D252" s="45"/>
      <c r="E252" s="45"/>
      <c r="F252" s="45"/>
      <c r="G252" s="45"/>
      <c r="H252" s="45"/>
      <c r="I252" s="45"/>
      <c r="J252" s="45"/>
      <c r="K252" s="45"/>
      <c r="L252" s="27"/>
      <c r="M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</row>
    <row r="254" spans="1:65">
      <c r="H254" s="179"/>
    </row>
  </sheetData>
  <autoFilter ref="C141:K251" xr:uid="{00000000-0009-0000-0000-00000E000000}"/>
  <mergeCells count="14">
    <mergeCell ref="E132:H132"/>
    <mergeCell ref="E130:H130"/>
    <mergeCell ref="E134:H134"/>
    <mergeCell ref="L2:V2"/>
    <mergeCell ref="E85:H85"/>
    <mergeCell ref="E89:H89"/>
    <mergeCell ref="E87:H87"/>
    <mergeCell ref="E91:H91"/>
    <mergeCell ref="E128:H128"/>
    <mergeCell ref="E7:H7"/>
    <mergeCell ref="E11:H11"/>
    <mergeCell ref="E9:H9"/>
    <mergeCell ref="E13:H13"/>
    <mergeCell ref="E31:H3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BM185"/>
  <sheetViews>
    <sheetView showGridLines="0" topLeftCell="A129" workbookViewId="0">
      <selection activeCell="I129" sqref="I129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146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s="1" customFormat="1" ht="12" customHeight="1">
      <c r="B8" s="17"/>
      <c r="D8" s="23" t="s">
        <v>192</v>
      </c>
      <c r="L8" s="17"/>
    </row>
    <row r="9" spans="1:46" s="2" customFormat="1" ht="16.5" customHeight="1">
      <c r="A9" s="26"/>
      <c r="B9" s="27"/>
      <c r="C9" s="26"/>
      <c r="D9" s="26"/>
      <c r="E9" s="224" t="s">
        <v>2043</v>
      </c>
      <c r="F9" s="223"/>
      <c r="G9" s="223"/>
      <c r="H9" s="223"/>
      <c r="I9" s="26"/>
      <c r="J9" s="26"/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 ht="12" customHeight="1">
      <c r="A10" s="26"/>
      <c r="B10" s="27"/>
      <c r="C10" s="26"/>
      <c r="D10" s="23" t="s">
        <v>194</v>
      </c>
      <c r="E10" s="26"/>
      <c r="F10" s="26"/>
      <c r="G10" s="26"/>
      <c r="H10" s="26"/>
      <c r="I10" s="26"/>
      <c r="J10" s="26"/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16.5" customHeight="1">
      <c r="A11" s="26"/>
      <c r="B11" s="27"/>
      <c r="C11" s="26"/>
      <c r="D11" s="26"/>
      <c r="E11" s="189" t="s">
        <v>2044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>
      <c r="A12" s="26"/>
      <c r="B12" s="27"/>
      <c r="C12" s="26"/>
      <c r="D12" s="26"/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2" customHeight="1">
      <c r="A13" s="26"/>
      <c r="B13" s="27"/>
      <c r="C13" s="26"/>
      <c r="D13" s="23" t="s">
        <v>14</v>
      </c>
      <c r="E13" s="26"/>
      <c r="F13" s="21" t="s">
        <v>1</v>
      </c>
      <c r="G13" s="26"/>
      <c r="H13" s="26"/>
      <c r="I13" s="23" t="s">
        <v>15</v>
      </c>
      <c r="J13" s="21" t="s">
        <v>1</v>
      </c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12" customHeight="1">
      <c r="A14" s="26"/>
      <c r="B14" s="27"/>
      <c r="C14" s="26"/>
      <c r="D14" s="23" t="s">
        <v>16</v>
      </c>
      <c r="E14" s="26"/>
      <c r="F14" s="21" t="s">
        <v>17</v>
      </c>
      <c r="G14" s="26"/>
      <c r="H14" s="26"/>
      <c r="I14" s="23" t="s">
        <v>18</v>
      </c>
      <c r="J14" s="52" t="str">
        <f>'Rekapitulácia stavby'!AN8</f>
        <v>12. 5. 2022</v>
      </c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0.9" customHeight="1">
      <c r="A15" s="26"/>
      <c r="B15" s="27"/>
      <c r="C15" s="26"/>
      <c r="D15" s="26"/>
      <c r="E15" s="26"/>
      <c r="F15" s="26"/>
      <c r="G15" s="26"/>
      <c r="H15" s="26"/>
      <c r="I15" s="26"/>
      <c r="J15" s="26"/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20</v>
      </c>
      <c r="E16" s="26"/>
      <c r="F16" s="26"/>
      <c r="G16" s="26"/>
      <c r="H16" s="26"/>
      <c r="I16" s="23" t="s">
        <v>21</v>
      </c>
      <c r="J16" s="21" t="s">
        <v>1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8" customHeight="1">
      <c r="A17" s="26"/>
      <c r="B17" s="27"/>
      <c r="C17" s="26"/>
      <c r="D17" s="26"/>
      <c r="E17" s="21" t="s">
        <v>22</v>
      </c>
      <c r="F17" s="26"/>
      <c r="G17" s="26"/>
      <c r="H17" s="26"/>
      <c r="I17" s="23" t="s">
        <v>23</v>
      </c>
      <c r="J17" s="21" t="s">
        <v>1</v>
      </c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6.95" customHeight="1">
      <c r="A18" s="26"/>
      <c r="B18" s="27"/>
      <c r="C18" s="26"/>
      <c r="D18" s="26"/>
      <c r="E18" s="26"/>
      <c r="F18" s="26"/>
      <c r="G18" s="26"/>
      <c r="H18" s="26"/>
      <c r="I18" s="26"/>
      <c r="J18" s="26"/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2" customHeight="1">
      <c r="A19" s="26"/>
      <c r="B19" s="27"/>
      <c r="C19" s="26"/>
      <c r="D19" s="23" t="s">
        <v>24</v>
      </c>
      <c r="E19" s="26"/>
      <c r="F19" s="26"/>
      <c r="G19" s="26"/>
      <c r="H19" s="26"/>
      <c r="I19" s="23" t="s">
        <v>21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18" customHeight="1">
      <c r="A20" s="26"/>
      <c r="B20" s="27"/>
      <c r="C20" s="26"/>
      <c r="D20" s="26"/>
      <c r="E20" s="21" t="s">
        <v>25</v>
      </c>
      <c r="F20" s="26"/>
      <c r="G20" s="26"/>
      <c r="H20" s="26"/>
      <c r="I20" s="23" t="s">
        <v>23</v>
      </c>
      <c r="J20" s="21" t="s">
        <v>1</v>
      </c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6.95" customHeight="1">
      <c r="A21" s="26"/>
      <c r="B21" s="27"/>
      <c r="C21" s="26"/>
      <c r="D21" s="26"/>
      <c r="E21" s="26"/>
      <c r="F21" s="26"/>
      <c r="G21" s="26"/>
      <c r="H21" s="26"/>
      <c r="I21" s="26"/>
      <c r="J21" s="26"/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2" customHeight="1">
      <c r="A22" s="26"/>
      <c r="B22" s="27"/>
      <c r="C22" s="26"/>
      <c r="D22" s="23" t="s">
        <v>26</v>
      </c>
      <c r="E22" s="26"/>
      <c r="F22" s="26"/>
      <c r="G22" s="26"/>
      <c r="H22" s="26"/>
      <c r="I22" s="23" t="s">
        <v>21</v>
      </c>
      <c r="J22" s="21" t="str">
        <f>IF('Rekapitulácia stavby'!AN16="","",'Rekapitulácia stavby'!AN16)</f>
        <v/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18" customHeight="1">
      <c r="A23" s="26"/>
      <c r="B23" s="27"/>
      <c r="C23" s="26"/>
      <c r="D23" s="26"/>
      <c r="E23" s="21" t="str">
        <f>IF('Rekapitulácia stavby'!E17="","",'Rekapitulácia stavby'!E17)</f>
        <v xml:space="preserve"> </v>
      </c>
      <c r="F23" s="26"/>
      <c r="G23" s="26"/>
      <c r="H23" s="26"/>
      <c r="I23" s="23" t="s">
        <v>23</v>
      </c>
      <c r="J23" s="21" t="str">
        <f>IF('Rekapitulácia stavby'!AN17="","",'Rekapitulácia stavby'!AN17)</f>
        <v/>
      </c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6.95" customHeight="1">
      <c r="A24" s="26"/>
      <c r="B24" s="27"/>
      <c r="C24" s="26"/>
      <c r="D24" s="26"/>
      <c r="E24" s="26"/>
      <c r="F24" s="26"/>
      <c r="G24" s="26"/>
      <c r="H24" s="26"/>
      <c r="I24" s="26"/>
      <c r="J24" s="26"/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2" customHeight="1">
      <c r="A25" s="26"/>
      <c r="B25" s="27"/>
      <c r="C25" s="26"/>
      <c r="D25" s="23" t="s">
        <v>29</v>
      </c>
      <c r="E25" s="26"/>
      <c r="F25" s="26"/>
      <c r="G25" s="26"/>
      <c r="H25" s="26"/>
      <c r="I25" s="23" t="s">
        <v>21</v>
      </c>
      <c r="J25" s="21" t="str">
        <f>IF('Rekapitulácia stavby'!AN19="","",'Rekapitulácia stavby'!AN19)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18" customHeight="1">
      <c r="A26" s="26"/>
      <c r="B26" s="27"/>
      <c r="C26" s="26"/>
      <c r="D26" s="26"/>
      <c r="E26" s="21" t="str">
        <f>IF('Rekapitulácia stavby'!E20="","",'Rekapitulácia stavby'!E20)</f>
        <v xml:space="preserve"> </v>
      </c>
      <c r="F26" s="26"/>
      <c r="G26" s="26"/>
      <c r="H26" s="26"/>
      <c r="I26" s="23" t="s">
        <v>23</v>
      </c>
      <c r="J26" s="21" t="str">
        <f>IF('Rekapitulácia stavby'!AN20="","",'Rekapitulácia stavby'!AN20)</f>
        <v/>
      </c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6.95" customHeight="1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2" customHeight="1">
      <c r="A28" s="26"/>
      <c r="B28" s="27"/>
      <c r="C28" s="26"/>
      <c r="D28" s="23" t="s">
        <v>30</v>
      </c>
      <c r="E28" s="26"/>
      <c r="F28" s="26"/>
      <c r="G28" s="26"/>
      <c r="H28" s="26"/>
      <c r="I28" s="26"/>
      <c r="J28" s="26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8" customFormat="1" ht="16.5" customHeight="1">
      <c r="A29" s="98"/>
      <c r="B29" s="99"/>
      <c r="C29" s="98"/>
      <c r="D29" s="98"/>
      <c r="E29" s="218" t="s">
        <v>1</v>
      </c>
      <c r="F29" s="218"/>
      <c r="G29" s="218"/>
      <c r="H29" s="218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6.95" customHeight="1">
      <c r="A30" s="26"/>
      <c r="B30" s="27"/>
      <c r="C30" s="26"/>
      <c r="D30" s="26"/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6.95" customHeight="1">
      <c r="A31" s="26"/>
      <c r="B31" s="27"/>
      <c r="C31" s="26"/>
      <c r="D31" s="63"/>
      <c r="E31" s="63"/>
      <c r="F31" s="63"/>
      <c r="G31" s="63"/>
      <c r="H31" s="63"/>
      <c r="I31" s="63"/>
      <c r="J31" s="63"/>
      <c r="K31" s="63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25.35" customHeight="1">
      <c r="A32" s="26"/>
      <c r="B32" s="27"/>
      <c r="C32" s="26"/>
      <c r="D32" s="101" t="s">
        <v>31</v>
      </c>
      <c r="E32" s="26"/>
      <c r="F32" s="26"/>
      <c r="G32" s="26"/>
      <c r="H32" s="26"/>
      <c r="I32" s="26"/>
      <c r="J32" s="68">
        <f>ROUND(J128, 2)</f>
        <v>134810.39000000001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customHeight="1">
      <c r="A34" s="26"/>
      <c r="B34" s="27"/>
      <c r="C34" s="26"/>
      <c r="D34" s="26"/>
      <c r="E34" s="26"/>
      <c r="F34" s="30" t="s">
        <v>33</v>
      </c>
      <c r="G34" s="26"/>
      <c r="H34" s="26"/>
      <c r="I34" s="30" t="s">
        <v>32</v>
      </c>
      <c r="J34" s="30" t="s">
        <v>34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customHeight="1">
      <c r="A35" s="26"/>
      <c r="B35" s="27"/>
      <c r="C35" s="26"/>
      <c r="D35" s="97" t="s">
        <v>35</v>
      </c>
      <c r="E35" s="32" t="s">
        <v>36</v>
      </c>
      <c r="F35" s="102">
        <f>ROUND((SUM(BE128:BE182)),  2)</f>
        <v>0</v>
      </c>
      <c r="G35" s="103"/>
      <c r="H35" s="103"/>
      <c r="I35" s="104">
        <v>0.2</v>
      </c>
      <c r="J35" s="102">
        <f>ROUND(((SUM(BE128:BE182))*I35),  2)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32" t="s">
        <v>37</v>
      </c>
      <c r="F36" s="105">
        <f>ROUND((SUM(BF128:BF182)),  2)</f>
        <v>134810.39000000001</v>
      </c>
      <c r="G36" s="26"/>
      <c r="H36" s="26"/>
      <c r="I36" s="106">
        <v>0.2</v>
      </c>
      <c r="J36" s="105">
        <f>ROUND(((SUM(BF128:BF182))*I36),  2)</f>
        <v>26962.080000000002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hidden="1" customHeight="1">
      <c r="A37" s="26"/>
      <c r="B37" s="27"/>
      <c r="C37" s="26"/>
      <c r="D37" s="26"/>
      <c r="E37" s="23" t="s">
        <v>38</v>
      </c>
      <c r="F37" s="105">
        <f>ROUND((SUM(BG128:BG182)),  2)</f>
        <v>0</v>
      </c>
      <c r="G37" s="26"/>
      <c r="H37" s="26"/>
      <c r="I37" s="106">
        <v>0.2</v>
      </c>
      <c r="J37" s="105">
        <f>0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hidden="1" customHeight="1">
      <c r="A38" s="26"/>
      <c r="B38" s="27"/>
      <c r="C38" s="26"/>
      <c r="D38" s="26"/>
      <c r="E38" s="23" t="s">
        <v>39</v>
      </c>
      <c r="F38" s="105">
        <f>ROUND((SUM(BH128:BH182)),  2)</f>
        <v>0</v>
      </c>
      <c r="G38" s="26"/>
      <c r="H38" s="26"/>
      <c r="I38" s="106">
        <v>0.2</v>
      </c>
      <c r="J38" s="105">
        <f>0</f>
        <v>0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32" t="s">
        <v>40</v>
      </c>
      <c r="F39" s="102">
        <f>ROUND((SUM(BI128:BI182)),  2)</f>
        <v>0</v>
      </c>
      <c r="G39" s="103"/>
      <c r="H39" s="103"/>
      <c r="I39" s="104">
        <v>0</v>
      </c>
      <c r="J39" s="102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6.95" customHeight="1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25.35" customHeight="1">
      <c r="A41" s="26"/>
      <c r="B41" s="27"/>
      <c r="C41" s="107"/>
      <c r="D41" s="108" t="s">
        <v>41</v>
      </c>
      <c r="E41" s="57"/>
      <c r="F41" s="57"/>
      <c r="G41" s="109" t="s">
        <v>42</v>
      </c>
      <c r="H41" s="110" t="s">
        <v>43</v>
      </c>
      <c r="I41" s="57"/>
      <c r="J41" s="111">
        <f>SUM(J32:J39)</f>
        <v>161772.47000000003</v>
      </c>
      <c r="K41" s="112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14.4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2" customFormat="1" ht="16.5" customHeight="1">
      <c r="A87" s="26"/>
      <c r="B87" s="27"/>
      <c r="C87" s="26"/>
      <c r="D87" s="26"/>
      <c r="E87" s="224" t="s">
        <v>2043</v>
      </c>
      <c r="F87" s="223"/>
      <c r="G87" s="223"/>
      <c r="H87" s="223"/>
      <c r="I87" s="26"/>
      <c r="J87" s="26"/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31" s="2" customFormat="1" ht="12" customHeight="1">
      <c r="A88" s="26"/>
      <c r="B88" s="27"/>
      <c r="C88" s="23" t="s">
        <v>194</v>
      </c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31" s="2" customFormat="1" ht="16.5" customHeight="1">
      <c r="A89" s="26"/>
      <c r="B89" s="27"/>
      <c r="C89" s="26"/>
      <c r="D89" s="26"/>
      <c r="E89" s="189" t="str">
        <f>E11</f>
        <v>SO 03.1 - Spevnené plochy a komunikácie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6.95" customHeight="1">
      <c r="A90" s="26"/>
      <c r="B90" s="27"/>
      <c r="C90" s="26"/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2" customHeight="1">
      <c r="A91" s="26"/>
      <c r="B91" s="27"/>
      <c r="C91" s="23" t="s">
        <v>16</v>
      </c>
      <c r="D91" s="26"/>
      <c r="E91" s="26"/>
      <c r="F91" s="21" t="str">
        <f>F14</f>
        <v>kú: Jelka,p.č.:1174/1,4,24,25</v>
      </c>
      <c r="G91" s="26"/>
      <c r="H91" s="26"/>
      <c r="I91" s="23" t="s">
        <v>18</v>
      </c>
      <c r="J91" s="52" t="str">
        <f>IF(J14="","",J14)</f>
        <v>12. 5. 2022</v>
      </c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5.2" customHeight="1">
      <c r="A93" s="26"/>
      <c r="B93" s="27"/>
      <c r="C93" s="23" t="s">
        <v>20</v>
      </c>
      <c r="D93" s="26"/>
      <c r="E93" s="26"/>
      <c r="F93" s="21" t="str">
        <f>E17</f>
        <v>Obec Jelka, Mierová 959/17, 925 23 Jelka</v>
      </c>
      <c r="G93" s="26"/>
      <c r="H93" s="26"/>
      <c r="I93" s="23" t="s">
        <v>26</v>
      </c>
      <c r="J93" s="24" t="str">
        <f>E23</f>
        <v xml:space="preserve"> 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15.2" customHeight="1">
      <c r="A94" s="26"/>
      <c r="B94" s="27"/>
      <c r="C94" s="23" t="s">
        <v>24</v>
      </c>
      <c r="D94" s="26"/>
      <c r="E94" s="26"/>
      <c r="F94" s="21" t="str">
        <f>IF(E20="","",E20)</f>
        <v>BALA, a.s., Veľká Budafa 66, 930 34 Holice</v>
      </c>
      <c r="G94" s="26"/>
      <c r="H94" s="26"/>
      <c r="I94" s="23" t="s">
        <v>29</v>
      </c>
      <c r="J94" s="24" t="str">
        <f>E26</f>
        <v xml:space="preserve"> </v>
      </c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0.35" customHeight="1">
      <c r="A95" s="26"/>
      <c r="B95" s="27"/>
      <c r="C95" s="26"/>
      <c r="D95" s="26"/>
      <c r="E95" s="26"/>
      <c r="F95" s="26"/>
      <c r="G95" s="26"/>
      <c r="H95" s="26"/>
      <c r="I95" s="26"/>
      <c r="J95" s="26"/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29.25" customHeight="1">
      <c r="A96" s="26"/>
      <c r="B96" s="27"/>
      <c r="C96" s="115" t="s">
        <v>199</v>
      </c>
      <c r="D96" s="107"/>
      <c r="E96" s="107"/>
      <c r="F96" s="107"/>
      <c r="G96" s="107"/>
      <c r="H96" s="107"/>
      <c r="I96" s="107"/>
      <c r="J96" s="116" t="s">
        <v>200</v>
      </c>
      <c r="K96" s="107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2.9" customHeight="1">
      <c r="A98" s="26"/>
      <c r="B98" s="27"/>
      <c r="C98" s="117" t="s">
        <v>201</v>
      </c>
      <c r="D98" s="26"/>
      <c r="E98" s="26"/>
      <c r="F98" s="26"/>
      <c r="G98" s="26"/>
      <c r="H98" s="26"/>
      <c r="I98" s="26"/>
      <c r="J98" s="68">
        <f>J128</f>
        <v>134810.38999999998</v>
      </c>
      <c r="K98" s="26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U98" s="14" t="s">
        <v>202</v>
      </c>
    </row>
    <row r="99" spans="1:47" s="9" customFormat="1" ht="24.95" customHeight="1">
      <c r="B99" s="118"/>
      <c r="D99" s="119" t="s">
        <v>203</v>
      </c>
      <c r="E99" s="120"/>
      <c r="F99" s="120"/>
      <c r="G99" s="120"/>
      <c r="H99" s="120"/>
      <c r="I99" s="120"/>
      <c r="J99" s="121">
        <f>J129</f>
        <v>129809.9</v>
      </c>
      <c r="L99" s="118"/>
    </row>
    <row r="100" spans="1:47" s="10" customFormat="1" ht="19.899999999999999" customHeight="1">
      <c r="B100" s="122"/>
      <c r="D100" s="123" t="s">
        <v>332</v>
      </c>
      <c r="E100" s="124"/>
      <c r="F100" s="124"/>
      <c r="G100" s="124"/>
      <c r="H100" s="124"/>
      <c r="I100" s="124"/>
      <c r="J100" s="125">
        <f>J130</f>
        <v>7353.5499999999993</v>
      </c>
      <c r="L100" s="122"/>
    </row>
    <row r="101" spans="1:47" s="10" customFormat="1" ht="19.899999999999999" customHeight="1">
      <c r="B101" s="122"/>
      <c r="D101" s="123" t="s">
        <v>1704</v>
      </c>
      <c r="E101" s="124"/>
      <c r="F101" s="124"/>
      <c r="G101" s="124"/>
      <c r="H101" s="124"/>
      <c r="I101" s="124"/>
      <c r="J101" s="125">
        <f>J138</f>
        <v>2757.08</v>
      </c>
      <c r="L101" s="122"/>
    </row>
    <row r="102" spans="1:47" s="10" customFormat="1" ht="19.899999999999999" customHeight="1">
      <c r="B102" s="122"/>
      <c r="D102" s="123" t="s">
        <v>2045</v>
      </c>
      <c r="E102" s="124"/>
      <c r="F102" s="124"/>
      <c r="G102" s="124"/>
      <c r="H102" s="124"/>
      <c r="I102" s="124"/>
      <c r="J102" s="125">
        <f>J141</f>
        <v>57478.709999999992</v>
      </c>
      <c r="L102" s="122"/>
    </row>
    <row r="103" spans="1:47" s="10" customFormat="1" ht="19.899999999999999" customHeight="1">
      <c r="B103" s="122"/>
      <c r="D103" s="123" t="s">
        <v>204</v>
      </c>
      <c r="E103" s="124"/>
      <c r="F103" s="124"/>
      <c r="G103" s="124"/>
      <c r="H103" s="124"/>
      <c r="I103" s="124"/>
      <c r="J103" s="125">
        <f>J158</f>
        <v>60207.59</v>
      </c>
      <c r="L103" s="122"/>
    </row>
    <row r="104" spans="1:47" s="10" customFormat="1" ht="19.899999999999999" customHeight="1">
      <c r="B104" s="122"/>
      <c r="D104" s="123" t="s">
        <v>206</v>
      </c>
      <c r="E104" s="124"/>
      <c r="F104" s="124"/>
      <c r="G104" s="124"/>
      <c r="H104" s="124"/>
      <c r="I104" s="124"/>
      <c r="J104" s="125">
        <f>J177</f>
        <v>2012.97</v>
      </c>
      <c r="L104" s="122"/>
    </row>
    <row r="105" spans="1:47" s="9" customFormat="1" ht="24.95" customHeight="1">
      <c r="B105" s="118"/>
      <c r="D105" s="119" t="s">
        <v>207</v>
      </c>
      <c r="E105" s="120"/>
      <c r="F105" s="120"/>
      <c r="G105" s="120"/>
      <c r="H105" s="120"/>
      <c r="I105" s="120"/>
      <c r="J105" s="121">
        <f>J179</f>
        <v>5000.49</v>
      </c>
      <c r="L105" s="118"/>
    </row>
    <row r="106" spans="1:47" s="10" customFormat="1" ht="19.899999999999999" customHeight="1">
      <c r="B106" s="122"/>
      <c r="D106" s="123" t="s">
        <v>338</v>
      </c>
      <c r="E106" s="124"/>
      <c r="F106" s="124"/>
      <c r="G106" s="124"/>
      <c r="H106" s="124"/>
      <c r="I106" s="124"/>
      <c r="J106" s="125">
        <f>J180</f>
        <v>5000.49</v>
      </c>
      <c r="L106" s="122"/>
    </row>
    <row r="107" spans="1:47" s="2" customFormat="1" ht="21.75" customHeight="1">
      <c r="A107" s="26"/>
      <c r="B107" s="27"/>
      <c r="C107" s="26"/>
      <c r="D107" s="26"/>
      <c r="E107" s="26"/>
      <c r="F107" s="26"/>
      <c r="G107" s="26"/>
      <c r="H107" s="26"/>
      <c r="I107" s="26"/>
      <c r="J107" s="26"/>
      <c r="K107" s="26"/>
      <c r="L107" s="39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</row>
    <row r="108" spans="1:47" s="2" customFormat="1" ht="6.95" customHeight="1">
      <c r="A108" s="26"/>
      <c r="B108" s="44"/>
      <c r="C108" s="45"/>
      <c r="D108" s="45"/>
      <c r="E108" s="45"/>
      <c r="F108" s="45"/>
      <c r="G108" s="45"/>
      <c r="H108" s="45"/>
      <c r="I108" s="45"/>
      <c r="J108" s="45"/>
      <c r="K108" s="45"/>
      <c r="L108" s="39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</row>
    <row r="112" spans="1:47" s="2" customFormat="1" ht="6.95" customHeight="1">
      <c r="A112" s="26"/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63" s="2" customFormat="1" ht="24.95" customHeight="1">
      <c r="A113" s="26"/>
      <c r="B113" s="27"/>
      <c r="C113" s="18" t="s">
        <v>212</v>
      </c>
      <c r="D113" s="26"/>
      <c r="E113" s="26"/>
      <c r="F113" s="26"/>
      <c r="G113" s="26"/>
      <c r="H113" s="26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63" s="2" customFormat="1" ht="6.95" customHeight="1">
      <c r="A114" s="26"/>
      <c r="B114" s="27"/>
      <c r="C114" s="26"/>
      <c r="D114" s="26"/>
      <c r="E114" s="26"/>
      <c r="F114" s="26"/>
      <c r="G114" s="26"/>
      <c r="H114" s="26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63" s="2" customFormat="1" ht="12" customHeight="1">
      <c r="A115" s="26"/>
      <c r="B115" s="27"/>
      <c r="C115" s="23" t="s">
        <v>12</v>
      </c>
      <c r="D115" s="26"/>
      <c r="E115" s="26"/>
      <c r="F115" s="26"/>
      <c r="G115" s="26"/>
      <c r="H115" s="26"/>
      <c r="I115" s="26"/>
      <c r="J115" s="26"/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63" s="2" customFormat="1" ht="16.5" customHeight="1">
      <c r="A116" s="26"/>
      <c r="B116" s="27"/>
      <c r="C116" s="26"/>
      <c r="D116" s="26"/>
      <c r="E116" s="224" t="str">
        <f>E7</f>
        <v>Prestavba budov zdravotného strediska</v>
      </c>
      <c r="F116" s="225"/>
      <c r="G116" s="225"/>
      <c r="H116" s="225"/>
      <c r="I116" s="26"/>
      <c r="J116" s="26"/>
      <c r="K116" s="26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63" s="1" customFormat="1" ht="12" customHeight="1">
      <c r="B117" s="17"/>
      <c r="C117" s="23" t="s">
        <v>192</v>
      </c>
      <c r="L117" s="17"/>
    </row>
    <row r="118" spans="1:63" s="2" customFormat="1" ht="16.5" customHeight="1">
      <c r="A118" s="26"/>
      <c r="B118" s="27"/>
      <c r="C118" s="26"/>
      <c r="D118" s="26"/>
      <c r="E118" s="224" t="s">
        <v>2043</v>
      </c>
      <c r="F118" s="223"/>
      <c r="G118" s="223"/>
      <c r="H118" s="223"/>
      <c r="I118" s="26"/>
      <c r="J118" s="26"/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63" s="2" customFormat="1" ht="12" customHeight="1">
      <c r="A119" s="26"/>
      <c r="B119" s="27"/>
      <c r="C119" s="23" t="s">
        <v>194</v>
      </c>
      <c r="D119" s="26"/>
      <c r="E119" s="26"/>
      <c r="F119" s="26"/>
      <c r="G119" s="26"/>
      <c r="H119" s="26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63" s="2" customFormat="1" ht="16.5" customHeight="1">
      <c r="A120" s="26"/>
      <c r="B120" s="27"/>
      <c r="C120" s="26"/>
      <c r="D120" s="26"/>
      <c r="E120" s="189" t="str">
        <f>E11</f>
        <v>SO 03.1 - Spevnené plochy a komunikácie</v>
      </c>
      <c r="F120" s="223"/>
      <c r="G120" s="223"/>
      <c r="H120" s="223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63" s="2" customFormat="1" ht="6.95" customHeight="1">
      <c r="A121" s="26"/>
      <c r="B121" s="27"/>
      <c r="C121" s="26"/>
      <c r="D121" s="26"/>
      <c r="E121" s="26"/>
      <c r="F121" s="26"/>
      <c r="G121" s="26"/>
      <c r="H121" s="26"/>
      <c r="I121" s="26"/>
      <c r="J121" s="26"/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63" s="2" customFormat="1" ht="12" customHeight="1">
      <c r="A122" s="26"/>
      <c r="B122" s="27"/>
      <c r="C122" s="23" t="s">
        <v>16</v>
      </c>
      <c r="D122" s="26"/>
      <c r="E122" s="26"/>
      <c r="F122" s="21" t="str">
        <f>F14</f>
        <v>kú: Jelka,p.č.:1174/1,4,24,25</v>
      </c>
      <c r="G122" s="26"/>
      <c r="H122" s="26"/>
      <c r="I122" s="23" t="s">
        <v>18</v>
      </c>
      <c r="J122" s="52" t="str">
        <f>IF(J14="","",J14)</f>
        <v>12. 5. 2022</v>
      </c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63" s="2" customFormat="1" ht="6.95" customHeight="1">
      <c r="A123" s="26"/>
      <c r="B123" s="27"/>
      <c r="C123" s="26"/>
      <c r="D123" s="26"/>
      <c r="E123" s="26"/>
      <c r="F123" s="26"/>
      <c r="G123" s="26"/>
      <c r="H123" s="26"/>
      <c r="I123" s="26"/>
      <c r="J123" s="26"/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63" s="2" customFormat="1" ht="15.2" customHeight="1">
      <c r="A124" s="26"/>
      <c r="B124" s="27"/>
      <c r="C124" s="23" t="s">
        <v>20</v>
      </c>
      <c r="D124" s="26"/>
      <c r="E124" s="26"/>
      <c r="F124" s="21" t="str">
        <f>E17</f>
        <v>Obec Jelka, Mierová 959/17, 925 23 Jelka</v>
      </c>
      <c r="G124" s="26"/>
      <c r="H124" s="26"/>
      <c r="I124" s="23" t="s">
        <v>26</v>
      </c>
      <c r="J124" s="24" t="str">
        <f>E23</f>
        <v xml:space="preserve"> </v>
      </c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63" s="2" customFormat="1" ht="15.2" customHeight="1">
      <c r="A125" s="26"/>
      <c r="B125" s="27"/>
      <c r="C125" s="23" t="s">
        <v>24</v>
      </c>
      <c r="D125" s="26"/>
      <c r="E125" s="26"/>
      <c r="F125" s="21" t="str">
        <f>IF(E20="","",E20)</f>
        <v>BALA, a.s., Veľká Budafa 66, 930 34 Holice</v>
      </c>
      <c r="G125" s="26"/>
      <c r="H125" s="26"/>
      <c r="I125" s="23" t="s">
        <v>29</v>
      </c>
      <c r="J125" s="24" t="str">
        <f>E26</f>
        <v xml:space="preserve"> </v>
      </c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63" s="2" customFormat="1" ht="10.35" customHeight="1">
      <c r="A126" s="26"/>
      <c r="B126" s="27"/>
      <c r="C126" s="26"/>
      <c r="D126" s="26"/>
      <c r="E126" s="26"/>
      <c r="F126" s="26"/>
      <c r="G126" s="26"/>
      <c r="H126" s="26"/>
      <c r="I126" s="26"/>
      <c r="J126" s="26"/>
      <c r="K126" s="26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63" s="11" customFormat="1" ht="29.25" customHeight="1">
      <c r="A127" s="126"/>
      <c r="B127" s="127"/>
      <c r="C127" s="128" t="s">
        <v>213</v>
      </c>
      <c r="D127" s="129" t="s">
        <v>56</v>
      </c>
      <c r="E127" s="129" t="s">
        <v>52</v>
      </c>
      <c r="F127" s="129" t="s">
        <v>53</v>
      </c>
      <c r="G127" s="129" t="s">
        <v>214</v>
      </c>
      <c r="H127" s="129" t="s">
        <v>215</v>
      </c>
      <c r="I127" s="129" t="s">
        <v>216</v>
      </c>
      <c r="J127" s="130" t="s">
        <v>200</v>
      </c>
      <c r="K127" s="131" t="s">
        <v>217</v>
      </c>
      <c r="L127" s="132"/>
      <c r="M127" s="59" t="s">
        <v>1</v>
      </c>
      <c r="N127" s="60" t="s">
        <v>35</v>
      </c>
      <c r="O127" s="60" t="s">
        <v>218</v>
      </c>
      <c r="P127" s="60" t="s">
        <v>219</v>
      </c>
      <c r="Q127" s="60" t="s">
        <v>220</v>
      </c>
      <c r="R127" s="60" t="s">
        <v>221</v>
      </c>
      <c r="S127" s="60" t="s">
        <v>222</v>
      </c>
      <c r="T127" s="61" t="s">
        <v>223</v>
      </c>
      <c r="U127" s="126"/>
      <c r="V127" s="126"/>
      <c r="W127" s="126"/>
      <c r="X127" s="126"/>
      <c r="Y127" s="126"/>
      <c r="Z127" s="126"/>
      <c r="AA127" s="126"/>
      <c r="AB127" s="126"/>
      <c r="AC127" s="126"/>
      <c r="AD127" s="126"/>
      <c r="AE127" s="126"/>
    </row>
    <row r="128" spans="1:63" s="2" customFormat="1" ht="22.9" customHeight="1">
      <c r="A128" s="26"/>
      <c r="B128" s="27"/>
      <c r="C128" s="66" t="s">
        <v>201</v>
      </c>
      <c r="D128" s="26"/>
      <c r="E128" s="26"/>
      <c r="F128" s="26"/>
      <c r="G128" s="26"/>
      <c r="H128" s="26"/>
      <c r="I128" s="26"/>
      <c r="J128" s="133">
        <f>BK128</f>
        <v>134810.38999999998</v>
      </c>
      <c r="K128" s="26"/>
      <c r="L128" s="27"/>
      <c r="M128" s="62"/>
      <c r="N128" s="53"/>
      <c r="O128" s="63"/>
      <c r="P128" s="134">
        <f>P129+P179</f>
        <v>0</v>
      </c>
      <c r="Q128" s="63"/>
      <c r="R128" s="134">
        <f>R129+R179</f>
        <v>0</v>
      </c>
      <c r="S128" s="63"/>
      <c r="T128" s="135">
        <f>T129+T179</f>
        <v>0</v>
      </c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T128" s="14" t="s">
        <v>70</v>
      </c>
      <c r="AU128" s="14" t="s">
        <v>202</v>
      </c>
      <c r="BK128" s="136">
        <f>BK129+BK179</f>
        <v>134810.38999999998</v>
      </c>
    </row>
    <row r="129" spans="1:65" s="12" customFormat="1" ht="25.9" customHeight="1">
      <c r="B129" s="137"/>
      <c r="D129" s="138" t="s">
        <v>70</v>
      </c>
      <c r="E129" s="139" t="s">
        <v>224</v>
      </c>
      <c r="F129" s="139" t="s">
        <v>225</v>
      </c>
      <c r="J129" s="140">
        <f>BK129</f>
        <v>129809.9</v>
      </c>
      <c r="L129" s="137"/>
      <c r="M129" s="141"/>
      <c r="N129" s="142"/>
      <c r="O129" s="142"/>
      <c r="P129" s="143">
        <f>P130+P138+P141+P158+P177</f>
        <v>0</v>
      </c>
      <c r="Q129" s="142"/>
      <c r="R129" s="143">
        <f>R130+R138+R141+R158+R177</f>
        <v>0</v>
      </c>
      <c r="S129" s="142"/>
      <c r="T129" s="144">
        <f>T130+T138+T141+T158+T177</f>
        <v>0</v>
      </c>
      <c r="AR129" s="138" t="s">
        <v>78</v>
      </c>
      <c r="AT129" s="145" t="s">
        <v>70</v>
      </c>
      <c r="AU129" s="145" t="s">
        <v>71</v>
      </c>
      <c r="AY129" s="138" t="s">
        <v>226</v>
      </c>
      <c r="BK129" s="146">
        <f>BK130+BK138+BK141+BK158+BK177</f>
        <v>129809.9</v>
      </c>
    </row>
    <row r="130" spans="1:65" s="12" customFormat="1" ht="22.9" customHeight="1">
      <c r="B130" s="137"/>
      <c r="D130" s="138" t="s">
        <v>70</v>
      </c>
      <c r="E130" s="147" t="s">
        <v>78</v>
      </c>
      <c r="F130" s="147" t="s">
        <v>349</v>
      </c>
      <c r="J130" s="148">
        <f>BK130</f>
        <v>7353.5499999999993</v>
      </c>
      <c r="L130" s="137"/>
      <c r="M130" s="141"/>
      <c r="N130" s="142"/>
      <c r="O130" s="142"/>
      <c r="P130" s="143">
        <f>SUM(P131:P137)</f>
        <v>0</v>
      </c>
      <c r="Q130" s="142"/>
      <c r="R130" s="143">
        <f>SUM(R131:R137)</f>
        <v>0</v>
      </c>
      <c r="S130" s="142"/>
      <c r="T130" s="144">
        <f>SUM(T131:T137)</f>
        <v>0</v>
      </c>
      <c r="AR130" s="138" t="s">
        <v>78</v>
      </c>
      <c r="AT130" s="145" t="s">
        <v>70</v>
      </c>
      <c r="AU130" s="145" t="s">
        <v>78</v>
      </c>
      <c r="AY130" s="138" t="s">
        <v>226</v>
      </c>
      <c r="BK130" s="146">
        <f>SUM(BK131:BK137)</f>
        <v>7353.5499999999993</v>
      </c>
    </row>
    <row r="131" spans="1:65" s="2" customFormat="1" ht="24.2" customHeight="1">
      <c r="A131" s="26"/>
      <c r="B131" s="149"/>
      <c r="C131" s="150" t="s">
        <v>78</v>
      </c>
      <c r="D131" s="150" t="s">
        <v>229</v>
      </c>
      <c r="E131" s="151" t="s">
        <v>2046</v>
      </c>
      <c r="F131" s="152" t="s">
        <v>2047</v>
      </c>
      <c r="G131" s="153" t="s">
        <v>238</v>
      </c>
      <c r="H131" s="154">
        <v>796</v>
      </c>
      <c r="I131" s="155">
        <v>1.1000000000000001</v>
      </c>
      <c r="J131" s="155">
        <f t="shared" ref="J131:J137" si="0">ROUND(I131*H131,2)</f>
        <v>875.6</v>
      </c>
      <c r="K131" s="156"/>
      <c r="L131" s="27"/>
      <c r="M131" s="157" t="s">
        <v>1</v>
      </c>
      <c r="N131" s="158" t="s">
        <v>37</v>
      </c>
      <c r="O131" s="159">
        <v>0</v>
      </c>
      <c r="P131" s="159">
        <f t="shared" ref="P131:P137" si="1">O131*H131</f>
        <v>0</v>
      </c>
      <c r="Q131" s="159">
        <v>0</v>
      </c>
      <c r="R131" s="159">
        <f t="shared" ref="R131:R137" si="2">Q131*H131</f>
        <v>0</v>
      </c>
      <c r="S131" s="159">
        <v>0</v>
      </c>
      <c r="T131" s="160">
        <f t="shared" ref="T131:T137" si="3">S131*H131</f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R131" s="161" t="s">
        <v>233</v>
      </c>
      <c r="AT131" s="161" t="s">
        <v>229</v>
      </c>
      <c r="AU131" s="161" t="s">
        <v>83</v>
      </c>
      <c r="AY131" s="14" t="s">
        <v>226</v>
      </c>
      <c r="BE131" s="162">
        <f t="shared" ref="BE131:BE137" si="4">IF(N131="základná",J131,0)</f>
        <v>0</v>
      </c>
      <c r="BF131" s="162">
        <f t="shared" ref="BF131:BF137" si="5">IF(N131="znížená",J131,0)</f>
        <v>875.6</v>
      </c>
      <c r="BG131" s="162">
        <f t="shared" ref="BG131:BG137" si="6">IF(N131="zákl. prenesená",J131,0)</f>
        <v>0</v>
      </c>
      <c r="BH131" s="162">
        <f t="shared" ref="BH131:BH137" si="7">IF(N131="zníž. prenesená",J131,0)</f>
        <v>0</v>
      </c>
      <c r="BI131" s="162">
        <f t="shared" ref="BI131:BI137" si="8">IF(N131="nulová",J131,0)</f>
        <v>0</v>
      </c>
      <c r="BJ131" s="14" t="s">
        <v>83</v>
      </c>
      <c r="BK131" s="162">
        <f t="shared" ref="BK131:BK137" si="9">ROUND(I131*H131,2)</f>
        <v>875.6</v>
      </c>
      <c r="BL131" s="14" t="s">
        <v>233</v>
      </c>
      <c r="BM131" s="161" t="s">
        <v>83</v>
      </c>
    </row>
    <row r="132" spans="1:65" s="2" customFormat="1" ht="37.9" customHeight="1">
      <c r="A132" s="26"/>
      <c r="B132" s="149"/>
      <c r="C132" s="150" t="s">
        <v>83</v>
      </c>
      <c r="D132" s="150" t="s">
        <v>229</v>
      </c>
      <c r="E132" s="151" t="s">
        <v>2048</v>
      </c>
      <c r="F132" s="152" t="s">
        <v>2049</v>
      </c>
      <c r="G132" s="153" t="s">
        <v>238</v>
      </c>
      <c r="H132" s="154">
        <v>796</v>
      </c>
      <c r="I132" s="155">
        <v>2.08</v>
      </c>
      <c r="J132" s="155">
        <f t="shared" si="0"/>
        <v>1655.68</v>
      </c>
      <c r="K132" s="156"/>
      <c r="L132" s="27"/>
      <c r="M132" s="157" t="s">
        <v>1</v>
      </c>
      <c r="N132" s="158" t="s">
        <v>37</v>
      </c>
      <c r="O132" s="159">
        <v>0</v>
      </c>
      <c r="P132" s="159">
        <f t="shared" si="1"/>
        <v>0</v>
      </c>
      <c r="Q132" s="159">
        <v>0</v>
      </c>
      <c r="R132" s="159">
        <f t="shared" si="2"/>
        <v>0</v>
      </c>
      <c r="S132" s="159">
        <v>0</v>
      </c>
      <c r="T132" s="160">
        <f t="shared" si="3"/>
        <v>0</v>
      </c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R132" s="161" t="s">
        <v>233</v>
      </c>
      <c r="AT132" s="161" t="s">
        <v>229</v>
      </c>
      <c r="AU132" s="161" t="s">
        <v>83</v>
      </c>
      <c r="AY132" s="14" t="s">
        <v>226</v>
      </c>
      <c r="BE132" s="162">
        <f t="shared" si="4"/>
        <v>0</v>
      </c>
      <c r="BF132" s="162">
        <f t="shared" si="5"/>
        <v>1655.68</v>
      </c>
      <c r="BG132" s="162">
        <f t="shared" si="6"/>
        <v>0</v>
      </c>
      <c r="BH132" s="162">
        <f t="shared" si="7"/>
        <v>0</v>
      </c>
      <c r="BI132" s="162">
        <f t="shared" si="8"/>
        <v>0</v>
      </c>
      <c r="BJ132" s="14" t="s">
        <v>83</v>
      </c>
      <c r="BK132" s="162">
        <f t="shared" si="9"/>
        <v>1655.68</v>
      </c>
      <c r="BL132" s="14" t="s">
        <v>233</v>
      </c>
      <c r="BM132" s="161" t="s">
        <v>233</v>
      </c>
    </row>
    <row r="133" spans="1:65" s="2" customFormat="1" ht="33" customHeight="1">
      <c r="A133" s="26"/>
      <c r="B133" s="149"/>
      <c r="C133" s="150" t="s">
        <v>88</v>
      </c>
      <c r="D133" s="150" t="s">
        <v>229</v>
      </c>
      <c r="E133" s="151" t="s">
        <v>2050</v>
      </c>
      <c r="F133" s="152" t="s">
        <v>2051</v>
      </c>
      <c r="G133" s="153" t="s">
        <v>238</v>
      </c>
      <c r="H133" s="154">
        <v>796</v>
      </c>
      <c r="I133" s="155">
        <v>4.6500000000000004</v>
      </c>
      <c r="J133" s="155">
        <f t="shared" si="0"/>
        <v>3701.4</v>
      </c>
      <c r="K133" s="156"/>
      <c r="L133" s="27"/>
      <c r="M133" s="157" t="s">
        <v>1</v>
      </c>
      <c r="N133" s="158" t="s">
        <v>37</v>
      </c>
      <c r="O133" s="159">
        <v>0</v>
      </c>
      <c r="P133" s="159">
        <f t="shared" si="1"/>
        <v>0</v>
      </c>
      <c r="Q133" s="159">
        <v>0</v>
      </c>
      <c r="R133" s="159">
        <f t="shared" si="2"/>
        <v>0</v>
      </c>
      <c r="S133" s="159">
        <v>0</v>
      </c>
      <c r="T133" s="160">
        <f t="shared" si="3"/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R133" s="161" t="s">
        <v>233</v>
      </c>
      <c r="AT133" s="161" t="s">
        <v>229</v>
      </c>
      <c r="AU133" s="161" t="s">
        <v>83</v>
      </c>
      <c r="AY133" s="14" t="s">
        <v>226</v>
      </c>
      <c r="BE133" s="162">
        <f t="shared" si="4"/>
        <v>0</v>
      </c>
      <c r="BF133" s="162">
        <f t="shared" si="5"/>
        <v>3701.4</v>
      </c>
      <c r="BG133" s="162">
        <f t="shared" si="6"/>
        <v>0</v>
      </c>
      <c r="BH133" s="162">
        <f t="shared" si="7"/>
        <v>0</v>
      </c>
      <c r="BI133" s="162">
        <f t="shared" si="8"/>
        <v>0</v>
      </c>
      <c r="BJ133" s="14" t="s">
        <v>83</v>
      </c>
      <c r="BK133" s="162">
        <f t="shared" si="9"/>
        <v>3701.4</v>
      </c>
      <c r="BL133" s="14" t="s">
        <v>233</v>
      </c>
      <c r="BM133" s="161" t="s">
        <v>239</v>
      </c>
    </row>
    <row r="134" spans="1:65" s="2" customFormat="1" ht="24.2" customHeight="1">
      <c r="A134" s="26"/>
      <c r="B134" s="149"/>
      <c r="C134" s="150" t="s">
        <v>233</v>
      </c>
      <c r="D134" s="150" t="s">
        <v>229</v>
      </c>
      <c r="E134" s="151" t="s">
        <v>2052</v>
      </c>
      <c r="F134" s="152" t="s">
        <v>2053</v>
      </c>
      <c r="G134" s="153" t="s">
        <v>352</v>
      </c>
      <c r="H134" s="154">
        <v>87</v>
      </c>
      <c r="I134" s="155">
        <v>6.38</v>
      </c>
      <c r="J134" s="155">
        <f t="shared" si="0"/>
        <v>555.05999999999995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si="1"/>
        <v>0</v>
      </c>
      <c r="Q134" s="159">
        <v>0</v>
      </c>
      <c r="R134" s="159">
        <f t="shared" si="2"/>
        <v>0</v>
      </c>
      <c r="S134" s="159">
        <v>0</v>
      </c>
      <c r="T134" s="160">
        <f t="shared" si="3"/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233</v>
      </c>
      <c r="AT134" s="161" t="s">
        <v>229</v>
      </c>
      <c r="AU134" s="161" t="s">
        <v>83</v>
      </c>
      <c r="AY134" s="14" t="s">
        <v>226</v>
      </c>
      <c r="BE134" s="162">
        <f t="shared" si="4"/>
        <v>0</v>
      </c>
      <c r="BF134" s="162">
        <f t="shared" si="5"/>
        <v>555.05999999999995</v>
      </c>
      <c r="BG134" s="162">
        <f t="shared" si="6"/>
        <v>0</v>
      </c>
      <c r="BH134" s="162">
        <f t="shared" si="7"/>
        <v>0</v>
      </c>
      <c r="BI134" s="162">
        <f t="shared" si="8"/>
        <v>0</v>
      </c>
      <c r="BJ134" s="14" t="s">
        <v>83</v>
      </c>
      <c r="BK134" s="162">
        <f t="shared" si="9"/>
        <v>555.05999999999995</v>
      </c>
      <c r="BL134" s="14" t="s">
        <v>233</v>
      </c>
      <c r="BM134" s="161" t="s">
        <v>243</v>
      </c>
    </row>
    <row r="135" spans="1:65" s="2" customFormat="1" ht="37.9" customHeight="1">
      <c r="A135" s="26"/>
      <c r="B135" s="149"/>
      <c r="C135" s="150" t="s">
        <v>244</v>
      </c>
      <c r="D135" s="150" t="s">
        <v>229</v>
      </c>
      <c r="E135" s="151" t="s">
        <v>872</v>
      </c>
      <c r="F135" s="152" t="s">
        <v>2054</v>
      </c>
      <c r="G135" s="153" t="s">
        <v>352</v>
      </c>
      <c r="H135" s="154">
        <v>22.937999999999999</v>
      </c>
      <c r="I135" s="155">
        <v>3.8</v>
      </c>
      <c r="J135" s="155">
        <f t="shared" si="0"/>
        <v>87.16</v>
      </c>
      <c r="K135" s="156"/>
      <c r="L135" s="27"/>
      <c r="M135" s="157" t="s">
        <v>1</v>
      </c>
      <c r="N135" s="158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233</v>
      </c>
      <c r="AT135" s="161" t="s">
        <v>229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87.16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87.16</v>
      </c>
      <c r="BL135" s="14" t="s">
        <v>233</v>
      </c>
      <c r="BM135" s="161" t="s">
        <v>247</v>
      </c>
    </row>
    <row r="136" spans="1:65" s="2" customFormat="1" ht="21.75" customHeight="1">
      <c r="A136" s="26"/>
      <c r="B136" s="149"/>
      <c r="C136" s="150" t="s">
        <v>239</v>
      </c>
      <c r="D136" s="150" t="s">
        <v>229</v>
      </c>
      <c r="E136" s="151" t="s">
        <v>2055</v>
      </c>
      <c r="F136" s="152" t="s">
        <v>2056</v>
      </c>
      <c r="G136" s="153" t="s">
        <v>238</v>
      </c>
      <c r="H136" s="154">
        <v>435</v>
      </c>
      <c r="I136" s="155">
        <v>0.25</v>
      </c>
      <c r="J136" s="155">
        <f t="shared" si="0"/>
        <v>108.75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233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108.75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108.75</v>
      </c>
      <c r="BL136" s="14" t="s">
        <v>233</v>
      </c>
      <c r="BM136" s="161" t="s">
        <v>250</v>
      </c>
    </row>
    <row r="137" spans="1:65" s="2" customFormat="1" ht="21.75" customHeight="1">
      <c r="A137" s="26"/>
      <c r="B137" s="149"/>
      <c r="C137" s="150" t="s">
        <v>251</v>
      </c>
      <c r="D137" s="150" t="s">
        <v>229</v>
      </c>
      <c r="E137" s="151" t="s">
        <v>2057</v>
      </c>
      <c r="F137" s="152" t="s">
        <v>2058</v>
      </c>
      <c r="G137" s="153" t="s">
        <v>238</v>
      </c>
      <c r="H137" s="154">
        <v>822</v>
      </c>
      <c r="I137" s="155">
        <v>0.45</v>
      </c>
      <c r="J137" s="155">
        <f t="shared" si="0"/>
        <v>369.9</v>
      </c>
      <c r="K137" s="156"/>
      <c r="L137" s="27"/>
      <c r="M137" s="157" t="s">
        <v>1</v>
      </c>
      <c r="N137" s="158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233</v>
      </c>
      <c r="AT137" s="161" t="s">
        <v>229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369.9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369.9</v>
      </c>
      <c r="BL137" s="14" t="s">
        <v>233</v>
      </c>
      <c r="BM137" s="161" t="s">
        <v>254</v>
      </c>
    </row>
    <row r="138" spans="1:65" s="12" customFormat="1" ht="22.9" customHeight="1">
      <c r="B138" s="137"/>
      <c r="D138" s="138" t="s">
        <v>70</v>
      </c>
      <c r="E138" s="147" t="s">
        <v>233</v>
      </c>
      <c r="F138" s="147" t="s">
        <v>1711</v>
      </c>
      <c r="J138" s="148">
        <f>BK138</f>
        <v>2757.08</v>
      </c>
      <c r="L138" s="137"/>
      <c r="M138" s="141"/>
      <c r="N138" s="142"/>
      <c r="O138" s="142"/>
      <c r="P138" s="143">
        <f>SUM(P139:P140)</f>
        <v>0</v>
      </c>
      <c r="Q138" s="142"/>
      <c r="R138" s="143">
        <f>SUM(R139:R140)</f>
        <v>0</v>
      </c>
      <c r="S138" s="142"/>
      <c r="T138" s="144">
        <f>SUM(T139:T140)</f>
        <v>0</v>
      </c>
      <c r="AR138" s="138" t="s">
        <v>78</v>
      </c>
      <c r="AT138" s="145" t="s">
        <v>70</v>
      </c>
      <c r="AU138" s="145" t="s">
        <v>78</v>
      </c>
      <c r="AY138" s="138" t="s">
        <v>226</v>
      </c>
      <c r="BK138" s="146">
        <f>SUM(BK139:BK140)</f>
        <v>2757.08</v>
      </c>
    </row>
    <row r="139" spans="1:65" s="2" customFormat="1" ht="21.75" customHeight="1">
      <c r="A139" s="26"/>
      <c r="B139" s="149"/>
      <c r="C139" s="150" t="s">
        <v>243</v>
      </c>
      <c r="D139" s="150" t="s">
        <v>229</v>
      </c>
      <c r="E139" s="151" t="s">
        <v>2059</v>
      </c>
      <c r="F139" s="152" t="s">
        <v>2060</v>
      </c>
      <c r="G139" s="153" t="s">
        <v>238</v>
      </c>
      <c r="H139" s="154">
        <v>914</v>
      </c>
      <c r="I139" s="155">
        <v>1.62</v>
      </c>
      <c r="J139" s="155">
        <f>ROUND(I139*H139,2)</f>
        <v>1480.68</v>
      </c>
      <c r="K139" s="156"/>
      <c r="L139" s="27"/>
      <c r="M139" s="157" t="s">
        <v>1</v>
      </c>
      <c r="N139" s="158" t="s">
        <v>37</v>
      </c>
      <c r="O139" s="159">
        <v>0</v>
      </c>
      <c r="P139" s="159">
        <f>O139*H139</f>
        <v>0</v>
      </c>
      <c r="Q139" s="159">
        <v>0</v>
      </c>
      <c r="R139" s="159">
        <f>Q139*H139</f>
        <v>0</v>
      </c>
      <c r="S139" s="159">
        <v>0</v>
      </c>
      <c r="T139" s="160">
        <f>S139*H139</f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233</v>
      </c>
      <c r="AT139" s="161" t="s">
        <v>229</v>
      </c>
      <c r="AU139" s="161" t="s">
        <v>83</v>
      </c>
      <c r="AY139" s="14" t="s">
        <v>226</v>
      </c>
      <c r="BE139" s="162">
        <f>IF(N139="základná",J139,0)</f>
        <v>0</v>
      </c>
      <c r="BF139" s="162">
        <f>IF(N139="znížená",J139,0)</f>
        <v>1480.68</v>
      </c>
      <c r="BG139" s="162">
        <f>IF(N139="zákl. prenesená",J139,0)</f>
        <v>0</v>
      </c>
      <c r="BH139" s="162">
        <f>IF(N139="zníž. prenesená",J139,0)</f>
        <v>0</v>
      </c>
      <c r="BI139" s="162">
        <f>IF(N139="nulová",J139,0)</f>
        <v>0</v>
      </c>
      <c r="BJ139" s="14" t="s">
        <v>83</v>
      </c>
      <c r="BK139" s="162">
        <f>ROUND(I139*H139,2)</f>
        <v>1480.68</v>
      </c>
      <c r="BL139" s="14" t="s">
        <v>233</v>
      </c>
      <c r="BM139" s="161" t="s">
        <v>257</v>
      </c>
    </row>
    <row r="140" spans="1:65" s="2" customFormat="1" ht="16.5" customHeight="1">
      <c r="A140" s="26"/>
      <c r="B140" s="149"/>
      <c r="C140" s="167" t="s">
        <v>227</v>
      </c>
      <c r="D140" s="167" t="s">
        <v>362</v>
      </c>
      <c r="E140" s="168" t="s">
        <v>2061</v>
      </c>
      <c r="F140" s="169" t="s">
        <v>2062</v>
      </c>
      <c r="G140" s="170" t="s">
        <v>238</v>
      </c>
      <c r="H140" s="171">
        <v>959.7</v>
      </c>
      <c r="I140" s="172">
        <v>1.33</v>
      </c>
      <c r="J140" s="172">
        <f>ROUND(I140*H140,2)</f>
        <v>1276.4000000000001</v>
      </c>
      <c r="K140" s="173"/>
      <c r="L140" s="174"/>
      <c r="M140" s="175" t="s">
        <v>1</v>
      </c>
      <c r="N140" s="176" t="s">
        <v>37</v>
      </c>
      <c r="O140" s="159">
        <v>0</v>
      </c>
      <c r="P140" s="159">
        <f>O140*H140</f>
        <v>0</v>
      </c>
      <c r="Q140" s="159">
        <v>0</v>
      </c>
      <c r="R140" s="159">
        <f>Q140*H140</f>
        <v>0</v>
      </c>
      <c r="S140" s="159">
        <v>0</v>
      </c>
      <c r="T140" s="160">
        <f>S140*H140</f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243</v>
      </c>
      <c r="AT140" s="161" t="s">
        <v>362</v>
      </c>
      <c r="AU140" s="161" t="s">
        <v>83</v>
      </c>
      <c r="AY140" s="14" t="s">
        <v>226</v>
      </c>
      <c r="BE140" s="162">
        <f>IF(N140="základná",J140,0)</f>
        <v>0</v>
      </c>
      <c r="BF140" s="162">
        <f>IF(N140="znížená",J140,0)</f>
        <v>1276.4000000000001</v>
      </c>
      <c r="BG140" s="162">
        <f>IF(N140="zákl. prenesená",J140,0)</f>
        <v>0</v>
      </c>
      <c r="BH140" s="162">
        <f>IF(N140="zníž. prenesená",J140,0)</f>
        <v>0</v>
      </c>
      <c r="BI140" s="162">
        <f>IF(N140="nulová",J140,0)</f>
        <v>0</v>
      </c>
      <c r="BJ140" s="14" t="s">
        <v>83</v>
      </c>
      <c r="BK140" s="162">
        <f>ROUND(I140*H140,2)</f>
        <v>1276.4000000000001</v>
      </c>
      <c r="BL140" s="14" t="s">
        <v>233</v>
      </c>
      <c r="BM140" s="161" t="s">
        <v>260</v>
      </c>
    </row>
    <row r="141" spans="1:65" s="12" customFormat="1" ht="22.9" customHeight="1">
      <c r="B141" s="137"/>
      <c r="D141" s="138" t="s">
        <v>70</v>
      </c>
      <c r="E141" s="147" t="s">
        <v>244</v>
      </c>
      <c r="F141" s="147" t="s">
        <v>2063</v>
      </c>
      <c r="J141" s="148">
        <f>BK141</f>
        <v>57478.709999999992</v>
      </c>
      <c r="L141" s="137"/>
      <c r="M141" s="141"/>
      <c r="N141" s="142"/>
      <c r="O141" s="142"/>
      <c r="P141" s="143">
        <f>SUM(P142:P157)</f>
        <v>0</v>
      </c>
      <c r="Q141" s="142"/>
      <c r="R141" s="143">
        <f>SUM(R142:R157)</f>
        <v>0</v>
      </c>
      <c r="S141" s="142"/>
      <c r="T141" s="144">
        <f>SUM(T142:T157)</f>
        <v>0</v>
      </c>
      <c r="AR141" s="138" t="s">
        <v>78</v>
      </c>
      <c r="AT141" s="145" t="s">
        <v>70</v>
      </c>
      <c r="AU141" s="145" t="s">
        <v>78</v>
      </c>
      <c r="AY141" s="138" t="s">
        <v>226</v>
      </c>
      <c r="BK141" s="146">
        <f>SUM(BK142:BK157)</f>
        <v>57478.709999999992</v>
      </c>
    </row>
    <row r="142" spans="1:65" s="2" customFormat="1" ht="24.2" customHeight="1">
      <c r="A142" s="26"/>
      <c r="B142" s="149"/>
      <c r="C142" s="150" t="s">
        <v>247</v>
      </c>
      <c r="D142" s="150" t="s">
        <v>229</v>
      </c>
      <c r="E142" s="151" t="s">
        <v>2064</v>
      </c>
      <c r="F142" s="152" t="s">
        <v>2065</v>
      </c>
      <c r="G142" s="153" t="s">
        <v>238</v>
      </c>
      <c r="H142" s="154">
        <v>457</v>
      </c>
      <c r="I142" s="155">
        <v>0.51</v>
      </c>
      <c r="J142" s="155">
        <f t="shared" ref="J142:J157" si="10">ROUND(I142*H142,2)</f>
        <v>233.07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 t="shared" ref="P142:P157" si="11">O142*H142</f>
        <v>0</v>
      </c>
      <c r="Q142" s="159">
        <v>0</v>
      </c>
      <c r="R142" s="159">
        <f t="shared" ref="R142:R157" si="12">Q142*H142</f>
        <v>0</v>
      </c>
      <c r="S142" s="159">
        <v>0</v>
      </c>
      <c r="T142" s="160">
        <f t="shared" ref="T142:T157" si="13">S142*H142</f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233</v>
      </c>
      <c r="AT142" s="161" t="s">
        <v>229</v>
      </c>
      <c r="AU142" s="161" t="s">
        <v>83</v>
      </c>
      <c r="AY142" s="14" t="s">
        <v>226</v>
      </c>
      <c r="BE142" s="162">
        <f t="shared" ref="BE142:BE157" si="14">IF(N142="základná",J142,0)</f>
        <v>0</v>
      </c>
      <c r="BF142" s="162">
        <f t="shared" ref="BF142:BF157" si="15">IF(N142="znížená",J142,0)</f>
        <v>233.07</v>
      </c>
      <c r="BG142" s="162">
        <f t="shared" ref="BG142:BG157" si="16">IF(N142="zákl. prenesená",J142,0)</f>
        <v>0</v>
      </c>
      <c r="BH142" s="162">
        <f t="shared" ref="BH142:BH157" si="17">IF(N142="zníž. prenesená",J142,0)</f>
        <v>0</v>
      </c>
      <c r="BI142" s="162">
        <f t="shared" ref="BI142:BI157" si="18">IF(N142="nulová",J142,0)</f>
        <v>0</v>
      </c>
      <c r="BJ142" s="14" t="s">
        <v>83</v>
      </c>
      <c r="BK142" s="162">
        <f t="shared" ref="BK142:BK157" si="19">ROUND(I142*H142,2)</f>
        <v>233.07</v>
      </c>
      <c r="BL142" s="14" t="s">
        <v>233</v>
      </c>
      <c r="BM142" s="161" t="s">
        <v>7</v>
      </c>
    </row>
    <row r="143" spans="1:65" s="2" customFormat="1" ht="24.2" customHeight="1">
      <c r="A143" s="26"/>
      <c r="B143" s="149"/>
      <c r="C143" s="150" t="s">
        <v>263</v>
      </c>
      <c r="D143" s="150" t="s">
        <v>229</v>
      </c>
      <c r="E143" s="151" t="s">
        <v>2066</v>
      </c>
      <c r="F143" s="152" t="s">
        <v>2067</v>
      </c>
      <c r="G143" s="153" t="s">
        <v>238</v>
      </c>
      <c r="H143" s="154">
        <v>365</v>
      </c>
      <c r="I143" s="155">
        <v>0.56999999999999995</v>
      </c>
      <c r="J143" s="155">
        <f t="shared" si="10"/>
        <v>208.05</v>
      </c>
      <c r="K143" s="156"/>
      <c r="L143" s="27"/>
      <c r="M143" s="157" t="s">
        <v>1</v>
      </c>
      <c r="N143" s="158" t="s">
        <v>37</v>
      </c>
      <c r="O143" s="159">
        <v>0</v>
      </c>
      <c r="P143" s="159">
        <f t="shared" si="11"/>
        <v>0</v>
      </c>
      <c r="Q143" s="159">
        <v>0</v>
      </c>
      <c r="R143" s="159">
        <f t="shared" si="12"/>
        <v>0</v>
      </c>
      <c r="S143" s="159">
        <v>0</v>
      </c>
      <c r="T143" s="160">
        <f t="shared" si="13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233</v>
      </c>
      <c r="AT143" s="161" t="s">
        <v>229</v>
      </c>
      <c r="AU143" s="161" t="s">
        <v>83</v>
      </c>
      <c r="AY143" s="14" t="s">
        <v>226</v>
      </c>
      <c r="BE143" s="162">
        <f t="shared" si="14"/>
        <v>0</v>
      </c>
      <c r="BF143" s="162">
        <f t="shared" si="15"/>
        <v>208.05</v>
      </c>
      <c r="BG143" s="162">
        <f t="shared" si="16"/>
        <v>0</v>
      </c>
      <c r="BH143" s="162">
        <f t="shared" si="17"/>
        <v>0</v>
      </c>
      <c r="BI143" s="162">
        <f t="shared" si="18"/>
        <v>0</v>
      </c>
      <c r="BJ143" s="14" t="s">
        <v>83</v>
      </c>
      <c r="BK143" s="162">
        <f t="shared" si="19"/>
        <v>208.05</v>
      </c>
      <c r="BL143" s="14" t="s">
        <v>233</v>
      </c>
      <c r="BM143" s="161" t="s">
        <v>266</v>
      </c>
    </row>
    <row r="144" spans="1:65" s="2" customFormat="1" ht="33" customHeight="1">
      <c r="A144" s="26"/>
      <c r="B144" s="149"/>
      <c r="C144" s="150" t="s">
        <v>250</v>
      </c>
      <c r="D144" s="150" t="s">
        <v>229</v>
      </c>
      <c r="E144" s="151" t="s">
        <v>2068</v>
      </c>
      <c r="F144" s="152" t="s">
        <v>2069</v>
      </c>
      <c r="G144" s="153" t="s">
        <v>238</v>
      </c>
      <c r="H144" s="154">
        <v>435</v>
      </c>
      <c r="I144" s="155">
        <v>10.220000000000001</v>
      </c>
      <c r="J144" s="155">
        <f t="shared" si="10"/>
        <v>4445.7</v>
      </c>
      <c r="K144" s="156"/>
      <c r="L144" s="27"/>
      <c r="M144" s="157" t="s">
        <v>1</v>
      </c>
      <c r="N144" s="158" t="s">
        <v>37</v>
      </c>
      <c r="O144" s="159">
        <v>0</v>
      </c>
      <c r="P144" s="159">
        <f t="shared" si="11"/>
        <v>0</v>
      </c>
      <c r="Q144" s="159">
        <v>0</v>
      </c>
      <c r="R144" s="159">
        <f t="shared" si="12"/>
        <v>0</v>
      </c>
      <c r="S144" s="159">
        <v>0</v>
      </c>
      <c r="T144" s="160">
        <f t="shared" si="13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233</v>
      </c>
      <c r="AT144" s="161" t="s">
        <v>229</v>
      </c>
      <c r="AU144" s="161" t="s">
        <v>83</v>
      </c>
      <c r="AY144" s="14" t="s">
        <v>226</v>
      </c>
      <c r="BE144" s="162">
        <f t="shared" si="14"/>
        <v>0</v>
      </c>
      <c r="BF144" s="162">
        <f t="shared" si="15"/>
        <v>4445.7</v>
      </c>
      <c r="BG144" s="162">
        <f t="shared" si="16"/>
        <v>0</v>
      </c>
      <c r="BH144" s="162">
        <f t="shared" si="17"/>
        <v>0</v>
      </c>
      <c r="BI144" s="162">
        <f t="shared" si="18"/>
        <v>0</v>
      </c>
      <c r="BJ144" s="14" t="s">
        <v>83</v>
      </c>
      <c r="BK144" s="162">
        <f t="shared" si="19"/>
        <v>4445.7</v>
      </c>
      <c r="BL144" s="14" t="s">
        <v>233</v>
      </c>
      <c r="BM144" s="161" t="s">
        <v>270</v>
      </c>
    </row>
    <row r="145" spans="1:65" s="2" customFormat="1" ht="33" customHeight="1">
      <c r="A145" s="26"/>
      <c r="B145" s="149"/>
      <c r="C145" s="150" t="s">
        <v>273</v>
      </c>
      <c r="D145" s="150" t="s">
        <v>229</v>
      </c>
      <c r="E145" s="151" t="s">
        <v>2070</v>
      </c>
      <c r="F145" s="152" t="s">
        <v>2071</v>
      </c>
      <c r="G145" s="153" t="s">
        <v>238</v>
      </c>
      <c r="H145" s="154">
        <v>822</v>
      </c>
      <c r="I145" s="155">
        <v>8.3800000000000008</v>
      </c>
      <c r="J145" s="155">
        <f t="shared" si="10"/>
        <v>6888.36</v>
      </c>
      <c r="K145" s="156"/>
      <c r="L145" s="27"/>
      <c r="M145" s="157" t="s">
        <v>1</v>
      </c>
      <c r="N145" s="158" t="s">
        <v>37</v>
      </c>
      <c r="O145" s="159">
        <v>0</v>
      </c>
      <c r="P145" s="159">
        <f t="shared" si="11"/>
        <v>0</v>
      </c>
      <c r="Q145" s="159">
        <v>0</v>
      </c>
      <c r="R145" s="159">
        <f t="shared" si="12"/>
        <v>0</v>
      </c>
      <c r="S145" s="159">
        <v>0</v>
      </c>
      <c r="T145" s="160">
        <f t="shared" si="1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233</v>
      </c>
      <c r="AT145" s="161" t="s">
        <v>229</v>
      </c>
      <c r="AU145" s="161" t="s">
        <v>83</v>
      </c>
      <c r="AY145" s="14" t="s">
        <v>226</v>
      </c>
      <c r="BE145" s="162">
        <f t="shared" si="14"/>
        <v>0</v>
      </c>
      <c r="BF145" s="162">
        <f t="shared" si="15"/>
        <v>6888.36</v>
      </c>
      <c r="BG145" s="162">
        <f t="shared" si="16"/>
        <v>0</v>
      </c>
      <c r="BH145" s="162">
        <f t="shared" si="17"/>
        <v>0</v>
      </c>
      <c r="BI145" s="162">
        <f t="shared" si="18"/>
        <v>0</v>
      </c>
      <c r="BJ145" s="14" t="s">
        <v>83</v>
      </c>
      <c r="BK145" s="162">
        <f t="shared" si="19"/>
        <v>6888.36</v>
      </c>
      <c r="BL145" s="14" t="s">
        <v>233</v>
      </c>
      <c r="BM145" s="161" t="s">
        <v>276</v>
      </c>
    </row>
    <row r="146" spans="1:65" s="2" customFormat="1" ht="33" customHeight="1">
      <c r="A146" s="26"/>
      <c r="B146" s="149"/>
      <c r="C146" s="150" t="s">
        <v>254</v>
      </c>
      <c r="D146" s="150" t="s">
        <v>229</v>
      </c>
      <c r="E146" s="151" t="s">
        <v>2072</v>
      </c>
      <c r="F146" s="152" t="s">
        <v>2073</v>
      </c>
      <c r="G146" s="153" t="s">
        <v>238</v>
      </c>
      <c r="H146" s="154">
        <v>435</v>
      </c>
      <c r="I146" s="155">
        <v>13.82</v>
      </c>
      <c r="J146" s="155">
        <f t="shared" si="10"/>
        <v>6011.7</v>
      </c>
      <c r="K146" s="156"/>
      <c r="L146" s="27"/>
      <c r="M146" s="157" t="s">
        <v>1</v>
      </c>
      <c r="N146" s="158" t="s">
        <v>37</v>
      </c>
      <c r="O146" s="159">
        <v>0</v>
      </c>
      <c r="P146" s="159">
        <f t="shared" si="11"/>
        <v>0</v>
      </c>
      <c r="Q146" s="159">
        <v>0</v>
      </c>
      <c r="R146" s="159">
        <f t="shared" si="12"/>
        <v>0</v>
      </c>
      <c r="S146" s="159">
        <v>0</v>
      </c>
      <c r="T146" s="160">
        <f t="shared" si="1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233</v>
      </c>
      <c r="AT146" s="161" t="s">
        <v>229</v>
      </c>
      <c r="AU146" s="161" t="s">
        <v>83</v>
      </c>
      <c r="AY146" s="14" t="s">
        <v>226</v>
      </c>
      <c r="BE146" s="162">
        <f t="shared" si="14"/>
        <v>0</v>
      </c>
      <c r="BF146" s="162">
        <f t="shared" si="15"/>
        <v>6011.7</v>
      </c>
      <c r="BG146" s="162">
        <f t="shared" si="16"/>
        <v>0</v>
      </c>
      <c r="BH146" s="162">
        <f t="shared" si="17"/>
        <v>0</v>
      </c>
      <c r="BI146" s="162">
        <f t="shared" si="18"/>
        <v>0</v>
      </c>
      <c r="BJ146" s="14" t="s">
        <v>83</v>
      </c>
      <c r="BK146" s="162">
        <f t="shared" si="19"/>
        <v>6011.7</v>
      </c>
      <c r="BL146" s="14" t="s">
        <v>233</v>
      </c>
      <c r="BM146" s="161" t="s">
        <v>279</v>
      </c>
    </row>
    <row r="147" spans="1:65" s="2" customFormat="1" ht="33" customHeight="1">
      <c r="A147" s="26"/>
      <c r="B147" s="149"/>
      <c r="C147" s="150" t="s">
        <v>280</v>
      </c>
      <c r="D147" s="150" t="s">
        <v>229</v>
      </c>
      <c r="E147" s="151" t="s">
        <v>2074</v>
      </c>
      <c r="F147" s="152" t="s">
        <v>2075</v>
      </c>
      <c r="G147" s="153" t="s">
        <v>238</v>
      </c>
      <c r="H147" s="154">
        <v>435</v>
      </c>
      <c r="I147" s="155">
        <v>29.4</v>
      </c>
      <c r="J147" s="155">
        <f t="shared" si="10"/>
        <v>12789</v>
      </c>
      <c r="K147" s="156"/>
      <c r="L147" s="27"/>
      <c r="M147" s="157" t="s">
        <v>1</v>
      </c>
      <c r="N147" s="158" t="s">
        <v>37</v>
      </c>
      <c r="O147" s="159">
        <v>0</v>
      </c>
      <c r="P147" s="159">
        <f t="shared" si="11"/>
        <v>0</v>
      </c>
      <c r="Q147" s="159">
        <v>0</v>
      </c>
      <c r="R147" s="159">
        <f t="shared" si="12"/>
        <v>0</v>
      </c>
      <c r="S147" s="159">
        <v>0</v>
      </c>
      <c r="T147" s="160">
        <f t="shared" si="1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233</v>
      </c>
      <c r="AT147" s="161" t="s">
        <v>229</v>
      </c>
      <c r="AU147" s="161" t="s">
        <v>83</v>
      </c>
      <c r="AY147" s="14" t="s">
        <v>226</v>
      </c>
      <c r="BE147" s="162">
        <f t="shared" si="14"/>
        <v>0</v>
      </c>
      <c r="BF147" s="162">
        <f t="shared" si="15"/>
        <v>12789</v>
      </c>
      <c r="BG147" s="162">
        <f t="shared" si="16"/>
        <v>0</v>
      </c>
      <c r="BH147" s="162">
        <f t="shared" si="17"/>
        <v>0</v>
      </c>
      <c r="BI147" s="162">
        <f t="shared" si="18"/>
        <v>0</v>
      </c>
      <c r="BJ147" s="14" t="s">
        <v>83</v>
      </c>
      <c r="BK147" s="162">
        <f t="shared" si="19"/>
        <v>12789</v>
      </c>
      <c r="BL147" s="14" t="s">
        <v>233</v>
      </c>
      <c r="BM147" s="161" t="s">
        <v>283</v>
      </c>
    </row>
    <row r="148" spans="1:65" s="2" customFormat="1" ht="44.25" customHeight="1">
      <c r="A148" s="26"/>
      <c r="B148" s="149"/>
      <c r="C148" s="150" t="s">
        <v>257</v>
      </c>
      <c r="D148" s="150" t="s">
        <v>229</v>
      </c>
      <c r="E148" s="151" t="s">
        <v>2076</v>
      </c>
      <c r="F148" s="152" t="s">
        <v>2077</v>
      </c>
      <c r="G148" s="153" t="s">
        <v>238</v>
      </c>
      <c r="H148" s="154">
        <v>365</v>
      </c>
      <c r="I148" s="155">
        <v>11.97</v>
      </c>
      <c r="J148" s="155">
        <f t="shared" si="10"/>
        <v>4369.05</v>
      </c>
      <c r="K148" s="156"/>
      <c r="L148" s="27"/>
      <c r="M148" s="157" t="s">
        <v>1</v>
      </c>
      <c r="N148" s="158" t="s">
        <v>37</v>
      </c>
      <c r="O148" s="159">
        <v>0</v>
      </c>
      <c r="P148" s="159">
        <f t="shared" si="11"/>
        <v>0</v>
      </c>
      <c r="Q148" s="159">
        <v>0</v>
      </c>
      <c r="R148" s="159">
        <f t="shared" si="12"/>
        <v>0</v>
      </c>
      <c r="S148" s="159">
        <v>0</v>
      </c>
      <c r="T148" s="160">
        <f t="shared" si="1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233</v>
      </c>
      <c r="AT148" s="161" t="s">
        <v>229</v>
      </c>
      <c r="AU148" s="161" t="s">
        <v>83</v>
      </c>
      <c r="AY148" s="14" t="s">
        <v>226</v>
      </c>
      <c r="BE148" s="162">
        <f t="shared" si="14"/>
        <v>0</v>
      </c>
      <c r="BF148" s="162">
        <f t="shared" si="15"/>
        <v>4369.05</v>
      </c>
      <c r="BG148" s="162">
        <f t="shared" si="16"/>
        <v>0</v>
      </c>
      <c r="BH148" s="162">
        <f t="shared" si="17"/>
        <v>0</v>
      </c>
      <c r="BI148" s="162">
        <f t="shared" si="18"/>
        <v>0</v>
      </c>
      <c r="BJ148" s="14" t="s">
        <v>83</v>
      </c>
      <c r="BK148" s="162">
        <f t="shared" si="19"/>
        <v>4369.05</v>
      </c>
      <c r="BL148" s="14" t="s">
        <v>233</v>
      </c>
      <c r="BM148" s="161" t="s">
        <v>288</v>
      </c>
    </row>
    <row r="149" spans="1:65" s="2" customFormat="1" ht="16.5" customHeight="1">
      <c r="A149" s="26"/>
      <c r="B149" s="149"/>
      <c r="C149" s="167" t="s">
        <v>293</v>
      </c>
      <c r="D149" s="167" t="s">
        <v>362</v>
      </c>
      <c r="E149" s="168" t="s">
        <v>2078</v>
      </c>
      <c r="F149" s="169" t="s">
        <v>2079</v>
      </c>
      <c r="G149" s="170" t="s">
        <v>238</v>
      </c>
      <c r="H149" s="171">
        <v>372.3</v>
      </c>
      <c r="I149" s="172">
        <v>8.48</v>
      </c>
      <c r="J149" s="172">
        <f t="shared" si="10"/>
        <v>3157.1</v>
      </c>
      <c r="K149" s="173"/>
      <c r="L149" s="174"/>
      <c r="M149" s="175" t="s">
        <v>1</v>
      </c>
      <c r="N149" s="176" t="s">
        <v>37</v>
      </c>
      <c r="O149" s="159">
        <v>0</v>
      </c>
      <c r="P149" s="159">
        <f t="shared" si="11"/>
        <v>0</v>
      </c>
      <c r="Q149" s="159">
        <v>0</v>
      </c>
      <c r="R149" s="159">
        <f t="shared" si="12"/>
        <v>0</v>
      </c>
      <c r="S149" s="159">
        <v>0</v>
      </c>
      <c r="T149" s="160">
        <f t="shared" si="1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243</v>
      </c>
      <c r="AT149" s="161" t="s">
        <v>362</v>
      </c>
      <c r="AU149" s="161" t="s">
        <v>83</v>
      </c>
      <c r="AY149" s="14" t="s">
        <v>226</v>
      </c>
      <c r="BE149" s="162">
        <f t="shared" si="14"/>
        <v>0</v>
      </c>
      <c r="BF149" s="162">
        <f t="shared" si="15"/>
        <v>3157.1</v>
      </c>
      <c r="BG149" s="162">
        <f t="shared" si="16"/>
        <v>0</v>
      </c>
      <c r="BH149" s="162">
        <f t="shared" si="17"/>
        <v>0</v>
      </c>
      <c r="BI149" s="162">
        <f t="shared" si="18"/>
        <v>0</v>
      </c>
      <c r="BJ149" s="14" t="s">
        <v>83</v>
      </c>
      <c r="BK149" s="162">
        <f t="shared" si="19"/>
        <v>3157.1</v>
      </c>
      <c r="BL149" s="14" t="s">
        <v>233</v>
      </c>
      <c r="BM149" s="161" t="s">
        <v>296</v>
      </c>
    </row>
    <row r="150" spans="1:65" s="2" customFormat="1" ht="44.25" customHeight="1">
      <c r="A150" s="26"/>
      <c r="B150" s="149"/>
      <c r="C150" s="150" t="s">
        <v>260</v>
      </c>
      <c r="D150" s="150" t="s">
        <v>229</v>
      </c>
      <c r="E150" s="151" t="s">
        <v>2080</v>
      </c>
      <c r="F150" s="152" t="s">
        <v>2081</v>
      </c>
      <c r="G150" s="153" t="s">
        <v>238</v>
      </c>
      <c r="H150" s="154">
        <v>250</v>
      </c>
      <c r="I150" s="155">
        <v>14.5</v>
      </c>
      <c r="J150" s="155">
        <f t="shared" si="10"/>
        <v>3625</v>
      </c>
      <c r="K150" s="156"/>
      <c r="L150" s="27"/>
      <c r="M150" s="157" t="s">
        <v>1</v>
      </c>
      <c r="N150" s="158" t="s">
        <v>37</v>
      </c>
      <c r="O150" s="159">
        <v>0</v>
      </c>
      <c r="P150" s="159">
        <f t="shared" si="11"/>
        <v>0</v>
      </c>
      <c r="Q150" s="159">
        <v>0</v>
      </c>
      <c r="R150" s="159">
        <f t="shared" si="12"/>
        <v>0</v>
      </c>
      <c r="S150" s="159">
        <v>0</v>
      </c>
      <c r="T150" s="160">
        <f t="shared" si="1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233</v>
      </c>
      <c r="AT150" s="161" t="s">
        <v>229</v>
      </c>
      <c r="AU150" s="161" t="s">
        <v>83</v>
      </c>
      <c r="AY150" s="14" t="s">
        <v>226</v>
      </c>
      <c r="BE150" s="162">
        <f t="shared" si="14"/>
        <v>0</v>
      </c>
      <c r="BF150" s="162">
        <f t="shared" si="15"/>
        <v>3625</v>
      </c>
      <c r="BG150" s="162">
        <f t="shared" si="16"/>
        <v>0</v>
      </c>
      <c r="BH150" s="162">
        <f t="shared" si="17"/>
        <v>0</v>
      </c>
      <c r="BI150" s="162">
        <f t="shared" si="18"/>
        <v>0</v>
      </c>
      <c r="BJ150" s="14" t="s">
        <v>83</v>
      </c>
      <c r="BK150" s="162">
        <f t="shared" si="19"/>
        <v>3625</v>
      </c>
      <c r="BL150" s="14" t="s">
        <v>233</v>
      </c>
      <c r="BM150" s="161" t="s">
        <v>299</v>
      </c>
    </row>
    <row r="151" spans="1:65" s="2" customFormat="1" ht="16.5" customHeight="1">
      <c r="A151" s="26"/>
      <c r="B151" s="149"/>
      <c r="C151" s="167" t="s">
        <v>300</v>
      </c>
      <c r="D151" s="167" t="s">
        <v>362</v>
      </c>
      <c r="E151" s="168" t="s">
        <v>2082</v>
      </c>
      <c r="F151" s="169" t="s">
        <v>2083</v>
      </c>
      <c r="G151" s="170" t="s">
        <v>238</v>
      </c>
      <c r="H151" s="171">
        <v>255</v>
      </c>
      <c r="I151" s="172">
        <v>9.94</v>
      </c>
      <c r="J151" s="172">
        <f t="shared" si="10"/>
        <v>2534.6999999999998</v>
      </c>
      <c r="K151" s="173"/>
      <c r="L151" s="174"/>
      <c r="M151" s="175" t="s">
        <v>1</v>
      </c>
      <c r="N151" s="176" t="s">
        <v>37</v>
      </c>
      <c r="O151" s="159">
        <v>0</v>
      </c>
      <c r="P151" s="159">
        <f t="shared" si="11"/>
        <v>0</v>
      </c>
      <c r="Q151" s="159">
        <v>0</v>
      </c>
      <c r="R151" s="159">
        <f t="shared" si="12"/>
        <v>0</v>
      </c>
      <c r="S151" s="159">
        <v>0</v>
      </c>
      <c r="T151" s="160">
        <f t="shared" si="1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243</v>
      </c>
      <c r="AT151" s="161" t="s">
        <v>362</v>
      </c>
      <c r="AU151" s="161" t="s">
        <v>83</v>
      </c>
      <c r="AY151" s="14" t="s">
        <v>226</v>
      </c>
      <c r="BE151" s="162">
        <f t="shared" si="14"/>
        <v>0</v>
      </c>
      <c r="BF151" s="162">
        <f t="shared" si="15"/>
        <v>2534.6999999999998</v>
      </c>
      <c r="BG151" s="162">
        <f t="shared" si="16"/>
        <v>0</v>
      </c>
      <c r="BH151" s="162">
        <f t="shared" si="17"/>
        <v>0</v>
      </c>
      <c r="BI151" s="162">
        <f t="shared" si="18"/>
        <v>0</v>
      </c>
      <c r="BJ151" s="14" t="s">
        <v>83</v>
      </c>
      <c r="BK151" s="162">
        <f t="shared" si="19"/>
        <v>2534.6999999999998</v>
      </c>
      <c r="BL151" s="14" t="s">
        <v>233</v>
      </c>
      <c r="BM151" s="161" t="s">
        <v>303</v>
      </c>
    </row>
    <row r="152" spans="1:65" s="2" customFormat="1" ht="24.2" customHeight="1">
      <c r="A152" s="26"/>
      <c r="B152" s="149"/>
      <c r="C152" s="150" t="s">
        <v>7</v>
      </c>
      <c r="D152" s="150" t="s">
        <v>229</v>
      </c>
      <c r="E152" s="151" t="s">
        <v>2084</v>
      </c>
      <c r="F152" s="152" t="s">
        <v>2085</v>
      </c>
      <c r="G152" s="153" t="s">
        <v>238</v>
      </c>
      <c r="H152" s="154">
        <v>17.600000000000001</v>
      </c>
      <c r="I152" s="155">
        <v>13.51</v>
      </c>
      <c r="J152" s="155">
        <f t="shared" si="10"/>
        <v>237.78</v>
      </c>
      <c r="K152" s="156"/>
      <c r="L152" s="27"/>
      <c r="M152" s="157" t="s">
        <v>1</v>
      </c>
      <c r="N152" s="158" t="s">
        <v>37</v>
      </c>
      <c r="O152" s="159">
        <v>0</v>
      </c>
      <c r="P152" s="159">
        <f t="shared" si="11"/>
        <v>0</v>
      </c>
      <c r="Q152" s="159">
        <v>0</v>
      </c>
      <c r="R152" s="159">
        <f t="shared" si="12"/>
        <v>0</v>
      </c>
      <c r="S152" s="159">
        <v>0</v>
      </c>
      <c r="T152" s="160">
        <f t="shared" si="1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233</v>
      </c>
      <c r="AT152" s="161" t="s">
        <v>229</v>
      </c>
      <c r="AU152" s="161" t="s">
        <v>83</v>
      </c>
      <c r="AY152" s="14" t="s">
        <v>226</v>
      </c>
      <c r="BE152" s="162">
        <f t="shared" si="14"/>
        <v>0</v>
      </c>
      <c r="BF152" s="162">
        <f t="shared" si="15"/>
        <v>237.78</v>
      </c>
      <c r="BG152" s="162">
        <f t="shared" si="16"/>
        <v>0</v>
      </c>
      <c r="BH152" s="162">
        <f t="shared" si="17"/>
        <v>0</v>
      </c>
      <c r="BI152" s="162">
        <f t="shared" si="18"/>
        <v>0</v>
      </c>
      <c r="BJ152" s="14" t="s">
        <v>83</v>
      </c>
      <c r="BK152" s="162">
        <f t="shared" si="19"/>
        <v>237.78</v>
      </c>
      <c r="BL152" s="14" t="s">
        <v>233</v>
      </c>
      <c r="BM152" s="161" t="s">
        <v>306</v>
      </c>
    </row>
    <row r="153" spans="1:65" s="2" customFormat="1" ht="24.2" customHeight="1">
      <c r="A153" s="26"/>
      <c r="B153" s="149"/>
      <c r="C153" s="167" t="s">
        <v>309</v>
      </c>
      <c r="D153" s="167" t="s">
        <v>362</v>
      </c>
      <c r="E153" s="168" t="s">
        <v>2086</v>
      </c>
      <c r="F153" s="169" t="s">
        <v>2087</v>
      </c>
      <c r="G153" s="170" t="s">
        <v>238</v>
      </c>
      <c r="H153" s="171">
        <v>9.6</v>
      </c>
      <c r="I153" s="172">
        <v>28.25</v>
      </c>
      <c r="J153" s="172">
        <f t="shared" si="10"/>
        <v>271.2</v>
      </c>
      <c r="K153" s="173"/>
      <c r="L153" s="174"/>
      <c r="M153" s="175" t="s">
        <v>1</v>
      </c>
      <c r="N153" s="176" t="s">
        <v>37</v>
      </c>
      <c r="O153" s="159">
        <v>0</v>
      </c>
      <c r="P153" s="159">
        <f t="shared" si="11"/>
        <v>0</v>
      </c>
      <c r="Q153" s="159">
        <v>0</v>
      </c>
      <c r="R153" s="159">
        <f t="shared" si="12"/>
        <v>0</v>
      </c>
      <c r="S153" s="159">
        <v>0</v>
      </c>
      <c r="T153" s="160">
        <f t="shared" si="1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243</v>
      </c>
      <c r="AT153" s="161" t="s">
        <v>362</v>
      </c>
      <c r="AU153" s="161" t="s">
        <v>83</v>
      </c>
      <c r="AY153" s="14" t="s">
        <v>226</v>
      </c>
      <c r="BE153" s="162">
        <f t="shared" si="14"/>
        <v>0</v>
      </c>
      <c r="BF153" s="162">
        <f t="shared" si="15"/>
        <v>271.2</v>
      </c>
      <c r="BG153" s="162">
        <f t="shared" si="16"/>
        <v>0</v>
      </c>
      <c r="BH153" s="162">
        <f t="shared" si="17"/>
        <v>0</v>
      </c>
      <c r="BI153" s="162">
        <f t="shared" si="18"/>
        <v>0</v>
      </c>
      <c r="BJ153" s="14" t="s">
        <v>83</v>
      </c>
      <c r="BK153" s="162">
        <f t="shared" si="19"/>
        <v>271.2</v>
      </c>
      <c r="BL153" s="14" t="s">
        <v>233</v>
      </c>
      <c r="BM153" s="161" t="s">
        <v>312</v>
      </c>
    </row>
    <row r="154" spans="1:65" s="2" customFormat="1" ht="24.2" customHeight="1">
      <c r="A154" s="26"/>
      <c r="B154" s="149"/>
      <c r="C154" s="167" t="s">
        <v>266</v>
      </c>
      <c r="D154" s="167" t="s">
        <v>362</v>
      </c>
      <c r="E154" s="168" t="s">
        <v>2088</v>
      </c>
      <c r="F154" s="169" t="s">
        <v>2089</v>
      </c>
      <c r="G154" s="170" t="s">
        <v>238</v>
      </c>
      <c r="H154" s="171">
        <v>8</v>
      </c>
      <c r="I154" s="172">
        <v>28.25</v>
      </c>
      <c r="J154" s="172">
        <f t="shared" si="10"/>
        <v>226</v>
      </c>
      <c r="K154" s="173"/>
      <c r="L154" s="174"/>
      <c r="M154" s="175" t="s">
        <v>1</v>
      </c>
      <c r="N154" s="176" t="s">
        <v>37</v>
      </c>
      <c r="O154" s="159">
        <v>0</v>
      </c>
      <c r="P154" s="159">
        <f t="shared" si="11"/>
        <v>0</v>
      </c>
      <c r="Q154" s="159">
        <v>0</v>
      </c>
      <c r="R154" s="159">
        <f t="shared" si="12"/>
        <v>0</v>
      </c>
      <c r="S154" s="159">
        <v>0</v>
      </c>
      <c r="T154" s="160">
        <f t="shared" si="1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243</v>
      </c>
      <c r="AT154" s="161" t="s">
        <v>362</v>
      </c>
      <c r="AU154" s="161" t="s">
        <v>83</v>
      </c>
      <c r="AY154" s="14" t="s">
        <v>226</v>
      </c>
      <c r="BE154" s="162">
        <f t="shared" si="14"/>
        <v>0</v>
      </c>
      <c r="BF154" s="162">
        <f t="shared" si="15"/>
        <v>226</v>
      </c>
      <c r="BG154" s="162">
        <f t="shared" si="16"/>
        <v>0</v>
      </c>
      <c r="BH154" s="162">
        <f t="shared" si="17"/>
        <v>0</v>
      </c>
      <c r="BI154" s="162">
        <f t="shared" si="18"/>
        <v>0</v>
      </c>
      <c r="BJ154" s="14" t="s">
        <v>83</v>
      </c>
      <c r="BK154" s="162">
        <f t="shared" si="19"/>
        <v>226</v>
      </c>
      <c r="BL154" s="14" t="s">
        <v>233</v>
      </c>
      <c r="BM154" s="161" t="s">
        <v>315</v>
      </c>
    </row>
    <row r="155" spans="1:65" s="2" customFormat="1" ht="37.9" customHeight="1">
      <c r="A155" s="26"/>
      <c r="B155" s="149"/>
      <c r="C155" s="150" t="s">
        <v>316</v>
      </c>
      <c r="D155" s="150" t="s">
        <v>229</v>
      </c>
      <c r="E155" s="151" t="s">
        <v>2090</v>
      </c>
      <c r="F155" s="152" t="s">
        <v>2091</v>
      </c>
      <c r="G155" s="153" t="s">
        <v>238</v>
      </c>
      <c r="H155" s="154">
        <v>207</v>
      </c>
      <c r="I155" s="155">
        <v>10.92</v>
      </c>
      <c r="J155" s="155">
        <f t="shared" si="10"/>
        <v>2260.44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 t="shared" si="11"/>
        <v>0</v>
      </c>
      <c r="Q155" s="159">
        <v>0</v>
      </c>
      <c r="R155" s="159">
        <f t="shared" si="12"/>
        <v>0</v>
      </c>
      <c r="S155" s="159">
        <v>0</v>
      </c>
      <c r="T155" s="160">
        <f t="shared" si="1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233</v>
      </c>
      <c r="AT155" s="161" t="s">
        <v>229</v>
      </c>
      <c r="AU155" s="161" t="s">
        <v>83</v>
      </c>
      <c r="AY155" s="14" t="s">
        <v>226</v>
      </c>
      <c r="BE155" s="162">
        <f t="shared" si="14"/>
        <v>0</v>
      </c>
      <c r="BF155" s="162">
        <f t="shared" si="15"/>
        <v>2260.44</v>
      </c>
      <c r="BG155" s="162">
        <f t="shared" si="16"/>
        <v>0</v>
      </c>
      <c r="BH155" s="162">
        <f t="shared" si="17"/>
        <v>0</v>
      </c>
      <c r="BI155" s="162">
        <f t="shared" si="18"/>
        <v>0</v>
      </c>
      <c r="BJ155" s="14" t="s">
        <v>83</v>
      </c>
      <c r="BK155" s="162">
        <f t="shared" si="19"/>
        <v>2260.44</v>
      </c>
      <c r="BL155" s="14" t="s">
        <v>233</v>
      </c>
      <c r="BM155" s="161" t="s">
        <v>319</v>
      </c>
    </row>
    <row r="156" spans="1:65" s="2" customFormat="1" ht="16.5" customHeight="1">
      <c r="A156" s="26"/>
      <c r="B156" s="149"/>
      <c r="C156" s="167" t="s">
        <v>270</v>
      </c>
      <c r="D156" s="167" t="s">
        <v>362</v>
      </c>
      <c r="E156" s="168" t="s">
        <v>2092</v>
      </c>
      <c r="F156" s="169" t="s">
        <v>2093</v>
      </c>
      <c r="G156" s="170" t="s">
        <v>238</v>
      </c>
      <c r="H156" s="171">
        <v>211.14</v>
      </c>
      <c r="I156" s="172">
        <v>9.0399999999999991</v>
      </c>
      <c r="J156" s="172">
        <f t="shared" si="10"/>
        <v>1908.71</v>
      </c>
      <c r="K156" s="173"/>
      <c r="L156" s="174"/>
      <c r="M156" s="175" t="s">
        <v>1</v>
      </c>
      <c r="N156" s="176" t="s">
        <v>37</v>
      </c>
      <c r="O156" s="159">
        <v>0</v>
      </c>
      <c r="P156" s="159">
        <f t="shared" si="11"/>
        <v>0</v>
      </c>
      <c r="Q156" s="159">
        <v>0</v>
      </c>
      <c r="R156" s="159">
        <f t="shared" si="12"/>
        <v>0</v>
      </c>
      <c r="S156" s="159">
        <v>0</v>
      </c>
      <c r="T156" s="160">
        <f t="shared" si="1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243</v>
      </c>
      <c r="AT156" s="161" t="s">
        <v>362</v>
      </c>
      <c r="AU156" s="161" t="s">
        <v>83</v>
      </c>
      <c r="AY156" s="14" t="s">
        <v>226</v>
      </c>
      <c r="BE156" s="162">
        <f t="shared" si="14"/>
        <v>0</v>
      </c>
      <c r="BF156" s="162">
        <f t="shared" si="15"/>
        <v>1908.71</v>
      </c>
      <c r="BG156" s="162">
        <f t="shared" si="16"/>
        <v>0</v>
      </c>
      <c r="BH156" s="162">
        <f t="shared" si="17"/>
        <v>0</v>
      </c>
      <c r="BI156" s="162">
        <f t="shared" si="18"/>
        <v>0</v>
      </c>
      <c r="BJ156" s="14" t="s">
        <v>83</v>
      </c>
      <c r="BK156" s="162">
        <f t="shared" si="19"/>
        <v>1908.71</v>
      </c>
      <c r="BL156" s="14" t="s">
        <v>233</v>
      </c>
      <c r="BM156" s="161" t="s">
        <v>324</v>
      </c>
    </row>
    <row r="157" spans="1:65" s="2" customFormat="1" ht="37.9" customHeight="1">
      <c r="A157" s="26"/>
      <c r="B157" s="149"/>
      <c r="C157" s="150" t="s">
        <v>327</v>
      </c>
      <c r="D157" s="150" t="s">
        <v>229</v>
      </c>
      <c r="E157" s="151" t="s">
        <v>2094</v>
      </c>
      <c r="F157" s="152" t="s">
        <v>2095</v>
      </c>
      <c r="G157" s="153" t="s">
        <v>238</v>
      </c>
      <c r="H157" s="154">
        <v>456.75</v>
      </c>
      <c r="I157" s="155">
        <v>18.2</v>
      </c>
      <c r="J157" s="155">
        <f t="shared" si="10"/>
        <v>8312.85</v>
      </c>
      <c r="K157" s="156"/>
      <c r="L157" s="27"/>
      <c r="M157" s="157" t="s">
        <v>1</v>
      </c>
      <c r="N157" s="158" t="s">
        <v>37</v>
      </c>
      <c r="O157" s="159">
        <v>0</v>
      </c>
      <c r="P157" s="159">
        <f t="shared" si="11"/>
        <v>0</v>
      </c>
      <c r="Q157" s="159">
        <v>0</v>
      </c>
      <c r="R157" s="159">
        <f t="shared" si="12"/>
        <v>0</v>
      </c>
      <c r="S157" s="159">
        <v>0</v>
      </c>
      <c r="T157" s="160">
        <f t="shared" si="1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233</v>
      </c>
      <c r="AT157" s="161" t="s">
        <v>229</v>
      </c>
      <c r="AU157" s="161" t="s">
        <v>83</v>
      </c>
      <c r="AY157" s="14" t="s">
        <v>226</v>
      </c>
      <c r="BE157" s="162">
        <f t="shared" si="14"/>
        <v>0</v>
      </c>
      <c r="BF157" s="162">
        <f t="shared" si="15"/>
        <v>8312.85</v>
      </c>
      <c r="BG157" s="162">
        <f t="shared" si="16"/>
        <v>0</v>
      </c>
      <c r="BH157" s="162">
        <f t="shared" si="17"/>
        <v>0</v>
      </c>
      <c r="BI157" s="162">
        <f t="shared" si="18"/>
        <v>0</v>
      </c>
      <c r="BJ157" s="14" t="s">
        <v>83</v>
      </c>
      <c r="BK157" s="162">
        <f t="shared" si="19"/>
        <v>8312.85</v>
      </c>
      <c r="BL157" s="14" t="s">
        <v>233</v>
      </c>
      <c r="BM157" s="161" t="s">
        <v>330</v>
      </c>
    </row>
    <row r="158" spans="1:65" s="12" customFormat="1" ht="22.9" customHeight="1">
      <c r="B158" s="137"/>
      <c r="D158" s="138" t="s">
        <v>70</v>
      </c>
      <c r="E158" s="147" t="s">
        <v>227</v>
      </c>
      <c r="F158" s="147" t="s">
        <v>228</v>
      </c>
      <c r="J158" s="148">
        <f>BK158</f>
        <v>60207.59</v>
      </c>
      <c r="L158" s="137"/>
      <c r="M158" s="141"/>
      <c r="N158" s="142"/>
      <c r="O158" s="142"/>
      <c r="P158" s="143">
        <f>SUM(P159:P176)</f>
        <v>0</v>
      </c>
      <c r="Q158" s="142"/>
      <c r="R158" s="143">
        <f>SUM(R159:R176)</f>
        <v>0</v>
      </c>
      <c r="S158" s="142"/>
      <c r="T158" s="144">
        <f>SUM(T159:T176)</f>
        <v>0</v>
      </c>
      <c r="AR158" s="138" t="s">
        <v>78</v>
      </c>
      <c r="AT158" s="145" t="s">
        <v>70</v>
      </c>
      <c r="AU158" s="145" t="s">
        <v>78</v>
      </c>
      <c r="AY158" s="138" t="s">
        <v>226</v>
      </c>
      <c r="BK158" s="146">
        <f>SUM(BK159:BK176)</f>
        <v>60207.59</v>
      </c>
    </row>
    <row r="159" spans="1:65" s="2" customFormat="1" ht="33" customHeight="1">
      <c r="A159" s="26"/>
      <c r="B159" s="149"/>
      <c r="C159" s="150" t="s">
        <v>276</v>
      </c>
      <c r="D159" s="150" t="s">
        <v>229</v>
      </c>
      <c r="E159" s="151" t="s">
        <v>2096</v>
      </c>
      <c r="F159" s="152" t="s">
        <v>2097</v>
      </c>
      <c r="G159" s="153" t="s">
        <v>232</v>
      </c>
      <c r="H159" s="154">
        <v>367</v>
      </c>
      <c r="I159" s="155">
        <v>13.85</v>
      </c>
      <c r="J159" s="155">
        <f t="shared" ref="J159:J176" si="20">ROUND(I159*H159,2)</f>
        <v>5082.95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 t="shared" ref="P159:P176" si="21">O159*H159</f>
        <v>0</v>
      </c>
      <c r="Q159" s="159">
        <v>0</v>
      </c>
      <c r="R159" s="159">
        <f t="shared" ref="R159:R176" si="22">Q159*H159</f>
        <v>0</v>
      </c>
      <c r="S159" s="159">
        <v>0</v>
      </c>
      <c r="T159" s="160">
        <f t="shared" ref="T159:T176" si="23">S159*H159</f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233</v>
      </c>
      <c r="AT159" s="161" t="s">
        <v>229</v>
      </c>
      <c r="AU159" s="161" t="s">
        <v>83</v>
      </c>
      <c r="AY159" s="14" t="s">
        <v>226</v>
      </c>
      <c r="BE159" s="162">
        <f t="shared" ref="BE159:BE176" si="24">IF(N159="základná",J159,0)</f>
        <v>0</v>
      </c>
      <c r="BF159" s="162">
        <f t="shared" ref="BF159:BF176" si="25">IF(N159="znížená",J159,0)</f>
        <v>5082.95</v>
      </c>
      <c r="BG159" s="162">
        <f t="shared" ref="BG159:BG176" si="26">IF(N159="zákl. prenesená",J159,0)</f>
        <v>0</v>
      </c>
      <c r="BH159" s="162">
        <f t="shared" ref="BH159:BH176" si="27">IF(N159="zníž. prenesená",J159,0)</f>
        <v>0</v>
      </c>
      <c r="BI159" s="162">
        <f t="shared" ref="BI159:BI176" si="28">IF(N159="nulová",J159,0)</f>
        <v>0</v>
      </c>
      <c r="BJ159" s="14" t="s">
        <v>83</v>
      </c>
      <c r="BK159" s="162">
        <f t="shared" ref="BK159:BK176" si="29">ROUND(I159*H159,2)</f>
        <v>5082.95</v>
      </c>
      <c r="BL159" s="14" t="s">
        <v>233</v>
      </c>
      <c r="BM159" s="161" t="s">
        <v>408</v>
      </c>
    </row>
    <row r="160" spans="1:65" s="2" customFormat="1" ht="21.75" customHeight="1">
      <c r="A160" s="26"/>
      <c r="B160" s="149"/>
      <c r="C160" s="167" t="s">
        <v>409</v>
      </c>
      <c r="D160" s="167" t="s">
        <v>362</v>
      </c>
      <c r="E160" s="168" t="s">
        <v>2098</v>
      </c>
      <c r="F160" s="169" t="s">
        <v>2099</v>
      </c>
      <c r="G160" s="170" t="s">
        <v>269</v>
      </c>
      <c r="H160" s="171">
        <v>94</v>
      </c>
      <c r="I160" s="172">
        <v>5.54</v>
      </c>
      <c r="J160" s="172">
        <f t="shared" si="20"/>
        <v>520.76</v>
      </c>
      <c r="K160" s="173"/>
      <c r="L160" s="174"/>
      <c r="M160" s="175" t="s">
        <v>1</v>
      </c>
      <c r="N160" s="176" t="s">
        <v>37</v>
      </c>
      <c r="O160" s="159">
        <v>0</v>
      </c>
      <c r="P160" s="159">
        <f t="shared" si="21"/>
        <v>0</v>
      </c>
      <c r="Q160" s="159">
        <v>0</v>
      </c>
      <c r="R160" s="159">
        <f t="shared" si="22"/>
        <v>0</v>
      </c>
      <c r="S160" s="159">
        <v>0</v>
      </c>
      <c r="T160" s="160">
        <f t="shared" si="2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243</v>
      </c>
      <c r="AT160" s="161" t="s">
        <v>362</v>
      </c>
      <c r="AU160" s="161" t="s">
        <v>83</v>
      </c>
      <c r="AY160" s="14" t="s">
        <v>226</v>
      </c>
      <c r="BE160" s="162">
        <f t="shared" si="24"/>
        <v>0</v>
      </c>
      <c r="BF160" s="162">
        <f t="shared" si="25"/>
        <v>520.76</v>
      </c>
      <c r="BG160" s="162">
        <f t="shared" si="26"/>
        <v>0</v>
      </c>
      <c r="BH160" s="162">
        <f t="shared" si="27"/>
        <v>0</v>
      </c>
      <c r="BI160" s="162">
        <f t="shared" si="28"/>
        <v>0</v>
      </c>
      <c r="BJ160" s="14" t="s">
        <v>83</v>
      </c>
      <c r="BK160" s="162">
        <f t="shared" si="29"/>
        <v>520.76</v>
      </c>
      <c r="BL160" s="14" t="s">
        <v>233</v>
      </c>
      <c r="BM160" s="161" t="s">
        <v>412</v>
      </c>
    </row>
    <row r="161" spans="1:65" s="2" customFormat="1" ht="24.2" customHeight="1">
      <c r="A161" s="26"/>
      <c r="B161" s="149"/>
      <c r="C161" s="167" t="s">
        <v>279</v>
      </c>
      <c r="D161" s="167" t="s">
        <v>362</v>
      </c>
      <c r="E161" s="168" t="s">
        <v>2100</v>
      </c>
      <c r="F161" s="169" t="s">
        <v>2101</v>
      </c>
      <c r="G161" s="170" t="s">
        <v>269</v>
      </c>
      <c r="H161" s="171">
        <v>290</v>
      </c>
      <c r="I161" s="172">
        <v>6.44</v>
      </c>
      <c r="J161" s="172">
        <f t="shared" si="20"/>
        <v>1867.6</v>
      </c>
      <c r="K161" s="173"/>
      <c r="L161" s="174"/>
      <c r="M161" s="175" t="s">
        <v>1</v>
      </c>
      <c r="N161" s="176" t="s">
        <v>37</v>
      </c>
      <c r="O161" s="159">
        <v>0</v>
      </c>
      <c r="P161" s="159">
        <f t="shared" si="21"/>
        <v>0</v>
      </c>
      <c r="Q161" s="159">
        <v>0</v>
      </c>
      <c r="R161" s="159">
        <f t="shared" si="22"/>
        <v>0</v>
      </c>
      <c r="S161" s="159">
        <v>0</v>
      </c>
      <c r="T161" s="160">
        <f t="shared" si="23"/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243</v>
      </c>
      <c r="AT161" s="161" t="s">
        <v>362</v>
      </c>
      <c r="AU161" s="161" t="s">
        <v>83</v>
      </c>
      <c r="AY161" s="14" t="s">
        <v>226</v>
      </c>
      <c r="BE161" s="162">
        <f t="shared" si="24"/>
        <v>0</v>
      </c>
      <c r="BF161" s="162">
        <f t="shared" si="25"/>
        <v>1867.6</v>
      </c>
      <c r="BG161" s="162">
        <f t="shared" si="26"/>
        <v>0</v>
      </c>
      <c r="BH161" s="162">
        <f t="shared" si="27"/>
        <v>0</v>
      </c>
      <c r="BI161" s="162">
        <f t="shared" si="28"/>
        <v>0</v>
      </c>
      <c r="BJ161" s="14" t="s">
        <v>83</v>
      </c>
      <c r="BK161" s="162">
        <f t="shared" si="29"/>
        <v>1867.6</v>
      </c>
      <c r="BL161" s="14" t="s">
        <v>233</v>
      </c>
      <c r="BM161" s="161" t="s">
        <v>415</v>
      </c>
    </row>
    <row r="162" spans="1:65" s="2" customFormat="1" ht="33" customHeight="1">
      <c r="A162" s="26"/>
      <c r="B162" s="149"/>
      <c r="C162" s="150" t="s">
        <v>416</v>
      </c>
      <c r="D162" s="150" t="s">
        <v>229</v>
      </c>
      <c r="E162" s="151" t="s">
        <v>2102</v>
      </c>
      <c r="F162" s="152" t="s">
        <v>2103</v>
      </c>
      <c r="G162" s="153" t="s">
        <v>352</v>
      </c>
      <c r="H162" s="154">
        <v>14.68</v>
      </c>
      <c r="I162" s="155">
        <v>105.6</v>
      </c>
      <c r="J162" s="155">
        <f t="shared" si="20"/>
        <v>1550.21</v>
      </c>
      <c r="K162" s="156"/>
      <c r="L162" s="27"/>
      <c r="M162" s="157" t="s">
        <v>1</v>
      </c>
      <c r="N162" s="158" t="s">
        <v>37</v>
      </c>
      <c r="O162" s="159">
        <v>0</v>
      </c>
      <c r="P162" s="159">
        <f t="shared" si="21"/>
        <v>0</v>
      </c>
      <c r="Q162" s="159">
        <v>0</v>
      </c>
      <c r="R162" s="159">
        <f t="shared" si="22"/>
        <v>0</v>
      </c>
      <c r="S162" s="159">
        <v>0</v>
      </c>
      <c r="T162" s="160">
        <f t="shared" si="23"/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233</v>
      </c>
      <c r="AT162" s="161" t="s">
        <v>229</v>
      </c>
      <c r="AU162" s="161" t="s">
        <v>83</v>
      </c>
      <c r="AY162" s="14" t="s">
        <v>226</v>
      </c>
      <c r="BE162" s="162">
        <f t="shared" si="24"/>
        <v>0</v>
      </c>
      <c r="BF162" s="162">
        <f t="shared" si="25"/>
        <v>1550.21</v>
      </c>
      <c r="BG162" s="162">
        <f t="shared" si="26"/>
        <v>0</v>
      </c>
      <c r="BH162" s="162">
        <f t="shared" si="27"/>
        <v>0</v>
      </c>
      <c r="BI162" s="162">
        <f t="shared" si="28"/>
        <v>0</v>
      </c>
      <c r="BJ162" s="14" t="s">
        <v>83</v>
      </c>
      <c r="BK162" s="162">
        <f t="shared" si="29"/>
        <v>1550.21</v>
      </c>
      <c r="BL162" s="14" t="s">
        <v>233</v>
      </c>
      <c r="BM162" s="161" t="s">
        <v>419</v>
      </c>
    </row>
    <row r="163" spans="1:65" s="2" customFormat="1" ht="37.9" customHeight="1">
      <c r="A163" s="26"/>
      <c r="B163" s="149"/>
      <c r="C163" s="150" t="s">
        <v>283</v>
      </c>
      <c r="D163" s="150" t="s">
        <v>229</v>
      </c>
      <c r="E163" s="151" t="s">
        <v>2104</v>
      </c>
      <c r="F163" s="152" t="s">
        <v>2105</v>
      </c>
      <c r="G163" s="153" t="s">
        <v>232</v>
      </c>
      <c r="H163" s="154">
        <v>28.7</v>
      </c>
      <c r="I163" s="155">
        <v>9.52</v>
      </c>
      <c r="J163" s="155">
        <f t="shared" si="20"/>
        <v>273.22000000000003</v>
      </c>
      <c r="K163" s="156"/>
      <c r="L163" s="27"/>
      <c r="M163" s="157" t="s">
        <v>1</v>
      </c>
      <c r="N163" s="158" t="s">
        <v>37</v>
      </c>
      <c r="O163" s="159">
        <v>0</v>
      </c>
      <c r="P163" s="159">
        <f t="shared" si="21"/>
        <v>0</v>
      </c>
      <c r="Q163" s="159">
        <v>0</v>
      </c>
      <c r="R163" s="159">
        <f t="shared" si="22"/>
        <v>0</v>
      </c>
      <c r="S163" s="159">
        <v>0</v>
      </c>
      <c r="T163" s="160">
        <f t="shared" si="2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233</v>
      </c>
      <c r="AT163" s="161" t="s">
        <v>229</v>
      </c>
      <c r="AU163" s="161" t="s">
        <v>83</v>
      </c>
      <c r="AY163" s="14" t="s">
        <v>226</v>
      </c>
      <c r="BE163" s="162">
        <f t="shared" si="24"/>
        <v>0</v>
      </c>
      <c r="BF163" s="162">
        <f t="shared" si="25"/>
        <v>273.22000000000003</v>
      </c>
      <c r="BG163" s="162">
        <f t="shared" si="26"/>
        <v>0</v>
      </c>
      <c r="BH163" s="162">
        <f t="shared" si="27"/>
        <v>0</v>
      </c>
      <c r="BI163" s="162">
        <f t="shared" si="28"/>
        <v>0</v>
      </c>
      <c r="BJ163" s="14" t="s">
        <v>83</v>
      </c>
      <c r="BK163" s="162">
        <f t="shared" si="29"/>
        <v>273.22000000000003</v>
      </c>
      <c r="BL163" s="14" t="s">
        <v>233</v>
      </c>
      <c r="BM163" s="161" t="s">
        <v>424</v>
      </c>
    </row>
    <row r="164" spans="1:65" s="2" customFormat="1" ht="24.2" customHeight="1">
      <c r="A164" s="26"/>
      <c r="B164" s="149"/>
      <c r="C164" s="150" t="s">
        <v>425</v>
      </c>
      <c r="D164" s="150" t="s">
        <v>229</v>
      </c>
      <c r="E164" s="151" t="s">
        <v>2106</v>
      </c>
      <c r="F164" s="152" t="s">
        <v>2107</v>
      </c>
      <c r="G164" s="153" t="s">
        <v>232</v>
      </c>
      <c r="H164" s="154">
        <v>28.7</v>
      </c>
      <c r="I164" s="155">
        <v>3.71</v>
      </c>
      <c r="J164" s="155">
        <f t="shared" si="20"/>
        <v>106.48</v>
      </c>
      <c r="K164" s="156"/>
      <c r="L164" s="27"/>
      <c r="M164" s="157" t="s">
        <v>1</v>
      </c>
      <c r="N164" s="158" t="s">
        <v>37</v>
      </c>
      <c r="O164" s="159">
        <v>0</v>
      </c>
      <c r="P164" s="159">
        <f t="shared" si="21"/>
        <v>0</v>
      </c>
      <c r="Q164" s="159">
        <v>0</v>
      </c>
      <c r="R164" s="159">
        <f t="shared" si="22"/>
        <v>0</v>
      </c>
      <c r="S164" s="159">
        <v>0</v>
      </c>
      <c r="T164" s="160">
        <f t="shared" si="2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233</v>
      </c>
      <c r="AT164" s="161" t="s">
        <v>229</v>
      </c>
      <c r="AU164" s="161" t="s">
        <v>83</v>
      </c>
      <c r="AY164" s="14" t="s">
        <v>226</v>
      </c>
      <c r="BE164" s="162">
        <f t="shared" si="24"/>
        <v>0</v>
      </c>
      <c r="BF164" s="162">
        <f t="shared" si="25"/>
        <v>106.48</v>
      </c>
      <c r="BG164" s="162">
        <f t="shared" si="26"/>
        <v>0</v>
      </c>
      <c r="BH164" s="162">
        <f t="shared" si="27"/>
        <v>0</v>
      </c>
      <c r="BI164" s="162">
        <f t="shared" si="28"/>
        <v>0</v>
      </c>
      <c r="BJ164" s="14" t="s">
        <v>83</v>
      </c>
      <c r="BK164" s="162">
        <f t="shared" si="29"/>
        <v>106.48</v>
      </c>
      <c r="BL164" s="14" t="s">
        <v>233</v>
      </c>
      <c r="BM164" s="161" t="s">
        <v>428</v>
      </c>
    </row>
    <row r="165" spans="1:65" s="2" customFormat="1" ht="16.5" customHeight="1">
      <c r="A165" s="26"/>
      <c r="B165" s="149"/>
      <c r="C165" s="167" t="s">
        <v>288</v>
      </c>
      <c r="D165" s="167" t="s">
        <v>362</v>
      </c>
      <c r="E165" s="168" t="s">
        <v>2108</v>
      </c>
      <c r="F165" s="169" t="s">
        <v>2109</v>
      </c>
      <c r="G165" s="170" t="s">
        <v>232</v>
      </c>
      <c r="H165" s="171">
        <v>28.7</v>
      </c>
      <c r="I165" s="172">
        <v>12.14</v>
      </c>
      <c r="J165" s="172">
        <f t="shared" si="20"/>
        <v>348.42</v>
      </c>
      <c r="K165" s="173"/>
      <c r="L165" s="174"/>
      <c r="M165" s="175" t="s">
        <v>1</v>
      </c>
      <c r="N165" s="176" t="s">
        <v>37</v>
      </c>
      <c r="O165" s="159">
        <v>0</v>
      </c>
      <c r="P165" s="159">
        <f t="shared" si="21"/>
        <v>0</v>
      </c>
      <c r="Q165" s="159">
        <v>0</v>
      </c>
      <c r="R165" s="159">
        <f t="shared" si="22"/>
        <v>0</v>
      </c>
      <c r="S165" s="159">
        <v>0</v>
      </c>
      <c r="T165" s="160">
        <f t="shared" si="2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243</v>
      </c>
      <c r="AT165" s="161" t="s">
        <v>362</v>
      </c>
      <c r="AU165" s="161" t="s">
        <v>83</v>
      </c>
      <c r="AY165" s="14" t="s">
        <v>226</v>
      </c>
      <c r="BE165" s="162">
        <f t="shared" si="24"/>
        <v>0</v>
      </c>
      <c r="BF165" s="162">
        <f t="shared" si="25"/>
        <v>348.42</v>
      </c>
      <c r="BG165" s="162">
        <f t="shared" si="26"/>
        <v>0</v>
      </c>
      <c r="BH165" s="162">
        <f t="shared" si="27"/>
        <v>0</v>
      </c>
      <c r="BI165" s="162">
        <f t="shared" si="28"/>
        <v>0</v>
      </c>
      <c r="BJ165" s="14" t="s">
        <v>83</v>
      </c>
      <c r="BK165" s="162">
        <f t="shared" si="29"/>
        <v>348.42</v>
      </c>
      <c r="BL165" s="14" t="s">
        <v>233</v>
      </c>
      <c r="BM165" s="161" t="s">
        <v>431</v>
      </c>
    </row>
    <row r="166" spans="1:65" s="2" customFormat="1" ht="24.2" customHeight="1">
      <c r="A166" s="26"/>
      <c r="B166" s="149"/>
      <c r="C166" s="150" t="s">
        <v>432</v>
      </c>
      <c r="D166" s="150" t="s">
        <v>229</v>
      </c>
      <c r="E166" s="151" t="s">
        <v>2110</v>
      </c>
      <c r="F166" s="152" t="s">
        <v>2111</v>
      </c>
      <c r="G166" s="153" t="s">
        <v>232</v>
      </c>
      <c r="H166" s="154">
        <v>28.7</v>
      </c>
      <c r="I166" s="155">
        <v>4.01</v>
      </c>
      <c r="J166" s="155">
        <f t="shared" si="20"/>
        <v>115.09</v>
      </c>
      <c r="K166" s="156"/>
      <c r="L166" s="27"/>
      <c r="M166" s="157" t="s">
        <v>1</v>
      </c>
      <c r="N166" s="158" t="s">
        <v>37</v>
      </c>
      <c r="O166" s="159">
        <v>0</v>
      </c>
      <c r="P166" s="159">
        <f t="shared" si="21"/>
        <v>0</v>
      </c>
      <c r="Q166" s="159">
        <v>0</v>
      </c>
      <c r="R166" s="159">
        <f t="shared" si="22"/>
        <v>0</v>
      </c>
      <c r="S166" s="159">
        <v>0</v>
      </c>
      <c r="T166" s="160">
        <f t="shared" si="2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233</v>
      </c>
      <c r="AT166" s="161" t="s">
        <v>229</v>
      </c>
      <c r="AU166" s="161" t="s">
        <v>83</v>
      </c>
      <c r="AY166" s="14" t="s">
        <v>226</v>
      </c>
      <c r="BE166" s="162">
        <f t="shared" si="24"/>
        <v>0</v>
      </c>
      <c r="BF166" s="162">
        <f t="shared" si="25"/>
        <v>115.09</v>
      </c>
      <c r="BG166" s="162">
        <f t="shared" si="26"/>
        <v>0</v>
      </c>
      <c r="BH166" s="162">
        <f t="shared" si="27"/>
        <v>0</v>
      </c>
      <c r="BI166" s="162">
        <f t="shared" si="28"/>
        <v>0</v>
      </c>
      <c r="BJ166" s="14" t="s">
        <v>83</v>
      </c>
      <c r="BK166" s="162">
        <f t="shared" si="29"/>
        <v>115.09</v>
      </c>
      <c r="BL166" s="14" t="s">
        <v>233</v>
      </c>
      <c r="BM166" s="161" t="s">
        <v>435</v>
      </c>
    </row>
    <row r="167" spans="1:65" s="2" customFormat="1" ht="24.2" customHeight="1">
      <c r="A167" s="26"/>
      <c r="B167" s="149"/>
      <c r="C167" s="150" t="s">
        <v>296</v>
      </c>
      <c r="D167" s="150" t="s">
        <v>229</v>
      </c>
      <c r="E167" s="151" t="s">
        <v>2112</v>
      </c>
      <c r="F167" s="152" t="s">
        <v>2113</v>
      </c>
      <c r="G167" s="153" t="s">
        <v>232</v>
      </c>
      <c r="H167" s="154">
        <v>28.7</v>
      </c>
      <c r="I167" s="155">
        <v>14.47</v>
      </c>
      <c r="J167" s="155">
        <f t="shared" si="20"/>
        <v>415.29</v>
      </c>
      <c r="K167" s="156"/>
      <c r="L167" s="27"/>
      <c r="M167" s="157" t="s">
        <v>1</v>
      </c>
      <c r="N167" s="158" t="s">
        <v>37</v>
      </c>
      <c r="O167" s="159">
        <v>0</v>
      </c>
      <c r="P167" s="159">
        <f t="shared" si="21"/>
        <v>0</v>
      </c>
      <c r="Q167" s="159">
        <v>0</v>
      </c>
      <c r="R167" s="159">
        <f t="shared" si="22"/>
        <v>0</v>
      </c>
      <c r="S167" s="159">
        <v>0</v>
      </c>
      <c r="T167" s="160">
        <f t="shared" si="23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233</v>
      </c>
      <c r="AT167" s="161" t="s">
        <v>229</v>
      </c>
      <c r="AU167" s="161" t="s">
        <v>83</v>
      </c>
      <c r="AY167" s="14" t="s">
        <v>226</v>
      </c>
      <c r="BE167" s="162">
        <f t="shared" si="24"/>
        <v>0</v>
      </c>
      <c r="BF167" s="162">
        <f t="shared" si="25"/>
        <v>415.29</v>
      </c>
      <c r="BG167" s="162">
        <f t="shared" si="26"/>
        <v>0</v>
      </c>
      <c r="BH167" s="162">
        <f t="shared" si="27"/>
        <v>0</v>
      </c>
      <c r="BI167" s="162">
        <f t="shared" si="28"/>
        <v>0</v>
      </c>
      <c r="BJ167" s="14" t="s">
        <v>83</v>
      </c>
      <c r="BK167" s="162">
        <f t="shared" si="29"/>
        <v>415.29</v>
      </c>
      <c r="BL167" s="14" t="s">
        <v>233</v>
      </c>
      <c r="BM167" s="161" t="s">
        <v>438</v>
      </c>
    </row>
    <row r="168" spans="1:65" s="2" customFormat="1" ht="24.2" customHeight="1">
      <c r="A168" s="26"/>
      <c r="B168" s="149"/>
      <c r="C168" s="150" t="s">
        <v>441</v>
      </c>
      <c r="D168" s="150" t="s">
        <v>229</v>
      </c>
      <c r="E168" s="151" t="s">
        <v>2114</v>
      </c>
      <c r="F168" s="152" t="s">
        <v>2115</v>
      </c>
      <c r="G168" s="153" t="s">
        <v>238</v>
      </c>
      <c r="H168" s="154">
        <v>17.22</v>
      </c>
      <c r="I168" s="155">
        <v>5.66</v>
      </c>
      <c r="J168" s="155">
        <f t="shared" si="20"/>
        <v>97.47</v>
      </c>
      <c r="K168" s="156"/>
      <c r="L168" s="27"/>
      <c r="M168" s="157" t="s">
        <v>1</v>
      </c>
      <c r="N168" s="158" t="s">
        <v>37</v>
      </c>
      <c r="O168" s="159">
        <v>0</v>
      </c>
      <c r="P168" s="159">
        <f t="shared" si="21"/>
        <v>0</v>
      </c>
      <c r="Q168" s="159">
        <v>0</v>
      </c>
      <c r="R168" s="159">
        <f t="shared" si="22"/>
        <v>0</v>
      </c>
      <c r="S168" s="159">
        <v>0</v>
      </c>
      <c r="T168" s="160">
        <f t="shared" si="23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233</v>
      </c>
      <c r="AT168" s="161" t="s">
        <v>229</v>
      </c>
      <c r="AU168" s="161" t="s">
        <v>83</v>
      </c>
      <c r="AY168" s="14" t="s">
        <v>226</v>
      </c>
      <c r="BE168" s="162">
        <f t="shared" si="24"/>
        <v>0</v>
      </c>
      <c r="BF168" s="162">
        <f t="shared" si="25"/>
        <v>97.47</v>
      </c>
      <c r="BG168" s="162">
        <f t="shared" si="26"/>
        <v>0</v>
      </c>
      <c r="BH168" s="162">
        <f t="shared" si="27"/>
        <v>0</v>
      </c>
      <c r="BI168" s="162">
        <f t="shared" si="28"/>
        <v>0</v>
      </c>
      <c r="BJ168" s="14" t="s">
        <v>83</v>
      </c>
      <c r="BK168" s="162">
        <f t="shared" si="29"/>
        <v>97.47</v>
      </c>
      <c r="BL168" s="14" t="s">
        <v>233</v>
      </c>
      <c r="BM168" s="161" t="s">
        <v>444</v>
      </c>
    </row>
    <row r="169" spans="1:65" s="2" customFormat="1" ht="21.75" customHeight="1">
      <c r="A169" s="26"/>
      <c r="B169" s="149"/>
      <c r="C169" s="150" t="s">
        <v>299</v>
      </c>
      <c r="D169" s="150" t="s">
        <v>229</v>
      </c>
      <c r="E169" s="151" t="s">
        <v>245</v>
      </c>
      <c r="F169" s="152" t="s">
        <v>246</v>
      </c>
      <c r="G169" s="153" t="s">
        <v>242</v>
      </c>
      <c r="H169" s="154">
        <v>575.50800000000004</v>
      </c>
      <c r="I169" s="155">
        <v>13.88</v>
      </c>
      <c r="J169" s="155">
        <f t="shared" si="20"/>
        <v>7988.05</v>
      </c>
      <c r="K169" s="156"/>
      <c r="L169" s="27"/>
      <c r="M169" s="157" t="s">
        <v>1</v>
      </c>
      <c r="N169" s="158" t="s">
        <v>37</v>
      </c>
      <c r="O169" s="159">
        <v>0</v>
      </c>
      <c r="P169" s="159">
        <f t="shared" si="21"/>
        <v>0</v>
      </c>
      <c r="Q169" s="159">
        <v>0</v>
      </c>
      <c r="R169" s="159">
        <f t="shared" si="22"/>
        <v>0</v>
      </c>
      <c r="S169" s="159">
        <v>0</v>
      </c>
      <c r="T169" s="160">
        <f t="shared" si="23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233</v>
      </c>
      <c r="AT169" s="161" t="s">
        <v>229</v>
      </c>
      <c r="AU169" s="161" t="s">
        <v>83</v>
      </c>
      <c r="AY169" s="14" t="s">
        <v>226</v>
      </c>
      <c r="BE169" s="162">
        <f t="shared" si="24"/>
        <v>0</v>
      </c>
      <c r="BF169" s="162">
        <f t="shared" si="25"/>
        <v>7988.05</v>
      </c>
      <c r="BG169" s="162">
        <f t="shared" si="26"/>
        <v>0</v>
      </c>
      <c r="BH169" s="162">
        <f t="shared" si="27"/>
        <v>0</v>
      </c>
      <c r="BI169" s="162">
        <f t="shared" si="28"/>
        <v>0</v>
      </c>
      <c r="BJ169" s="14" t="s">
        <v>83</v>
      </c>
      <c r="BK169" s="162">
        <f t="shared" si="29"/>
        <v>7988.05</v>
      </c>
      <c r="BL169" s="14" t="s">
        <v>233</v>
      </c>
      <c r="BM169" s="161" t="s">
        <v>447</v>
      </c>
    </row>
    <row r="170" spans="1:65" s="2" customFormat="1" ht="24.2" customHeight="1">
      <c r="A170" s="26"/>
      <c r="B170" s="149"/>
      <c r="C170" s="150" t="s">
        <v>448</v>
      </c>
      <c r="D170" s="150" t="s">
        <v>229</v>
      </c>
      <c r="E170" s="151" t="s">
        <v>248</v>
      </c>
      <c r="F170" s="152" t="s">
        <v>249</v>
      </c>
      <c r="G170" s="153" t="s">
        <v>242</v>
      </c>
      <c r="H170" s="154">
        <v>5179.5720000000001</v>
      </c>
      <c r="I170" s="155">
        <v>0.44</v>
      </c>
      <c r="J170" s="155">
        <f t="shared" si="20"/>
        <v>2279.0100000000002</v>
      </c>
      <c r="K170" s="156"/>
      <c r="L170" s="27"/>
      <c r="M170" s="157" t="s">
        <v>1</v>
      </c>
      <c r="N170" s="158" t="s">
        <v>37</v>
      </c>
      <c r="O170" s="159">
        <v>0</v>
      </c>
      <c r="P170" s="159">
        <f t="shared" si="21"/>
        <v>0</v>
      </c>
      <c r="Q170" s="159">
        <v>0</v>
      </c>
      <c r="R170" s="159">
        <f t="shared" si="22"/>
        <v>0</v>
      </c>
      <c r="S170" s="159">
        <v>0</v>
      </c>
      <c r="T170" s="160">
        <f t="shared" si="23"/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233</v>
      </c>
      <c r="AT170" s="161" t="s">
        <v>229</v>
      </c>
      <c r="AU170" s="161" t="s">
        <v>83</v>
      </c>
      <c r="AY170" s="14" t="s">
        <v>226</v>
      </c>
      <c r="BE170" s="162">
        <f t="shared" si="24"/>
        <v>0</v>
      </c>
      <c r="BF170" s="162">
        <f t="shared" si="25"/>
        <v>2279.0100000000002</v>
      </c>
      <c r="BG170" s="162">
        <f t="shared" si="26"/>
        <v>0</v>
      </c>
      <c r="BH170" s="162">
        <f t="shared" si="27"/>
        <v>0</v>
      </c>
      <c r="BI170" s="162">
        <f t="shared" si="28"/>
        <v>0</v>
      </c>
      <c r="BJ170" s="14" t="s">
        <v>83</v>
      </c>
      <c r="BK170" s="162">
        <f t="shared" si="29"/>
        <v>2279.0100000000002</v>
      </c>
      <c r="BL170" s="14" t="s">
        <v>233</v>
      </c>
      <c r="BM170" s="161" t="s">
        <v>451</v>
      </c>
    </row>
    <row r="171" spans="1:65" s="2" customFormat="1" ht="24.2" customHeight="1">
      <c r="A171" s="26"/>
      <c r="B171" s="149"/>
      <c r="C171" s="150" t="s">
        <v>303</v>
      </c>
      <c r="D171" s="150" t="s">
        <v>229</v>
      </c>
      <c r="E171" s="151" t="s">
        <v>252</v>
      </c>
      <c r="F171" s="152" t="s">
        <v>253</v>
      </c>
      <c r="G171" s="153" t="s">
        <v>242</v>
      </c>
      <c r="H171" s="154">
        <v>575.50800000000004</v>
      </c>
      <c r="I171" s="155">
        <v>10.81</v>
      </c>
      <c r="J171" s="155">
        <f t="shared" si="20"/>
        <v>6221.24</v>
      </c>
      <c r="K171" s="156"/>
      <c r="L171" s="27"/>
      <c r="M171" s="157" t="s">
        <v>1</v>
      </c>
      <c r="N171" s="158" t="s">
        <v>37</v>
      </c>
      <c r="O171" s="159">
        <v>0</v>
      </c>
      <c r="P171" s="159">
        <f t="shared" si="21"/>
        <v>0</v>
      </c>
      <c r="Q171" s="159">
        <v>0</v>
      </c>
      <c r="R171" s="159">
        <f t="shared" si="22"/>
        <v>0</v>
      </c>
      <c r="S171" s="159">
        <v>0</v>
      </c>
      <c r="T171" s="160">
        <f t="shared" si="23"/>
        <v>0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R171" s="161" t="s">
        <v>233</v>
      </c>
      <c r="AT171" s="161" t="s">
        <v>229</v>
      </c>
      <c r="AU171" s="161" t="s">
        <v>83</v>
      </c>
      <c r="AY171" s="14" t="s">
        <v>226</v>
      </c>
      <c r="BE171" s="162">
        <f t="shared" si="24"/>
        <v>0</v>
      </c>
      <c r="BF171" s="162">
        <f t="shared" si="25"/>
        <v>6221.24</v>
      </c>
      <c r="BG171" s="162">
        <f t="shared" si="26"/>
        <v>0</v>
      </c>
      <c r="BH171" s="162">
        <f t="shared" si="27"/>
        <v>0</v>
      </c>
      <c r="BI171" s="162">
        <f t="shared" si="28"/>
        <v>0</v>
      </c>
      <c r="BJ171" s="14" t="s">
        <v>83</v>
      </c>
      <c r="BK171" s="162">
        <f t="shared" si="29"/>
        <v>6221.24</v>
      </c>
      <c r="BL171" s="14" t="s">
        <v>233</v>
      </c>
      <c r="BM171" s="161" t="s">
        <v>454</v>
      </c>
    </row>
    <row r="172" spans="1:65" s="2" customFormat="1" ht="24.2" customHeight="1">
      <c r="A172" s="26"/>
      <c r="B172" s="149"/>
      <c r="C172" s="150" t="s">
        <v>455</v>
      </c>
      <c r="D172" s="150" t="s">
        <v>229</v>
      </c>
      <c r="E172" s="151" t="s">
        <v>255</v>
      </c>
      <c r="F172" s="152" t="s">
        <v>256</v>
      </c>
      <c r="G172" s="153" t="s">
        <v>242</v>
      </c>
      <c r="H172" s="154">
        <v>575.50800000000004</v>
      </c>
      <c r="I172" s="155">
        <v>1.22</v>
      </c>
      <c r="J172" s="155">
        <f t="shared" si="20"/>
        <v>702.12</v>
      </c>
      <c r="K172" s="156"/>
      <c r="L172" s="27"/>
      <c r="M172" s="157" t="s">
        <v>1</v>
      </c>
      <c r="N172" s="158" t="s">
        <v>37</v>
      </c>
      <c r="O172" s="159">
        <v>0</v>
      </c>
      <c r="P172" s="159">
        <f t="shared" si="21"/>
        <v>0</v>
      </c>
      <c r="Q172" s="159">
        <v>0</v>
      </c>
      <c r="R172" s="159">
        <f t="shared" si="22"/>
        <v>0</v>
      </c>
      <c r="S172" s="159">
        <v>0</v>
      </c>
      <c r="T172" s="160">
        <f t="shared" si="23"/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233</v>
      </c>
      <c r="AT172" s="161" t="s">
        <v>229</v>
      </c>
      <c r="AU172" s="161" t="s">
        <v>83</v>
      </c>
      <c r="AY172" s="14" t="s">
        <v>226</v>
      </c>
      <c r="BE172" s="162">
        <f t="shared" si="24"/>
        <v>0</v>
      </c>
      <c r="BF172" s="162">
        <f t="shared" si="25"/>
        <v>702.12</v>
      </c>
      <c r="BG172" s="162">
        <f t="shared" si="26"/>
        <v>0</v>
      </c>
      <c r="BH172" s="162">
        <f t="shared" si="27"/>
        <v>0</v>
      </c>
      <c r="BI172" s="162">
        <f t="shared" si="28"/>
        <v>0</v>
      </c>
      <c r="BJ172" s="14" t="s">
        <v>83</v>
      </c>
      <c r="BK172" s="162">
        <f t="shared" si="29"/>
        <v>702.12</v>
      </c>
      <c r="BL172" s="14" t="s">
        <v>233</v>
      </c>
      <c r="BM172" s="161" t="s">
        <v>458</v>
      </c>
    </row>
    <row r="173" spans="1:65" s="2" customFormat="1" ht="24.2" customHeight="1">
      <c r="A173" s="26"/>
      <c r="B173" s="149"/>
      <c r="C173" s="150" t="s">
        <v>306</v>
      </c>
      <c r="D173" s="150" t="s">
        <v>229</v>
      </c>
      <c r="E173" s="151" t="s">
        <v>2116</v>
      </c>
      <c r="F173" s="152" t="s">
        <v>2117</v>
      </c>
      <c r="G173" s="153" t="s">
        <v>242</v>
      </c>
      <c r="H173" s="154">
        <v>575.50800000000004</v>
      </c>
      <c r="I173" s="155">
        <v>4.8600000000000003</v>
      </c>
      <c r="J173" s="155">
        <f t="shared" si="20"/>
        <v>2796.97</v>
      </c>
      <c r="K173" s="156"/>
      <c r="L173" s="27"/>
      <c r="M173" s="157" t="s">
        <v>1</v>
      </c>
      <c r="N173" s="158" t="s">
        <v>37</v>
      </c>
      <c r="O173" s="159">
        <v>0</v>
      </c>
      <c r="P173" s="159">
        <f t="shared" si="21"/>
        <v>0</v>
      </c>
      <c r="Q173" s="159">
        <v>0</v>
      </c>
      <c r="R173" s="159">
        <f t="shared" si="22"/>
        <v>0</v>
      </c>
      <c r="S173" s="159">
        <v>0</v>
      </c>
      <c r="T173" s="160">
        <f t="shared" si="23"/>
        <v>0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R173" s="161" t="s">
        <v>233</v>
      </c>
      <c r="AT173" s="161" t="s">
        <v>229</v>
      </c>
      <c r="AU173" s="161" t="s">
        <v>83</v>
      </c>
      <c r="AY173" s="14" t="s">
        <v>226</v>
      </c>
      <c r="BE173" s="162">
        <f t="shared" si="24"/>
        <v>0</v>
      </c>
      <c r="BF173" s="162">
        <f t="shared" si="25"/>
        <v>2796.97</v>
      </c>
      <c r="BG173" s="162">
        <f t="shared" si="26"/>
        <v>0</v>
      </c>
      <c r="BH173" s="162">
        <f t="shared" si="27"/>
        <v>0</v>
      </c>
      <c r="BI173" s="162">
        <f t="shared" si="28"/>
        <v>0</v>
      </c>
      <c r="BJ173" s="14" t="s">
        <v>83</v>
      </c>
      <c r="BK173" s="162">
        <f t="shared" si="29"/>
        <v>2796.97</v>
      </c>
      <c r="BL173" s="14" t="s">
        <v>233</v>
      </c>
      <c r="BM173" s="161" t="s">
        <v>461</v>
      </c>
    </row>
    <row r="174" spans="1:65" s="2" customFormat="1" ht="24.2" customHeight="1">
      <c r="A174" s="26"/>
      <c r="B174" s="149"/>
      <c r="C174" s="150" t="s">
        <v>462</v>
      </c>
      <c r="D174" s="150" t="s">
        <v>229</v>
      </c>
      <c r="E174" s="151" t="s">
        <v>258</v>
      </c>
      <c r="F174" s="152" t="s">
        <v>259</v>
      </c>
      <c r="G174" s="153" t="s">
        <v>242</v>
      </c>
      <c r="H174" s="154">
        <v>575.50800000000004</v>
      </c>
      <c r="I174" s="155">
        <v>40</v>
      </c>
      <c r="J174" s="155">
        <f t="shared" si="20"/>
        <v>23020.32</v>
      </c>
      <c r="K174" s="156"/>
      <c r="L174" s="27"/>
      <c r="M174" s="157" t="s">
        <v>1</v>
      </c>
      <c r="N174" s="158" t="s">
        <v>37</v>
      </c>
      <c r="O174" s="159">
        <v>0</v>
      </c>
      <c r="P174" s="159">
        <f t="shared" si="21"/>
        <v>0</v>
      </c>
      <c r="Q174" s="159">
        <v>0</v>
      </c>
      <c r="R174" s="159">
        <f t="shared" si="22"/>
        <v>0</v>
      </c>
      <c r="S174" s="159">
        <v>0</v>
      </c>
      <c r="T174" s="160">
        <f t="shared" si="23"/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233</v>
      </c>
      <c r="AT174" s="161" t="s">
        <v>229</v>
      </c>
      <c r="AU174" s="161" t="s">
        <v>83</v>
      </c>
      <c r="AY174" s="14" t="s">
        <v>226</v>
      </c>
      <c r="BE174" s="162">
        <f t="shared" si="24"/>
        <v>0</v>
      </c>
      <c r="BF174" s="162">
        <f t="shared" si="25"/>
        <v>23020.32</v>
      </c>
      <c r="BG174" s="162">
        <f t="shared" si="26"/>
        <v>0</v>
      </c>
      <c r="BH174" s="162">
        <f t="shared" si="27"/>
        <v>0</v>
      </c>
      <c r="BI174" s="162">
        <f t="shared" si="28"/>
        <v>0</v>
      </c>
      <c r="BJ174" s="14" t="s">
        <v>83</v>
      </c>
      <c r="BK174" s="162">
        <f t="shared" si="29"/>
        <v>23020.32</v>
      </c>
      <c r="BL174" s="14" t="s">
        <v>233</v>
      </c>
      <c r="BM174" s="161" t="s">
        <v>465</v>
      </c>
    </row>
    <row r="175" spans="1:65" s="2" customFormat="1" ht="24.2" customHeight="1">
      <c r="A175" s="26"/>
      <c r="B175" s="149"/>
      <c r="C175" s="150" t="s">
        <v>312</v>
      </c>
      <c r="D175" s="150" t="s">
        <v>229</v>
      </c>
      <c r="E175" s="151" t="s">
        <v>2000</v>
      </c>
      <c r="F175" s="152" t="s">
        <v>2001</v>
      </c>
      <c r="G175" s="153" t="s">
        <v>242</v>
      </c>
      <c r="H175" s="154">
        <v>78.007999999999996</v>
      </c>
      <c r="I175" s="155">
        <v>49</v>
      </c>
      <c r="J175" s="155">
        <f t="shared" si="20"/>
        <v>3822.39</v>
      </c>
      <c r="K175" s="156"/>
      <c r="L175" s="27"/>
      <c r="M175" s="157" t="s">
        <v>1</v>
      </c>
      <c r="N175" s="158" t="s">
        <v>37</v>
      </c>
      <c r="O175" s="159">
        <v>0</v>
      </c>
      <c r="P175" s="159">
        <f t="shared" si="21"/>
        <v>0</v>
      </c>
      <c r="Q175" s="159">
        <v>0</v>
      </c>
      <c r="R175" s="159">
        <f t="shared" si="22"/>
        <v>0</v>
      </c>
      <c r="S175" s="159">
        <v>0</v>
      </c>
      <c r="T175" s="160">
        <f t="shared" si="23"/>
        <v>0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61" t="s">
        <v>233</v>
      </c>
      <c r="AT175" s="161" t="s">
        <v>229</v>
      </c>
      <c r="AU175" s="161" t="s">
        <v>83</v>
      </c>
      <c r="AY175" s="14" t="s">
        <v>226</v>
      </c>
      <c r="BE175" s="162">
        <f t="shared" si="24"/>
        <v>0</v>
      </c>
      <c r="BF175" s="162">
        <f t="shared" si="25"/>
        <v>3822.39</v>
      </c>
      <c r="BG175" s="162">
        <f t="shared" si="26"/>
        <v>0</v>
      </c>
      <c r="BH175" s="162">
        <f t="shared" si="27"/>
        <v>0</v>
      </c>
      <c r="BI175" s="162">
        <f t="shared" si="28"/>
        <v>0</v>
      </c>
      <c r="BJ175" s="14" t="s">
        <v>83</v>
      </c>
      <c r="BK175" s="162">
        <f t="shared" si="29"/>
        <v>3822.39</v>
      </c>
      <c r="BL175" s="14" t="s">
        <v>233</v>
      </c>
      <c r="BM175" s="161" t="s">
        <v>468</v>
      </c>
    </row>
    <row r="176" spans="1:65" s="2" customFormat="1" ht="16.5" customHeight="1">
      <c r="A176" s="26"/>
      <c r="B176" s="149"/>
      <c r="C176" s="150" t="s">
        <v>469</v>
      </c>
      <c r="D176" s="150" t="s">
        <v>229</v>
      </c>
      <c r="E176" s="151" t="s">
        <v>2118</v>
      </c>
      <c r="F176" s="152" t="s">
        <v>2119</v>
      </c>
      <c r="G176" s="153" t="s">
        <v>269</v>
      </c>
      <c r="H176" s="154">
        <v>20</v>
      </c>
      <c r="I176" s="155">
        <v>150</v>
      </c>
      <c r="J176" s="155">
        <f t="shared" si="20"/>
        <v>3000</v>
      </c>
      <c r="K176" s="156"/>
      <c r="L176" s="27"/>
      <c r="M176" s="157" t="s">
        <v>1</v>
      </c>
      <c r="N176" s="158" t="s">
        <v>37</v>
      </c>
      <c r="O176" s="159">
        <v>0</v>
      </c>
      <c r="P176" s="159">
        <f t="shared" si="21"/>
        <v>0</v>
      </c>
      <c r="Q176" s="159">
        <v>0</v>
      </c>
      <c r="R176" s="159">
        <f t="shared" si="22"/>
        <v>0</v>
      </c>
      <c r="S176" s="159">
        <v>0</v>
      </c>
      <c r="T176" s="160">
        <f t="shared" si="23"/>
        <v>0</v>
      </c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R176" s="161" t="s">
        <v>233</v>
      </c>
      <c r="AT176" s="161" t="s">
        <v>229</v>
      </c>
      <c r="AU176" s="161" t="s">
        <v>83</v>
      </c>
      <c r="AY176" s="14" t="s">
        <v>226</v>
      </c>
      <c r="BE176" s="162">
        <f t="shared" si="24"/>
        <v>0</v>
      </c>
      <c r="BF176" s="162">
        <f t="shared" si="25"/>
        <v>3000</v>
      </c>
      <c r="BG176" s="162">
        <f t="shared" si="26"/>
        <v>0</v>
      </c>
      <c r="BH176" s="162">
        <f t="shared" si="27"/>
        <v>0</v>
      </c>
      <c r="BI176" s="162">
        <f t="shared" si="28"/>
        <v>0</v>
      </c>
      <c r="BJ176" s="14" t="s">
        <v>83</v>
      </c>
      <c r="BK176" s="162">
        <f t="shared" si="29"/>
        <v>3000</v>
      </c>
      <c r="BL176" s="14" t="s">
        <v>233</v>
      </c>
      <c r="BM176" s="161" t="s">
        <v>472</v>
      </c>
    </row>
    <row r="177" spans="1:65" s="12" customFormat="1" ht="22.9" customHeight="1">
      <c r="B177" s="137"/>
      <c r="D177" s="138" t="s">
        <v>70</v>
      </c>
      <c r="E177" s="147" t="s">
        <v>284</v>
      </c>
      <c r="F177" s="147" t="s">
        <v>285</v>
      </c>
      <c r="J177" s="148">
        <f>BK177</f>
        <v>2012.97</v>
      </c>
      <c r="L177" s="137"/>
      <c r="M177" s="141"/>
      <c r="N177" s="142"/>
      <c r="O177" s="142"/>
      <c r="P177" s="143">
        <f>P178</f>
        <v>0</v>
      </c>
      <c r="Q177" s="142"/>
      <c r="R177" s="143">
        <f>R178</f>
        <v>0</v>
      </c>
      <c r="S177" s="142"/>
      <c r="T177" s="144">
        <f>T178</f>
        <v>0</v>
      </c>
      <c r="AR177" s="138" t="s">
        <v>78</v>
      </c>
      <c r="AT177" s="145" t="s">
        <v>70</v>
      </c>
      <c r="AU177" s="145" t="s">
        <v>78</v>
      </c>
      <c r="AY177" s="138" t="s">
        <v>226</v>
      </c>
      <c r="BK177" s="146">
        <f>BK178</f>
        <v>2012.97</v>
      </c>
    </row>
    <row r="178" spans="1:65" s="2" customFormat="1" ht="33" customHeight="1">
      <c r="A178" s="26"/>
      <c r="B178" s="149"/>
      <c r="C178" s="150" t="s">
        <v>315</v>
      </c>
      <c r="D178" s="150" t="s">
        <v>229</v>
      </c>
      <c r="E178" s="151" t="s">
        <v>2120</v>
      </c>
      <c r="F178" s="152" t="s">
        <v>2121</v>
      </c>
      <c r="G178" s="153" t="s">
        <v>242</v>
      </c>
      <c r="H178" s="154">
        <v>1282.1479999999999</v>
      </c>
      <c r="I178" s="155">
        <v>1.57</v>
      </c>
      <c r="J178" s="155">
        <f>ROUND(I178*H178,2)</f>
        <v>2012.97</v>
      </c>
      <c r="K178" s="156"/>
      <c r="L178" s="27"/>
      <c r="M178" s="157" t="s">
        <v>1</v>
      </c>
      <c r="N178" s="158" t="s">
        <v>37</v>
      </c>
      <c r="O178" s="159">
        <v>0</v>
      </c>
      <c r="P178" s="159">
        <f>O178*H178</f>
        <v>0</v>
      </c>
      <c r="Q178" s="159">
        <v>0</v>
      </c>
      <c r="R178" s="159">
        <f>Q178*H178</f>
        <v>0</v>
      </c>
      <c r="S178" s="159">
        <v>0</v>
      </c>
      <c r="T178" s="160">
        <f>S178*H178</f>
        <v>0</v>
      </c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R178" s="161" t="s">
        <v>233</v>
      </c>
      <c r="AT178" s="161" t="s">
        <v>229</v>
      </c>
      <c r="AU178" s="161" t="s">
        <v>83</v>
      </c>
      <c r="AY178" s="14" t="s">
        <v>226</v>
      </c>
      <c r="BE178" s="162">
        <f>IF(N178="základná",J178,0)</f>
        <v>0</v>
      </c>
      <c r="BF178" s="162">
        <f>IF(N178="znížená",J178,0)</f>
        <v>2012.97</v>
      </c>
      <c r="BG178" s="162">
        <f>IF(N178="zákl. prenesená",J178,0)</f>
        <v>0</v>
      </c>
      <c r="BH178" s="162">
        <f>IF(N178="zníž. prenesená",J178,0)</f>
        <v>0</v>
      </c>
      <c r="BI178" s="162">
        <f>IF(N178="nulová",J178,0)</f>
        <v>0</v>
      </c>
      <c r="BJ178" s="14" t="s">
        <v>83</v>
      </c>
      <c r="BK178" s="162">
        <f>ROUND(I178*H178,2)</f>
        <v>2012.97</v>
      </c>
      <c r="BL178" s="14" t="s">
        <v>233</v>
      </c>
      <c r="BM178" s="161" t="s">
        <v>475</v>
      </c>
    </row>
    <row r="179" spans="1:65" s="12" customFormat="1" ht="25.9" customHeight="1">
      <c r="B179" s="137"/>
      <c r="D179" s="138" t="s">
        <v>70</v>
      </c>
      <c r="E179" s="139" t="s">
        <v>289</v>
      </c>
      <c r="F179" s="139" t="s">
        <v>290</v>
      </c>
      <c r="J179" s="140">
        <f>BK179</f>
        <v>5000.49</v>
      </c>
      <c r="L179" s="137"/>
      <c r="M179" s="141"/>
      <c r="N179" s="142"/>
      <c r="O179" s="142"/>
      <c r="P179" s="143">
        <f>P180</f>
        <v>0</v>
      </c>
      <c r="Q179" s="142"/>
      <c r="R179" s="143">
        <f>R180</f>
        <v>0</v>
      </c>
      <c r="S179" s="142"/>
      <c r="T179" s="144">
        <f>T180</f>
        <v>0</v>
      </c>
      <c r="AR179" s="138" t="s">
        <v>83</v>
      </c>
      <c r="AT179" s="145" t="s">
        <v>70</v>
      </c>
      <c r="AU179" s="145" t="s">
        <v>71</v>
      </c>
      <c r="AY179" s="138" t="s">
        <v>226</v>
      </c>
      <c r="BK179" s="146">
        <f>BK180</f>
        <v>5000.49</v>
      </c>
    </row>
    <row r="180" spans="1:65" s="12" customFormat="1" ht="22.9" customHeight="1">
      <c r="B180" s="137"/>
      <c r="D180" s="138" t="s">
        <v>70</v>
      </c>
      <c r="E180" s="147" t="s">
        <v>486</v>
      </c>
      <c r="F180" s="147" t="s">
        <v>487</v>
      </c>
      <c r="J180" s="148">
        <f>BK180</f>
        <v>5000.49</v>
      </c>
      <c r="L180" s="137"/>
      <c r="M180" s="141"/>
      <c r="N180" s="142"/>
      <c r="O180" s="142"/>
      <c r="P180" s="143">
        <f>SUM(P181:P182)</f>
        <v>0</v>
      </c>
      <c r="Q180" s="142"/>
      <c r="R180" s="143">
        <f>SUM(R181:R182)</f>
        <v>0</v>
      </c>
      <c r="S180" s="142"/>
      <c r="T180" s="144">
        <f>SUM(T181:T182)</f>
        <v>0</v>
      </c>
      <c r="AR180" s="138" t="s">
        <v>83</v>
      </c>
      <c r="AT180" s="145" t="s">
        <v>70</v>
      </c>
      <c r="AU180" s="145" t="s">
        <v>78</v>
      </c>
      <c r="AY180" s="138" t="s">
        <v>226</v>
      </c>
      <c r="BK180" s="146">
        <f>SUM(BK181:BK182)</f>
        <v>5000.49</v>
      </c>
    </row>
    <row r="181" spans="1:65" s="2" customFormat="1" ht="24.2" customHeight="1">
      <c r="A181" s="26"/>
      <c r="B181" s="149"/>
      <c r="C181" s="150" t="s">
        <v>476</v>
      </c>
      <c r="D181" s="150" t="s">
        <v>229</v>
      </c>
      <c r="E181" s="151" t="s">
        <v>2122</v>
      </c>
      <c r="F181" s="152" t="s">
        <v>2123</v>
      </c>
      <c r="G181" s="153" t="s">
        <v>238</v>
      </c>
      <c r="H181" s="154">
        <v>457</v>
      </c>
      <c r="I181" s="155">
        <v>4.21</v>
      </c>
      <c r="J181" s="155">
        <f>ROUND(I181*H181,2)</f>
        <v>1923.97</v>
      </c>
      <c r="K181" s="156"/>
      <c r="L181" s="27"/>
      <c r="M181" s="157" t="s">
        <v>1</v>
      </c>
      <c r="N181" s="158" t="s">
        <v>37</v>
      </c>
      <c r="O181" s="159">
        <v>0</v>
      </c>
      <c r="P181" s="159">
        <f>O181*H181</f>
        <v>0</v>
      </c>
      <c r="Q181" s="159">
        <v>0</v>
      </c>
      <c r="R181" s="159">
        <f>Q181*H181</f>
        <v>0</v>
      </c>
      <c r="S181" s="159">
        <v>0</v>
      </c>
      <c r="T181" s="160">
        <f>S181*H181</f>
        <v>0</v>
      </c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R181" s="161" t="s">
        <v>257</v>
      </c>
      <c r="AT181" s="161" t="s">
        <v>229</v>
      </c>
      <c r="AU181" s="161" t="s">
        <v>83</v>
      </c>
      <c r="AY181" s="14" t="s">
        <v>226</v>
      </c>
      <c r="BE181" s="162">
        <f>IF(N181="základná",J181,0)</f>
        <v>0</v>
      </c>
      <c r="BF181" s="162">
        <f>IF(N181="znížená",J181,0)</f>
        <v>1923.97</v>
      </c>
      <c r="BG181" s="162">
        <f>IF(N181="zákl. prenesená",J181,0)</f>
        <v>0</v>
      </c>
      <c r="BH181" s="162">
        <f>IF(N181="zníž. prenesená",J181,0)</f>
        <v>0</v>
      </c>
      <c r="BI181" s="162">
        <f>IF(N181="nulová",J181,0)</f>
        <v>0</v>
      </c>
      <c r="BJ181" s="14" t="s">
        <v>83</v>
      </c>
      <c r="BK181" s="162">
        <f>ROUND(I181*H181,2)</f>
        <v>1923.97</v>
      </c>
      <c r="BL181" s="14" t="s">
        <v>257</v>
      </c>
      <c r="BM181" s="161" t="s">
        <v>477</v>
      </c>
    </row>
    <row r="182" spans="1:65" s="2" customFormat="1" ht="24.2" customHeight="1">
      <c r="A182" s="26"/>
      <c r="B182" s="149"/>
      <c r="C182" s="167" t="s">
        <v>319</v>
      </c>
      <c r="D182" s="167" t="s">
        <v>362</v>
      </c>
      <c r="E182" s="168" t="s">
        <v>2124</v>
      </c>
      <c r="F182" s="169" t="s">
        <v>2125</v>
      </c>
      <c r="G182" s="170" t="s">
        <v>238</v>
      </c>
      <c r="H182" s="171">
        <v>502.7</v>
      </c>
      <c r="I182" s="172">
        <v>6.12</v>
      </c>
      <c r="J182" s="172">
        <f>ROUND(I182*H182,2)</f>
        <v>3076.52</v>
      </c>
      <c r="K182" s="173"/>
      <c r="L182" s="174"/>
      <c r="M182" s="177" t="s">
        <v>1</v>
      </c>
      <c r="N182" s="178" t="s">
        <v>37</v>
      </c>
      <c r="O182" s="165">
        <v>0</v>
      </c>
      <c r="P182" s="165">
        <f>O182*H182</f>
        <v>0</v>
      </c>
      <c r="Q182" s="165">
        <v>0</v>
      </c>
      <c r="R182" s="165">
        <f>Q182*H182</f>
        <v>0</v>
      </c>
      <c r="S182" s="165">
        <v>0</v>
      </c>
      <c r="T182" s="166">
        <f>S182*H182</f>
        <v>0</v>
      </c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R182" s="161" t="s">
        <v>288</v>
      </c>
      <c r="AT182" s="161" t="s">
        <v>362</v>
      </c>
      <c r="AU182" s="161" t="s">
        <v>83</v>
      </c>
      <c r="AY182" s="14" t="s">
        <v>226</v>
      </c>
      <c r="BE182" s="162">
        <f>IF(N182="základná",J182,0)</f>
        <v>0</v>
      </c>
      <c r="BF182" s="162">
        <f>IF(N182="znížená",J182,0)</f>
        <v>3076.52</v>
      </c>
      <c r="BG182" s="162">
        <f>IF(N182="zákl. prenesená",J182,0)</f>
        <v>0</v>
      </c>
      <c r="BH182" s="162">
        <f>IF(N182="zníž. prenesená",J182,0)</f>
        <v>0</v>
      </c>
      <c r="BI182" s="162">
        <f>IF(N182="nulová",J182,0)</f>
        <v>0</v>
      </c>
      <c r="BJ182" s="14" t="s">
        <v>83</v>
      </c>
      <c r="BK182" s="162">
        <f>ROUND(I182*H182,2)</f>
        <v>3076.52</v>
      </c>
      <c r="BL182" s="14" t="s">
        <v>257</v>
      </c>
      <c r="BM182" s="161" t="s">
        <v>478</v>
      </c>
    </row>
    <row r="183" spans="1:65" s="2" customFormat="1" ht="6.95" customHeight="1">
      <c r="A183" s="26"/>
      <c r="B183" s="44"/>
      <c r="C183" s="45"/>
      <c r="D183" s="45"/>
      <c r="E183" s="45"/>
      <c r="F183" s="45"/>
      <c r="G183" s="45"/>
      <c r="H183" s="45"/>
      <c r="I183" s="45"/>
      <c r="J183" s="45"/>
      <c r="K183" s="45"/>
      <c r="L183" s="27"/>
      <c r="M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</row>
    <row r="185" spans="1:65">
      <c r="H185" s="179"/>
    </row>
  </sheetData>
  <autoFilter ref="C127:K182" xr:uid="{00000000-0009-0000-0000-00000F000000}"/>
  <mergeCells count="11">
    <mergeCell ref="E120:H120"/>
    <mergeCell ref="E7:H7"/>
    <mergeCell ref="E9:H9"/>
    <mergeCell ref="E11:H11"/>
    <mergeCell ref="E29:H29"/>
    <mergeCell ref="E85:H85"/>
    <mergeCell ref="L2:V2"/>
    <mergeCell ref="E87:H87"/>
    <mergeCell ref="E89:H89"/>
    <mergeCell ref="E116:H116"/>
    <mergeCell ref="E118:H11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BM168"/>
  <sheetViews>
    <sheetView showGridLines="0" topLeftCell="A146" workbookViewId="0">
      <selection activeCell="I125" sqref="I125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149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s="1" customFormat="1" ht="12" customHeight="1">
      <c r="B8" s="17"/>
      <c r="D8" s="23" t="s">
        <v>192</v>
      </c>
      <c r="L8" s="17"/>
    </row>
    <row r="9" spans="1:46" s="2" customFormat="1" ht="16.5" customHeight="1">
      <c r="A9" s="26"/>
      <c r="B9" s="27"/>
      <c r="C9" s="26"/>
      <c r="D9" s="26"/>
      <c r="E9" s="224" t="s">
        <v>2043</v>
      </c>
      <c r="F9" s="223"/>
      <c r="G9" s="223"/>
      <c r="H9" s="223"/>
      <c r="I9" s="26"/>
      <c r="J9" s="26"/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 ht="12" customHeight="1">
      <c r="A10" s="26"/>
      <c r="B10" s="27"/>
      <c r="C10" s="26"/>
      <c r="D10" s="23" t="s">
        <v>194</v>
      </c>
      <c r="E10" s="26"/>
      <c r="F10" s="26"/>
      <c r="G10" s="26"/>
      <c r="H10" s="26"/>
      <c r="I10" s="26"/>
      <c r="J10" s="26"/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16.5" customHeight="1">
      <c r="A11" s="26"/>
      <c r="B11" s="27"/>
      <c r="C11" s="26"/>
      <c r="D11" s="26"/>
      <c r="E11" s="189" t="s">
        <v>2126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>
      <c r="A12" s="26"/>
      <c r="B12" s="27"/>
      <c r="C12" s="26"/>
      <c r="D12" s="26"/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2" customHeight="1">
      <c r="A13" s="26"/>
      <c r="B13" s="27"/>
      <c r="C13" s="26"/>
      <c r="D13" s="23" t="s">
        <v>14</v>
      </c>
      <c r="E13" s="26"/>
      <c r="F13" s="21" t="s">
        <v>1</v>
      </c>
      <c r="G13" s="26"/>
      <c r="H13" s="26"/>
      <c r="I13" s="23" t="s">
        <v>15</v>
      </c>
      <c r="J13" s="21" t="s">
        <v>1</v>
      </c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12" customHeight="1">
      <c r="A14" s="26"/>
      <c r="B14" s="27"/>
      <c r="C14" s="26"/>
      <c r="D14" s="23" t="s">
        <v>16</v>
      </c>
      <c r="E14" s="26"/>
      <c r="F14" s="21" t="s">
        <v>17</v>
      </c>
      <c r="G14" s="26"/>
      <c r="H14" s="26"/>
      <c r="I14" s="23" t="s">
        <v>18</v>
      </c>
      <c r="J14" s="52" t="str">
        <f>'Rekapitulácia stavby'!AN8</f>
        <v>12. 5. 2022</v>
      </c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0.9" customHeight="1">
      <c r="A15" s="26"/>
      <c r="B15" s="27"/>
      <c r="C15" s="26"/>
      <c r="D15" s="26"/>
      <c r="E15" s="26"/>
      <c r="F15" s="26"/>
      <c r="G15" s="26"/>
      <c r="H15" s="26"/>
      <c r="I15" s="26"/>
      <c r="J15" s="26"/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20</v>
      </c>
      <c r="E16" s="26"/>
      <c r="F16" s="26"/>
      <c r="G16" s="26"/>
      <c r="H16" s="26"/>
      <c r="I16" s="23" t="s">
        <v>21</v>
      </c>
      <c r="J16" s="21" t="s">
        <v>1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8" customHeight="1">
      <c r="A17" s="26"/>
      <c r="B17" s="27"/>
      <c r="C17" s="26"/>
      <c r="D17" s="26"/>
      <c r="E17" s="21" t="s">
        <v>22</v>
      </c>
      <c r="F17" s="26"/>
      <c r="G17" s="26"/>
      <c r="H17" s="26"/>
      <c r="I17" s="23" t="s">
        <v>23</v>
      </c>
      <c r="J17" s="21" t="s">
        <v>1</v>
      </c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6.95" customHeight="1">
      <c r="A18" s="26"/>
      <c r="B18" s="27"/>
      <c r="C18" s="26"/>
      <c r="D18" s="26"/>
      <c r="E18" s="26"/>
      <c r="F18" s="26"/>
      <c r="G18" s="26"/>
      <c r="H18" s="26"/>
      <c r="I18" s="26"/>
      <c r="J18" s="26"/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2" customHeight="1">
      <c r="A19" s="26"/>
      <c r="B19" s="27"/>
      <c r="C19" s="26"/>
      <c r="D19" s="23" t="s">
        <v>24</v>
      </c>
      <c r="E19" s="26"/>
      <c r="F19" s="26"/>
      <c r="G19" s="26"/>
      <c r="H19" s="26"/>
      <c r="I19" s="23" t="s">
        <v>21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18" customHeight="1">
      <c r="A20" s="26"/>
      <c r="B20" s="27"/>
      <c r="C20" s="26"/>
      <c r="D20" s="26"/>
      <c r="E20" s="21" t="s">
        <v>25</v>
      </c>
      <c r="F20" s="26"/>
      <c r="G20" s="26"/>
      <c r="H20" s="26"/>
      <c r="I20" s="23" t="s">
        <v>23</v>
      </c>
      <c r="J20" s="21" t="s">
        <v>1</v>
      </c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6.95" customHeight="1">
      <c r="A21" s="26"/>
      <c r="B21" s="27"/>
      <c r="C21" s="26"/>
      <c r="D21" s="26"/>
      <c r="E21" s="26"/>
      <c r="F21" s="26"/>
      <c r="G21" s="26"/>
      <c r="H21" s="26"/>
      <c r="I21" s="26"/>
      <c r="J21" s="26"/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2" customHeight="1">
      <c r="A22" s="26"/>
      <c r="B22" s="27"/>
      <c r="C22" s="26"/>
      <c r="D22" s="23" t="s">
        <v>26</v>
      </c>
      <c r="E22" s="26"/>
      <c r="F22" s="26"/>
      <c r="G22" s="26"/>
      <c r="H22" s="26"/>
      <c r="I22" s="23" t="s">
        <v>21</v>
      </c>
      <c r="J22" s="21" t="str">
        <f>IF('Rekapitulácia stavby'!AN16="","",'Rekapitulácia stavby'!AN16)</f>
        <v/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18" customHeight="1">
      <c r="A23" s="26"/>
      <c r="B23" s="27"/>
      <c r="C23" s="26"/>
      <c r="D23" s="26"/>
      <c r="E23" s="21" t="str">
        <f>IF('Rekapitulácia stavby'!E17="","",'Rekapitulácia stavby'!E17)</f>
        <v xml:space="preserve"> </v>
      </c>
      <c r="F23" s="26"/>
      <c r="G23" s="26"/>
      <c r="H23" s="26"/>
      <c r="I23" s="23" t="s">
        <v>23</v>
      </c>
      <c r="J23" s="21" t="str">
        <f>IF('Rekapitulácia stavby'!AN17="","",'Rekapitulácia stavby'!AN17)</f>
        <v/>
      </c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6.95" customHeight="1">
      <c r="A24" s="26"/>
      <c r="B24" s="27"/>
      <c r="C24" s="26"/>
      <c r="D24" s="26"/>
      <c r="E24" s="26"/>
      <c r="F24" s="26"/>
      <c r="G24" s="26"/>
      <c r="H24" s="26"/>
      <c r="I24" s="26"/>
      <c r="J24" s="26"/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2" customHeight="1">
      <c r="A25" s="26"/>
      <c r="B25" s="27"/>
      <c r="C25" s="26"/>
      <c r="D25" s="23" t="s">
        <v>29</v>
      </c>
      <c r="E25" s="26"/>
      <c r="F25" s="26"/>
      <c r="G25" s="26"/>
      <c r="H25" s="26"/>
      <c r="I25" s="23" t="s">
        <v>21</v>
      </c>
      <c r="J25" s="21" t="str">
        <f>IF('Rekapitulácia stavby'!AN19="","",'Rekapitulácia stavby'!AN19)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18" customHeight="1">
      <c r="A26" s="26"/>
      <c r="B26" s="27"/>
      <c r="C26" s="26"/>
      <c r="D26" s="26"/>
      <c r="E26" s="21" t="str">
        <f>IF('Rekapitulácia stavby'!E20="","",'Rekapitulácia stavby'!E20)</f>
        <v xml:space="preserve"> </v>
      </c>
      <c r="F26" s="26"/>
      <c r="G26" s="26"/>
      <c r="H26" s="26"/>
      <c r="I26" s="23" t="s">
        <v>23</v>
      </c>
      <c r="J26" s="21" t="str">
        <f>IF('Rekapitulácia stavby'!AN20="","",'Rekapitulácia stavby'!AN20)</f>
        <v/>
      </c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6.95" customHeight="1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2" customHeight="1">
      <c r="A28" s="26"/>
      <c r="B28" s="27"/>
      <c r="C28" s="26"/>
      <c r="D28" s="23" t="s">
        <v>30</v>
      </c>
      <c r="E28" s="26"/>
      <c r="F28" s="26"/>
      <c r="G28" s="26"/>
      <c r="H28" s="26"/>
      <c r="I28" s="26"/>
      <c r="J28" s="26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8" customFormat="1" ht="16.5" customHeight="1">
      <c r="A29" s="98"/>
      <c r="B29" s="99"/>
      <c r="C29" s="98"/>
      <c r="D29" s="98"/>
      <c r="E29" s="218" t="s">
        <v>1</v>
      </c>
      <c r="F29" s="218"/>
      <c r="G29" s="218"/>
      <c r="H29" s="218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6.95" customHeight="1">
      <c r="A30" s="26"/>
      <c r="B30" s="27"/>
      <c r="C30" s="26"/>
      <c r="D30" s="26"/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6.95" customHeight="1">
      <c r="A31" s="26"/>
      <c r="B31" s="27"/>
      <c r="C31" s="26"/>
      <c r="D31" s="63"/>
      <c r="E31" s="63"/>
      <c r="F31" s="63"/>
      <c r="G31" s="63"/>
      <c r="H31" s="63"/>
      <c r="I31" s="63"/>
      <c r="J31" s="63"/>
      <c r="K31" s="63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25.35" customHeight="1">
      <c r="A32" s="26"/>
      <c r="B32" s="27"/>
      <c r="C32" s="26"/>
      <c r="D32" s="101" t="s">
        <v>31</v>
      </c>
      <c r="E32" s="26"/>
      <c r="F32" s="26"/>
      <c r="G32" s="26"/>
      <c r="H32" s="26"/>
      <c r="I32" s="26"/>
      <c r="J32" s="68">
        <f>ROUND(J125, 2)</f>
        <v>10827.92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customHeight="1">
      <c r="A34" s="26"/>
      <c r="B34" s="27"/>
      <c r="C34" s="26"/>
      <c r="D34" s="26"/>
      <c r="E34" s="26"/>
      <c r="F34" s="30" t="s">
        <v>33</v>
      </c>
      <c r="G34" s="26"/>
      <c r="H34" s="26"/>
      <c r="I34" s="30" t="s">
        <v>32</v>
      </c>
      <c r="J34" s="30" t="s">
        <v>34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customHeight="1">
      <c r="A35" s="26"/>
      <c r="B35" s="27"/>
      <c r="C35" s="26"/>
      <c r="D35" s="97" t="s">
        <v>35</v>
      </c>
      <c r="E35" s="32" t="s">
        <v>36</v>
      </c>
      <c r="F35" s="102">
        <f>ROUND((SUM(BE125:BE166)),  2)</f>
        <v>0</v>
      </c>
      <c r="G35" s="103"/>
      <c r="H35" s="103"/>
      <c r="I35" s="104">
        <v>0.2</v>
      </c>
      <c r="J35" s="102">
        <f>ROUND(((SUM(BE125:BE166))*I35),  2)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32" t="s">
        <v>37</v>
      </c>
      <c r="F36" s="105">
        <f>ROUND((SUM(BF125:BF166)),  2)</f>
        <v>10827.92</v>
      </c>
      <c r="G36" s="26"/>
      <c r="H36" s="26"/>
      <c r="I36" s="106">
        <v>0.2</v>
      </c>
      <c r="J36" s="105">
        <f>ROUND(((SUM(BF125:BF166))*I36),  2)</f>
        <v>2165.58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hidden="1" customHeight="1">
      <c r="A37" s="26"/>
      <c r="B37" s="27"/>
      <c r="C37" s="26"/>
      <c r="D37" s="26"/>
      <c r="E37" s="23" t="s">
        <v>38</v>
      </c>
      <c r="F37" s="105">
        <f>ROUND((SUM(BG125:BG166)),  2)</f>
        <v>0</v>
      </c>
      <c r="G37" s="26"/>
      <c r="H37" s="26"/>
      <c r="I37" s="106">
        <v>0.2</v>
      </c>
      <c r="J37" s="105">
        <f>0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hidden="1" customHeight="1">
      <c r="A38" s="26"/>
      <c r="B38" s="27"/>
      <c r="C38" s="26"/>
      <c r="D38" s="26"/>
      <c r="E38" s="23" t="s">
        <v>39</v>
      </c>
      <c r="F38" s="105">
        <f>ROUND((SUM(BH125:BH166)),  2)</f>
        <v>0</v>
      </c>
      <c r="G38" s="26"/>
      <c r="H38" s="26"/>
      <c r="I38" s="106">
        <v>0.2</v>
      </c>
      <c r="J38" s="105">
        <f>0</f>
        <v>0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32" t="s">
        <v>40</v>
      </c>
      <c r="F39" s="102">
        <f>ROUND((SUM(BI125:BI166)),  2)</f>
        <v>0</v>
      </c>
      <c r="G39" s="103"/>
      <c r="H39" s="103"/>
      <c r="I39" s="104">
        <v>0</v>
      </c>
      <c r="J39" s="102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6.95" customHeight="1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25.35" customHeight="1">
      <c r="A41" s="26"/>
      <c r="B41" s="27"/>
      <c r="C41" s="107"/>
      <c r="D41" s="108" t="s">
        <v>41</v>
      </c>
      <c r="E41" s="57"/>
      <c r="F41" s="57"/>
      <c r="G41" s="109" t="s">
        <v>42</v>
      </c>
      <c r="H41" s="110" t="s">
        <v>43</v>
      </c>
      <c r="I41" s="57"/>
      <c r="J41" s="111">
        <f>SUM(J32:J39)</f>
        <v>12993.5</v>
      </c>
      <c r="K41" s="112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14.4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2" customFormat="1" ht="16.5" customHeight="1">
      <c r="A87" s="26"/>
      <c r="B87" s="27"/>
      <c r="C87" s="26"/>
      <c r="D87" s="26"/>
      <c r="E87" s="224" t="s">
        <v>2043</v>
      </c>
      <c r="F87" s="223"/>
      <c r="G87" s="223"/>
      <c r="H87" s="223"/>
      <c r="I87" s="26"/>
      <c r="J87" s="26"/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31" s="2" customFormat="1" ht="12" customHeight="1">
      <c r="A88" s="26"/>
      <c r="B88" s="27"/>
      <c r="C88" s="23" t="s">
        <v>194</v>
      </c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31" s="2" customFormat="1" ht="16.5" customHeight="1">
      <c r="A89" s="26"/>
      <c r="B89" s="27"/>
      <c r="C89" s="26"/>
      <c r="D89" s="26"/>
      <c r="E89" s="189" t="str">
        <f>E11</f>
        <v>SO 03.2 - Trvalé a dočasné dopravné značenie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6.95" customHeight="1">
      <c r="A90" s="26"/>
      <c r="B90" s="27"/>
      <c r="C90" s="26"/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2" customHeight="1">
      <c r="A91" s="26"/>
      <c r="B91" s="27"/>
      <c r="C91" s="23" t="s">
        <v>16</v>
      </c>
      <c r="D91" s="26"/>
      <c r="E91" s="26"/>
      <c r="F91" s="21" t="str">
        <f>F14</f>
        <v>kú: Jelka,p.č.:1174/1,4,24,25</v>
      </c>
      <c r="G91" s="26"/>
      <c r="H91" s="26"/>
      <c r="I91" s="23" t="s">
        <v>18</v>
      </c>
      <c r="J91" s="52" t="str">
        <f>IF(J14="","",J14)</f>
        <v>12. 5. 2022</v>
      </c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5.2" customHeight="1">
      <c r="A93" s="26"/>
      <c r="B93" s="27"/>
      <c r="C93" s="23" t="s">
        <v>20</v>
      </c>
      <c r="D93" s="26"/>
      <c r="E93" s="26"/>
      <c r="F93" s="21" t="str">
        <f>E17</f>
        <v>Obec Jelka, Mierová 959/17, 925 23 Jelka</v>
      </c>
      <c r="G93" s="26"/>
      <c r="H93" s="26"/>
      <c r="I93" s="23" t="s">
        <v>26</v>
      </c>
      <c r="J93" s="24" t="str">
        <f>E23</f>
        <v xml:space="preserve"> 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15.2" customHeight="1">
      <c r="A94" s="26"/>
      <c r="B94" s="27"/>
      <c r="C94" s="23" t="s">
        <v>24</v>
      </c>
      <c r="D94" s="26"/>
      <c r="E94" s="26"/>
      <c r="F94" s="21" t="str">
        <f>IF(E20="","",E20)</f>
        <v>BALA, a.s., Veľká Budafa 66, 930 34 Holice</v>
      </c>
      <c r="G94" s="26"/>
      <c r="H94" s="26"/>
      <c r="I94" s="23" t="s">
        <v>29</v>
      </c>
      <c r="J94" s="24" t="str">
        <f>E26</f>
        <v xml:space="preserve"> </v>
      </c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0.35" customHeight="1">
      <c r="A95" s="26"/>
      <c r="B95" s="27"/>
      <c r="C95" s="26"/>
      <c r="D95" s="26"/>
      <c r="E95" s="26"/>
      <c r="F95" s="26"/>
      <c r="G95" s="26"/>
      <c r="H95" s="26"/>
      <c r="I95" s="26"/>
      <c r="J95" s="26"/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29.25" customHeight="1">
      <c r="A96" s="26"/>
      <c r="B96" s="27"/>
      <c r="C96" s="115" t="s">
        <v>199</v>
      </c>
      <c r="D96" s="107"/>
      <c r="E96" s="107"/>
      <c r="F96" s="107"/>
      <c r="G96" s="107"/>
      <c r="H96" s="107"/>
      <c r="I96" s="107"/>
      <c r="J96" s="116" t="s">
        <v>200</v>
      </c>
      <c r="K96" s="107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2.9" customHeight="1">
      <c r="A98" s="26"/>
      <c r="B98" s="27"/>
      <c r="C98" s="117" t="s">
        <v>201</v>
      </c>
      <c r="D98" s="26"/>
      <c r="E98" s="26"/>
      <c r="F98" s="26"/>
      <c r="G98" s="26"/>
      <c r="H98" s="26"/>
      <c r="I98" s="26"/>
      <c r="J98" s="68">
        <f>J125</f>
        <v>10827.92</v>
      </c>
      <c r="K98" s="26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U98" s="14" t="s">
        <v>202</v>
      </c>
    </row>
    <row r="99" spans="1:47" s="9" customFormat="1" ht="24.95" customHeight="1">
      <c r="B99" s="118"/>
      <c r="D99" s="119" t="s">
        <v>203</v>
      </c>
      <c r="E99" s="120"/>
      <c r="F99" s="120"/>
      <c r="G99" s="120"/>
      <c r="H99" s="120"/>
      <c r="I99" s="120"/>
      <c r="J99" s="121">
        <f>J126</f>
        <v>10827.92</v>
      </c>
      <c r="L99" s="118"/>
    </row>
    <row r="100" spans="1:47" s="10" customFormat="1" ht="19.899999999999999" customHeight="1">
      <c r="B100" s="122"/>
      <c r="D100" s="123" t="s">
        <v>332</v>
      </c>
      <c r="E100" s="124"/>
      <c r="F100" s="124"/>
      <c r="G100" s="124"/>
      <c r="H100" s="124"/>
      <c r="I100" s="124"/>
      <c r="J100" s="125">
        <f>J127</f>
        <v>6.72</v>
      </c>
      <c r="L100" s="122"/>
    </row>
    <row r="101" spans="1:47" s="10" customFormat="1" ht="19.899999999999999" customHeight="1">
      <c r="B101" s="122"/>
      <c r="D101" s="123" t="s">
        <v>333</v>
      </c>
      <c r="E101" s="124"/>
      <c r="F101" s="124"/>
      <c r="G101" s="124"/>
      <c r="H101" s="124"/>
      <c r="I101" s="124"/>
      <c r="J101" s="125">
        <f>J130</f>
        <v>76.930000000000007</v>
      </c>
      <c r="L101" s="122"/>
    </row>
    <row r="102" spans="1:47" s="10" customFormat="1" ht="19.899999999999999" customHeight="1">
      <c r="B102" s="122"/>
      <c r="D102" s="123" t="s">
        <v>204</v>
      </c>
      <c r="E102" s="124"/>
      <c r="F102" s="124"/>
      <c r="G102" s="124"/>
      <c r="H102" s="124"/>
      <c r="I102" s="124"/>
      <c r="J102" s="125">
        <f>J132</f>
        <v>10718.65</v>
      </c>
      <c r="L102" s="122"/>
    </row>
    <row r="103" spans="1:47" s="10" customFormat="1" ht="19.899999999999999" customHeight="1">
      <c r="B103" s="122"/>
      <c r="D103" s="123" t="s">
        <v>206</v>
      </c>
      <c r="E103" s="124"/>
      <c r="F103" s="124"/>
      <c r="G103" s="124"/>
      <c r="H103" s="124"/>
      <c r="I103" s="124"/>
      <c r="J103" s="125">
        <f>J165</f>
        <v>25.62</v>
      </c>
      <c r="L103" s="122"/>
    </row>
    <row r="104" spans="1:47" s="2" customFormat="1" ht="21.75" customHeight="1">
      <c r="A104" s="26"/>
      <c r="B104" s="27"/>
      <c r="C104" s="26"/>
      <c r="D104" s="26"/>
      <c r="E104" s="26"/>
      <c r="F104" s="26"/>
      <c r="G104" s="26"/>
      <c r="H104" s="26"/>
      <c r="I104" s="26"/>
      <c r="J104" s="26"/>
      <c r="K104" s="26"/>
      <c r="L104" s="39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</row>
    <row r="105" spans="1:47" s="2" customFormat="1" ht="6.95" customHeight="1">
      <c r="A105" s="26"/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9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</row>
    <row r="109" spans="1:47" s="2" customFormat="1" ht="6.95" customHeight="1">
      <c r="A109" s="26"/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9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</row>
    <row r="110" spans="1:47" s="2" customFormat="1" ht="24.95" customHeight="1">
      <c r="A110" s="26"/>
      <c r="B110" s="27"/>
      <c r="C110" s="18" t="s">
        <v>212</v>
      </c>
      <c r="D110" s="26"/>
      <c r="E110" s="26"/>
      <c r="F110" s="26"/>
      <c r="G110" s="26"/>
      <c r="H110" s="26"/>
      <c r="I110" s="26"/>
      <c r="J110" s="26"/>
      <c r="K110" s="26"/>
      <c r="L110" s="39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</row>
    <row r="111" spans="1:47" s="2" customFormat="1" ht="6.95" customHeight="1">
      <c r="A111" s="26"/>
      <c r="B111" s="27"/>
      <c r="C111" s="26"/>
      <c r="D111" s="26"/>
      <c r="E111" s="26"/>
      <c r="F111" s="26"/>
      <c r="G111" s="26"/>
      <c r="H111" s="26"/>
      <c r="I111" s="26"/>
      <c r="J111" s="26"/>
      <c r="K111" s="26"/>
      <c r="L111" s="39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2" spans="1:47" s="2" customFormat="1" ht="12" customHeight="1">
      <c r="A112" s="26"/>
      <c r="B112" s="27"/>
      <c r="C112" s="23" t="s">
        <v>12</v>
      </c>
      <c r="D112" s="26"/>
      <c r="E112" s="26"/>
      <c r="F112" s="26"/>
      <c r="G112" s="26"/>
      <c r="H112" s="26"/>
      <c r="I112" s="26"/>
      <c r="J112" s="26"/>
      <c r="K112" s="26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65" s="2" customFormat="1" ht="16.5" customHeight="1">
      <c r="A113" s="26"/>
      <c r="B113" s="27"/>
      <c r="C113" s="26"/>
      <c r="D113" s="26"/>
      <c r="E113" s="224" t="str">
        <f>E7</f>
        <v>Prestavba budov zdravotného strediska</v>
      </c>
      <c r="F113" s="225"/>
      <c r="G113" s="225"/>
      <c r="H113" s="225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65" s="1" customFormat="1" ht="12" customHeight="1">
      <c r="B114" s="17"/>
      <c r="C114" s="23" t="s">
        <v>192</v>
      </c>
      <c r="L114" s="17"/>
    </row>
    <row r="115" spans="1:65" s="2" customFormat="1" ht="16.5" customHeight="1">
      <c r="A115" s="26"/>
      <c r="B115" s="27"/>
      <c r="C115" s="26"/>
      <c r="D115" s="26"/>
      <c r="E115" s="224" t="s">
        <v>2043</v>
      </c>
      <c r="F115" s="223"/>
      <c r="G115" s="223"/>
      <c r="H115" s="223"/>
      <c r="I115" s="26"/>
      <c r="J115" s="26"/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65" s="2" customFormat="1" ht="12" customHeight="1">
      <c r="A116" s="26"/>
      <c r="B116" s="27"/>
      <c r="C116" s="23" t="s">
        <v>194</v>
      </c>
      <c r="D116" s="26"/>
      <c r="E116" s="26"/>
      <c r="F116" s="26"/>
      <c r="G116" s="26"/>
      <c r="H116" s="26"/>
      <c r="I116" s="26"/>
      <c r="J116" s="26"/>
      <c r="K116" s="26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65" s="2" customFormat="1" ht="16.5" customHeight="1">
      <c r="A117" s="26"/>
      <c r="B117" s="27"/>
      <c r="C117" s="26"/>
      <c r="D117" s="26"/>
      <c r="E117" s="189" t="str">
        <f>E11</f>
        <v>SO 03.2 - Trvalé a dočasné dopravné značenie</v>
      </c>
      <c r="F117" s="223"/>
      <c r="G117" s="223"/>
      <c r="H117" s="223"/>
      <c r="I117" s="26"/>
      <c r="J117" s="26"/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65" s="2" customFormat="1" ht="6.95" customHeight="1">
      <c r="A118" s="26"/>
      <c r="B118" s="27"/>
      <c r="C118" s="26"/>
      <c r="D118" s="26"/>
      <c r="E118" s="26"/>
      <c r="F118" s="26"/>
      <c r="G118" s="26"/>
      <c r="H118" s="26"/>
      <c r="I118" s="26"/>
      <c r="J118" s="26"/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65" s="2" customFormat="1" ht="12" customHeight="1">
      <c r="A119" s="26"/>
      <c r="B119" s="27"/>
      <c r="C119" s="23" t="s">
        <v>16</v>
      </c>
      <c r="D119" s="26"/>
      <c r="E119" s="26"/>
      <c r="F119" s="21" t="str">
        <f>F14</f>
        <v>kú: Jelka,p.č.:1174/1,4,24,25</v>
      </c>
      <c r="G119" s="26"/>
      <c r="H119" s="26"/>
      <c r="I119" s="23" t="s">
        <v>18</v>
      </c>
      <c r="J119" s="52" t="str">
        <f>IF(J14="","",J14)</f>
        <v>12. 5. 2022</v>
      </c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65" s="2" customFormat="1" ht="6.95" customHeight="1">
      <c r="A120" s="26"/>
      <c r="B120" s="27"/>
      <c r="C120" s="26"/>
      <c r="D120" s="26"/>
      <c r="E120" s="26"/>
      <c r="F120" s="26"/>
      <c r="G120" s="26"/>
      <c r="H120" s="26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65" s="2" customFormat="1" ht="15.2" customHeight="1">
      <c r="A121" s="26"/>
      <c r="B121" s="27"/>
      <c r="C121" s="23" t="s">
        <v>20</v>
      </c>
      <c r="D121" s="26"/>
      <c r="E121" s="26"/>
      <c r="F121" s="21" t="str">
        <f>E17</f>
        <v>Obec Jelka, Mierová 959/17, 925 23 Jelka</v>
      </c>
      <c r="G121" s="26"/>
      <c r="H121" s="26"/>
      <c r="I121" s="23" t="s">
        <v>26</v>
      </c>
      <c r="J121" s="24" t="str">
        <f>E23</f>
        <v xml:space="preserve"> </v>
      </c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65" s="2" customFormat="1" ht="15.2" customHeight="1">
      <c r="A122" s="26"/>
      <c r="B122" s="27"/>
      <c r="C122" s="23" t="s">
        <v>24</v>
      </c>
      <c r="D122" s="26"/>
      <c r="E122" s="26"/>
      <c r="F122" s="21" t="str">
        <f>IF(E20="","",E20)</f>
        <v>BALA, a.s., Veľká Budafa 66, 930 34 Holice</v>
      </c>
      <c r="G122" s="26"/>
      <c r="H122" s="26"/>
      <c r="I122" s="23" t="s">
        <v>29</v>
      </c>
      <c r="J122" s="24" t="str">
        <f>E26</f>
        <v xml:space="preserve"> </v>
      </c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65" s="2" customFormat="1" ht="10.35" customHeight="1">
      <c r="A123" s="26"/>
      <c r="B123" s="27"/>
      <c r="C123" s="26"/>
      <c r="D123" s="26"/>
      <c r="E123" s="26"/>
      <c r="F123" s="26"/>
      <c r="G123" s="26"/>
      <c r="H123" s="26"/>
      <c r="I123" s="26"/>
      <c r="J123" s="26"/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65" s="11" customFormat="1" ht="29.25" customHeight="1">
      <c r="A124" s="126"/>
      <c r="B124" s="127"/>
      <c r="C124" s="128" t="s">
        <v>213</v>
      </c>
      <c r="D124" s="129" t="s">
        <v>56</v>
      </c>
      <c r="E124" s="129" t="s">
        <v>52</v>
      </c>
      <c r="F124" s="129" t="s">
        <v>53</v>
      </c>
      <c r="G124" s="129" t="s">
        <v>214</v>
      </c>
      <c r="H124" s="129" t="s">
        <v>215</v>
      </c>
      <c r="I124" s="129" t="s">
        <v>216</v>
      </c>
      <c r="J124" s="130" t="s">
        <v>200</v>
      </c>
      <c r="K124" s="131" t="s">
        <v>217</v>
      </c>
      <c r="L124" s="132"/>
      <c r="M124" s="59" t="s">
        <v>1</v>
      </c>
      <c r="N124" s="60" t="s">
        <v>35</v>
      </c>
      <c r="O124" s="60" t="s">
        <v>218</v>
      </c>
      <c r="P124" s="60" t="s">
        <v>219</v>
      </c>
      <c r="Q124" s="60" t="s">
        <v>220</v>
      </c>
      <c r="R124" s="60" t="s">
        <v>221</v>
      </c>
      <c r="S124" s="60" t="s">
        <v>222</v>
      </c>
      <c r="T124" s="61" t="s">
        <v>223</v>
      </c>
      <c r="U124" s="126"/>
      <c r="V124" s="126"/>
      <c r="W124" s="126"/>
      <c r="X124" s="126"/>
      <c r="Y124" s="126"/>
      <c r="Z124" s="126"/>
      <c r="AA124" s="126"/>
      <c r="AB124" s="126"/>
      <c r="AC124" s="126"/>
      <c r="AD124" s="126"/>
      <c r="AE124" s="126"/>
    </row>
    <row r="125" spans="1:65" s="2" customFormat="1" ht="22.9" customHeight="1">
      <c r="A125" s="26"/>
      <c r="B125" s="27"/>
      <c r="C125" s="66" t="s">
        <v>201</v>
      </c>
      <c r="D125" s="26"/>
      <c r="E125" s="26"/>
      <c r="F125" s="26"/>
      <c r="G125" s="26"/>
      <c r="H125" s="26"/>
      <c r="I125" s="26"/>
      <c r="J125" s="133">
        <f>BK125</f>
        <v>10827.92</v>
      </c>
      <c r="K125" s="26"/>
      <c r="L125" s="27"/>
      <c r="M125" s="62"/>
      <c r="N125" s="53"/>
      <c r="O125" s="63"/>
      <c r="P125" s="134">
        <f>P126</f>
        <v>0</v>
      </c>
      <c r="Q125" s="63"/>
      <c r="R125" s="134">
        <f>R126</f>
        <v>0</v>
      </c>
      <c r="S125" s="63"/>
      <c r="T125" s="135">
        <f>T126</f>
        <v>0</v>
      </c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T125" s="14" t="s">
        <v>70</v>
      </c>
      <c r="AU125" s="14" t="s">
        <v>202</v>
      </c>
      <c r="BK125" s="136">
        <f>BK126</f>
        <v>10827.92</v>
      </c>
    </row>
    <row r="126" spans="1:65" s="12" customFormat="1" ht="25.9" customHeight="1">
      <c r="B126" s="137"/>
      <c r="D126" s="138" t="s">
        <v>70</v>
      </c>
      <c r="E126" s="139" t="s">
        <v>224</v>
      </c>
      <c r="F126" s="139" t="s">
        <v>225</v>
      </c>
      <c r="J126" s="140">
        <f>BK126</f>
        <v>10827.92</v>
      </c>
      <c r="L126" s="137"/>
      <c r="M126" s="141"/>
      <c r="N126" s="142"/>
      <c r="O126" s="142"/>
      <c r="P126" s="143">
        <f>P127+P130+P132+P165</f>
        <v>0</v>
      </c>
      <c r="Q126" s="142"/>
      <c r="R126" s="143">
        <f>R127+R130+R132+R165</f>
        <v>0</v>
      </c>
      <c r="S126" s="142"/>
      <c r="T126" s="144">
        <f>T127+T130+T132+T165</f>
        <v>0</v>
      </c>
      <c r="AR126" s="138" t="s">
        <v>78</v>
      </c>
      <c r="AT126" s="145" t="s">
        <v>70</v>
      </c>
      <c r="AU126" s="145" t="s">
        <v>71</v>
      </c>
      <c r="AY126" s="138" t="s">
        <v>226</v>
      </c>
      <c r="BK126" s="146">
        <f>BK127+BK130+BK132+BK165</f>
        <v>10827.92</v>
      </c>
    </row>
    <row r="127" spans="1:65" s="12" customFormat="1" ht="22.9" customHeight="1">
      <c r="B127" s="137"/>
      <c r="D127" s="138" t="s">
        <v>70</v>
      </c>
      <c r="E127" s="147" t="s">
        <v>78</v>
      </c>
      <c r="F127" s="147" t="s">
        <v>349</v>
      </c>
      <c r="J127" s="148">
        <f>BK127</f>
        <v>6.72</v>
      </c>
      <c r="L127" s="137"/>
      <c r="M127" s="141"/>
      <c r="N127" s="142"/>
      <c r="O127" s="142"/>
      <c r="P127" s="143">
        <f>SUM(P128:P129)</f>
        <v>0</v>
      </c>
      <c r="Q127" s="142"/>
      <c r="R127" s="143">
        <f>SUM(R128:R129)</f>
        <v>0</v>
      </c>
      <c r="S127" s="142"/>
      <c r="T127" s="144">
        <f>SUM(T128:T129)</f>
        <v>0</v>
      </c>
      <c r="AR127" s="138" t="s">
        <v>78</v>
      </c>
      <c r="AT127" s="145" t="s">
        <v>70</v>
      </c>
      <c r="AU127" s="145" t="s">
        <v>78</v>
      </c>
      <c r="AY127" s="138" t="s">
        <v>226</v>
      </c>
      <c r="BK127" s="146">
        <f>SUM(BK128:BK129)</f>
        <v>6.72</v>
      </c>
    </row>
    <row r="128" spans="1:65" s="2" customFormat="1" ht="24.2" customHeight="1">
      <c r="A128" s="26"/>
      <c r="B128" s="149"/>
      <c r="C128" s="150" t="s">
        <v>78</v>
      </c>
      <c r="D128" s="150" t="s">
        <v>229</v>
      </c>
      <c r="E128" s="151" t="s">
        <v>2127</v>
      </c>
      <c r="F128" s="152" t="s">
        <v>2128</v>
      </c>
      <c r="G128" s="153" t="s">
        <v>352</v>
      </c>
      <c r="H128" s="154">
        <v>0.80500000000000005</v>
      </c>
      <c r="I128" s="155">
        <v>6.63</v>
      </c>
      <c r="J128" s="155">
        <f>ROUND(I128*H128,2)</f>
        <v>5.34</v>
      </c>
      <c r="K128" s="156"/>
      <c r="L128" s="27"/>
      <c r="M128" s="157" t="s">
        <v>1</v>
      </c>
      <c r="N128" s="158" t="s">
        <v>37</v>
      </c>
      <c r="O128" s="159">
        <v>0</v>
      </c>
      <c r="P128" s="159">
        <f>O128*H128</f>
        <v>0</v>
      </c>
      <c r="Q128" s="159">
        <v>0</v>
      </c>
      <c r="R128" s="159">
        <f>Q128*H128</f>
        <v>0</v>
      </c>
      <c r="S128" s="159">
        <v>0</v>
      </c>
      <c r="T128" s="160">
        <f>S128*H128</f>
        <v>0</v>
      </c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R128" s="161" t="s">
        <v>233</v>
      </c>
      <c r="AT128" s="161" t="s">
        <v>229</v>
      </c>
      <c r="AU128" s="161" t="s">
        <v>83</v>
      </c>
      <c r="AY128" s="14" t="s">
        <v>226</v>
      </c>
      <c r="BE128" s="162">
        <f>IF(N128="základná",J128,0)</f>
        <v>0</v>
      </c>
      <c r="BF128" s="162">
        <f>IF(N128="znížená",J128,0)</f>
        <v>5.34</v>
      </c>
      <c r="BG128" s="162">
        <f>IF(N128="zákl. prenesená",J128,0)</f>
        <v>0</v>
      </c>
      <c r="BH128" s="162">
        <f>IF(N128="zníž. prenesená",J128,0)</f>
        <v>0</v>
      </c>
      <c r="BI128" s="162">
        <f>IF(N128="nulová",J128,0)</f>
        <v>0</v>
      </c>
      <c r="BJ128" s="14" t="s">
        <v>83</v>
      </c>
      <c r="BK128" s="162">
        <f>ROUND(I128*H128,2)</f>
        <v>5.34</v>
      </c>
      <c r="BL128" s="14" t="s">
        <v>233</v>
      </c>
      <c r="BM128" s="161" t="s">
        <v>83</v>
      </c>
    </row>
    <row r="129" spans="1:65" s="2" customFormat="1" ht="24.2" customHeight="1">
      <c r="A129" s="26"/>
      <c r="B129" s="149"/>
      <c r="C129" s="150" t="s">
        <v>83</v>
      </c>
      <c r="D129" s="150" t="s">
        <v>229</v>
      </c>
      <c r="E129" s="151" t="s">
        <v>355</v>
      </c>
      <c r="F129" s="152" t="s">
        <v>356</v>
      </c>
      <c r="G129" s="153" t="s">
        <v>352</v>
      </c>
      <c r="H129" s="154">
        <v>0.80500000000000005</v>
      </c>
      <c r="I129" s="155">
        <v>1.72</v>
      </c>
      <c r="J129" s="155">
        <f>ROUND(I129*H129,2)</f>
        <v>1.38</v>
      </c>
      <c r="K129" s="156"/>
      <c r="L129" s="27"/>
      <c r="M129" s="157" t="s">
        <v>1</v>
      </c>
      <c r="N129" s="158" t="s">
        <v>37</v>
      </c>
      <c r="O129" s="159">
        <v>0</v>
      </c>
      <c r="P129" s="159">
        <f>O129*H129</f>
        <v>0</v>
      </c>
      <c r="Q129" s="159">
        <v>0</v>
      </c>
      <c r="R129" s="159">
        <f>Q129*H129</f>
        <v>0</v>
      </c>
      <c r="S129" s="159">
        <v>0</v>
      </c>
      <c r="T129" s="160">
        <f>S129*H129</f>
        <v>0</v>
      </c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R129" s="161" t="s">
        <v>233</v>
      </c>
      <c r="AT129" s="161" t="s">
        <v>229</v>
      </c>
      <c r="AU129" s="161" t="s">
        <v>83</v>
      </c>
      <c r="AY129" s="14" t="s">
        <v>226</v>
      </c>
      <c r="BE129" s="162">
        <f>IF(N129="základná",J129,0)</f>
        <v>0</v>
      </c>
      <c r="BF129" s="162">
        <f>IF(N129="znížená",J129,0)</f>
        <v>1.38</v>
      </c>
      <c r="BG129" s="162">
        <f>IF(N129="zákl. prenesená",J129,0)</f>
        <v>0</v>
      </c>
      <c r="BH129" s="162">
        <f>IF(N129="zníž. prenesená",J129,0)</f>
        <v>0</v>
      </c>
      <c r="BI129" s="162">
        <f>IF(N129="nulová",J129,0)</f>
        <v>0</v>
      </c>
      <c r="BJ129" s="14" t="s">
        <v>83</v>
      </c>
      <c r="BK129" s="162">
        <f>ROUND(I129*H129,2)</f>
        <v>1.38</v>
      </c>
      <c r="BL129" s="14" t="s">
        <v>233</v>
      </c>
      <c r="BM129" s="161" t="s">
        <v>233</v>
      </c>
    </row>
    <row r="130" spans="1:65" s="12" customFormat="1" ht="22.9" customHeight="1">
      <c r="B130" s="137"/>
      <c r="D130" s="138" t="s">
        <v>70</v>
      </c>
      <c r="E130" s="147" t="s">
        <v>83</v>
      </c>
      <c r="F130" s="147" t="s">
        <v>357</v>
      </c>
      <c r="J130" s="148">
        <f>BK130</f>
        <v>76.930000000000007</v>
      </c>
      <c r="L130" s="137"/>
      <c r="M130" s="141"/>
      <c r="N130" s="142"/>
      <c r="O130" s="142"/>
      <c r="P130" s="143">
        <f>P131</f>
        <v>0</v>
      </c>
      <c r="Q130" s="142"/>
      <c r="R130" s="143">
        <f>R131</f>
        <v>0</v>
      </c>
      <c r="S130" s="142"/>
      <c r="T130" s="144">
        <f>T131</f>
        <v>0</v>
      </c>
      <c r="AR130" s="138" t="s">
        <v>78</v>
      </c>
      <c r="AT130" s="145" t="s">
        <v>70</v>
      </c>
      <c r="AU130" s="145" t="s">
        <v>78</v>
      </c>
      <c r="AY130" s="138" t="s">
        <v>226</v>
      </c>
      <c r="BK130" s="146">
        <f>BK131</f>
        <v>76.930000000000007</v>
      </c>
    </row>
    <row r="131" spans="1:65" s="2" customFormat="1" ht="16.5" customHeight="1">
      <c r="A131" s="26"/>
      <c r="B131" s="149"/>
      <c r="C131" s="150" t="s">
        <v>88</v>
      </c>
      <c r="D131" s="150" t="s">
        <v>229</v>
      </c>
      <c r="E131" s="151" t="s">
        <v>2129</v>
      </c>
      <c r="F131" s="152" t="s">
        <v>2130</v>
      </c>
      <c r="G131" s="153" t="s">
        <v>352</v>
      </c>
      <c r="H131" s="154">
        <v>0.80500000000000005</v>
      </c>
      <c r="I131" s="155">
        <v>95.56</v>
      </c>
      <c r="J131" s="155">
        <f>ROUND(I131*H131,2)</f>
        <v>76.930000000000007</v>
      </c>
      <c r="K131" s="156"/>
      <c r="L131" s="27"/>
      <c r="M131" s="157" t="s">
        <v>1</v>
      </c>
      <c r="N131" s="158" t="s">
        <v>37</v>
      </c>
      <c r="O131" s="159">
        <v>0</v>
      </c>
      <c r="P131" s="159">
        <f>O131*H131</f>
        <v>0</v>
      </c>
      <c r="Q131" s="159">
        <v>0</v>
      </c>
      <c r="R131" s="159">
        <f>Q131*H131</f>
        <v>0</v>
      </c>
      <c r="S131" s="159">
        <v>0</v>
      </c>
      <c r="T131" s="160">
        <f>S131*H131</f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R131" s="161" t="s">
        <v>233</v>
      </c>
      <c r="AT131" s="161" t="s">
        <v>229</v>
      </c>
      <c r="AU131" s="161" t="s">
        <v>83</v>
      </c>
      <c r="AY131" s="14" t="s">
        <v>226</v>
      </c>
      <c r="BE131" s="162">
        <f>IF(N131="základná",J131,0)</f>
        <v>0</v>
      </c>
      <c r="BF131" s="162">
        <f>IF(N131="znížená",J131,0)</f>
        <v>76.930000000000007</v>
      </c>
      <c r="BG131" s="162">
        <f>IF(N131="zákl. prenesená",J131,0)</f>
        <v>0</v>
      </c>
      <c r="BH131" s="162">
        <f>IF(N131="zníž. prenesená",J131,0)</f>
        <v>0</v>
      </c>
      <c r="BI131" s="162">
        <f>IF(N131="nulová",J131,0)</f>
        <v>0</v>
      </c>
      <c r="BJ131" s="14" t="s">
        <v>83</v>
      </c>
      <c r="BK131" s="162">
        <f>ROUND(I131*H131,2)</f>
        <v>76.930000000000007</v>
      </c>
      <c r="BL131" s="14" t="s">
        <v>233</v>
      </c>
      <c r="BM131" s="161" t="s">
        <v>239</v>
      </c>
    </row>
    <row r="132" spans="1:65" s="12" customFormat="1" ht="22.9" customHeight="1">
      <c r="B132" s="137"/>
      <c r="D132" s="138" t="s">
        <v>70</v>
      </c>
      <c r="E132" s="147" t="s">
        <v>227</v>
      </c>
      <c r="F132" s="147" t="s">
        <v>228</v>
      </c>
      <c r="J132" s="148">
        <f>BK132</f>
        <v>10718.65</v>
      </c>
      <c r="L132" s="137"/>
      <c r="M132" s="141"/>
      <c r="N132" s="142"/>
      <c r="O132" s="142"/>
      <c r="P132" s="143">
        <f>SUM(P133:P164)</f>
        <v>0</v>
      </c>
      <c r="Q132" s="142"/>
      <c r="R132" s="143">
        <f>SUM(R133:R164)</f>
        <v>0</v>
      </c>
      <c r="S132" s="142"/>
      <c r="T132" s="144">
        <f>SUM(T133:T164)</f>
        <v>0</v>
      </c>
      <c r="AR132" s="138" t="s">
        <v>78</v>
      </c>
      <c r="AT132" s="145" t="s">
        <v>70</v>
      </c>
      <c r="AU132" s="145" t="s">
        <v>78</v>
      </c>
      <c r="AY132" s="138" t="s">
        <v>226</v>
      </c>
      <c r="BK132" s="146">
        <f>SUM(BK133:BK164)</f>
        <v>10718.65</v>
      </c>
    </row>
    <row r="133" spans="1:65" s="2" customFormat="1" ht="24.2" customHeight="1">
      <c r="A133" s="26"/>
      <c r="B133" s="149"/>
      <c r="C133" s="150" t="s">
        <v>233</v>
      </c>
      <c r="D133" s="150" t="s">
        <v>229</v>
      </c>
      <c r="E133" s="151" t="s">
        <v>2131</v>
      </c>
      <c r="F133" s="152" t="s">
        <v>2132</v>
      </c>
      <c r="G133" s="153" t="s">
        <v>269</v>
      </c>
      <c r="H133" s="154">
        <v>14</v>
      </c>
      <c r="I133" s="155">
        <v>13.2</v>
      </c>
      <c r="J133" s="155">
        <f t="shared" ref="J133:J164" si="0">ROUND(I133*H133,2)</f>
        <v>184.8</v>
      </c>
      <c r="K133" s="156"/>
      <c r="L133" s="27"/>
      <c r="M133" s="157" t="s">
        <v>1</v>
      </c>
      <c r="N133" s="158" t="s">
        <v>37</v>
      </c>
      <c r="O133" s="159">
        <v>0</v>
      </c>
      <c r="P133" s="159">
        <f t="shared" ref="P133:P164" si="1">O133*H133</f>
        <v>0</v>
      </c>
      <c r="Q133" s="159">
        <v>0</v>
      </c>
      <c r="R133" s="159">
        <f t="shared" ref="R133:R164" si="2">Q133*H133</f>
        <v>0</v>
      </c>
      <c r="S133" s="159">
        <v>0</v>
      </c>
      <c r="T133" s="160">
        <f t="shared" ref="T133:T164" si="3">S133*H133</f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R133" s="161" t="s">
        <v>233</v>
      </c>
      <c r="AT133" s="161" t="s">
        <v>229</v>
      </c>
      <c r="AU133" s="161" t="s">
        <v>83</v>
      </c>
      <c r="AY133" s="14" t="s">
        <v>226</v>
      </c>
      <c r="BE133" s="162">
        <f t="shared" ref="BE133:BE164" si="4">IF(N133="základná",J133,0)</f>
        <v>0</v>
      </c>
      <c r="BF133" s="162">
        <f t="shared" ref="BF133:BF164" si="5">IF(N133="znížená",J133,0)</f>
        <v>184.8</v>
      </c>
      <c r="BG133" s="162">
        <f t="shared" ref="BG133:BG164" si="6">IF(N133="zákl. prenesená",J133,0)</f>
        <v>0</v>
      </c>
      <c r="BH133" s="162">
        <f t="shared" ref="BH133:BH164" si="7">IF(N133="zníž. prenesená",J133,0)</f>
        <v>0</v>
      </c>
      <c r="BI133" s="162">
        <f t="shared" ref="BI133:BI164" si="8">IF(N133="nulová",J133,0)</f>
        <v>0</v>
      </c>
      <c r="BJ133" s="14" t="s">
        <v>83</v>
      </c>
      <c r="BK133" s="162">
        <f t="shared" ref="BK133:BK164" si="9">ROUND(I133*H133,2)</f>
        <v>184.8</v>
      </c>
      <c r="BL133" s="14" t="s">
        <v>233</v>
      </c>
      <c r="BM133" s="161" t="s">
        <v>243</v>
      </c>
    </row>
    <row r="134" spans="1:65" s="2" customFormat="1" ht="24.2" customHeight="1">
      <c r="A134" s="26"/>
      <c r="B134" s="149"/>
      <c r="C134" s="167" t="s">
        <v>244</v>
      </c>
      <c r="D134" s="167" t="s">
        <v>362</v>
      </c>
      <c r="E134" s="168" t="s">
        <v>2133</v>
      </c>
      <c r="F134" s="169" t="s">
        <v>2134</v>
      </c>
      <c r="G134" s="170" t="s">
        <v>269</v>
      </c>
      <c r="H134" s="171">
        <v>1</v>
      </c>
      <c r="I134" s="172">
        <v>57.35</v>
      </c>
      <c r="J134" s="172">
        <f t="shared" si="0"/>
        <v>57.35</v>
      </c>
      <c r="K134" s="173"/>
      <c r="L134" s="174"/>
      <c r="M134" s="175" t="s">
        <v>1</v>
      </c>
      <c r="N134" s="176" t="s">
        <v>37</v>
      </c>
      <c r="O134" s="159">
        <v>0</v>
      </c>
      <c r="P134" s="159">
        <f t="shared" si="1"/>
        <v>0</v>
      </c>
      <c r="Q134" s="159">
        <v>0</v>
      </c>
      <c r="R134" s="159">
        <f t="shared" si="2"/>
        <v>0</v>
      </c>
      <c r="S134" s="159">
        <v>0</v>
      </c>
      <c r="T134" s="160">
        <f t="shared" si="3"/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243</v>
      </c>
      <c r="AT134" s="161" t="s">
        <v>362</v>
      </c>
      <c r="AU134" s="161" t="s">
        <v>83</v>
      </c>
      <c r="AY134" s="14" t="s">
        <v>226</v>
      </c>
      <c r="BE134" s="162">
        <f t="shared" si="4"/>
        <v>0</v>
      </c>
      <c r="BF134" s="162">
        <f t="shared" si="5"/>
        <v>57.35</v>
      </c>
      <c r="BG134" s="162">
        <f t="shared" si="6"/>
        <v>0</v>
      </c>
      <c r="BH134" s="162">
        <f t="shared" si="7"/>
        <v>0</v>
      </c>
      <c r="BI134" s="162">
        <f t="shared" si="8"/>
        <v>0</v>
      </c>
      <c r="BJ134" s="14" t="s">
        <v>83</v>
      </c>
      <c r="BK134" s="162">
        <f t="shared" si="9"/>
        <v>57.35</v>
      </c>
      <c r="BL134" s="14" t="s">
        <v>233</v>
      </c>
      <c r="BM134" s="161" t="s">
        <v>247</v>
      </c>
    </row>
    <row r="135" spans="1:65" s="2" customFormat="1" ht="37.9" customHeight="1">
      <c r="A135" s="26"/>
      <c r="B135" s="149"/>
      <c r="C135" s="167" t="s">
        <v>239</v>
      </c>
      <c r="D135" s="167" t="s">
        <v>362</v>
      </c>
      <c r="E135" s="168" t="s">
        <v>2135</v>
      </c>
      <c r="F135" s="169" t="s">
        <v>2136</v>
      </c>
      <c r="G135" s="170" t="s">
        <v>269</v>
      </c>
      <c r="H135" s="171">
        <v>2</v>
      </c>
      <c r="I135" s="172">
        <v>57.35</v>
      </c>
      <c r="J135" s="172">
        <f t="shared" si="0"/>
        <v>114.7</v>
      </c>
      <c r="K135" s="173"/>
      <c r="L135" s="174"/>
      <c r="M135" s="175" t="s">
        <v>1</v>
      </c>
      <c r="N135" s="176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243</v>
      </c>
      <c r="AT135" s="161" t="s">
        <v>362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114.7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114.7</v>
      </c>
      <c r="BL135" s="14" t="s">
        <v>233</v>
      </c>
      <c r="BM135" s="161" t="s">
        <v>250</v>
      </c>
    </row>
    <row r="136" spans="1:65" s="2" customFormat="1" ht="24.2" customHeight="1">
      <c r="A136" s="26"/>
      <c r="B136" s="149"/>
      <c r="C136" s="167" t="s">
        <v>251</v>
      </c>
      <c r="D136" s="167" t="s">
        <v>362</v>
      </c>
      <c r="E136" s="168" t="s">
        <v>2137</v>
      </c>
      <c r="F136" s="169" t="s">
        <v>2138</v>
      </c>
      <c r="G136" s="170" t="s">
        <v>269</v>
      </c>
      <c r="H136" s="171">
        <v>1</v>
      </c>
      <c r="I136" s="172">
        <v>53.66</v>
      </c>
      <c r="J136" s="172">
        <f t="shared" si="0"/>
        <v>53.66</v>
      </c>
      <c r="K136" s="173"/>
      <c r="L136" s="174"/>
      <c r="M136" s="175" t="s">
        <v>1</v>
      </c>
      <c r="N136" s="176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243</v>
      </c>
      <c r="AT136" s="161" t="s">
        <v>362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53.66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53.66</v>
      </c>
      <c r="BL136" s="14" t="s">
        <v>233</v>
      </c>
      <c r="BM136" s="161" t="s">
        <v>254</v>
      </c>
    </row>
    <row r="137" spans="1:65" s="2" customFormat="1" ht="24.2" customHeight="1">
      <c r="A137" s="26"/>
      <c r="B137" s="149"/>
      <c r="C137" s="167" t="s">
        <v>243</v>
      </c>
      <c r="D137" s="167" t="s">
        <v>362</v>
      </c>
      <c r="E137" s="168" t="s">
        <v>2139</v>
      </c>
      <c r="F137" s="169" t="s">
        <v>2140</v>
      </c>
      <c r="G137" s="170" t="s">
        <v>269</v>
      </c>
      <c r="H137" s="171">
        <v>2</v>
      </c>
      <c r="I137" s="172">
        <v>121.67</v>
      </c>
      <c r="J137" s="172">
        <f t="shared" si="0"/>
        <v>243.34</v>
      </c>
      <c r="K137" s="173"/>
      <c r="L137" s="174"/>
      <c r="M137" s="175" t="s">
        <v>1</v>
      </c>
      <c r="N137" s="176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243</v>
      </c>
      <c r="AT137" s="161" t="s">
        <v>362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243.34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243.34</v>
      </c>
      <c r="BL137" s="14" t="s">
        <v>233</v>
      </c>
      <c r="BM137" s="161" t="s">
        <v>257</v>
      </c>
    </row>
    <row r="138" spans="1:65" s="2" customFormat="1" ht="24.2" customHeight="1">
      <c r="A138" s="26"/>
      <c r="B138" s="149"/>
      <c r="C138" s="167" t="s">
        <v>227</v>
      </c>
      <c r="D138" s="167" t="s">
        <v>362</v>
      </c>
      <c r="E138" s="168" t="s">
        <v>2141</v>
      </c>
      <c r="F138" s="169" t="s">
        <v>2142</v>
      </c>
      <c r="G138" s="170" t="s">
        <v>269</v>
      </c>
      <c r="H138" s="171">
        <v>4</v>
      </c>
      <c r="I138" s="172">
        <v>57.35</v>
      </c>
      <c r="J138" s="172">
        <f t="shared" si="0"/>
        <v>229.4</v>
      </c>
      <c r="K138" s="173"/>
      <c r="L138" s="174"/>
      <c r="M138" s="175" t="s">
        <v>1</v>
      </c>
      <c r="N138" s="176" t="s">
        <v>37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243</v>
      </c>
      <c r="AT138" s="161" t="s">
        <v>362</v>
      </c>
      <c r="AU138" s="161" t="s">
        <v>83</v>
      </c>
      <c r="AY138" s="14" t="s">
        <v>226</v>
      </c>
      <c r="BE138" s="162">
        <f t="shared" si="4"/>
        <v>0</v>
      </c>
      <c r="BF138" s="162">
        <f t="shared" si="5"/>
        <v>229.4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83</v>
      </c>
      <c r="BK138" s="162">
        <f t="shared" si="9"/>
        <v>229.4</v>
      </c>
      <c r="BL138" s="14" t="s">
        <v>233</v>
      </c>
      <c r="BM138" s="161" t="s">
        <v>260</v>
      </c>
    </row>
    <row r="139" spans="1:65" s="2" customFormat="1" ht="37.9" customHeight="1">
      <c r="A139" s="26"/>
      <c r="B139" s="149"/>
      <c r="C139" s="167" t="s">
        <v>247</v>
      </c>
      <c r="D139" s="167" t="s">
        <v>362</v>
      </c>
      <c r="E139" s="168" t="s">
        <v>2143</v>
      </c>
      <c r="F139" s="169" t="s">
        <v>2144</v>
      </c>
      <c r="G139" s="170" t="s">
        <v>269</v>
      </c>
      <c r="H139" s="171">
        <v>2</v>
      </c>
      <c r="I139" s="172">
        <v>39.74</v>
      </c>
      <c r="J139" s="172">
        <f t="shared" si="0"/>
        <v>79.48</v>
      </c>
      <c r="K139" s="173"/>
      <c r="L139" s="174"/>
      <c r="M139" s="175" t="s">
        <v>1</v>
      </c>
      <c r="N139" s="176" t="s">
        <v>37</v>
      </c>
      <c r="O139" s="159">
        <v>0</v>
      </c>
      <c r="P139" s="159">
        <f t="shared" si="1"/>
        <v>0</v>
      </c>
      <c r="Q139" s="159">
        <v>0</v>
      </c>
      <c r="R139" s="159">
        <f t="shared" si="2"/>
        <v>0</v>
      </c>
      <c r="S139" s="159">
        <v>0</v>
      </c>
      <c r="T139" s="160">
        <f t="shared" si="3"/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243</v>
      </c>
      <c r="AT139" s="161" t="s">
        <v>362</v>
      </c>
      <c r="AU139" s="161" t="s">
        <v>83</v>
      </c>
      <c r="AY139" s="14" t="s">
        <v>226</v>
      </c>
      <c r="BE139" s="162">
        <f t="shared" si="4"/>
        <v>0</v>
      </c>
      <c r="BF139" s="162">
        <f t="shared" si="5"/>
        <v>79.48</v>
      </c>
      <c r="BG139" s="162">
        <f t="shared" si="6"/>
        <v>0</v>
      </c>
      <c r="BH139" s="162">
        <f t="shared" si="7"/>
        <v>0</v>
      </c>
      <c r="BI139" s="162">
        <f t="shared" si="8"/>
        <v>0</v>
      </c>
      <c r="BJ139" s="14" t="s">
        <v>83</v>
      </c>
      <c r="BK139" s="162">
        <f t="shared" si="9"/>
        <v>79.48</v>
      </c>
      <c r="BL139" s="14" t="s">
        <v>233</v>
      </c>
      <c r="BM139" s="161" t="s">
        <v>7</v>
      </c>
    </row>
    <row r="140" spans="1:65" s="2" customFormat="1" ht="33" customHeight="1">
      <c r="A140" s="26"/>
      <c r="B140" s="149"/>
      <c r="C140" s="167" t="s">
        <v>263</v>
      </c>
      <c r="D140" s="167" t="s">
        <v>362</v>
      </c>
      <c r="E140" s="168" t="s">
        <v>2145</v>
      </c>
      <c r="F140" s="169" t="s">
        <v>2146</v>
      </c>
      <c r="G140" s="170" t="s">
        <v>269</v>
      </c>
      <c r="H140" s="171">
        <v>1</v>
      </c>
      <c r="I140" s="172">
        <v>39.74</v>
      </c>
      <c r="J140" s="172">
        <f t="shared" si="0"/>
        <v>39.74</v>
      </c>
      <c r="K140" s="173"/>
      <c r="L140" s="174"/>
      <c r="M140" s="175" t="s">
        <v>1</v>
      </c>
      <c r="N140" s="176" t="s">
        <v>37</v>
      </c>
      <c r="O140" s="159">
        <v>0</v>
      </c>
      <c r="P140" s="159">
        <f t="shared" si="1"/>
        <v>0</v>
      </c>
      <c r="Q140" s="159">
        <v>0</v>
      </c>
      <c r="R140" s="159">
        <f t="shared" si="2"/>
        <v>0</v>
      </c>
      <c r="S140" s="159">
        <v>0</v>
      </c>
      <c r="T140" s="160">
        <f t="shared" si="3"/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243</v>
      </c>
      <c r="AT140" s="161" t="s">
        <v>362</v>
      </c>
      <c r="AU140" s="161" t="s">
        <v>83</v>
      </c>
      <c r="AY140" s="14" t="s">
        <v>226</v>
      </c>
      <c r="BE140" s="162">
        <f t="shared" si="4"/>
        <v>0</v>
      </c>
      <c r="BF140" s="162">
        <f t="shared" si="5"/>
        <v>39.74</v>
      </c>
      <c r="BG140" s="162">
        <f t="shared" si="6"/>
        <v>0</v>
      </c>
      <c r="BH140" s="162">
        <f t="shared" si="7"/>
        <v>0</v>
      </c>
      <c r="BI140" s="162">
        <f t="shared" si="8"/>
        <v>0</v>
      </c>
      <c r="BJ140" s="14" t="s">
        <v>83</v>
      </c>
      <c r="BK140" s="162">
        <f t="shared" si="9"/>
        <v>39.74</v>
      </c>
      <c r="BL140" s="14" t="s">
        <v>233</v>
      </c>
      <c r="BM140" s="161" t="s">
        <v>266</v>
      </c>
    </row>
    <row r="141" spans="1:65" s="2" customFormat="1" ht="33" customHeight="1">
      <c r="A141" s="26"/>
      <c r="B141" s="149"/>
      <c r="C141" s="167" t="s">
        <v>250</v>
      </c>
      <c r="D141" s="167" t="s">
        <v>362</v>
      </c>
      <c r="E141" s="168" t="s">
        <v>2147</v>
      </c>
      <c r="F141" s="169" t="s">
        <v>2148</v>
      </c>
      <c r="G141" s="170" t="s">
        <v>269</v>
      </c>
      <c r="H141" s="171">
        <v>1</v>
      </c>
      <c r="I141" s="172">
        <v>39.74</v>
      </c>
      <c r="J141" s="172">
        <f t="shared" si="0"/>
        <v>39.74</v>
      </c>
      <c r="K141" s="173"/>
      <c r="L141" s="174"/>
      <c r="M141" s="175" t="s">
        <v>1</v>
      </c>
      <c r="N141" s="176" t="s">
        <v>37</v>
      </c>
      <c r="O141" s="159">
        <v>0</v>
      </c>
      <c r="P141" s="159">
        <f t="shared" si="1"/>
        <v>0</v>
      </c>
      <c r="Q141" s="159">
        <v>0</v>
      </c>
      <c r="R141" s="159">
        <f t="shared" si="2"/>
        <v>0</v>
      </c>
      <c r="S141" s="159">
        <v>0</v>
      </c>
      <c r="T141" s="160">
        <f t="shared" si="3"/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243</v>
      </c>
      <c r="AT141" s="161" t="s">
        <v>362</v>
      </c>
      <c r="AU141" s="161" t="s">
        <v>83</v>
      </c>
      <c r="AY141" s="14" t="s">
        <v>226</v>
      </c>
      <c r="BE141" s="162">
        <f t="shared" si="4"/>
        <v>0</v>
      </c>
      <c r="BF141" s="162">
        <f t="shared" si="5"/>
        <v>39.74</v>
      </c>
      <c r="BG141" s="162">
        <f t="shared" si="6"/>
        <v>0</v>
      </c>
      <c r="BH141" s="162">
        <f t="shared" si="7"/>
        <v>0</v>
      </c>
      <c r="BI141" s="162">
        <f t="shared" si="8"/>
        <v>0</v>
      </c>
      <c r="BJ141" s="14" t="s">
        <v>83</v>
      </c>
      <c r="BK141" s="162">
        <f t="shared" si="9"/>
        <v>39.74</v>
      </c>
      <c r="BL141" s="14" t="s">
        <v>233</v>
      </c>
      <c r="BM141" s="161" t="s">
        <v>270</v>
      </c>
    </row>
    <row r="142" spans="1:65" s="2" customFormat="1" ht="24.2" customHeight="1">
      <c r="A142" s="26"/>
      <c r="B142" s="149"/>
      <c r="C142" s="150" t="s">
        <v>273</v>
      </c>
      <c r="D142" s="150" t="s">
        <v>229</v>
      </c>
      <c r="E142" s="151" t="s">
        <v>2149</v>
      </c>
      <c r="F142" s="152" t="s">
        <v>2150</v>
      </c>
      <c r="G142" s="153" t="s">
        <v>269</v>
      </c>
      <c r="H142" s="154">
        <v>7</v>
      </c>
      <c r="I142" s="155">
        <v>14.3</v>
      </c>
      <c r="J142" s="155">
        <f t="shared" si="0"/>
        <v>100.1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 t="shared" si="1"/>
        <v>0</v>
      </c>
      <c r="Q142" s="159">
        <v>0</v>
      </c>
      <c r="R142" s="159">
        <f t="shared" si="2"/>
        <v>0</v>
      </c>
      <c r="S142" s="159">
        <v>0</v>
      </c>
      <c r="T142" s="160">
        <f t="shared" si="3"/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233</v>
      </c>
      <c r="AT142" s="161" t="s">
        <v>229</v>
      </c>
      <c r="AU142" s="161" t="s">
        <v>83</v>
      </c>
      <c r="AY142" s="14" t="s">
        <v>226</v>
      </c>
      <c r="BE142" s="162">
        <f t="shared" si="4"/>
        <v>0</v>
      </c>
      <c r="BF142" s="162">
        <f t="shared" si="5"/>
        <v>100.1</v>
      </c>
      <c r="BG142" s="162">
        <f t="shared" si="6"/>
        <v>0</v>
      </c>
      <c r="BH142" s="162">
        <f t="shared" si="7"/>
        <v>0</v>
      </c>
      <c r="BI142" s="162">
        <f t="shared" si="8"/>
        <v>0</v>
      </c>
      <c r="BJ142" s="14" t="s">
        <v>83</v>
      </c>
      <c r="BK142" s="162">
        <f t="shared" si="9"/>
        <v>100.1</v>
      </c>
      <c r="BL142" s="14" t="s">
        <v>233</v>
      </c>
      <c r="BM142" s="161" t="s">
        <v>276</v>
      </c>
    </row>
    <row r="143" spans="1:65" s="2" customFormat="1" ht="24.2" customHeight="1">
      <c r="A143" s="26"/>
      <c r="B143" s="149"/>
      <c r="C143" s="167" t="s">
        <v>254</v>
      </c>
      <c r="D143" s="167" t="s">
        <v>362</v>
      </c>
      <c r="E143" s="168" t="s">
        <v>2151</v>
      </c>
      <c r="F143" s="169" t="s">
        <v>2152</v>
      </c>
      <c r="G143" s="170" t="s">
        <v>269</v>
      </c>
      <c r="H143" s="171">
        <v>7</v>
      </c>
      <c r="I143" s="172">
        <v>40.479999999999997</v>
      </c>
      <c r="J143" s="172">
        <f t="shared" si="0"/>
        <v>283.36</v>
      </c>
      <c r="K143" s="173"/>
      <c r="L143" s="174"/>
      <c r="M143" s="175" t="s">
        <v>1</v>
      </c>
      <c r="N143" s="176" t="s">
        <v>37</v>
      </c>
      <c r="O143" s="159">
        <v>0</v>
      </c>
      <c r="P143" s="159">
        <f t="shared" si="1"/>
        <v>0</v>
      </c>
      <c r="Q143" s="159">
        <v>0</v>
      </c>
      <c r="R143" s="159">
        <f t="shared" si="2"/>
        <v>0</v>
      </c>
      <c r="S143" s="159">
        <v>0</v>
      </c>
      <c r="T143" s="160">
        <f t="shared" si="3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243</v>
      </c>
      <c r="AT143" s="161" t="s">
        <v>362</v>
      </c>
      <c r="AU143" s="161" t="s">
        <v>83</v>
      </c>
      <c r="AY143" s="14" t="s">
        <v>226</v>
      </c>
      <c r="BE143" s="162">
        <f t="shared" si="4"/>
        <v>0</v>
      </c>
      <c r="BF143" s="162">
        <f t="shared" si="5"/>
        <v>283.36</v>
      </c>
      <c r="BG143" s="162">
        <f t="shared" si="6"/>
        <v>0</v>
      </c>
      <c r="BH143" s="162">
        <f t="shared" si="7"/>
        <v>0</v>
      </c>
      <c r="BI143" s="162">
        <f t="shared" si="8"/>
        <v>0</v>
      </c>
      <c r="BJ143" s="14" t="s">
        <v>83</v>
      </c>
      <c r="BK143" s="162">
        <f t="shared" si="9"/>
        <v>283.36</v>
      </c>
      <c r="BL143" s="14" t="s">
        <v>233</v>
      </c>
      <c r="BM143" s="161" t="s">
        <v>279</v>
      </c>
    </row>
    <row r="144" spans="1:65" s="2" customFormat="1" ht="16.5" customHeight="1">
      <c r="A144" s="26"/>
      <c r="B144" s="149"/>
      <c r="C144" s="167" t="s">
        <v>280</v>
      </c>
      <c r="D144" s="167" t="s">
        <v>362</v>
      </c>
      <c r="E144" s="168" t="s">
        <v>2153</v>
      </c>
      <c r="F144" s="169" t="s">
        <v>2154</v>
      </c>
      <c r="G144" s="170" t="s">
        <v>269</v>
      </c>
      <c r="H144" s="171">
        <v>7</v>
      </c>
      <c r="I144" s="172">
        <v>3.52</v>
      </c>
      <c r="J144" s="172">
        <f t="shared" si="0"/>
        <v>24.64</v>
      </c>
      <c r="K144" s="173"/>
      <c r="L144" s="174"/>
      <c r="M144" s="175" t="s">
        <v>1</v>
      </c>
      <c r="N144" s="176" t="s">
        <v>37</v>
      </c>
      <c r="O144" s="159">
        <v>0</v>
      </c>
      <c r="P144" s="159">
        <f t="shared" si="1"/>
        <v>0</v>
      </c>
      <c r="Q144" s="159">
        <v>0</v>
      </c>
      <c r="R144" s="159">
        <f t="shared" si="2"/>
        <v>0</v>
      </c>
      <c r="S144" s="159">
        <v>0</v>
      </c>
      <c r="T144" s="160">
        <f t="shared" si="3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243</v>
      </c>
      <c r="AT144" s="161" t="s">
        <v>362</v>
      </c>
      <c r="AU144" s="161" t="s">
        <v>83</v>
      </c>
      <c r="AY144" s="14" t="s">
        <v>226</v>
      </c>
      <c r="BE144" s="162">
        <f t="shared" si="4"/>
        <v>0</v>
      </c>
      <c r="BF144" s="162">
        <f t="shared" si="5"/>
        <v>24.64</v>
      </c>
      <c r="BG144" s="162">
        <f t="shared" si="6"/>
        <v>0</v>
      </c>
      <c r="BH144" s="162">
        <f t="shared" si="7"/>
        <v>0</v>
      </c>
      <c r="BI144" s="162">
        <f t="shared" si="8"/>
        <v>0</v>
      </c>
      <c r="BJ144" s="14" t="s">
        <v>83</v>
      </c>
      <c r="BK144" s="162">
        <f t="shared" si="9"/>
        <v>24.64</v>
      </c>
      <c r="BL144" s="14" t="s">
        <v>233</v>
      </c>
      <c r="BM144" s="161" t="s">
        <v>283</v>
      </c>
    </row>
    <row r="145" spans="1:65" s="2" customFormat="1" ht="24.2" customHeight="1">
      <c r="A145" s="26"/>
      <c r="B145" s="149"/>
      <c r="C145" s="150" t="s">
        <v>257</v>
      </c>
      <c r="D145" s="150" t="s">
        <v>229</v>
      </c>
      <c r="E145" s="151" t="s">
        <v>2155</v>
      </c>
      <c r="F145" s="152" t="s">
        <v>2156</v>
      </c>
      <c r="G145" s="153" t="s">
        <v>269</v>
      </c>
      <c r="H145" s="154">
        <v>28</v>
      </c>
      <c r="I145" s="155">
        <v>13.2</v>
      </c>
      <c r="J145" s="155">
        <f t="shared" si="0"/>
        <v>369.6</v>
      </c>
      <c r="K145" s="156"/>
      <c r="L145" s="27"/>
      <c r="M145" s="157" t="s">
        <v>1</v>
      </c>
      <c r="N145" s="158" t="s">
        <v>37</v>
      </c>
      <c r="O145" s="159">
        <v>0</v>
      </c>
      <c r="P145" s="159">
        <f t="shared" si="1"/>
        <v>0</v>
      </c>
      <c r="Q145" s="159">
        <v>0</v>
      </c>
      <c r="R145" s="159">
        <f t="shared" si="2"/>
        <v>0</v>
      </c>
      <c r="S145" s="159">
        <v>0</v>
      </c>
      <c r="T145" s="160">
        <f t="shared" si="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233</v>
      </c>
      <c r="AT145" s="161" t="s">
        <v>229</v>
      </c>
      <c r="AU145" s="161" t="s">
        <v>83</v>
      </c>
      <c r="AY145" s="14" t="s">
        <v>226</v>
      </c>
      <c r="BE145" s="162">
        <f t="shared" si="4"/>
        <v>0</v>
      </c>
      <c r="BF145" s="162">
        <f t="shared" si="5"/>
        <v>369.6</v>
      </c>
      <c r="BG145" s="162">
        <f t="shared" si="6"/>
        <v>0</v>
      </c>
      <c r="BH145" s="162">
        <f t="shared" si="7"/>
        <v>0</v>
      </c>
      <c r="BI145" s="162">
        <f t="shared" si="8"/>
        <v>0</v>
      </c>
      <c r="BJ145" s="14" t="s">
        <v>83</v>
      </c>
      <c r="BK145" s="162">
        <f t="shared" si="9"/>
        <v>369.6</v>
      </c>
      <c r="BL145" s="14" t="s">
        <v>233</v>
      </c>
      <c r="BM145" s="161" t="s">
        <v>288</v>
      </c>
    </row>
    <row r="146" spans="1:65" s="2" customFormat="1" ht="24.2" customHeight="1">
      <c r="A146" s="26"/>
      <c r="B146" s="149"/>
      <c r="C146" s="167" t="s">
        <v>293</v>
      </c>
      <c r="D146" s="167" t="s">
        <v>362</v>
      </c>
      <c r="E146" s="168" t="s">
        <v>2157</v>
      </c>
      <c r="F146" s="169" t="s">
        <v>2158</v>
      </c>
      <c r="G146" s="170" t="s">
        <v>269</v>
      </c>
      <c r="H146" s="171">
        <v>28</v>
      </c>
      <c r="I146" s="172">
        <v>66</v>
      </c>
      <c r="J146" s="172">
        <f t="shared" si="0"/>
        <v>1848</v>
      </c>
      <c r="K146" s="173"/>
      <c r="L146" s="174"/>
      <c r="M146" s="175" t="s">
        <v>1</v>
      </c>
      <c r="N146" s="176" t="s">
        <v>37</v>
      </c>
      <c r="O146" s="159">
        <v>0</v>
      </c>
      <c r="P146" s="159">
        <f t="shared" si="1"/>
        <v>0</v>
      </c>
      <c r="Q146" s="159">
        <v>0</v>
      </c>
      <c r="R146" s="159">
        <f t="shared" si="2"/>
        <v>0</v>
      </c>
      <c r="S146" s="159">
        <v>0</v>
      </c>
      <c r="T146" s="160">
        <f t="shared" si="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243</v>
      </c>
      <c r="AT146" s="161" t="s">
        <v>362</v>
      </c>
      <c r="AU146" s="161" t="s">
        <v>83</v>
      </c>
      <c r="AY146" s="14" t="s">
        <v>226</v>
      </c>
      <c r="BE146" s="162">
        <f t="shared" si="4"/>
        <v>0</v>
      </c>
      <c r="BF146" s="162">
        <f t="shared" si="5"/>
        <v>1848</v>
      </c>
      <c r="BG146" s="162">
        <f t="shared" si="6"/>
        <v>0</v>
      </c>
      <c r="BH146" s="162">
        <f t="shared" si="7"/>
        <v>0</v>
      </c>
      <c r="BI146" s="162">
        <f t="shared" si="8"/>
        <v>0</v>
      </c>
      <c r="BJ146" s="14" t="s">
        <v>83</v>
      </c>
      <c r="BK146" s="162">
        <f t="shared" si="9"/>
        <v>1848</v>
      </c>
      <c r="BL146" s="14" t="s">
        <v>233</v>
      </c>
      <c r="BM146" s="161" t="s">
        <v>296</v>
      </c>
    </row>
    <row r="147" spans="1:65" s="2" customFormat="1" ht="16.5" customHeight="1">
      <c r="A147" s="26"/>
      <c r="B147" s="149"/>
      <c r="C147" s="167" t="s">
        <v>260</v>
      </c>
      <c r="D147" s="167" t="s">
        <v>362</v>
      </c>
      <c r="E147" s="168" t="s">
        <v>2159</v>
      </c>
      <c r="F147" s="169" t="s">
        <v>2160</v>
      </c>
      <c r="G147" s="170" t="s">
        <v>269</v>
      </c>
      <c r="H147" s="171">
        <v>28</v>
      </c>
      <c r="I147" s="172">
        <v>3.96</v>
      </c>
      <c r="J147" s="172">
        <f t="shared" si="0"/>
        <v>110.88</v>
      </c>
      <c r="K147" s="173"/>
      <c r="L147" s="174"/>
      <c r="M147" s="175" t="s">
        <v>1</v>
      </c>
      <c r="N147" s="176" t="s">
        <v>37</v>
      </c>
      <c r="O147" s="159">
        <v>0</v>
      </c>
      <c r="P147" s="159">
        <f t="shared" si="1"/>
        <v>0</v>
      </c>
      <c r="Q147" s="159">
        <v>0</v>
      </c>
      <c r="R147" s="159">
        <f t="shared" si="2"/>
        <v>0</v>
      </c>
      <c r="S147" s="159">
        <v>0</v>
      </c>
      <c r="T147" s="160">
        <f t="shared" si="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243</v>
      </c>
      <c r="AT147" s="161" t="s">
        <v>362</v>
      </c>
      <c r="AU147" s="161" t="s">
        <v>83</v>
      </c>
      <c r="AY147" s="14" t="s">
        <v>226</v>
      </c>
      <c r="BE147" s="162">
        <f t="shared" si="4"/>
        <v>0</v>
      </c>
      <c r="BF147" s="162">
        <f t="shared" si="5"/>
        <v>110.88</v>
      </c>
      <c r="BG147" s="162">
        <f t="shared" si="6"/>
        <v>0</v>
      </c>
      <c r="BH147" s="162">
        <f t="shared" si="7"/>
        <v>0</v>
      </c>
      <c r="BI147" s="162">
        <f t="shared" si="8"/>
        <v>0</v>
      </c>
      <c r="BJ147" s="14" t="s">
        <v>83</v>
      </c>
      <c r="BK147" s="162">
        <f t="shared" si="9"/>
        <v>110.88</v>
      </c>
      <c r="BL147" s="14" t="s">
        <v>233</v>
      </c>
      <c r="BM147" s="161" t="s">
        <v>299</v>
      </c>
    </row>
    <row r="148" spans="1:65" s="2" customFormat="1" ht="24.2" customHeight="1">
      <c r="A148" s="26"/>
      <c r="B148" s="149"/>
      <c r="C148" s="167" t="s">
        <v>300</v>
      </c>
      <c r="D148" s="167" t="s">
        <v>362</v>
      </c>
      <c r="E148" s="168" t="s">
        <v>2161</v>
      </c>
      <c r="F148" s="169" t="s">
        <v>2162</v>
      </c>
      <c r="G148" s="170" t="s">
        <v>269</v>
      </c>
      <c r="H148" s="171">
        <v>28</v>
      </c>
      <c r="I148" s="172">
        <v>38.5</v>
      </c>
      <c r="J148" s="172">
        <f t="shared" si="0"/>
        <v>1078</v>
      </c>
      <c r="K148" s="173"/>
      <c r="L148" s="174"/>
      <c r="M148" s="175" t="s">
        <v>1</v>
      </c>
      <c r="N148" s="176" t="s">
        <v>37</v>
      </c>
      <c r="O148" s="159">
        <v>0</v>
      </c>
      <c r="P148" s="159">
        <f t="shared" si="1"/>
        <v>0</v>
      </c>
      <c r="Q148" s="159">
        <v>0</v>
      </c>
      <c r="R148" s="159">
        <f t="shared" si="2"/>
        <v>0</v>
      </c>
      <c r="S148" s="159">
        <v>0</v>
      </c>
      <c r="T148" s="160">
        <f t="shared" si="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243</v>
      </c>
      <c r="AT148" s="161" t="s">
        <v>362</v>
      </c>
      <c r="AU148" s="161" t="s">
        <v>83</v>
      </c>
      <c r="AY148" s="14" t="s">
        <v>226</v>
      </c>
      <c r="BE148" s="162">
        <f t="shared" si="4"/>
        <v>0</v>
      </c>
      <c r="BF148" s="162">
        <f t="shared" si="5"/>
        <v>1078</v>
      </c>
      <c r="BG148" s="162">
        <f t="shared" si="6"/>
        <v>0</v>
      </c>
      <c r="BH148" s="162">
        <f t="shared" si="7"/>
        <v>0</v>
      </c>
      <c r="BI148" s="162">
        <f t="shared" si="8"/>
        <v>0</v>
      </c>
      <c r="BJ148" s="14" t="s">
        <v>83</v>
      </c>
      <c r="BK148" s="162">
        <f t="shared" si="9"/>
        <v>1078</v>
      </c>
      <c r="BL148" s="14" t="s">
        <v>233</v>
      </c>
      <c r="BM148" s="161" t="s">
        <v>303</v>
      </c>
    </row>
    <row r="149" spans="1:65" s="2" customFormat="1" ht="16.5" customHeight="1">
      <c r="A149" s="26"/>
      <c r="B149" s="149"/>
      <c r="C149" s="167" t="s">
        <v>7</v>
      </c>
      <c r="D149" s="167" t="s">
        <v>362</v>
      </c>
      <c r="E149" s="168" t="s">
        <v>2163</v>
      </c>
      <c r="F149" s="169" t="s">
        <v>2164</v>
      </c>
      <c r="G149" s="170" t="s">
        <v>269</v>
      </c>
      <c r="H149" s="171">
        <v>7</v>
      </c>
      <c r="I149" s="172">
        <v>59.66</v>
      </c>
      <c r="J149" s="172">
        <f t="shared" si="0"/>
        <v>417.62</v>
      </c>
      <c r="K149" s="173"/>
      <c r="L149" s="174"/>
      <c r="M149" s="175" t="s">
        <v>1</v>
      </c>
      <c r="N149" s="176" t="s">
        <v>37</v>
      </c>
      <c r="O149" s="159">
        <v>0</v>
      </c>
      <c r="P149" s="159">
        <f t="shared" si="1"/>
        <v>0</v>
      </c>
      <c r="Q149" s="159">
        <v>0</v>
      </c>
      <c r="R149" s="159">
        <f t="shared" si="2"/>
        <v>0</v>
      </c>
      <c r="S149" s="159">
        <v>0</v>
      </c>
      <c r="T149" s="160">
        <f t="shared" si="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243</v>
      </c>
      <c r="AT149" s="161" t="s">
        <v>362</v>
      </c>
      <c r="AU149" s="161" t="s">
        <v>83</v>
      </c>
      <c r="AY149" s="14" t="s">
        <v>226</v>
      </c>
      <c r="BE149" s="162">
        <f t="shared" si="4"/>
        <v>0</v>
      </c>
      <c r="BF149" s="162">
        <f t="shared" si="5"/>
        <v>417.62</v>
      </c>
      <c r="BG149" s="162">
        <f t="shared" si="6"/>
        <v>0</v>
      </c>
      <c r="BH149" s="162">
        <f t="shared" si="7"/>
        <v>0</v>
      </c>
      <c r="BI149" s="162">
        <f t="shared" si="8"/>
        <v>0</v>
      </c>
      <c r="BJ149" s="14" t="s">
        <v>83</v>
      </c>
      <c r="BK149" s="162">
        <f t="shared" si="9"/>
        <v>417.62</v>
      </c>
      <c r="BL149" s="14" t="s">
        <v>233</v>
      </c>
      <c r="BM149" s="161" t="s">
        <v>306</v>
      </c>
    </row>
    <row r="150" spans="1:65" s="2" customFormat="1" ht="21.75" customHeight="1">
      <c r="A150" s="26"/>
      <c r="B150" s="149"/>
      <c r="C150" s="167" t="s">
        <v>309</v>
      </c>
      <c r="D150" s="167" t="s">
        <v>362</v>
      </c>
      <c r="E150" s="168" t="s">
        <v>2165</v>
      </c>
      <c r="F150" s="169" t="s">
        <v>2166</v>
      </c>
      <c r="G150" s="170" t="s">
        <v>269</v>
      </c>
      <c r="H150" s="171">
        <v>4</v>
      </c>
      <c r="I150" s="172">
        <v>53.66</v>
      </c>
      <c r="J150" s="172">
        <f t="shared" si="0"/>
        <v>214.64</v>
      </c>
      <c r="K150" s="173"/>
      <c r="L150" s="174"/>
      <c r="M150" s="175" t="s">
        <v>1</v>
      </c>
      <c r="N150" s="176" t="s">
        <v>37</v>
      </c>
      <c r="O150" s="159">
        <v>0</v>
      </c>
      <c r="P150" s="159">
        <f t="shared" si="1"/>
        <v>0</v>
      </c>
      <c r="Q150" s="159">
        <v>0</v>
      </c>
      <c r="R150" s="159">
        <f t="shared" si="2"/>
        <v>0</v>
      </c>
      <c r="S150" s="159">
        <v>0</v>
      </c>
      <c r="T150" s="160">
        <f t="shared" si="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243</v>
      </c>
      <c r="AT150" s="161" t="s">
        <v>362</v>
      </c>
      <c r="AU150" s="161" t="s">
        <v>83</v>
      </c>
      <c r="AY150" s="14" t="s">
        <v>226</v>
      </c>
      <c r="BE150" s="162">
        <f t="shared" si="4"/>
        <v>0</v>
      </c>
      <c r="BF150" s="162">
        <f t="shared" si="5"/>
        <v>214.64</v>
      </c>
      <c r="BG150" s="162">
        <f t="shared" si="6"/>
        <v>0</v>
      </c>
      <c r="BH150" s="162">
        <f t="shared" si="7"/>
        <v>0</v>
      </c>
      <c r="BI150" s="162">
        <f t="shared" si="8"/>
        <v>0</v>
      </c>
      <c r="BJ150" s="14" t="s">
        <v>83</v>
      </c>
      <c r="BK150" s="162">
        <f t="shared" si="9"/>
        <v>214.64</v>
      </c>
      <c r="BL150" s="14" t="s">
        <v>233</v>
      </c>
      <c r="BM150" s="161" t="s">
        <v>312</v>
      </c>
    </row>
    <row r="151" spans="1:65" s="2" customFormat="1" ht="24.2" customHeight="1">
      <c r="A151" s="26"/>
      <c r="B151" s="149"/>
      <c r="C151" s="167" t="s">
        <v>266</v>
      </c>
      <c r="D151" s="167" t="s">
        <v>362</v>
      </c>
      <c r="E151" s="168" t="s">
        <v>2167</v>
      </c>
      <c r="F151" s="169" t="s">
        <v>2168</v>
      </c>
      <c r="G151" s="170" t="s">
        <v>269</v>
      </c>
      <c r="H151" s="171">
        <v>4</v>
      </c>
      <c r="I151" s="172">
        <v>53.66</v>
      </c>
      <c r="J151" s="172">
        <f t="shared" si="0"/>
        <v>214.64</v>
      </c>
      <c r="K151" s="173"/>
      <c r="L151" s="174"/>
      <c r="M151" s="175" t="s">
        <v>1</v>
      </c>
      <c r="N151" s="176" t="s">
        <v>37</v>
      </c>
      <c r="O151" s="159">
        <v>0</v>
      </c>
      <c r="P151" s="159">
        <f t="shared" si="1"/>
        <v>0</v>
      </c>
      <c r="Q151" s="159">
        <v>0</v>
      </c>
      <c r="R151" s="159">
        <f t="shared" si="2"/>
        <v>0</v>
      </c>
      <c r="S151" s="159">
        <v>0</v>
      </c>
      <c r="T151" s="160">
        <f t="shared" si="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243</v>
      </c>
      <c r="AT151" s="161" t="s">
        <v>362</v>
      </c>
      <c r="AU151" s="161" t="s">
        <v>83</v>
      </c>
      <c r="AY151" s="14" t="s">
        <v>226</v>
      </c>
      <c r="BE151" s="162">
        <f t="shared" si="4"/>
        <v>0</v>
      </c>
      <c r="BF151" s="162">
        <f t="shared" si="5"/>
        <v>214.64</v>
      </c>
      <c r="BG151" s="162">
        <f t="shared" si="6"/>
        <v>0</v>
      </c>
      <c r="BH151" s="162">
        <f t="shared" si="7"/>
        <v>0</v>
      </c>
      <c r="BI151" s="162">
        <f t="shared" si="8"/>
        <v>0</v>
      </c>
      <c r="BJ151" s="14" t="s">
        <v>83</v>
      </c>
      <c r="BK151" s="162">
        <f t="shared" si="9"/>
        <v>214.64</v>
      </c>
      <c r="BL151" s="14" t="s">
        <v>233</v>
      </c>
      <c r="BM151" s="161" t="s">
        <v>315</v>
      </c>
    </row>
    <row r="152" spans="1:65" s="2" customFormat="1" ht="24.2" customHeight="1">
      <c r="A152" s="26"/>
      <c r="B152" s="149"/>
      <c r="C152" s="167" t="s">
        <v>316</v>
      </c>
      <c r="D152" s="167" t="s">
        <v>362</v>
      </c>
      <c r="E152" s="168" t="s">
        <v>2169</v>
      </c>
      <c r="F152" s="169" t="s">
        <v>2170</v>
      </c>
      <c r="G152" s="170" t="s">
        <v>269</v>
      </c>
      <c r="H152" s="171">
        <v>3</v>
      </c>
      <c r="I152" s="172">
        <v>39.74</v>
      </c>
      <c r="J152" s="172">
        <f t="shared" si="0"/>
        <v>119.22</v>
      </c>
      <c r="K152" s="173"/>
      <c r="L152" s="174"/>
      <c r="M152" s="175" t="s">
        <v>1</v>
      </c>
      <c r="N152" s="176" t="s">
        <v>37</v>
      </c>
      <c r="O152" s="159">
        <v>0</v>
      </c>
      <c r="P152" s="159">
        <f t="shared" si="1"/>
        <v>0</v>
      </c>
      <c r="Q152" s="159">
        <v>0</v>
      </c>
      <c r="R152" s="159">
        <f t="shared" si="2"/>
        <v>0</v>
      </c>
      <c r="S152" s="159">
        <v>0</v>
      </c>
      <c r="T152" s="160">
        <f t="shared" si="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243</v>
      </c>
      <c r="AT152" s="161" t="s">
        <v>362</v>
      </c>
      <c r="AU152" s="161" t="s">
        <v>83</v>
      </c>
      <c r="AY152" s="14" t="s">
        <v>226</v>
      </c>
      <c r="BE152" s="162">
        <f t="shared" si="4"/>
        <v>0</v>
      </c>
      <c r="BF152" s="162">
        <f t="shared" si="5"/>
        <v>119.22</v>
      </c>
      <c r="BG152" s="162">
        <f t="shared" si="6"/>
        <v>0</v>
      </c>
      <c r="BH152" s="162">
        <f t="shared" si="7"/>
        <v>0</v>
      </c>
      <c r="BI152" s="162">
        <f t="shared" si="8"/>
        <v>0</v>
      </c>
      <c r="BJ152" s="14" t="s">
        <v>83</v>
      </c>
      <c r="BK152" s="162">
        <f t="shared" si="9"/>
        <v>119.22</v>
      </c>
      <c r="BL152" s="14" t="s">
        <v>233</v>
      </c>
      <c r="BM152" s="161" t="s">
        <v>319</v>
      </c>
    </row>
    <row r="153" spans="1:65" s="2" customFormat="1" ht="16.5" customHeight="1">
      <c r="A153" s="26"/>
      <c r="B153" s="149"/>
      <c r="C153" s="167" t="s">
        <v>270</v>
      </c>
      <c r="D153" s="167" t="s">
        <v>362</v>
      </c>
      <c r="E153" s="168" t="s">
        <v>2171</v>
      </c>
      <c r="F153" s="169" t="s">
        <v>2172</v>
      </c>
      <c r="G153" s="170" t="s">
        <v>269</v>
      </c>
      <c r="H153" s="171">
        <v>6</v>
      </c>
      <c r="I153" s="172">
        <v>46.2</v>
      </c>
      <c r="J153" s="172">
        <f t="shared" si="0"/>
        <v>277.2</v>
      </c>
      <c r="K153" s="173"/>
      <c r="L153" s="174"/>
      <c r="M153" s="175" t="s">
        <v>1</v>
      </c>
      <c r="N153" s="176" t="s">
        <v>37</v>
      </c>
      <c r="O153" s="159">
        <v>0</v>
      </c>
      <c r="P153" s="159">
        <f t="shared" si="1"/>
        <v>0</v>
      </c>
      <c r="Q153" s="159">
        <v>0</v>
      </c>
      <c r="R153" s="159">
        <f t="shared" si="2"/>
        <v>0</v>
      </c>
      <c r="S153" s="159">
        <v>0</v>
      </c>
      <c r="T153" s="160">
        <f t="shared" si="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243</v>
      </c>
      <c r="AT153" s="161" t="s">
        <v>362</v>
      </c>
      <c r="AU153" s="161" t="s">
        <v>83</v>
      </c>
      <c r="AY153" s="14" t="s">
        <v>226</v>
      </c>
      <c r="BE153" s="162">
        <f t="shared" si="4"/>
        <v>0</v>
      </c>
      <c r="BF153" s="162">
        <f t="shared" si="5"/>
        <v>277.2</v>
      </c>
      <c r="BG153" s="162">
        <f t="shared" si="6"/>
        <v>0</v>
      </c>
      <c r="BH153" s="162">
        <f t="shared" si="7"/>
        <v>0</v>
      </c>
      <c r="BI153" s="162">
        <f t="shared" si="8"/>
        <v>0</v>
      </c>
      <c r="BJ153" s="14" t="s">
        <v>83</v>
      </c>
      <c r="BK153" s="162">
        <f t="shared" si="9"/>
        <v>277.2</v>
      </c>
      <c r="BL153" s="14" t="s">
        <v>233</v>
      </c>
      <c r="BM153" s="161" t="s">
        <v>324</v>
      </c>
    </row>
    <row r="154" spans="1:65" s="2" customFormat="1" ht="24.2" customHeight="1">
      <c r="A154" s="26"/>
      <c r="B154" s="149"/>
      <c r="C154" s="167" t="s">
        <v>327</v>
      </c>
      <c r="D154" s="167" t="s">
        <v>362</v>
      </c>
      <c r="E154" s="168" t="s">
        <v>2173</v>
      </c>
      <c r="F154" s="169" t="s">
        <v>2174</v>
      </c>
      <c r="G154" s="170" t="s">
        <v>269</v>
      </c>
      <c r="H154" s="171">
        <v>4</v>
      </c>
      <c r="I154" s="172">
        <v>46.2</v>
      </c>
      <c r="J154" s="172">
        <f t="shared" si="0"/>
        <v>184.8</v>
      </c>
      <c r="K154" s="173"/>
      <c r="L154" s="174"/>
      <c r="M154" s="175" t="s">
        <v>1</v>
      </c>
      <c r="N154" s="176" t="s">
        <v>37</v>
      </c>
      <c r="O154" s="159">
        <v>0</v>
      </c>
      <c r="P154" s="159">
        <f t="shared" si="1"/>
        <v>0</v>
      </c>
      <c r="Q154" s="159">
        <v>0</v>
      </c>
      <c r="R154" s="159">
        <f t="shared" si="2"/>
        <v>0</v>
      </c>
      <c r="S154" s="159">
        <v>0</v>
      </c>
      <c r="T154" s="160">
        <f t="shared" si="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243</v>
      </c>
      <c r="AT154" s="161" t="s">
        <v>362</v>
      </c>
      <c r="AU154" s="161" t="s">
        <v>83</v>
      </c>
      <c r="AY154" s="14" t="s">
        <v>226</v>
      </c>
      <c r="BE154" s="162">
        <f t="shared" si="4"/>
        <v>0</v>
      </c>
      <c r="BF154" s="162">
        <f t="shared" si="5"/>
        <v>184.8</v>
      </c>
      <c r="BG154" s="162">
        <f t="shared" si="6"/>
        <v>0</v>
      </c>
      <c r="BH154" s="162">
        <f t="shared" si="7"/>
        <v>0</v>
      </c>
      <c r="BI154" s="162">
        <f t="shared" si="8"/>
        <v>0</v>
      </c>
      <c r="BJ154" s="14" t="s">
        <v>83</v>
      </c>
      <c r="BK154" s="162">
        <f t="shared" si="9"/>
        <v>184.8</v>
      </c>
      <c r="BL154" s="14" t="s">
        <v>233</v>
      </c>
      <c r="BM154" s="161" t="s">
        <v>330</v>
      </c>
    </row>
    <row r="155" spans="1:65" s="2" customFormat="1" ht="24.2" customHeight="1">
      <c r="A155" s="26"/>
      <c r="B155" s="149"/>
      <c r="C155" s="167" t="s">
        <v>276</v>
      </c>
      <c r="D155" s="167" t="s">
        <v>362</v>
      </c>
      <c r="E155" s="168" t="s">
        <v>2175</v>
      </c>
      <c r="F155" s="169" t="s">
        <v>2176</v>
      </c>
      <c r="G155" s="170" t="s">
        <v>269</v>
      </c>
      <c r="H155" s="171">
        <v>4</v>
      </c>
      <c r="I155" s="172">
        <v>17.05</v>
      </c>
      <c r="J155" s="172">
        <f t="shared" si="0"/>
        <v>68.2</v>
      </c>
      <c r="K155" s="173"/>
      <c r="L155" s="174"/>
      <c r="M155" s="175" t="s">
        <v>1</v>
      </c>
      <c r="N155" s="176" t="s">
        <v>37</v>
      </c>
      <c r="O155" s="159">
        <v>0</v>
      </c>
      <c r="P155" s="159">
        <f t="shared" si="1"/>
        <v>0</v>
      </c>
      <c r="Q155" s="159">
        <v>0</v>
      </c>
      <c r="R155" s="159">
        <f t="shared" si="2"/>
        <v>0</v>
      </c>
      <c r="S155" s="159">
        <v>0</v>
      </c>
      <c r="T155" s="160">
        <f t="shared" si="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243</v>
      </c>
      <c r="AT155" s="161" t="s">
        <v>362</v>
      </c>
      <c r="AU155" s="161" t="s">
        <v>83</v>
      </c>
      <c r="AY155" s="14" t="s">
        <v>226</v>
      </c>
      <c r="BE155" s="162">
        <f t="shared" si="4"/>
        <v>0</v>
      </c>
      <c r="BF155" s="162">
        <f t="shared" si="5"/>
        <v>68.2</v>
      </c>
      <c r="BG155" s="162">
        <f t="shared" si="6"/>
        <v>0</v>
      </c>
      <c r="BH155" s="162">
        <f t="shared" si="7"/>
        <v>0</v>
      </c>
      <c r="BI155" s="162">
        <f t="shared" si="8"/>
        <v>0</v>
      </c>
      <c r="BJ155" s="14" t="s">
        <v>83</v>
      </c>
      <c r="BK155" s="162">
        <f t="shared" si="9"/>
        <v>68.2</v>
      </c>
      <c r="BL155" s="14" t="s">
        <v>233</v>
      </c>
      <c r="BM155" s="161" t="s">
        <v>408</v>
      </c>
    </row>
    <row r="156" spans="1:65" s="2" customFormat="1" ht="16.5" customHeight="1">
      <c r="A156" s="26"/>
      <c r="B156" s="149"/>
      <c r="C156" s="167" t="s">
        <v>409</v>
      </c>
      <c r="D156" s="167" t="s">
        <v>362</v>
      </c>
      <c r="E156" s="168" t="s">
        <v>2177</v>
      </c>
      <c r="F156" s="169" t="s">
        <v>2178</v>
      </c>
      <c r="G156" s="170" t="s">
        <v>269</v>
      </c>
      <c r="H156" s="171">
        <v>4</v>
      </c>
      <c r="I156" s="172">
        <v>15.29</v>
      </c>
      <c r="J156" s="172">
        <f t="shared" si="0"/>
        <v>61.16</v>
      </c>
      <c r="K156" s="173"/>
      <c r="L156" s="174"/>
      <c r="M156" s="175" t="s">
        <v>1</v>
      </c>
      <c r="N156" s="176" t="s">
        <v>37</v>
      </c>
      <c r="O156" s="159">
        <v>0</v>
      </c>
      <c r="P156" s="159">
        <f t="shared" si="1"/>
        <v>0</v>
      </c>
      <c r="Q156" s="159">
        <v>0</v>
      </c>
      <c r="R156" s="159">
        <f t="shared" si="2"/>
        <v>0</v>
      </c>
      <c r="S156" s="159">
        <v>0</v>
      </c>
      <c r="T156" s="160">
        <f t="shared" si="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243</v>
      </c>
      <c r="AT156" s="161" t="s">
        <v>362</v>
      </c>
      <c r="AU156" s="161" t="s">
        <v>83</v>
      </c>
      <c r="AY156" s="14" t="s">
        <v>226</v>
      </c>
      <c r="BE156" s="162">
        <f t="shared" si="4"/>
        <v>0</v>
      </c>
      <c r="BF156" s="162">
        <f t="shared" si="5"/>
        <v>61.16</v>
      </c>
      <c r="BG156" s="162">
        <f t="shared" si="6"/>
        <v>0</v>
      </c>
      <c r="BH156" s="162">
        <f t="shared" si="7"/>
        <v>0</v>
      </c>
      <c r="BI156" s="162">
        <f t="shared" si="8"/>
        <v>0</v>
      </c>
      <c r="BJ156" s="14" t="s">
        <v>83</v>
      </c>
      <c r="BK156" s="162">
        <f t="shared" si="9"/>
        <v>61.16</v>
      </c>
      <c r="BL156" s="14" t="s">
        <v>233</v>
      </c>
      <c r="BM156" s="161" t="s">
        <v>412</v>
      </c>
    </row>
    <row r="157" spans="1:65" s="2" customFormat="1" ht="33" customHeight="1">
      <c r="A157" s="26"/>
      <c r="B157" s="149"/>
      <c r="C157" s="150" t="s">
        <v>279</v>
      </c>
      <c r="D157" s="150" t="s">
        <v>229</v>
      </c>
      <c r="E157" s="151" t="s">
        <v>2179</v>
      </c>
      <c r="F157" s="152" t="s">
        <v>2180</v>
      </c>
      <c r="G157" s="153" t="s">
        <v>232</v>
      </c>
      <c r="H157" s="154">
        <v>139.80000000000001</v>
      </c>
      <c r="I157" s="155">
        <v>3.85</v>
      </c>
      <c r="J157" s="155">
        <f t="shared" si="0"/>
        <v>538.23</v>
      </c>
      <c r="K157" s="156"/>
      <c r="L157" s="27"/>
      <c r="M157" s="157" t="s">
        <v>1</v>
      </c>
      <c r="N157" s="158" t="s">
        <v>37</v>
      </c>
      <c r="O157" s="159">
        <v>0</v>
      </c>
      <c r="P157" s="159">
        <f t="shared" si="1"/>
        <v>0</v>
      </c>
      <c r="Q157" s="159">
        <v>0</v>
      </c>
      <c r="R157" s="159">
        <f t="shared" si="2"/>
        <v>0</v>
      </c>
      <c r="S157" s="159">
        <v>0</v>
      </c>
      <c r="T157" s="160">
        <f t="shared" si="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233</v>
      </c>
      <c r="AT157" s="161" t="s">
        <v>229</v>
      </c>
      <c r="AU157" s="161" t="s">
        <v>83</v>
      </c>
      <c r="AY157" s="14" t="s">
        <v>226</v>
      </c>
      <c r="BE157" s="162">
        <f t="shared" si="4"/>
        <v>0</v>
      </c>
      <c r="BF157" s="162">
        <f t="shared" si="5"/>
        <v>538.23</v>
      </c>
      <c r="BG157" s="162">
        <f t="shared" si="6"/>
        <v>0</v>
      </c>
      <c r="BH157" s="162">
        <f t="shared" si="7"/>
        <v>0</v>
      </c>
      <c r="BI157" s="162">
        <f t="shared" si="8"/>
        <v>0</v>
      </c>
      <c r="BJ157" s="14" t="s">
        <v>83</v>
      </c>
      <c r="BK157" s="162">
        <f t="shared" si="9"/>
        <v>538.23</v>
      </c>
      <c r="BL157" s="14" t="s">
        <v>233</v>
      </c>
      <c r="BM157" s="161" t="s">
        <v>415</v>
      </c>
    </row>
    <row r="158" spans="1:65" s="2" customFormat="1" ht="33" customHeight="1">
      <c r="A158" s="26"/>
      <c r="B158" s="149"/>
      <c r="C158" s="150" t="s">
        <v>416</v>
      </c>
      <c r="D158" s="150" t="s">
        <v>229</v>
      </c>
      <c r="E158" s="151" t="s">
        <v>2181</v>
      </c>
      <c r="F158" s="152" t="s">
        <v>2182</v>
      </c>
      <c r="G158" s="153" t="s">
        <v>232</v>
      </c>
      <c r="H158" s="154">
        <v>139.80000000000001</v>
      </c>
      <c r="I158" s="155">
        <v>3.85</v>
      </c>
      <c r="J158" s="155">
        <f t="shared" si="0"/>
        <v>538.23</v>
      </c>
      <c r="K158" s="156"/>
      <c r="L158" s="27"/>
      <c r="M158" s="157" t="s">
        <v>1</v>
      </c>
      <c r="N158" s="158" t="s">
        <v>37</v>
      </c>
      <c r="O158" s="159">
        <v>0</v>
      </c>
      <c r="P158" s="159">
        <f t="shared" si="1"/>
        <v>0</v>
      </c>
      <c r="Q158" s="159">
        <v>0</v>
      </c>
      <c r="R158" s="159">
        <f t="shared" si="2"/>
        <v>0</v>
      </c>
      <c r="S158" s="159">
        <v>0</v>
      </c>
      <c r="T158" s="160">
        <f t="shared" si="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233</v>
      </c>
      <c r="AT158" s="161" t="s">
        <v>229</v>
      </c>
      <c r="AU158" s="161" t="s">
        <v>83</v>
      </c>
      <c r="AY158" s="14" t="s">
        <v>226</v>
      </c>
      <c r="BE158" s="162">
        <f t="shared" si="4"/>
        <v>0</v>
      </c>
      <c r="BF158" s="162">
        <f t="shared" si="5"/>
        <v>538.23</v>
      </c>
      <c r="BG158" s="162">
        <f t="shared" si="6"/>
        <v>0</v>
      </c>
      <c r="BH158" s="162">
        <f t="shared" si="7"/>
        <v>0</v>
      </c>
      <c r="BI158" s="162">
        <f t="shared" si="8"/>
        <v>0</v>
      </c>
      <c r="BJ158" s="14" t="s">
        <v>83</v>
      </c>
      <c r="BK158" s="162">
        <f t="shared" si="9"/>
        <v>538.23</v>
      </c>
      <c r="BL158" s="14" t="s">
        <v>233</v>
      </c>
      <c r="BM158" s="161" t="s">
        <v>419</v>
      </c>
    </row>
    <row r="159" spans="1:65" s="2" customFormat="1" ht="33" customHeight="1">
      <c r="A159" s="26"/>
      <c r="B159" s="149"/>
      <c r="C159" s="150" t="s">
        <v>283</v>
      </c>
      <c r="D159" s="150" t="s">
        <v>229</v>
      </c>
      <c r="E159" s="151" t="s">
        <v>2183</v>
      </c>
      <c r="F159" s="152" t="s">
        <v>2184</v>
      </c>
      <c r="G159" s="153" t="s">
        <v>232</v>
      </c>
      <c r="H159" s="154">
        <v>32</v>
      </c>
      <c r="I159" s="155">
        <v>3.85</v>
      </c>
      <c r="J159" s="155">
        <f t="shared" si="0"/>
        <v>123.2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 t="shared" si="1"/>
        <v>0</v>
      </c>
      <c r="Q159" s="159">
        <v>0</v>
      </c>
      <c r="R159" s="159">
        <f t="shared" si="2"/>
        <v>0</v>
      </c>
      <c r="S159" s="159">
        <v>0</v>
      </c>
      <c r="T159" s="160">
        <f t="shared" si="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233</v>
      </c>
      <c r="AT159" s="161" t="s">
        <v>229</v>
      </c>
      <c r="AU159" s="161" t="s">
        <v>83</v>
      </c>
      <c r="AY159" s="14" t="s">
        <v>226</v>
      </c>
      <c r="BE159" s="162">
        <f t="shared" si="4"/>
        <v>0</v>
      </c>
      <c r="BF159" s="162">
        <f t="shared" si="5"/>
        <v>123.2</v>
      </c>
      <c r="BG159" s="162">
        <f t="shared" si="6"/>
        <v>0</v>
      </c>
      <c r="BH159" s="162">
        <f t="shared" si="7"/>
        <v>0</v>
      </c>
      <c r="BI159" s="162">
        <f t="shared" si="8"/>
        <v>0</v>
      </c>
      <c r="BJ159" s="14" t="s">
        <v>83</v>
      </c>
      <c r="BK159" s="162">
        <f t="shared" si="9"/>
        <v>123.2</v>
      </c>
      <c r="BL159" s="14" t="s">
        <v>233</v>
      </c>
      <c r="BM159" s="161" t="s">
        <v>424</v>
      </c>
    </row>
    <row r="160" spans="1:65" s="2" customFormat="1" ht="33" customHeight="1">
      <c r="A160" s="26"/>
      <c r="B160" s="149"/>
      <c r="C160" s="150" t="s">
        <v>425</v>
      </c>
      <c r="D160" s="150" t="s">
        <v>229</v>
      </c>
      <c r="E160" s="151" t="s">
        <v>2185</v>
      </c>
      <c r="F160" s="152" t="s">
        <v>2186</v>
      </c>
      <c r="G160" s="153" t="s">
        <v>232</v>
      </c>
      <c r="H160" s="154">
        <v>32</v>
      </c>
      <c r="I160" s="155">
        <v>3.85</v>
      </c>
      <c r="J160" s="155">
        <f t="shared" si="0"/>
        <v>123.2</v>
      </c>
      <c r="K160" s="156"/>
      <c r="L160" s="27"/>
      <c r="M160" s="157" t="s">
        <v>1</v>
      </c>
      <c r="N160" s="158" t="s">
        <v>37</v>
      </c>
      <c r="O160" s="159">
        <v>0</v>
      </c>
      <c r="P160" s="159">
        <f t="shared" si="1"/>
        <v>0</v>
      </c>
      <c r="Q160" s="159">
        <v>0</v>
      </c>
      <c r="R160" s="159">
        <f t="shared" si="2"/>
        <v>0</v>
      </c>
      <c r="S160" s="159">
        <v>0</v>
      </c>
      <c r="T160" s="160">
        <f t="shared" si="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233</v>
      </c>
      <c r="AT160" s="161" t="s">
        <v>229</v>
      </c>
      <c r="AU160" s="161" t="s">
        <v>83</v>
      </c>
      <c r="AY160" s="14" t="s">
        <v>226</v>
      </c>
      <c r="BE160" s="162">
        <f t="shared" si="4"/>
        <v>0</v>
      </c>
      <c r="BF160" s="162">
        <f t="shared" si="5"/>
        <v>123.2</v>
      </c>
      <c r="BG160" s="162">
        <f t="shared" si="6"/>
        <v>0</v>
      </c>
      <c r="BH160" s="162">
        <f t="shared" si="7"/>
        <v>0</v>
      </c>
      <c r="BI160" s="162">
        <f t="shared" si="8"/>
        <v>0</v>
      </c>
      <c r="BJ160" s="14" t="s">
        <v>83</v>
      </c>
      <c r="BK160" s="162">
        <f t="shared" si="9"/>
        <v>123.2</v>
      </c>
      <c r="BL160" s="14" t="s">
        <v>233</v>
      </c>
      <c r="BM160" s="161" t="s">
        <v>428</v>
      </c>
    </row>
    <row r="161" spans="1:65" s="2" customFormat="1" ht="33" customHeight="1">
      <c r="A161" s="26"/>
      <c r="B161" s="149"/>
      <c r="C161" s="150" t="s">
        <v>288</v>
      </c>
      <c r="D161" s="150" t="s">
        <v>229</v>
      </c>
      <c r="E161" s="151" t="s">
        <v>2187</v>
      </c>
      <c r="F161" s="152" t="s">
        <v>2188</v>
      </c>
      <c r="G161" s="153" t="s">
        <v>232</v>
      </c>
      <c r="H161" s="154">
        <v>8</v>
      </c>
      <c r="I161" s="155">
        <v>9.6300000000000008</v>
      </c>
      <c r="J161" s="155">
        <f t="shared" si="0"/>
        <v>77.040000000000006</v>
      </c>
      <c r="K161" s="156"/>
      <c r="L161" s="27"/>
      <c r="M161" s="157" t="s">
        <v>1</v>
      </c>
      <c r="N161" s="158" t="s">
        <v>37</v>
      </c>
      <c r="O161" s="159">
        <v>0</v>
      </c>
      <c r="P161" s="159">
        <f t="shared" si="1"/>
        <v>0</v>
      </c>
      <c r="Q161" s="159">
        <v>0</v>
      </c>
      <c r="R161" s="159">
        <f t="shared" si="2"/>
        <v>0</v>
      </c>
      <c r="S161" s="159">
        <v>0</v>
      </c>
      <c r="T161" s="160">
        <f t="shared" si="3"/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233</v>
      </c>
      <c r="AT161" s="161" t="s">
        <v>229</v>
      </c>
      <c r="AU161" s="161" t="s">
        <v>83</v>
      </c>
      <c r="AY161" s="14" t="s">
        <v>226</v>
      </c>
      <c r="BE161" s="162">
        <f t="shared" si="4"/>
        <v>0</v>
      </c>
      <c r="BF161" s="162">
        <f t="shared" si="5"/>
        <v>77.040000000000006</v>
      </c>
      <c r="BG161" s="162">
        <f t="shared" si="6"/>
        <v>0</v>
      </c>
      <c r="BH161" s="162">
        <f t="shared" si="7"/>
        <v>0</v>
      </c>
      <c r="BI161" s="162">
        <f t="shared" si="8"/>
        <v>0</v>
      </c>
      <c r="BJ161" s="14" t="s">
        <v>83</v>
      </c>
      <c r="BK161" s="162">
        <f t="shared" si="9"/>
        <v>77.040000000000006</v>
      </c>
      <c r="BL161" s="14" t="s">
        <v>233</v>
      </c>
      <c r="BM161" s="161" t="s">
        <v>431</v>
      </c>
    </row>
    <row r="162" spans="1:65" s="2" customFormat="1" ht="33" customHeight="1">
      <c r="A162" s="26"/>
      <c r="B162" s="149"/>
      <c r="C162" s="150" t="s">
        <v>432</v>
      </c>
      <c r="D162" s="150" t="s">
        <v>229</v>
      </c>
      <c r="E162" s="151" t="s">
        <v>2189</v>
      </c>
      <c r="F162" s="152" t="s">
        <v>2190</v>
      </c>
      <c r="G162" s="153" t="s">
        <v>232</v>
      </c>
      <c r="H162" s="154">
        <v>8</v>
      </c>
      <c r="I162" s="155">
        <v>9.6300000000000008</v>
      </c>
      <c r="J162" s="155">
        <f t="shared" si="0"/>
        <v>77.040000000000006</v>
      </c>
      <c r="K162" s="156"/>
      <c r="L162" s="27"/>
      <c r="M162" s="157" t="s">
        <v>1</v>
      </c>
      <c r="N162" s="158" t="s">
        <v>37</v>
      </c>
      <c r="O162" s="159">
        <v>0</v>
      </c>
      <c r="P162" s="159">
        <f t="shared" si="1"/>
        <v>0</v>
      </c>
      <c r="Q162" s="159">
        <v>0</v>
      </c>
      <c r="R162" s="159">
        <f t="shared" si="2"/>
        <v>0</v>
      </c>
      <c r="S162" s="159">
        <v>0</v>
      </c>
      <c r="T162" s="160">
        <f t="shared" si="3"/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233</v>
      </c>
      <c r="AT162" s="161" t="s">
        <v>229</v>
      </c>
      <c r="AU162" s="161" t="s">
        <v>83</v>
      </c>
      <c r="AY162" s="14" t="s">
        <v>226</v>
      </c>
      <c r="BE162" s="162">
        <f t="shared" si="4"/>
        <v>0</v>
      </c>
      <c r="BF162" s="162">
        <f t="shared" si="5"/>
        <v>77.040000000000006</v>
      </c>
      <c r="BG162" s="162">
        <f t="shared" si="6"/>
        <v>0</v>
      </c>
      <c r="BH162" s="162">
        <f t="shared" si="7"/>
        <v>0</v>
      </c>
      <c r="BI162" s="162">
        <f t="shared" si="8"/>
        <v>0</v>
      </c>
      <c r="BJ162" s="14" t="s">
        <v>83</v>
      </c>
      <c r="BK162" s="162">
        <f t="shared" si="9"/>
        <v>77.040000000000006</v>
      </c>
      <c r="BL162" s="14" t="s">
        <v>233</v>
      </c>
      <c r="BM162" s="161" t="s">
        <v>435</v>
      </c>
    </row>
    <row r="163" spans="1:65" s="2" customFormat="1" ht="37.9" customHeight="1">
      <c r="A163" s="26"/>
      <c r="B163" s="149"/>
      <c r="C163" s="150" t="s">
        <v>296</v>
      </c>
      <c r="D163" s="150" t="s">
        <v>229</v>
      </c>
      <c r="E163" s="151" t="s">
        <v>2191</v>
      </c>
      <c r="F163" s="152" t="s">
        <v>2192</v>
      </c>
      <c r="G163" s="153" t="s">
        <v>238</v>
      </c>
      <c r="H163" s="154">
        <v>42.84</v>
      </c>
      <c r="I163" s="155">
        <v>33</v>
      </c>
      <c r="J163" s="155">
        <f t="shared" si="0"/>
        <v>1413.72</v>
      </c>
      <c r="K163" s="156"/>
      <c r="L163" s="27"/>
      <c r="M163" s="157" t="s">
        <v>1</v>
      </c>
      <c r="N163" s="158" t="s">
        <v>37</v>
      </c>
      <c r="O163" s="159">
        <v>0</v>
      </c>
      <c r="P163" s="159">
        <f t="shared" si="1"/>
        <v>0</v>
      </c>
      <c r="Q163" s="159">
        <v>0</v>
      </c>
      <c r="R163" s="159">
        <f t="shared" si="2"/>
        <v>0</v>
      </c>
      <c r="S163" s="159">
        <v>0</v>
      </c>
      <c r="T163" s="160">
        <f t="shared" si="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233</v>
      </c>
      <c r="AT163" s="161" t="s">
        <v>229</v>
      </c>
      <c r="AU163" s="161" t="s">
        <v>83</v>
      </c>
      <c r="AY163" s="14" t="s">
        <v>226</v>
      </c>
      <c r="BE163" s="162">
        <f t="shared" si="4"/>
        <v>0</v>
      </c>
      <c r="BF163" s="162">
        <f t="shared" si="5"/>
        <v>1413.72</v>
      </c>
      <c r="BG163" s="162">
        <f t="shared" si="6"/>
        <v>0</v>
      </c>
      <c r="BH163" s="162">
        <f t="shared" si="7"/>
        <v>0</v>
      </c>
      <c r="BI163" s="162">
        <f t="shared" si="8"/>
        <v>0</v>
      </c>
      <c r="BJ163" s="14" t="s">
        <v>83</v>
      </c>
      <c r="BK163" s="162">
        <f t="shared" si="9"/>
        <v>1413.72</v>
      </c>
      <c r="BL163" s="14" t="s">
        <v>233</v>
      </c>
      <c r="BM163" s="161" t="s">
        <v>438</v>
      </c>
    </row>
    <row r="164" spans="1:65" s="2" customFormat="1" ht="37.9" customHeight="1">
      <c r="A164" s="26"/>
      <c r="B164" s="149"/>
      <c r="C164" s="150" t="s">
        <v>441</v>
      </c>
      <c r="D164" s="150" t="s">
        <v>229</v>
      </c>
      <c r="E164" s="151" t="s">
        <v>2193</v>
      </c>
      <c r="F164" s="152" t="s">
        <v>2194</v>
      </c>
      <c r="G164" s="153" t="s">
        <v>238</v>
      </c>
      <c r="H164" s="154">
        <v>42.84</v>
      </c>
      <c r="I164" s="155">
        <v>33</v>
      </c>
      <c r="J164" s="155">
        <f t="shared" si="0"/>
        <v>1413.72</v>
      </c>
      <c r="K164" s="156"/>
      <c r="L164" s="27"/>
      <c r="M164" s="157" t="s">
        <v>1</v>
      </c>
      <c r="N164" s="158" t="s">
        <v>37</v>
      </c>
      <c r="O164" s="159">
        <v>0</v>
      </c>
      <c r="P164" s="159">
        <f t="shared" si="1"/>
        <v>0</v>
      </c>
      <c r="Q164" s="159">
        <v>0</v>
      </c>
      <c r="R164" s="159">
        <f t="shared" si="2"/>
        <v>0</v>
      </c>
      <c r="S164" s="159">
        <v>0</v>
      </c>
      <c r="T164" s="160">
        <f t="shared" si="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233</v>
      </c>
      <c r="AT164" s="161" t="s">
        <v>229</v>
      </c>
      <c r="AU164" s="161" t="s">
        <v>83</v>
      </c>
      <c r="AY164" s="14" t="s">
        <v>226</v>
      </c>
      <c r="BE164" s="162">
        <f t="shared" si="4"/>
        <v>0</v>
      </c>
      <c r="BF164" s="162">
        <f t="shared" si="5"/>
        <v>1413.72</v>
      </c>
      <c r="BG164" s="162">
        <f t="shared" si="6"/>
        <v>0</v>
      </c>
      <c r="BH164" s="162">
        <f t="shared" si="7"/>
        <v>0</v>
      </c>
      <c r="BI164" s="162">
        <f t="shared" si="8"/>
        <v>0</v>
      </c>
      <c r="BJ164" s="14" t="s">
        <v>83</v>
      </c>
      <c r="BK164" s="162">
        <f t="shared" si="9"/>
        <v>1413.72</v>
      </c>
      <c r="BL164" s="14" t="s">
        <v>233</v>
      </c>
      <c r="BM164" s="161" t="s">
        <v>444</v>
      </c>
    </row>
    <row r="165" spans="1:65" s="12" customFormat="1" ht="22.9" customHeight="1">
      <c r="B165" s="137"/>
      <c r="D165" s="138" t="s">
        <v>70</v>
      </c>
      <c r="E165" s="147" t="s">
        <v>284</v>
      </c>
      <c r="F165" s="147" t="s">
        <v>285</v>
      </c>
      <c r="J165" s="148">
        <f>BK165</f>
        <v>25.62</v>
      </c>
      <c r="L165" s="137"/>
      <c r="M165" s="141"/>
      <c r="N165" s="142"/>
      <c r="O165" s="142"/>
      <c r="P165" s="143">
        <f>P166</f>
        <v>0</v>
      </c>
      <c r="Q165" s="142"/>
      <c r="R165" s="143">
        <f>R166</f>
        <v>0</v>
      </c>
      <c r="S165" s="142"/>
      <c r="T165" s="144">
        <f>T166</f>
        <v>0</v>
      </c>
      <c r="AR165" s="138" t="s">
        <v>78</v>
      </c>
      <c r="AT165" s="145" t="s">
        <v>70</v>
      </c>
      <c r="AU165" s="145" t="s">
        <v>78</v>
      </c>
      <c r="AY165" s="138" t="s">
        <v>226</v>
      </c>
      <c r="BK165" s="146">
        <f>BK166</f>
        <v>25.62</v>
      </c>
    </row>
    <row r="166" spans="1:65" s="2" customFormat="1" ht="24.2" customHeight="1">
      <c r="A166" s="26"/>
      <c r="B166" s="149"/>
      <c r="C166" s="150" t="s">
        <v>299</v>
      </c>
      <c r="D166" s="150" t="s">
        <v>229</v>
      </c>
      <c r="E166" s="151" t="s">
        <v>2195</v>
      </c>
      <c r="F166" s="152" t="s">
        <v>2196</v>
      </c>
      <c r="G166" s="153" t="s">
        <v>242</v>
      </c>
      <c r="H166" s="154">
        <v>3.1280000000000001</v>
      </c>
      <c r="I166" s="155">
        <v>8.19</v>
      </c>
      <c r="J166" s="155">
        <f>ROUND(I166*H166,2)</f>
        <v>25.62</v>
      </c>
      <c r="K166" s="156"/>
      <c r="L166" s="27"/>
      <c r="M166" s="163" t="s">
        <v>1</v>
      </c>
      <c r="N166" s="164" t="s">
        <v>37</v>
      </c>
      <c r="O166" s="165">
        <v>0</v>
      </c>
      <c r="P166" s="165">
        <f>O166*H166</f>
        <v>0</v>
      </c>
      <c r="Q166" s="165">
        <v>0</v>
      </c>
      <c r="R166" s="165">
        <f>Q166*H166</f>
        <v>0</v>
      </c>
      <c r="S166" s="165">
        <v>0</v>
      </c>
      <c r="T166" s="166">
        <f>S166*H166</f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233</v>
      </c>
      <c r="AT166" s="161" t="s">
        <v>229</v>
      </c>
      <c r="AU166" s="161" t="s">
        <v>83</v>
      </c>
      <c r="AY166" s="14" t="s">
        <v>226</v>
      </c>
      <c r="BE166" s="162">
        <f>IF(N166="základná",J166,0)</f>
        <v>0</v>
      </c>
      <c r="BF166" s="162">
        <f>IF(N166="znížená",J166,0)</f>
        <v>25.62</v>
      </c>
      <c r="BG166" s="162">
        <f>IF(N166="zákl. prenesená",J166,0)</f>
        <v>0</v>
      </c>
      <c r="BH166" s="162">
        <f>IF(N166="zníž. prenesená",J166,0)</f>
        <v>0</v>
      </c>
      <c r="BI166" s="162">
        <f>IF(N166="nulová",J166,0)</f>
        <v>0</v>
      </c>
      <c r="BJ166" s="14" t="s">
        <v>83</v>
      </c>
      <c r="BK166" s="162">
        <f>ROUND(I166*H166,2)</f>
        <v>25.62</v>
      </c>
      <c r="BL166" s="14" t="s">
        <v>233</v>
      </c>
      <c r="BM166" s="161" t="s">
        <v>447</v>
      </c>
    </row>
    <row r="167" spans="1:65" s="2" customFormat="1" ht="6.95" customHeight="1">
      <c r="A167" s="26"/>
      <c r="B167" s="44"/>
      <c r="C167" s="45"/>
      <c r="D167" s="45"/>
      <c r="E167" s="45"/>
      <c r="F167" s="45"/>
      <c r="G167" s="45"/>
      <c r="H167" s="45"/>
      <c r="I167" s="45"/>
      <c r="J167" s="45"/>
      <c r="K167" s="45"/>
      <c r="L167" s="27"/>
      <c r="M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</row>
    <row r="168" spans="1:65">
      <c r="H168" s="179"/>
    </row>
  </sheetData>
  <autoFilter ref="C124:K166" xr:uid="{00000000-0009-0000-0000-000010000000}"/>
  <mergeCells count="11">
    <mergeCell ref="E117:H117"/>
    <mergeCell ref="E7:H7"/>
    <mergeCell ref="E9:H9"/>
    <mergeCell ref="E11:H11"/>
    <mergeCell ref="E29:H29"/>
    <mergeCell ref="E85:H85"/>
    <mergeCell ref="L2:V2"/>
    <mergeCell ref="E87:H87"/>
    <mergeCell ref="E89:H89"/>
    <mergeCell ref="E113:H113"/>
    <mergeCell ref="E115:H11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BM178"/>
  <sheetViews>
    <sheetView showGridLines="0" topLeftCell="A125" workbookViewId="0">
      <selection activeCell="I125" sqref="I125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155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s="1" customFormat="1" ht="12" customHeight="1">
      <c r="B8" s="17"/>
      <c r="D8" s="23" t="s">
        <v>192</v>
      </c>
      <c r="L8" s="17"/>
    </row>
    <row r="9" spans="1:46" s="2" customFormat="1" ht="16.5" customHeight="1">
      <c r="A9" s="26"/>
      <c r="B9" s="27"/>
      <c r="C9" s="26"/>
      <c r="D9" s="26"/>
      <c r="E9" s="224" t="s">
        <v>2197</v>
      </c>
      <c r="F9" s="223"/>
      <c r="G9" s="223"/>
      <c r="H9" s="223"/>
      <c r="I9" s="26"/>
      <c r="J9" s="26"/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 ht="12" customHeight="1">
      <c r="A10" s="26"/>
      <c r="B10" s="27"/>
      <c r="C10" s="26"/>
      <c r="D10" s="23" t="s">
        <v>194</v>
      </c>
      <c r="E10" s="26"/>
      <c r="F10" s="26"/>
      <c r="G10" s="26"/>
      <c r="H10" s="26"/>
      <c r="I10" s="26"/>
      <c r="J10" s="26"/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16.5" customHeight="1">
      <c r="A11" s="26"/>
      <c r="B11" s="27"/>
      <c r="C11" s="26"/>
      <c r="D11" s="26"/>
      <c r="E11" s="189" t="s">
        <v>2198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>
      <c r="A12" s="26"/>
      <c r="B12" s="27"/>
      <c r="C12" s="26"/>
      <c r="D12" s="26"/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2" customHeight="1">
      <c r="A13" s="26"/>
      <c r="B13" s="27"/>
      <c r="C13" s="26"/>
      <c r="D13" s="23" t="s">
        <v>14</v>
      </c>
      <c r="E13" s="26"/>
      <c r="F13" s="21" t="s">
        <v>1</v>
      </c>
      <c r="G13" s="26"/>
      <c r="H13" s="26"/>
      <c r="I13" s="23" t="s">
        <v>15</v>
      </c>
      <c r="J13" s="21" t="s">
        <v>1</v>
      </c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12" customHeight="1">
      <c r="A14" s="26"/>
      <c r="B14" s="27"/>
      <c r="C14" s="26"/>
      <c r="D14" s="23" t="s">
        <v>16</v>
      </c>
      <c r="E14" s="26"/>
      <c r="F14" s="21" t="s">
        <v>17</v>
      </c>
      <c r="G14" s="26"/>
      <c r="H14" s="26"/>
      <c r="I14" s="23" t="s">
        <v>18</v>
      </c>
      <c r="J14" s="52" t="str">
        <f>'Rekapitulácia stavby'!AN8</f>
        <v>12. 5. 2022</v>
      </c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0.9" customHeight="1">
      <c r="A15" s="26"/>
      <c r="B15" s="27"/>
      <c r="C15" s="26"/>
      <c r="D15" s="26"/>
      <c r="E15" s="26"/>
      <c r="F15" s="26"/>
      <c r="G15" s="26"/>
      <c r="H15" s="26"/>
      <c r="I15" s="26"/>
      <c r="J15" s="26"/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20</v>
      </c>
      <c r="E16" s="26"/>
      <c r="F16" s="26"/>
      <c r="G16" s="26"/>
      <c r="H16" s="26"/>
      <c r="I16" s="23" t="s">
        <v>21</v>
      </c>
      <c r="J16" s="21" t="s">
        <v>1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8" customHeight="1">
      <c r="A17" s="26"/>
      <c r="B17" s="27"/>
      <c r="C17" s="26"/>
      <c r="D17" s="26"/>
      <c r="E17" s="21" t="s">
        <v>22</v>
      </c>
      <c r="F17" s="26"/>
      <c r="G17" s="26"/>
      <c r="H17" s="26"/>
      <c r="I17" s="23" t="s">
        <v>23</v>
      </c>
      <c r="J17" s="21" t="s">
        <v>1</v>
      </c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6.95" customHeight="1">
      <c r="A18" s="26"/>
      <c r="B18" s="27"/>
      <c r="C18" s="26"/>
      <c r="D18" s="26"/>
      <c r="E18" s="26"/>
      <c r="F18" s="26"/>
      <c r="G18" s="26"/>
      <c r="H18" s="26"/>
      <c r="I18" s="26"/>
      <c r="J18" s="26"/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2" customHeight="1">
      <c r="A19" s="26"/>
      <c r="B19" s="27"/>
      <c r="C19" s="26"/>
      <c r="D19" s="23" t="s">
        <v>24</v>
      </c>
      <c r="E19" s="26"/>
      <c r="F19" s="26"/>
      <c r="G19" s="26"/>
      <c r="H19" s="26"/>
      <c r="I19" s="23" t="s">
        <v>21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18" customHeight="1">
      <c r="A20" s="26"/>
      <c r="B20" s="27"/>
      <c r="C20" s="26"/>
      <c r="D20" s="26"/>
      <c r="E20" s="21" t="s">
        <v>25</v>
      </c>
      <c r="F20" s="26"/>
      <c r="G20" s="26"/>
      <c r="H20" s="26"/>
      <c r="I20" s="23" t="s">
        <v>23</v>
      </c>
      <c r="J20" s="21" t="s">
        <v>1</v>
      </c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6.95" customHeight="1">
      <c r="A21" s="26"/>
      <c r="B21" s="27"/>
      <c r="C21" s="26"/>
      <c r="D21" s="26"/>
      <c r="E21" s="26"/>
      <c r="F21" s="26"/>
      <c r="G21" s="26"/>
      <c r="H21" s="26"/>
      <c r="I21" s="26"/>
      <c r="J21" s="26"/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2" customHeight="1">
      <c r="A22" s="26"/>
      <c r="B22" s="27"/>
      <c r="C22" s="26"/>
      <c r="D22" s="23" t="s">
        <v>26</v>
      </c>
      <c r="E22" s="26"/>
      <c r="F22" s="26"/>
      <c r="G22" s="26"/>
      <c r="H22" s="26"/>
      <c r="I22" s="23" t="s">
        <v>21</v>
      </c>
      <c r="J22" s="21" t="str">
        <f>IF('Rekapitulácia stavby'!AN16="","",'Rekapitulácia stavby'!AN16)</f>
        <v/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18" customHeight="1">
      <c r="A23" s="26"/>
      <c r="B23" s="27"/>
      <c r="C23" s="26"/>
      <c r="D23" s="26"/>
      <c r="E23" s="21" t="str">
        <f>IF('Rekapitulácia stavby'!E17="","",'Rekapitulácia stavby'!E17)</f>
        <v xml:space="preserve"> </v>
      </c>
      <c r="F23" s="26"/>
      <c r="G23" s="26"/>
      <c r="H23" s="26"/>
      <c r="I23" s="23" t="s">
        <v>23</v>
      </c>
      <c r="J23" s="21" t="str">
        <f>IF('Rekapitulácia stavby'!AN17="","",'Rekapitulácia stavby'!AN17)</f>
        <v/>
      </c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6.95" customHeight="1">
      <c r="A24" s="26"/>
      <c r="B24" s="27"/>
      <c r="C24" s="26"/>
      <c r="D24" s="26"/>
      <c r="E24" s="26"/>
      <c r="F24" s="26"/>
      <c r="G24" s="26"/>
      <c r="H24" s="26"/>
      <c r="I24" s="26"/>
      <c r="J24" s="26"/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2" customHeight="1">
      <c r="A25" s="26"/>
      <c r="B25" s="27"/>
      <c r="C25" s="26"/>
      <c r="D25" s="23" t="s">
        <v>29</v>
      </c>
      <c r="E25" s="26"/>
      <c r="F25" s="26"/>
      <c r="G25" s="26"/>
      <c r="H25" s="26"/>
      <c r="I25" s="23" t="s">
        <v>21</v>
      </c>
      <c r="J25" s="21" t="str">
        <f>IF('Rekapitulácia stavby'!AN19="","",'Rekapitulácia stavby'!AN19)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18" customHeight="1">
      <c r="A26" s="26"/>
      <c r="B26" s="27"/>
      <c r="C26" s="26"/>
      <c r="D26" s="26"/>
      <c r="E26" s="21" t="str">
        <f>IF('Rekapitulácia stavby'!E20="","",'Rekapitulácia stavby'!E20)</f>
        <v xml:space="preserve"> </v>
      </c>
      <c r="F26" s="26"/>
      <c r="G26" s="26"/>
      <c r="H26" s="26"/>
      <c r="I26" s="23" t="s">
        <v>23</v>
      </c>
      <c r="J26" s="21" t="str">
        <f>IF('Rekapitulácia stavby'!AN20="","",'Rekapitulácia stavby'!AN20)</f>
        <v/>
      </c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6.95" customHeight="1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2" customHeight="1">
      <c r="A28" s="26"/>
      <c r="B28" s="27"/>
      <c r="C28" s="26"/>
      <c r="D28" s="23" t="s">
        <v>30</v>
      </c>
      <c r="E28" s="26"/>
      <c r="F28" s="26"/>
      <c r="G28" s="26"/>
      <c r="H28" s="26"/>
      <c r="I28" s="26"/>
      <c r="J28" s="26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8" customFormat="1" ht="16.5" customHeight="1">
      <c r="A29" s="98"/>
      <c r="B29" s="99"/>
      <c r="C29" s="98"/>
      <c r="D29" s="98"/>
      <c r="E29" s="218" t="s">
        <v>1</v>
      </c>
      <c r="F29" s="218"/>
      <c r="G29" s="218"/>
      <c r="H29" s="218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6.95" customHeight="1">
      <c r="A30" s="26"/>
      <c r="B30" s="27"/>
      <c r="C30" s="26"/>
      <c r="D30" s="26"/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6.95" customHeight="1">
      <c r="A31" s="26"/>
      <c r="B31" s="27"/>
      <c r="C31" s="26"/>
      <c r="D31" s="63"/>
      <c r="E31" s="63"/>
      <c r="F31" s="63"/>
      <c r="G31" s="63"/>
      <c r="H31" s="63"/>
      <c r="I31" s="63"/>
      <c r="J31" s="63"/>
      <c r="K31" s="63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25.35" customHeight="1">
      <c r="A32" s="26"/>
      <c r="B32" s="27"/>
      <c r="C32" s="26"/>
      <c r="D32" s="101" t="s">
        <v>31</v>
      </c>
      <c r="E32" s="26"/>
      <c r="F32" s="26"/>
      <c r="G32" s="26"/>
      <c r="H32" s="26"/>
      <c r="I32" s="26"/>
      <c r="J32" s="68">
        <f>ROUND(J126, 2)</f>
        <v>5772.87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customHeight="1">
      <c r="A34" s="26"/>
      <c r="B34" s="27"/>
      <c r="C34" s="26"/>
      <c r="D34" s="26"/>
      <c r="E34" s="26"/>
      <c r="F34" s="30" t="s">
        <v>33</v>
      </c>
      <c r="G34" s="26"/>
      <c r="H34" s="26"/>
      <c r="I34" s="30" t="s">
        <v>32</v>
      </c>
      <c r="J34" s="30" t="s">
        <v>34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customHeight="1">
      <c r="A35" s="26"/>
      <c r="B35" s="27"/>
      <c r="C35" s="26"/>
      <c r="D35" s="97" t="s">
        <v>35</v>
      </c>
      <c r="E35" s="32" t="s">
        <v>36</v>
      </c>
      <c r="F35" s="102">
        <f>ROUND((SUM(BE126:BE175)),  2)</f>
        <v>0</v>
      </c>
      <c r="G35" s="103"/>
      <c r="H35" s="103"/>
      <c r="I35" s="104">
        <v>0.2</v>
      </c>
      <c r="J35" s="102">
        <f>ROUND(((SUM(BE126:BE175))*I35),  2)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32" t="s">
        <v>37</v>
      </c>
      <c r="F36" s="105">
        <f>ROUND((SUM(BF126:BF175)),  2)</f>
        <v>5772.87</v>
      </c>
      <c r="G36" s="26"/>
      <c r="H36" s="26"/>
      <c r="I36" s="106">
        <v>0.2</v>
      </c>
      <c r="J36" s="105">
        <f>ROUND(((SUM(BF126:BF175))*I36),  2)</f>
        <v>1154.57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hidden="1" customHeight="1">
      <c r="A37" s="26"/>
      <c r="B37" s="27"/>
      <c r="C37" s="26"/>
      <c r="D37" s="26"/>
      <c r="E37" s="23" t="s">
        <v>38</v>
      </c>
      <c r="F37" s="105">
        <f>ROUND((SUM(BG126:BG175)),  2)</f>
        <v>0</v>
      </c>
      <c r="G37" s="26"/>
      <c r="H37" s="26"/>
      <c r="I37" s="106">
        <v>0.2</v>
      </c>
      <c r="J37" s="105">
        <f>0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hidden="1" customHeight="1">
      <c r="A38" s="26"/>
      <c r="B38" s="27"/>
      <c r="C38" s="26"/>
      <c r="D38" s="26"/>
      <c r="E38" s="23" t="s">
        <v>39</v>
      </c>
      <c r="F38" s="105">
        <f>ROUND((SUM(BH126:BH175)),  2)</f>
        <v>0</v>
      </c>
      <c r="G38" s="26"/>
      <c r="H38" s="26"/>
      <c r="I38" s="106">
        <v>0.2</v>
      </c>
      <c r="J38" s="105">
        <f>0</f>
        <v>0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32" t="s">
        <v>40</v>
      </c>
      <c r="F39" s="102">
        <f>ROUND((SUM(BI126:BI175)),  2)</f>
        <v>0</v>
      </c>
      <c r="G39" s="103"/>
      <c r="H39" s="103"/>
      <c r="I39" s="104">
        <v>0</v>
      </c>
      <c r="J39" s="102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6.95" customHeight="1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25.35" customHeight="1">
      <c r="A41" s="26"/>
      <c r="B41" s="27"/>
      <c r="C41" s="107"/>
      <c r="D41" s="108" t="s">
        <v>41</v>
      </c>
      <c r="E41" s="57"/>
      <c r="F41" s="57"/>
      <c r="G41" s="109" t="s">
        <v>42</v>
      </c>
      <c r="H41" s="110" t="s">
        <v>43</v>
      </c>
      <c r="I41" s="57"/>
      <c r="J41" s="111">
        <f>SUM(J32:J39)</f>
        <v>6927.44</v>
      </c>
      <c r="K41" s="112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14.4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2" customFormat="1" ht="16.5" customHeight="1">
      <c r="A87" s="26"/>
      <c r="B87" s="27"/>
      <c r="C87" s="26"/>
      <c r="D87" s="26"/>
      <c r="E87" s="224" t="s">
        <v>2197</v>
      </c>
      <c r="F87" s="223"/>
      <c r="G87" s="223"/>
      <c r="H87" s="223"/>
      <c r="I87" s="26"/>
      <c r="J87" s="26"/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31" s="2" customFormat="1" ht="12" customHeight="1">
      <c r="A88" s="26"/>
      <c r="B88" s="27"/>
      <c r="C88" s="23" t="s">
        <v>194</v>
      </c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31" s="2" customFormat="1" ht="16.5" customHeight="1">
      <c r="A89" s="26"/>
      <c r="B89" s="27"/>
      <c r="C89" s="26"/>
      <c r="D89" s="26"/>
      <c r="E89" s="189" t="str">
        <f>E11</f>
        <v>SO 04.1 - Vodovodná prípojka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6.95" customHeight="1">
      <c r="A90" s="26"/>
      <c r="B90" s="27"/>
      <c r="C90" s="26"/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2" customHeight="1">
      <c r="A91" s="26"/>
      <c r="B91" s="27"/>
      <c r="C91" s="23" t="s">
        <v>16</v>
      </c>
      <c r="D91" s="26"/>
      <c r="E91" s="26"/>
      <c r="F91" s="21" t="str">
        <f>F14</f>
        <v>kú: Jelka,p.č.:1174/1,4,24,25</v>
      </c>
      <c r="G91" s="26"/>
      <c r="H91" s="26"/>
      <c r="I91" s="23" t="s">
        <v>18</v>
      </c>
      <c r="J91" s="52" t="str">
        <f>IF(J14="","",J14)</f>
        <v>12. 5. 2022</v>
      </c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5.2" customHeight="1">
      <c r="A93" s="26"/>
      <c r="B93" s="27"/>
      <c r="C93" s="23" t="s">
        <v>20</v>
      </c>
      <c r="D93" s="26"/>
      <c r="E93" s="26"/>
      <c r="F93" s="21" t="str">
        <f>E17</f>
        <v>Obec Jelka, Mierová 959/17, 925 23 Jelka</v>
      </c>
      <c r="G93" s="26"/>
      <c r="H93" s="26"/>
      <c r="I93" s="23" t="s">
        <v>26</v>
      </c>
      <c r="J93" s="24" t="str">
        <f>E23</f>
        <v xml:space="preserve"> 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15.2" customHeight="1">
      <c r="A94" s="26"/>
      <c r="B94" s="27"/>
      <c r="C94" s="23" t="s">
        <v>24</v>
      </c>
      <c r="D94" s="26"/>
      <c r="E94" s="26"/>
      <c r="F94" s="21" t="str">
        <f>IF(E20="","",E20)</f>
        <v>BALA, a.s., Veľká Budafa 66, 930 34 Holice</v>
      </c>
      <c r="G94" s="26"/>
      <c r="H94" s="26"/>
      <c r="I94" s="23" t="s">
        <v>29</v>
      </c>
      <c r="J94" s="24" t="str">
        <f>E26</f>
        <v xml:space="preserve"> </v>
      </c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0.35" customHeight="1">
      <c r="A95" s="26"/>
      <c r="B95" s="27"/>
      <c r="C95" s="26"/>
      <c r="D95" s="26"/>
      <c r="E95" s="26"/>
      <c r="F95" s="26"/>
      <c r="G95" s="26"/>
      <c r="H95" s="26"/>
      <c r="I95" s="26"/>
      <c r="J95" s="26"/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29.25" customHeight="1">
      <c r="A96" s="26"/>
      <c r="B96" s="27"/>
      <c r="C96" s="115" t="s">
        <v>199</v>
      </c>
      <c r="D96" s="107"/>
      <c r="E96" s="107"/>
      <c r="F96" s="107"/>
      <c r="G96" s="107"/>
      <c r="H96" s="107"/>
      <c r="I96" s="107"/>
      <c r="J96" s="116" t="s">
        <v>200</v>
      </c>
      <c r="K96" s="107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2.9" customHeight="1">
      <c r="A98" s="26"/>
      <c r="B98" s="27"/>
      <c r="C98" s="117" t="s">
        <v>201</v>
      </c>
      <c r="D98" s="26"/>
      <c r="E98" s="26"/>
      <c r="F98" s="26"/>
      <c r="G98" s="26"/>
      <c r="H98" s="26"/>
      <c r="I98" s="26"/>
      <c r="J98" s="68">
        <f>J126</f>
        <v>5772.869999999999</v>
      </c>
      <c r="K98" s="26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U98" s="14" t="s">
        <v>202</v>
      </c>
    </row>
    <row r="99" spans="1:47" s="9" customFormat="1" ht="24.95" customHeight="1">
      <c r="B99" s="118"/>
      <c r="D99" s="119" t="s">
        <v>203</v>
      </c>
      <c r="E99" s="120"/>
      <c r="F99" s="120"/>
      <c r="G99" s="120"/>
      <c r="H99" s="120"/>
      <c r="I99" s="120"/>
      <c r="J99" s="121">
        <f>J127</f>
        <v>4992.3499999999995</v>
      </c>
      <c r="L99" s="118"/>
    </row>
    <row r="100" spans="1:47" s="10" customFormat="1" ht="19.899999999999999" customHeight="1">
      <c r="B100" s="122"/>
      <c r="D100" s="123" t="s">
        <v>332</v>
      </c>
      <c r="E100" s="124"/>
      <c r="F100" s="124"/>
      <c r="G100" s="124"/>
      <c r="H100" s="124"/>
      <c r="I100" s="124"/>
      <c r="J100" s="125">
        <f>J128</f>
        <v>2305.0299999999997</v>
      </c>
      <c r="L100" s="122"/>
    </row>
    <row r="101" spans="1:47" s="10" customFormat="1" ht="19.899999999999999" customHeight="1">
      <c r="B101" s="122"/>
      <c r="D101" s="123" t="s">
        <v>1783</v>
      </c>
      <c r="E101" s="124"/>
      <c r="F101" s="124"/>
      <c r="G101" s="124"/>
      <c r="H101" s="124"/>
      <c r="I101" s="124"/>
      <c r="J101" s="125">
        <f>J133</f>
        <v>2680.21</v>
      </c>
      <c r="L101" s="122"/>
    </row>
    <row r="102" spans="1:47" s="10" customFormat="1" ht="19.899999999999999" customHeight="1">
      <c r="B102" s="122"/>
      <c r="D102" s="123" t="s">
        <v>206</v>
      </c>
      <c r="E102" s="124"/>
      <c r="F102" s="124"/>
      <c r="G102" s="124"/>
      <c r="H102" s="124"/>
      <c r="I102" s="124"/>
      <c r="J102" s="125">
        <f>J156</f>
        <v>7.11</v>
      </c>
      <c r="L102" s="122"/>
    </row>
    <row r="103" spans="1:47" s="9" customFormat="1" ht="24.95" customHeight="1">
      <c r="B103" s="118"/>
      <c r="D103" s="119" t="s">
        <v>207</v>
      </c>
      <c r="E103" s="120"/>
      <c r="F103" s="120"/>
      <c r="G103" s="120"/>
      <c r="H103" s="120"/>
      <c r="I103" s="120"/>
      <c r="J103" s="121">
        <f>J158</f>
        <v>780.52</v>
      </c>
      <c r="L103" s="118"/>
    </row>
    <row r="104" spans="1:47" s="10" customFormat="1" ht="19.899999999999999" customHeight="1">
      <c r="B104" s="122"/>
      <c r="D104" s="123" t="s">
        <v>868</v>
      </c>
      <c r="E104" s="124"/>
      <c r="F104" s="124"/>
      <c r="G104" s="124"/>
      <c r="H104" s="124"/>
      <c r="I104" s="124"/>
      <c r="J104" s="125">
        <f>J159</f>
        <v>780.52</v>
      </c>
      <c r="L104" s="122"/>
    </row>
    <row r="105" spans="1:47" s="2" customFormat="1" ht="21.75" customHeight="1">
      <c r="A105" s="26"/>
      <c r="B105" s="27"/>
      <c r="C105" s="26"/>
      <c r="D105" s="26"/>
      <c r="E105" s="26"/>
      <c r="F105" s="26"/>
      <c r="G105" s="26"/>
      <c r="H105" s="26"/>
      <c r="I105" s="26"/>
      <c r="J105" s="26"/>
      <c r="K105" s="26"/>
      <c r="L105" s="39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</row>
    <row r="106" spans="1:47" s="2" customFormat="1" ht="6.95" customHeight="1">
      <c r="A106" s="26"/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9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</row>
    <row r="110" spans="1:47" s="2" customFormat="1" ht="6.95" customHeight="1">
      <c r="A110" s="26"/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9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</row>
    <row r="111" spans="1:47" s="2" customFormat="1" ht="24.95" customHeight="1">
      <c r="A111" s="26"/>
      <c r="B111" s="27"/>
      <c r="C111" s="18" t="s">
        <v>212</v>
      </c>
      <c r="D111" s="26"/>
      <c r="E111" s="26"/>
      <c r="F111" s="26"/>
      <c r="G111" s="26"/>
      <c r="H111" s="26"/>
      <c r="I111" s="26"/>
      <c r="J111" s="26"/>
      <c r="K111" s="26"/>
      <c r="L111" s="39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2" spans="1:47" s="2" customFormat="1" ht="6.95" customHeight="1">
      <c r="A112" s="26"/>
      <c r="B112" s="27"/>
      <c r="C112" s="26"/>
      <c r="D112" s="26"/>
      <c r="E112" s="26"/>
      <c r="F112" s="26"/>
      <c r="G112" s="26"/>
      <c r="H112" s="26"/>
      <c r="I112" s="26"/>
      <c r="J112" s="26"/>
      <c r="K112" s="26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63" s="2" customFormat="1" ht="12" customHeight="1">
      <c r="A113" s="26"/>
      <c r="B113" s="27"/>
      <c r="C113" s="23" t="s">
        <v>12</v>
      </c>
      <c r="D113" s="26"/>
      <c r="E113" s="26"/>
      <c r="F113" s="26"/>
      <c r="G113" s="26"/>
      <c r="H113" s="26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63" s="2" customFormat="1" ht="16.5" customHeight="1">
      <c r="A114" s="26"/>
      <c r="B114" s="27"/>
      <c r="C114" s="26"/>
      <c r="D114" s="26"/>
      <c r="E114" s="224" t="str">
        <f>E7</f>
        <v>Prestavba budov zdravotného strediska</v>
      </c>
      <c r="F114" s="225"/>
      <c r="G114" s="225"/>
      <c r="H114" s="225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63" s="1" customFormat="1" ht="12" customHeight="1">
      <c r="B115" s="17"/>
      <c r="C115" s="23" t="s">
        <v>192</v>
      </c>
      <c r="L115" s="17"/>
    </row>
    <row r="116" spans="1:63" s="2" customFormat="1" ht="16.5" customHeight="1">
      <c r="A116" s="26"/>
      <c r="B116" s="27"/>
      <c r="C116" s="26"/>
      <c r="D116" s="26"/>
      <c r="E116" s="224" t="s">
        <v>2197</v>
      </c>
      <c r="F116" s="223"/>
      <c r="G116" s="223"/>
      <c r="H116" s="223"/>
      <c r="I116" s="26"/>
      <c r="J116" s="26"/>
      <c r="K116" s="26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63" s="2" customFormat="1" ht="12" customHeight="1">
      <c r="A117" s="26"/>
      <c r="B117" s="27"/>
      <c r="C117" s="23" t="s">
        <v>194</v>
      </c>
      <c r="D117" s="26"/>
      <c r="E117" s="26"/>
      <c r="F117" s="26"/>
      <c r="G117" s="26"/>
      <c r="H117" s="26"/>
      <c r="I117" s="26"/>
      <c r="J117" s="26"/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63" s="2" customFormat="1" ht="16.5" customHeight="1">
      <c r="A118" s="26"/>
      <c r="B118" s="27"/>
      <c r="C118" s="26"/>
      <c r="D118" s="26"/>
      <c r="E118" s="189" t="str">
        <f>E11</f>
        <v>SO 04.1 - Vodovodná prípojka</v>
      </c>
      <c r="F118" s="223"/>
      <c r="G118" s="223"/>
      <c r="H118" s="223"/>
      <c r="I118" s="26"/>
      <c r="J118" s="26"/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63" s="2" customFormat="1" ht="6.95" customHeight="1">
      <c r="A119" s="26"/>
      <c r="B119" s="27"/>
      <c r="C119" s="26"/>
      <c r="D119" s="26"/>
      <c r="E119" s="26"/>
      <c r="F119" s="26"/>
      <c r="G119" s="26"/>
      <c r="H119" s="26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63" s="2" customFormat="1" ht="12" customHeight="1">
      <c r="A120" s="26"/>
      <c r="B120" s="27"/>
      <c r="C120" s="23" t="s">
        <v>16</v>
      </c>
      <c r="D120" s="26"/>
      <c r="E120" s="26"/>
      <c r="F120" s="21" t="str">
        <f>F14</f>
        <v>kú: Jelka,p.č.:1174/1,4,24,25</v>
      </c>
      <c r="G120" s="26"/>
      <c r="H120" s="26"/>
      <c r="I120" s="23" t="s">
        <v>18</v>
      </c>
      <c r="J120" s="52" t="str">
        <f>IF(J14="","",J14)</f>
        <v>12. 5. 2022</v>
      </c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63" s="2" customFormat="1" ht="6.95" customHeight="1">
      <c r="A121" s="26"/>
      <c r="B121" s="27"/>
      <c r="C121" s="26"/>
      <c r="D121" s="26"/>
      <c r="E121" s="26"/>
      <c r="F121" s="26"/>
      <c r="G121" s="26"/>
      <c r="H121" s="26"/>
      <c r="I121" s="26"/>
      <c r="J121" s="26"/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63" s="2" customFormat="1" ht="15.2" customHeight="1">
      <c r="A122" s="26"/>
      <c r="B122" s="27"/>
      <c r="C122" s="23" t="s">
        <v>20</v>
      </c>
      <c r="D122" s="26"/>
      <c r="E122" s="26"/>
      <c r="F122" s="21" t="str">
        <f>E17</f>
        <v>Obec Jelka, Mierová 959/17, 925 23 Jelka</v>
      </c>
      <c r="G122" s="26"/>
      <c r="H122" s="26"/>
      <c r="I122" s="23" t="s">
        <v>26</v>
      </c>
      <c r="J122" s="24" t="str">
        <f>E23</f>
        <v xml:space="preserve"> </v>
      </c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63" s="2" customFormat="1" ht="15.2" customHeight="1">
      <c r="A123" s="26"/>
      <c r="B123" s="27"/>
      <c r="C123" s="23" t="s">
        <v>24</v>
      </c>
      <c r="D123" s="26"/>
      <c r="E123" s="26"/>
      <c r="F123" s="21" t="str">
        <f>IF(E20="","",E20)</f>
        <v>BALA, a.s., Veľká Budafa 66, 930 34 Holice</v>
      </c>
      <c r="G123" s="26"/>
      <c r="H123" s="26"/>
      <c r="I123" s="23" t="s">
        <v>29</v>
      </c>
      <c r="J123" s="24" t="str">
        <f>E26</f>
        <v xml:space="preserve"> </v>
      </c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63" s="2" customFormat="1" ht="10.35" customHeight="1">
      <c r="A124" s="26"/>
      <c r="B124" s="27"/>
      <c r="C124" s="26"/>
      <c r="D124" s="26"/>
      <c r="E124" s="26"/>
      <c r="F124" s="26"/>
      <c r="G124" s="26"/>
      <c r="H124" s="26"/>
      <c r="I124" s="26"/>
      <c r="J124" s="26"/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63" s="11" customFormat="1" ht="29.25" customHeight="1">
      <c r="A125" s="126"/>
      <c r="B125" s="127"/>
      <c r="C125" s="128" t="s">
        <v>213</v>
      </c>
      <c r="D125" s="129" t="s">
        <v>56</v>
      </c>
      <c r="E125" s="129" t="s">
        <v>52</v>
      </c>
      <c r="F125" s="129" t="s">
        <v>53</v>
      </c>
      <c r="G125" s="129" t="s">
        <v>214</v>
      </c>
      <c r="H125" s="129" t="s">
        <v>215</v>
      </c>
      <c r="I125" s="129" t="s">
        <v>216</v>
      </c>
      <c r="J125" s="130" t="s">
        <v>200</v>
      </c>
      <c r="K125" s="131" t="s">
        <v>217</v>
      </c>
      <c r="L125" s="132"/>
      <c r="M125" s="59" t="s">
        <v>1</v>
      </c>
      <c r="N125" s="60" t="s">
        <v>35</v>
      </c>
      <c r="O125" s="60" t="s">
        <v>218</v>
      </c>
      <c r="P125" s="60" t="s">
        <v>219</v>
      </c>
      <c r="Q125" s="60" t="s">
        <v>220</v>
      </c>
      <c r="R125" s="60" t="s">
        <v>221</v>
      </c>
      <c r="S125" s="60" t="s">
        <v>222</v>
      </c>
      <c r="T125" s="61" t="s">
        <v>223</v>
      </c>
      <c r="U125" s="126"/>
      <c r="V125" s="126"/>
      <c r="W125" s="126"/>
      <c r="X125" s="126"/>
      <c r="Y125" s="126"/>
      <c r="Z125" s="126"/>
      <c r="AA125" s="126"/>
      <c r="AB125" s="126"/>
      <c r="AC125" s="126"/>
      <c r="AD125" s="126"/>
      <c r="AE125" s="126"/>
    </row>
    <row r="126" spans="1:63" s="2" customFormat="1" ht="22.9" customHeight="1">
      <c r="A126" s="26"/>
      <c r="B126" s="27"/>
      <c r="C126" s="66" t="s">
        <v>201</v>
      </c>
      <c r="D126" s="26"/>
      <c r="E126" s="26"/>
      <c r="F126" s="26"/>
      <c r="G126" s="26"/>
      <c r="H126" s="26"/>
      <c r="I126" s="26"/>
      <c r="J126" s="133">
        <f>BK126</f>
        <v>5772.869999999999</v>
      </c>
      <c r="K126" s="26"/>
      <c r="L126" s="27"/>
      <c r="M126" s="62"/>
      <c r="N126" s="53"/>
      <c r="O126" s="63"/>
      <c r="P126" s="134">
        <f>P127+P158</f>
        <v>0</v>
      </c>
      <c r="Q126" s="63"/>
      <c r="R126" s="134">
        <f>R127+R158</f>
        <v>0</v>
      </c>
      <c r="S126" s="63"/>
      <c r="T126" s="135">
        <f>T127+T158</f>
        <v>0</v>
      </c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T126" s="14" t="s">
        <v>70</v>
      </c>
      <c r="AU126" s="14" t="s">
        <v>202</v>
      </c>
      <c r="BK126" s="136">
        <f>BK127+BK158</f>
        <v>5772.869999999999</v>
      </c>
    </row>
    <row r="127" spans="1:63" s="12" customFormat="1" ht="25.9" customHeight="1">
      <c r="B127" s="137"/>
      <c r="D127" s="138" t="s">
        <v>70</v>
      </c>
      <c r="E127" s="139" t="s">
        <v>224</v>
      </c>
      <c r="F127" s="139" t="s">
        <v>225</v>
      </c>
      <c r="J127" s="140">
        <f>BK127</f>
        <v>4992.3499999999995</v>
      </c>
      <c r="L127" s="137"/>
      <c r="M127" s="141"/>
      <c r="N127" s="142"/>
      <c r="O127" s="142"/>
      <c r="P127" s="143">
        <f>P128+P133+P156</f>
        <v>0</v>
      </c>
      <c r="Q127" s="142"/>
      <c r="R127" s="143">
        <f>R128+R133+R156</f>
        <v>0</v>
      </c>
      <c r="S127" s="142"/>
      <c r="T127" s="144">
        <f>T128+T133+T156</f>
        <v>0</v>
      </c>
      <c r="AR127" s="138" t="s">
        <v>78</v>
      </c>
      <c r="AT127" s="145" t="s">
        <v>70</v>
      </c>
      <c r="AU127" s="145" t="s">
        <v>71</v>
      </c>
      <c r="AY127" s="138" t="s">
        <v>226</v>
      </c>
      <c r="BK127" s="146">
        <f>BK128+BK133+BK156</f>
        <v>4992.3499999999995</v>
      </c>
    </row>
    <row r="128" spans="1:63" s="12" customFormat="1" ht="22.9" customHeight="1">
      <c r="B128" s="137"/>
      <c r="D128" s="138" t="s">
        <v>70</v>
      </c>
      <c r="E128" s="147" t="s">
        <v>78</v>
      </c>
      <c r="F128" s="147" t="s">
        <v>349</v>
      </c>
      <c r="J128" s="148">
        <f>BK128</f>
        <v>2305.0299999999997</v>
      </c>
      <c r="L128" s="137"/>
      <c r="M128" s="141"/>
      <c r="N128" s="142"/>
      <c r="O128" s="142"/>
      <c r="P128" s="143">
        <f>SUM(P129:P132)</f>
        <v>0</v>
      </c>
      <c r="Q128" s="142"/>
      <c r="R128" s="143">
        <f>SUM(R129:R132)</f>
        <v>0</v>
      </c>
      <c r="S128" s="142"/>
      <c r="T128" s="144">
        <f>SUM(T129:T132)</f>
        <v>0</v>
      </c>
      <c r="AR128" s="138" t="s">
        <v>78</v>
      </c>
      <c r="AT128" s="145" t="s">
        <v>70</v>
      </c>
      <c r="AU128" s="145" t="s">
        <v>78</v>
      </c>
      <c r="AY128" s="138" t="s">
        <v>226</v>
      </c>
      <c r="BK128" s="146">
        <f>SUM(BK129:BK132)</f>
        <v>2305.0299999999997</v>
      </c>
    </row>
    <row r="129" spans="1:65" s="2" customFormat="1" ht="21.75" customHeight="1">
      <c r="A129" s="26"/>
      <c r="B129" s="149"/>
      <c r="C129" s="150" t="s">
        <v>78</v>
      </c>
      <c r="D129" s="150" t="s">
        <v>229</v>
      </c>
      <c r="E129" s="151" t="s">
        <v>350</v>
      </c>
      <c r="F129" s="152" t="s">
        <v>351</v>
      </c>
      <c r="G129" s="153" t="s">
        <v>352</v>
      </c>
      <c r="H129" s="154">
        <v>50.994</v>
      </c>
      <c r="I129" s="155">
        <v>33.340000000000003</v>
      </c>
      <c r="J129" s="155">
        <f>ROUND(I129*H129,2)</f>
        <v>1700.14</v>
      </c>
      <c r="K129" s="156"/>
      <c r="L129" s="27"/>
      <c r="M129" s="157" t="s">
        <v>1</v>
      </c>
      <c r="N129" s="158" t="s">
        <v>37</v>
      </c>
      <c r="O129" s="159">
        <v>0</v>
      </c>
      <c r="P129" s="159">
        <f>O129*H129</f>
        <v>0</v>
      </c>
      <c r="Q129" s="159">
        <v>0</v>
      </c>
      <c r="R129" s="159">
        <f>Q129*H129</f>
        <v>0</v>
      </c>
      <c r="S129" s="159">
        <v>0</v>
      </c>
      <c r="T129" s="160">
        <f>S129*H129</f>
        <v>0</v>
      </c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R129" s="161" t="s">
        <v>233</v>
      </c>
      <c r="AT129" s="161" t="s">
        <v>229</v>
      </c>
      <c r="AU129" s="161" t="s">
        <v>83</v>
      </c>
      <c r="AY129" s="14" t="s">
        <v>226</v>
      </c>
      <c r="BE129" s="162">
        <f>IF(N129="základná",J129,0)</f>
        <v>0</v>
      </c>
      <c r="BF129" s="162">
        <f>IF(N129="znížená",J129,0)</f>
        <v>1700.14</v>
      </c>
      <c r="BG129" s="162">
        <f>IF(N129="zákl. prenesená",J129,0)</f>
        <v>0</v>
      </c>
      <c r="BH129" s="162">
        <f>IF(N129="zníž. prenesená",J129,0)</f>
        <v>0</v>
      </c>
      <c r="BI129" s="162">
        <f>IF(N129="nulová",J129,0)</f>
        <v>0</v>
      </c>
      <c r="BJ129" s="14" t="s">
        <v>83</v>
      </c>
      <c r="BK129" s="162">
        <f>ROUND(I129*H129,2)</f>
        <v>1700.14</v>
      </c>
      <c r="BL129" s="14" t="s">
        <v>233</v>
      </c>
      <c r="BM129" s="161" t="s">
        <v>83</v>
      </c>
    </row>
    <row r="130" spans="1:65" s="2" customFormat="1" ht="24.2" customHeight="1">
      <c r="A130" s="26"/>
      <c r="B130" s="149"/>
      <c r="C130" s="150" t="s">
        <v>83</v>
      </c>
      <c r="D130" s="150" t="s">
        <v>229</v>
      </c>
      <c r="E130" s="151" t="s">
        <v>872</v>
      </c>
      <c r="F130" s="152" t="s">
        <v>873</v>
      </c>
      <c r="G130" s="153" t="s">
        <v>352</v>
      </c>
      <c r="H130" s="154">
        <v>41.274000000000001</v>
      </c>
      <c r="I130" s="155">
        <v>3.8</v>
      </c>
      <c r="J130" s="155">
        <f>ROUND(I130*H130,2)</f>
        <v>156.84</v>
      </c>
      <c r="K130" s="156"/>
      <c r="L130" s="27"/>
      <c r="M130" s="157" t="s">
        <v>1</v>
      </c>
      <c r="N130" s="158" t="s">
        <v>37</v>
      </c>
      <c r="O130" s="159">
        <v>0</v>
      </c>
      <c r="P130" s="159">
        <f>O130*H130</f>
        <v>0</v>
      </c>
      <c r="Q130" s="159">
        <v>0</v>
      </c>
      <c r="R130" s="159">
        <f>Q130*H130</f>
        <v>0</v>
      </c>
      <c r="S130" s="159">
        <v>0</v>
      </c>
      <c r="T130" s="160">
        <f>S130*H130</f>
        <v>0</v>
      </c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R130" s="161" t="s">
        <v>233</v>
      </c>
      <c r="AT130" s="161" t="s">
        <v>229</v>
      </c>
      <c r="AU130" s="161" t="s">
        <v>83</v>
      </c>
      <c r="AY130" s="14" t="s">
        <v>226</v>
      </c>
      <c r="BE130" s="162">
        <f>IF(N130="základná",J130,0)</f>
        <v>0</v>
      </c>
      <c r="BF130" s="162">
        <f>IF(N130="znížená",J130,0)</f>
        <v>156.84</v>
      </c>
      <c r="BG130" s="162">
        <f>IF(N130="zákl. prenesená",J130,0)</f>
        <v>0</v>
      </c>
      <c r="BH130" s="162">
        <f>IF(N130="zníž. prenesená",J130,0)</f>
        <v>0</v>
      </c>
      <c r="BI130" s="162">
        <f>IF(N130="nulová",J130,0)</f>
        <v>0</v>
      </c>
      <c r="BJ130" s="14" t="s">
        <v>83</v>
      </c>
      <c r="BK130" s="162">
        <f>ROUND(I130*H130,2)</f>
        <v>156.84</v>
      </c>
      <c r="BL130" s="14" t="s">
        <v>233</v>
      </c>
      <c r="BM130" s="161" t="s">
        <v>233</v>
      </c>
    </row>
    <row r="131" spans="1:65" s="2" customFormat="1" ht="24.2" customHeight="1">
      <c r="A131" s="26"/>
      <c r="B131" s="149"/>
      <c r="C131" s="150" t="s">
        <v>88</v>
      </c>
      <c r="D131" s="150" t="s">
        <v>229</v>
      </c>
      <c r="E131" s="151" t="s">
        <v>2199</v>
      </c>
      <c r="F131" s="152" t="s">
        <v>2200</v>
      </c>
      <c r="G131" s="153" t="s">
        <v>352</v>
      </c>
      <c r="H131" s="154">
        <v>9.7200000000000006</v>
      </c>
      <c r="I131" s="155">
        <v>17.57</v>
      </c>
      <c r="J131" s="155">
        <f>ROUND(I131*H131,2)</f>
        <v>170.78</v>
      </c>
      <c r="K131" s="156"/>
      <c r="L131" s="27"/>
      <c r="M131" s="157" t="s">
        <v>1</v>
      </c>
      <c r="N131" s="158" t="s">
        <v>37</v>
      </c>
      <c r="O131" s="159">
        <v>0</v>
      </c>
      <c r="P131" s="159">
        <f>O131*H131</f>
        <v>0</v>
      </c>
      <c r="Q131" s="159">
        <v>0</v>
      </c>
      <c r="R131" s="159">
        <f>Q131*H131</f>
        <v>0</v>
      </c>
      <c r="S131" s="159">
        <v>0</v>
      </c>
      <c r="T131" s="160">
        <f>S131*H131</f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R131" s="161" t="s">
        <v>233</v>
      </c>
      <c r="AT131" s="161" t="s">
        <v>229</v>
      </c>
      <c r="AU131" s="161" t="s">
        <v>83</v>
      </c>
      <c r="AY131" s="14" t="s">
        <v>226</v>
      </c>
      <c r="BE131" s="162">
        <f>IF(N131="základná",J131,0)</f>
        <v>0</v>
      </c>
      <c r="BF131" s="162">
        <f>IF(N131="znížená",J131,0)</f>
        <v>170.78</v>
      </c>
      <c r="BG131" s="162">
        <f>IF(N131="zákl. prenesená",J131,0)</f>
        <v>0</v>
      </c>
      <c r="BH131" s="162">
        <f>IF(N131="zníž. prenesená",J131,0)</f>
        <v>0</v>
      </c>
      <c r="BI131" s="162">
        <f>IF(N131="nulová",J131,0)</f>
        <v>0</v>
      </c>
      <c r="BJ131" s="14" t="s">
        <v>83</v>
      </c>
      <c r="BK131" s="162">
        <f>ROUND(I131*H131,2)</f>
        <v>170.78</v>
      </c>
      <c r="BL131" s="14" t="s">
        <v>233</v>
      </c>
      <c r="BM131" s="161" t="s">
        <v>239</v>
      </c>
    </row>
    <row r="132" spans="1:65" s="2" customFormat="1" ht="16.5" customHeight="1">
      <c r="A132" s="26"/>
      <c r="B132" s="149"/>
      <c r="C132" s="167" t="s">
        <v>233</v>
      </c>
      <c r="D132" s="167" t="s">
        <v>362</v>
      </c>
      <c r="E132" s="168" t="s">
        <v>2201</v>
      </c>
      <c r="F132" s="169" t="s">
        <v>2202</v>
      </c>
      <c r="G132" s="170" t="s">
        <v>242</v>
      </c>
      <c r="H132" s="171">
        <v>16.524000000000001</v>
      </c>
      <c r="I132" s="172">
        <v>16.78</v>
      </c>
      <c r="J132" s="172">
        <f>ROUND(I132*H132,2)</f>
        <v>277.27</v>
      </c>
      <c r="K132" s="173"/>
      <c r="L132" s="174"/>
      <c r="M132" s="175" t="s">
        <v>1</v>
      </c>
      <c r="N132" s="176" t="s">
        <v>37</v>
      </c>
      <c r="O132" s="159">
        <v>0</v>
      </c>
      <c r="P132" s="159">
        <f>O132*H132</f>
        <v>0</v>
      </c>
      <c r="Q132" s="159">
        <v>0</v>
      </c>
      <c r="R132" s="159">
        <f>Q132*H132</f>
        <v>0</v>
      </c>
      <c r="S132" s="159">
        <v>0</v>
      </c>
      <c r="T132" s="160">
        <f>S132*H132</f>
        <v>0</v>
      </c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R132" s="161" t="s">
        <v>243</v>
      </c>
      <c r="AT132" s="161" t="s">
        <v>362</v>
      </c>
      <c r="AU132" s="161" t="s">
        <v>83</v>
      </c>
      <c r="AY132" s="14" t="s">
        <v>226</v>
      </c>
      <c r="BE132" s="162">
        <f>IF(N132="základná",J132,0)</f>
        <v>0</v>
      </c>
      <c r="BF132" s="162">
        <f>IF(N132="znížená",J132,0)</f>
        <v>277.27</v>
      </c>
      <c r="BG132" s="162">
        <f>IF(N132="zákl. prenesená",J132,0)</f>
        <v>0</v>
      </c>
      <c r="BH132" s="162">
        <f>IF(N132="zníž. prenesená",J132,0)</f>
        <v>0</v>
      </c>
      <c r="BI132" s="162">
        <f>IF(N132="nulová",J132,0)</f>
        <v>0</v>
      </c>
      <c r="BJ132" s="14" t="s">
        <v>83</v>
      </c>
      <c r="BK132" s="162">
        <f>ROUND(I132*H132,2)</f>
        <v>277.27</v>
      </c>
      <c r="BL132" s="14" t="s">
        <v>233</v>
      </c>
      <c r="BM132" s="161" t="s">
        <v>243</v>
      </c>
    </row>
    <row r="133" spans="1:65" s="12" customFormat="1" ht="22.9" customHeight="1">
      <c r="B133" s="137"/>
      <c r="D133" s="138" t="s">
        <v>70</v>
      </c>
      <c r="E133" s="147" t="s">
        <v>243</v>
      </c>
      <c r="F133" s="147" t="s">
        <v>1788</v>
      </c>
      <c r="J133" s="148">
        <f>BK133</f>
        <v>2680.21</v>
      </c>
      <c r="L133" s="137"/>
      <c r="M133" s="141"/>
      <c r="N133" s="142"/>
      <c r="O133" s="142"/>
      <c r="P133" s="143">
        <f>SUM(P134:P155)</f>
        <v>0</v>
      </c>
      <c r="Q133" s="142"/>
      <c r="R133" s="143">
        <f>SUM(R134:R155)</f>
        <v>0</v>
      </c>
      <c r="S133" s="142"/>
      <c r="T133" s="144">
        <f>SUM(T134:T155)</f>
        <v>0</v>
      </c>
      <c r="AR133" s="138" t="s">
        <v>78</v>
      </c>
      <c r="AT133" s="145" t="s">
        <v>70</v>
      </c>
      <c r="AU133" s="145" t="s">
        <v>78</v>
      </c>
      <c r="AY133" s="138" t="s">
        <v>226</v>
      </c>
      <c r="BK133" s="146">
        <f>SUM(BK134:BK155)</f>
        <v>2680.21</v>
      </c>
    </row>
    <row r="134" spans="1:65" s="2" customFormat="1" ht="24.2" customHeight="1">
      <c r="A134" s="26"/>
      <c r="B134" s="149"/>
      <c r="C134" s="150" t="s">
        <v>244</v>
      </c>
      <c r="D134" s="150" t="s">
        <v>229</v>
      </c>
      <c r="E134" s="151" t="s">
        <v>2203</v>
      </c>
      <c r="F134" s="152" t="s">
        <v>2204</v>
      </c>
      <c r="G134" s="153" t="s">
        <v>269</v>
      </c>
      <c r="H134" s="154">
        <v>2</v>
      </c>
      <c r="I134" s="155">
        <v>3.47</v>
      </c>
      <c r="J134" s="155">
        <f t="shared" ref="J134:J155" si="0">ROUND(I134*H134,2)</f>
        <v>6.94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ref="P134:P155" si="1">O134*H134</f>
        <v>0</v>
      </c>
      <c r="Q134" s="159">
        <v>0</v>
      </c>
      <c r="R134" s="159">
        <f t="shared" ref="R134:R155" si="2">Q134*H134</f>
        <v>0</v>
      </c>
      <c r="S134" s="159">
        <v>0</v>
      </c>
      <c r="T134" s="160">
        <f t="shared" ref="T134:T155" si="3">S134*H134</f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233</v>
      </c>
      <c r="AT134" s="161" t="s">
        <v>229</v>
      </c>
      <c r="AU134" s="161" t="s">
        <v>83</v>
      </c>
      <c r="AY134" s="14" t="s">
        <v>226</v>
      </c>
      <c r="BE134" s="162">
        <f t="shared" ref="BE134:BE155" si="4">IF(N134="základná",J134,0)</f>
        <v>0</v>
      </c>
      <c r="BF134" s="162">
        <f t="shared" ref="BF134:BF155" si="5">IF(N134="znížená",J134,0)</f>
        <v>6.94</v>
      </c>
      <c r="BG134" s="162">
        <f t="shared" ref="BG134:BG155" si="6">IF(N134="zákl. prenesená",J134,0)</f>
        <v>0</v>
      </c>
      <c r="BH134" s="162">
        <f t="shared" ref="BH134:BH155" si="7">IF(N134="zníž. prenesená",J134,0)</f>
        <v>0</v>
      </c>
      <c r="BI134" s="162">
        <f t="shared" ref="BI134:BI155" si="8">IF(N134="nulová",J134,0)</f>
        <v>0</v>
      </c>
      <c r="BJ134" s="14" t="s">
        <v>83</v>
      </c>
      <c r="BK134" s="162">
        <f t="shared" ref="BK134:BK155" si="9">ROUND(I134*H134,2)</f>
        <v>6.94</v>
      </c>
      <c r="BL134" s="14" t="s">
        <v>233</v>
      </c>
      <c r="BM134" s="161" t="s">
        <v>247</v>
      </c>
    </row>
    <row r="135" spans="1:65" s="2" customFormat="1" ht="24.2" customHeight="1">
      <c r="A135" s="26"/>
      <c r="B135" s="149"/>
      <c r="C135" s="167" t="s">
        <v>239</v>
      </c>
      <c r="D135" s="167" t="s">
        <v>362</v>
      </c>
      <c r="E135" s="168" t="s">
        <v>2205</v>
      </c>
      <c r="F135" s="169" t="s">
        <v>2206</v>
      </c>
      <c r="G135" s="170" t="s">
        <v>269</v>
      </c>
      <c r="H135" s="171">
        <v>2</v>
      </c>
      <c r="I135" s="172">
        <v>63.31</v>
      </c>
      <c r="J135" s="172">
        <f t="shared" si="0"/>
        <v>126.62</v>
      </c>
      <c r="K135" s="173"/>
      <c r="L135" s="174"/>
      <c r="M135" s="175" t="s">
        <v>1</v>
      </c>
      <c r="N135" s="176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243</v>
      </c>
      <c r="AT135" s="161" t="s">
        <v>362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126.62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126.62</v>
      </c>
      <c r="BL135" s="14" t="s">
        <v>233</v>
      </c>
      <c r="BM135" s="161" t="s">
        <v>250</v>
      </c>
    </row>
    <row r="136" spans="1:65" s="2" customFormat="1" ht="24.2" customHeight="1">
      <c r="A136" s="26"/>
      <c r="B136" s="149"/>
      <c r="C136" s="150" t="s">
        <v>251</v>
      </c>
      <c r="D136" s="150" t="s">
        <v>229</v>
      </c>
      <c r="E136" s="151" t="s">
        <v>2207</v>
      </c>
      <c r="F136" s="152" t="s">
        <v>2208</v>
      </c>
      <c r="G136" s="153" t="s">
        <v>269</v>
      </c>
      <c r="H136" s="154">
        <v>4</v>
      </c>
      <c r="I136" s="155">
        <v>4.6399999999999997</v>
      </c>
      <c r="J136" s="155">
        <f t="shared" si="0"/>
        <v>18.559999999999999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233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18.559999999999999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18.559999999999999</v>
      </c>
      <c r="BL136" s="14" t="s">
        <v>233</v>
      </c>
      <c r="BM136" s="161" t="s">
        <v>254</v>
      </c>
    </row>
    <row r="137" spans="1:65" s="2" customFormat="1" ht="24.2" customHeight="1">
      <c r="A137" s="26"/>
      <c r="B137" s="149"/>
      <c r="C137" s="167" t="s">
        <v>243</v>
      </c>
      <c r="D137" s="167" t="s">
        <v>362</v>
      </c>
      <c r="E137" s="168" t="s">
        <v>2209</v>
      </c>
      <c r="F137" s="169" t="s">
        <v>2210</v>
      </c>
      <c r="G137" s="170" t="s">
        <v>269</v>
      </c>
      <c r="H137" s="171">
        <v>4</v>
      </c>
      <c r="I137" s="172">
        <v>85.89</v>
      </c>
      <c r="J137" s="172">
        <f t="shared" si="0"/>
        <v>343.56</v>
      </c>
      <c r="K137" s="173"/>
      <c r="L137" s="174"/>
      <c r="M137" s="175" t="s">
        <v>1</v>
      </c>
      <c r="N137" s="176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243</v>
      </c>
      <c r="AT137" s="161" t="s">
        <v>362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343.56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343.56</v>
      </c>
      <c r="BL137" s="14" t="s">
        <v>233</v>
      </c>
      <c r="BM137" s="161" t="s">
        <v>257</v>
      </c>
    </row>
    <row r="138" spans="1:65" s="2" customFormat="1" ht="24.2" customHeight="1">
      <c r="A138" s="26"/>
      <c r="B138" s="149"/>
      <c r="C138" s="167" t="s">
        <v>227</v>
      </c>
      <c r="D138" s="167" t="s">
        <v>362</v>
      </c>
      <c r="E138" s="168" t="s">
        <v>2211</v>
      </c>
      <c r="F138" s="169" t="s">
        <v>2212</v>
      </c>
      <c r="G138" s="170" t="s">
        <v>269</v>
      </c>
      <c r="H138" s="171">
        <v>4</v>
      </c>
      <c r="I138" s="172">
        <v>9.83</v>
      </c>
      <c r="J138" s="172">
        <f t="shared" si="0"/>
        <v>39.32</v>
      </c>
      <c r="K138" s="173"/>
      <c r="L138" s="174"/>
      <c r="M138" s="175" t="s">
        <v>1</v>
      </c>
      <c r="N138" s="176" t="s">
        <v>37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243</v>
      </c>
      <c r="AT138" s="161" t="s">
        <v>362</v>
      </c>
      <c r="AU138" s="161" t="s">
        <v>83</v>
      </c>
      <c r="AY138" s="14" t="s">
        <v>226</v>
      </c>
      <c r="BE138" s="162">
        <f t="shared" si="4"/>
        <v>0</v>
      </c>
      <c r="BF138" s="162">
        <f t="shared" si="5"/>
        <v>39.32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83</v>
      </c>
      <c r="BK138" s="162">
        <f t="shared" si="9"/>
        <v>39.32</v>
      </c>
      <c r="BL138" s="14" t="s">
        <v>233</v>
      </c>
      <c r="BM138" s="161" t="s">
        <v>260</v>
      </c>
    </row>
    <row r="139" spans="1:65" s="2" customFormat="1" ht="33" customHeight="1">
      <c r="A139" s="26"/>
      <c r="B139" s="149"/>
      <c r="C139" s="150" t="s">
        <v>247</v>
      </c>
      <c r="D139" s="150" t="s">
        <v>229</v>
      </c>
      <c r="E139" s="151" t="s">
        <v>2213</v>
      </c>
      <c r="F139" s="152" t="s">
        <v>2214</v>
      </c>
      <c r="G139" s="153" t="s">
        <v>232</v>
      </c>
      <c r="H139" s="154">
        <v>53</v>
      </c>
      <c r="I139" s="155">
        <v>0.68</v>
      </c>
      <c r="J139" s="155">
        <f t="shared" si="0"/>
        <v>36.04</v>
      </c>
      <c r="K139" s="156"/>
      <c r="L139" s="27"/>
      <c r="M139" s="157" t="s">
        <v>1</v>
      </c>
      <c r="N139" s="158" t="s">
        <v>37</v>
      </c>
      <c r="O139" s="159">
        <v>0</v>
      </c>
      <c r="P139" s="159">
        <f t="shared" si="1"/>
        <v>0</v>
      </c>
      <c r="Q139" s="159">
        <v>0</v>
      </c>
      <c r="R139" s="159">
        <f t="shared" si="2"/>
        <v>0</v>
      </c>
      <c r="S139" s="159">
        <v>0</v>
      </c>
      <c r="T139" s="160">
        <f t="shared" si="3"/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233</v>
      </c>
      <c r="AT139" s="161" t="s">
        <v>229</v>
      </c>
      <c r="AU139" s="161" t="s">
        <v>83</v>
      </c>
      <c r="AY139" s="14" t="s">
        <v>226</v>
      </c>
      <c r="BE139" s="162">
        <f t="shared" si="4"/>
        <v>0</v>
      </c>
      <c r="BF139" s="162">
        <f t="shared" si="5"/>
        <v>36.04</v>
      </c>
      <c r="BG139" s="162">
        <f t="shared" si="6"/>
        <v>0</v>
      </c>
      <c r="BH139" s="162">
        <f t="shared" si="7"/>
        <v>0</v>
      </c>
      <c r="BI139" s="162">
        <f t="shared" si="8"/>
        <v>0</v>
      </c>
      <c r="BJ139" s="14" t="s">
        <v>83</v>
      </c>
      <c r="BK139" s="162">
        <f t="shared" si="9"/>
        <v>36.04</v>
      </c>
      <c r="BL139" s="14" t="s">
        <v>233</v>
      </c>
      <c r="BM139" s="161" t="s">
        <v>7</v>
      </c>
    </row>
    <row r="140" spans="1:65" s="2" customFormat="1" ht="33" customHeight="1">
      <c r="A140" s="26"/>
      <c r="B140" s="149"/>
      <c r="C140" s="167" t="s">
        <v>263</v>
      </c>
      <c r="D140" s="167" t="s">
        <v>362</v>
      </c>
      <c r="E140" s="168" t="s">
        <v>2215</v>
      </c>
      <c r="F140" s="169" t="s">
        <v>2216</v>
      </c>
      <c r="G140" s="170" t="s">
        <v>232</v>
      </c>
      <c r="H140" s="171">
        <v>53.795000000000002</v>
      </c>
      <c r="I140" s="172">
        <v>7.18</v>
      </c>
      <c r="J140" s="172">
        <f t="shared" si="0"/>
        <v>386.25</v>
      </c>
      <c r="K140" s="173"/>
      <c r="L140" s="174"/>
      <c r="M140" s="175" t="s">
        <v>1</v>
      </c>
      <c r="N140" s="176" t="s">
        <v>37</v>
      </c>
      <c r="O140" s="159">
        <v>0</v>
      </c>
      <c r="P140" s="159">
        <f t="shared" si="1"/>
        <v>0</v>
      </c>
      <c r="Q140" s="159">
        <v>0</v>
      </c>
      <c r="R140" s="159">
        <f t="shared" si="2"/>
        <v>0</v>
      </c>
      <c r="S140" s="159">
        <v>0</v>
      </c>
      <c r="T140" s="160">
        <f t="shared" si="3"/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243</v>
      </c>
      <c r="AT140" s="161" t="s">
        <v>362</v>
      </c>
      <c r="AU140" s="161" t="s">
        <v>83</v>
      </c>
      <c r="AY140" s="14" t="s">
        <v>226</v>
      </c>
      <c r="BE140" s="162">
        <f t="shared" si="4"/>
        <v>0</v>
      </c>
      <c r="BF140" s="162">
        <f t="shared" si="5"/>
        <v>386.25</v>
      </c>
      <c r="BG140" s="162">
        <f t="shared" si="6"/>
        <v>0</v>
      </c>
      <c r="BH140" s="162">
        <f t="shared" si="7"/>
        <v>0</v>
      </c>
      <c r="BI140" s="162">
        <f t="shared" si="8"/>
        <v>0</v>
      </c>
      <c r="BJ140" s="14" t="s">
        <v>83</v>
      </c>
      <c r="BK140" s="162">
        <f t="shared" si="9"/>
        <v>386.25</v>
      </c>
      <c r="BL140" s="14" t="s">
        <v>233</v>
      </c>
      <c r="BM140" s="161" t="s">
        <v>266</v>
      </c>
    </row>
    <row r="141" spans="1:65" s="2" customFormat="1" ht="33" customHeight="1">
      <c r="A141" s="26"/>
      <c r="B141" s="149"/>
      <c r="C141" s="150" t="s">
        <v>250</v>
      </c>
      <c r="D141" s="150" t="s">
        <v>229</v>
      </c>
      <c r="E141" s="151" t="s">
        <v>2217</v>
      </c>
      <c r="F141" s="152" t="s">
        <v>2218</v>
      </c>
      <c r="G141" s="153" t="s">
        <v>232</v>
      </c>
      <c r="H141" s="154">
        <v>28</v>
      </c>
      <c r="I141" s="155">
        <v>1.1100000000000001</v>
      </c>
      <c r="J141" s="155">
        <f t="shared" si="0"/>
        <v>31.08</v>
      </c>
      <c r="K141" s="156"/>
      <c r="L141" s="27"/>
      <c r="M141" s="157" t="s">
        <v>1</v>
      </c>
      <c r="N141" s="158" t="s">
        <v>37</v>
      </c>
      <c r="O141" s="159">
        <v>0</v>
      </c>
      <c r="P141" s="159">
        <f t="shared" si="1"/>
        <v>0</v>
      </c>
      <c r="Q141" s="159">
        <v>0</v>
      </c>
      <c r="R141" s="159">
        <f t="shared" si="2"/>
        <v>0</v>
      </c>
      <c r="S141" s="159">
        <v>0</v>
      </c>
      <c r="T141" s="160">
        <f t="shared" si="3"/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233</v>
      </c>
      <c r="AT141" s="161" t="s">
        <v>229</v>
      </c>
      <c r="AU141" s="161" t="s">
        <v>83</v>
      </c>
      <c r="AY141" s="14" t="s">
        <v>226</v>
      </c>
      <c r="BE141" s="162">
        <f t="shared" si="4"/>
        <v>0</v>
      </c>
      <c r="BF141" s="162">
        <f t="shared" si="5"/>
        <v>31.08</v>
      </c>
      <c r="BG141" s="162">
        <f t="shared" si="6"/>
        <v>0</v>
      </c>
      <c r="BH141" s="162">
        <f t="shared" si="7"/>
        <v>0</v>
      </c>
      <c r="BI141" s="162">
        <f t="shared" si="8"/>
        <v>0</v>
      </c>
      <c r="BJ141" s="14" t="s">
        <v>83</v>
      </c>
      <c r="BK141" s="162">
        <f t="shared" si="9"/>
        <v>31.08</v>
      </c>
      <c r="BL141" s="14" t="s">
        <v>233</v>
      </c>
      <c r="BM141" s="161" t="s">
        <v>270</v>
      </c>
    </row>
    <row r="142" spans="1:65" s="2" customFormat="1" ht="33" customHeight="1">
      <c r="A142" s="26"/>
      <c r="B142" s="149"/>
      <c r="C142" s="167" t="s">
        <v>273</v>
      </c>
      <c r="D142" s="167" t="s">
        <v>362</v>
      </c>
      <c r="E142" s="168" t="s">
        <v>2219</v>
      </c>
      <c r="F142" s="169" t="s">
        <v>2220</v>
      </c>
      <c r="G142" s="170" t="s">
        <v>232</v>
      </c>
      <c r="H142" s="171">
        <v>28.42</v>
      </c>
      <c r="I142" s="172">
        <v>15.25</v>
      </c>
      <c r="J142" s="172">
        <f t="shared" si="0"/>
        <v>433.41</v>
      </c>
      <c r="K142" s="173"/>
      <c r="L142" s="174"/>
      <c r="M142" s="175" t="s">
        <v>1</v>
      </c>
      <c r="N142" s="176" t="s">
        <v>37</v>
      </c>
      <c r="O142" s="159">
        <v>0</v>
      </c>
      <c r="P142" s="159">
        <f t="shared" si="1"/>
        <v>0</v>
      </c>
      <c r="Q142" s="159">
        <v>0</v>
      </c>
      <c r="R142" s="159">
        <f t="shared" si="2"/>
        <v>0</v>
      </c>
      <c r="S142" s="159">
        <v>0</v>
      </c>
      <c r="T142" s="160">
        <f t="shared" si="3"/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243</v>
      </c>
      <c r="AT142" s="161" t="s">
        <v>362</v>
      </c>
      <c r="AU142" s="161" t="s">
        <v>83</v>
      </c>
      <c r="AY142" s="14" t="s">
        <v>226</v>
      </c>
      <c r="BE142" s="162">
        <f t="shared" si="4"/>
        <v>0</v>
      </c>
      <c r="BF142" s="162">
        <f t="shared" si="5"/>
        <v>433.41</v>
      </c>
      <c r="BG142" s="162">
        <f t="shared" si="6"/>
        <v>0</v>
      </c>
      <c r="BH142" s="162">
        <f t="shared" si="7"/>
        <v>0</v>
      </c>
      <c r="BI142" s="162">
        <f t="shared" si="8"/>
        <v>0</v>
      </c>
      <c r="BJ142" s="14" t="s">
        <v>83</v>
      </c>
      <c r="BK142" s="162">
        <f t="shared" si="9"/>
        <v>433.41</v>
      </c>
      <c r="BL142" s="14" t="s">
        <v>233</v>
      </c>
      <c r="BM142" s="161" t="s">
        <v>276</v>
      </c>
    </row>
    <row r="143" spans="1:65" s="2" customFormat="1" ht="24.2" customHeight="1">
      <c r="A143" s="26"/>
      <c r="B143" s="149"/>
      <c r="C143" s="150" t="s">
        <v>254</v>
      </c>
      <c r="D143" s="150" t="s">
        <v>229</v>
      </c>
      <c r="E143" s="151" t="s">
        <v>2221</v>
      </c>
      <c r="F143" s="152" t="s">
        <v>2222</v>
      </c>
      <c r="G143" s="153" t="s">
        <v>269</v>
      </c>
      <c r="H143" s="154">
        <v>10</v>
      </c>
      <c r="I143" s="155">
        <v>5.79</v>
      </c>
      <c r="J143" s="155">
        <f t="shared" si="0"/>
        <v>57.9</v>
      </c>
      <c r="K143" s="156"/>
      <c r="L143" s="27"/>
      <c r="M143" s="157" t="s">
        <v>1</v>
      </c>
      <c r="N143" s="158" t="s">
        <v>37</v>
      </c>
      <c r="O143" s="159">
        <v>0</v>
      </c>
      <c r="P143" s="159">
        <f t="shared" si="1"/>
        <v>0</v>
      </c>
      <c r="Q143" s="159">
        <v>0</v>
      </c>
      <c r="R143" s="159">
        <f t="shared" si="2"/>
        <v>0</v>
      </c>
      <c r="S143" s="159">
        <v>0</v>
      </c>
      <c r="T143" s="160">
        <f t="shared" si="3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233</v>
      </c>
      <c r="AT143" s="161" t="s">
        <v>229</v>
      </c>
      <c r="AU143" s="161" t="s">
        <v>83</v>
      </c>
      <c r="AY143" s="14" t="s">
        <v>226</v>
      </c>
      <c r="BE143" s="162">
        <f t="shared" si="4"/>
        <v>0</v>
      </c>
      <c r="BF143" s="162">
        <f t="shared" si="5"/>
        <v>57.9</v>
      </c>
      <c r="BG143" s="162">
        <f t="shared" si="6"/>
        <v>0</v>
      </c>
      <c r="BH143" s="162">
        <f t="shared" si="7"/>
        <v>0</v>
      </c>
      <c r="BI143" s="162">
        <f t="shared" si="8"/>
        <v>0</v>
      </c>
      <c r="BJ143" s="14" t="s">
        <v>83</v>
      </c>
      <c r="BK143" s="162">
        <f t="shared" si="9"/>
        <v>57.9</v>
      </c>
      <c r="BL143" s="14" t="s">
        <v>233</v>
      </c>
      <c r="BM143" s="161" t="s">
        <v>279</v>
      </c>
    </row>
    <row r="144" spans="1:65" s="2" customFormat="1" ht="16.5" customHeight="1">
      <c r="A144" s="26"/>
      <c r="B144" s="149"/>
      <c r="C144" s="167" t="s">
        <v>280</v>
      </c>
      <c r="D144" s="167" t="s">
        <v>362</v>
      </c>
      <c r="E144" s="168" t="s">
        <v>2223</v>
      </c>
      <c r="F144" s="169" t="s">
        <v>2224</v>
      </c>
      <c r="G144" s="170" t="s">
        <v>269</v>
      </c>
      <c r="H144" s="171">
        <v>10</v>
      </c>
      <c r="I144" s="172">
        <v>13.92</v>
      </c>
      <c r="J144" s="172">
        <f t="shared" si="0"/>
        <v>139.19999999999999</v>
      </c>
      <c r="K144" s="173"/>
      <c r="L144" s="174"/>
      <c r="M144" s="175" t="s">
        <v>1</v>
      </c>
      <c r="N144" s="176" t="s">
        <v>37</v>
      </c>
      <c r="O144" s="159">
        <v>0</v>
      </c>
      <c r="P144" s="159">
        <f t="shared" si="1"/>
        <v>0</v>
      </c>
      <c r="Q144" s="159">
        <v>0</v>
      </c>
      <c r="R144" s="159">
        <f t="shared" si="2"/>
        <v>0</v>
      </c>
      <c r="S144" s="159">
        <v>0</v>
      </c>
      <c r="T144" s="160">
        <f t="shared" si="3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243</v>
      </c>
      <c r="AT144" s="161" t="s">
        <v>362</v>
      </c>
      <c r="AU144" s="161" t="s">
        <v>83</v>
      </c>
      <c r="AY144" s="14" t="s">
        <v>226</v>
      </c>
      <c r="BE144" s="162">
        <f t="shared" si="4"/>
        <v>0</v>
      </c>
      <c r="BF144" s="162">
        <f t="shared" si="5"/>
        <v>139.19999999999999</v>
      </c>
      <c r="BG144" s="162">
        <f t="shared" si="6"/>
        <v>0</v>
      </c>
      <c r="BH144" s="162">
        <f t="shared" si="7"/>
        <v>0</v>
      </c>
      <c r="BI144" s="162">
        <f t="shared" si="8"/>
        <v>0</v>
      </c>
      <c r="BJ144" s="14" t="s">
        <v>83</v>
      </c>
      <c r="BK144" s="162">
        <f t="shared" si="9"/>
        <v>139.19999999999999</v>
      </c>
      <c r="BL144" s="14" t="s">
        <v>233</v>
      </c>
      <c r="BM144" s="161" t="s">
        <v>283</v>
      </c>
    </row>
    <row r="145" spans="1:65" s="2" customFormat="1" ht="24.2" customHeight="1">
      <c r="A145" s="26"/>
      <c r="B145" s="149"/>
      <c r="C145" s="150" t="s">
        <v>257</v>
      </c>
      <c r="D145" s="150" t="s">
        <v>229</v>
      </c>
      <c r="E145" s="151" t="s">
        <v>2225</v>
      </c>
      <c r="F145" s="152" t="s">
        <v>2226</v>
      </c>
      <c r="G145" s="153" t="s">
        <v>269</v>
      </c>
      <c r="H145" s="154">
        <v>2</v>
      </c>
      <c r="I145" s="155">
        <v>9.0500000000000007</v>
      </c>
      <c r="J145" s="155">
        <f t="shared" si="0"/>
        <v>18.100000000000001</v>
      </c>
      <c r="K145" s="156"/>
      <c r="L145" s="27"/>
      <c r="M145" s="157" t="s">
        <v>1</v>
      </c>
      <c r="N145" s="158" t="s">
        <v>37</v>
      </c>
      <c r="O145" s="159">
        <v>0</v>
      </c>
      <c r="P145" s="159">
        <f t="shared" si="1"/>
        <v>0</v>
      </c>
      <c r="Q145" s="159">
        <v>0</v>
      </c>
      <c r="R145" s="159">
        <f t="shared" si="2"/>
        <v>0</v>
      </c>
      <c r="S145" s="159">
        <v>0</v>
      </c>
      <c r="T145" s="160">
        <f t="shared" si="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233</v>
      </c>
      <c r="AT145" s="161" t="s">
        <v>229</v>
      </c>
      <c r="AU145" s="161" t="s">
        <v>83</v>
      </c>
      <c r="AY145" s="14" t="s">
        <v>226</v>
      </c>
      <c r="BE145" s="162">
        <f t="shared" si="4"/>
        <v>0</v>
      </c>
      <c r="BF145" s="162">
        <f t="shared" si="5"/>
        <v>18.100000000000001</v>
      </c>
      <c r="BG145" s="162">
        <f t="shared" si="6"/>
        <v>0</v>
      </c>
      <c r="BH145" s="162">
        <f t="shared" si="7"/>
        <v>0</v>
      </c>
      <c r="BI145" s="162">
        <f t="shared" si="8"/>
        <v>0</v>
      </c>
      <c r="BJ145" s="14" t="s">
        <v>83</v>
      </c>
      <c r="BK145" s="162">
        <f t="shared" si="9"/>
        <v>18.100000000000001</v>
      </c>
      <c r="BL145" s="14" t="s">
        <v>233</v>
      </c>
      <c r="BM145" s="161" t="s">
        <v>288</v>
      </c>
    </row>
    <row r="146" spans="1:65" s="2" customFormat="1" ht="24.2" customHeight="1">
      <c r="A146" s="26"/>
      <c r="B146" s="149"/>
      <c r="C146" s="150" t="s">
        <v>293</v>
      </c>
      <c r="D146" s="150" t="s">
        <v>229</v>
      </c>
      <c r="E146" s="151" t="s">
        <v>2227</v>
      </c>
      <c r="F146" s="152" t="s">
        <v>2228</v>
      </c>
      <c r="G146" s="153" t="s">
        <v>269</v>
      </c>
      <c r="H146" s="154">
        <v>1</v>
      </c>
      <c r="I146" s="155">
        <v>23.53</v>
      </c>
      <c r="J146" s="155">
        <f t="shared" si="0"/>
        <v>23.53</v>
      </c>
      <c r="K146" s="156"/>
      <c r="L146" s="27"/>
      <c r="M146" s="157" t="s">
        <v>1</v>
      </c>
      <c r="N146" s="158" t="s">
        <v>37</v>
      </c>
      <c r="O146" s="159">
        <v>0</v>
      </c>
      <c r="P146" s="159">
        <f t="shared" si="1"/>
        <v>0</v>
      </c>
      <c r="Q146" s="159">
        <v>0</v>
      </c>
      <c r="R146" s="159">
        <f t="shared" si="2"/>
        <v>0</v>
      </c>
      <c r="S146" s="159">
        <v>0</v>
      </c>
      <c r="T146" s="160">
        <f t="shared" si="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233</v>
      </c>
      <c r="AT146" s="161" t="s">
        <v>229</v>
      </c>
      <c r="AU146" s="161" t="s">
        <v>83</v>
      </c>
      <c r="AY146" s="14" t="s">
        <v>226</v>
      </c>
      <c r="BE146" s="162">
        <f t="shared" si="4"/>
        <v>0</v>
      </c>
      <c r="BF146" s="162">
        <f t="shared" si="5"/>
        <v>23.53</v>
      </c>
      <c r="BG146" s="162">
        <f t="shared" si="6"/>
        <v>0</v>
      </c>
      <c r="BH146" s="162">
        <f t="shared" si="7"/>
        <v>0</v>
      </c>
      <c r="BI146" s="162">
        <f t="shared" si="8"/>
        <v>0</v>
      </c>
      <c r="BJ146" s="14" t="s">
        <v>83</v>
      </c>
      <c r="BK146" s="162">
        <f t="shared" si="9"/>
        <v>23.53</v>
      </c>
      <c r="BL146" s="14" t="s">
        <v>233</v>
      </c>
      <c r="BM146" s="161" t="s">
        <v>296</v>
      </c>
    </row>
    <row r="147" spans="1:65" s="2" customFormat="1" ht="21.75" customHeight="1">
      <c r="A147" s="26"/>
      <c r="B147" s="149"/>
      <c r="C147" s="167" t="s">
        <v>260</v>
      </c>
      <c r="D147" s="167" t="s">
        <v>362</v>
      </c>
      <c r="E147" s="168" t="s">
        <v>2229</v>
      </c>
      <c r="F147" s="169" t="s">
        <v>2230</v>
      </c>
      <c r="G147" s="170" t="s">
        <v>269</v>
      </c>
      <c r="H147" s="171">
        <v>1</v>
      </c>
      <c r="I147" s="172">
        <v>118.27</v>
      </c>
      <c r="J147" s="172">
        <f t="shared" si="0"/>
        <v>118.27</v>
      </c>
      <c r="K147" s="173"/>
      <c r="L147" s="174"/>
      <c r="M147" s="175" t="s">
        <v>1</v>
      </c>
      <c r="N147" s="176" t="s">
        <v>37</v>
      </c>
      <c r="O147" s="159">
        <v>0</v>
      </c>
      <c r="P147" s="159">
        <f t="shared" si="1"/>
        <v>0</v>
      </c>
      <c r="Q147" s="159">
        <v>0</v>
      </c>
      <c r="R147" s="159">
        <f t="shared" si="2"/>
        <v>0</v>
      </c>
      <c r="S147" s="159">
        <v>0</v>
      </c>
      <c r="T147" s="160">
        <f t="shared" si="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243</v>
      </c>
      <c r="AT147" s="161" t="s">
        <v>362</v>
      </c>
      <c r="AU147" s="161" t="s">
        <v>83</v>
      </c>
      <c r="AY147" s="14" t="s">
        <v>226</v>
      </c>
      <c r="BE147" s="162">
        <f t="shared" si="4"/>
        <v>0</v>
      </c>
      <c r="BF147" s="162">
        <f t="shared" si="5"/>
        <v>118.27</v>
      </c>
      <c r="BG147" s="162">
        <f t="shared" si="6"/>
        <v>0</v>
      </c>
      <c r="BH147" s="162">
        <f t="shared" si="7"/>
        <v>0</v>
      </c>
      <c r="BI147" s="162">
        <f t="shared" si="8"/>
        <v>0</v>
      </c>
      <c r="BJ147" s="14" t="s">
        <v>83</v>
      </c>
      <c r="BK147" s="162">
        <f t="shared" si="9"/>
        <v>118.27</v>
      </c>
      <c r="BL147" s="14" t="s">
        <v>233</v>
      </c>
      <c r="BM147" s="161" t="s">
        <v>299</v>
      </c>
    </row>
    <row r="148" spans="1:65" s="2" customFormat="1" ht="16.5" customHeight="1">
      <c r="A148" s="26"/>
      <c r="B148" s="149"/>
      <c r="C148" s="167" t="s">
        <v>300</v>
      </c>
      <c r="D148" s="167" t="s">
        <v>362</v>
      </c>
      <c r="E148" s="168" t="s">
        <v>2231</v>
      </c>
      <c r="F148" s="169" t="s">
        <v>2232</v>
      </c>
      <c r="G148" s="170" t="s">
        <v>269</v>
      </c>
      <c r="H148" s="171">
        <v>1</v>
      </c>
      <c r="I148" s="172">
        <v>43.59</v>
      </c>
      <c r="J148" s="172">
        <f t="shared" si="0"/>
        <v>43.59</v>
      </c>
      <c r="K148" s="173"/>
      <c r="L148" s="174"/>
      <c r="M148" s="175" t="s">
        <v>1</v>
      </c>
      <c r="N148" s="176" t="s">
        <v>37</v>
      </c>
      <c r="O148" s="159">
        <v>0</v>
      </c>
      <c r="P148" s="159">
        <f t="shared" si="1"/>
        <v>0</v>
      </c>
      <c r="Q148" s="159">
        <v>0</v>
      </c>
      <c r="R148" s="159">
        <f t="shared" si="2"/>
        <v>0</v>
      </c>
      <c r="S148" s="159">
        <v>0</v>
      </c>
      <c r="T148" s="160">
        <f t="shared" si="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243</v>
      </c>
      <c r="AT148" s="161" t="s">
        <v>362</v>
      </c>
      <c r="AU148" s="161" t="s">
        <v>83</v>
      </c>
      <c r="AY148" s="14" t="s">
        <v>226</v>
      </c>
      <c r="BE148" s="162">
        <f t="shared" si="4"/>
        <v>0</v>
      </c>
      <c r="BF148" s="162">
        <f t="shared" si="5"/>
        <v>43.59</v>
      </c>
      <c r="BG148" s="162">
        <f t="shared" si="6"/>
        <v>0</v>
      </c>
      <c r="BH148" s="162">
        <f t="shared" si="7"/>
        <v>0</v>
      </c>
      <c r="BI148" s="162">
        <f t="shared" si="8"/>
        <v>0</v>
      </c>
      <c r="BJ148" s="14" t="s">
        <v>83</v>
      </c>
      <c r="BK148" s="162">
        <f t="shared" si="9"/>
        <v>43.59</v>
      </c>
      <c r="BL148" s="14" t="s">
        <v>233</v>
      </c>
      <c r="BM148" s="161" t="s">
        <v>303</v>
      </c>
    </row>
    <row r="149" spans="1:65" s="2" customFormat="1" ht="33" customHeight="1">
      <c r="A149" s="26"/>
      <c r="B149" s="149"/>
      <c r="C149" s="150" t="s">
        <v>7</v>
      </c>
      <c r="D149" s="150" t="s">
        <v>229</v>
      </c>
      <c r="E149" s="151" t="s">
        <v>2233</v>
      </c>
      <c r="F149" s="152" t="s">
        <v>2234</v>
      </c>
      <c r="G149" s="153" t="s">
        <v>269</v>
      </c>
      <c r="H149" s="154">
        <v>1</v>
      </c>
      <c r="I149" s="155">
        <v>59.42</v>
      </c>
      <c r="J149" s="155">
        <f t="shared" si="0"/>
        <v>59.42</v>
      </c>
      <c r="K149" s="156"/>
      <c r="L149" s="27"/>
      <c r="M149" s="157" t="s">
        <v>1</v>
      </c>
      <c r="N149" s="158" t="s">
        <v>37</v>
      </c>
      <c r="O149" s="159">
        <v>0</v>
      </c>
      <c r="P149" s="159">
        <f t="shared" si="1"/>
        <v>0</v>
      </c>
      <c r="Q149" s="159">
        <v>0</v>
      </c>
      <c r="R149" s="159">
        <f t="shared" si="2"/>
        <v>0</v>
      </c>
      <c r="S149" s="159">
        <v>0</v>
      </c>
      <c r="T149" s="160">
        <f t="shared" si="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233</v>
      </c>
      <c r="AT149" s="161" t="s">
        <v>229</v>
      </c>
      <c r="AU149" s="161" t="s">
        <v>83</v>
      </c>
      <c r="AY149" s="14" t="s">
        <v>226</v>
      </c>
      <c r="BE149" s="162">
        <f t="shared" si="4"/>
        <v>0</v>
      </c>
      <c r="BF149" s="162">
        <f t="shared" si="5"/>
        <v>59.42</v>
      </c>
      <c r="BG149" s="162">
        <f t="shared" si="6"/>
        <v>0</v>
      </c>
      <c r="BH149" s="162">
        <f t="shared" si="7"/>
        <v>0</v>
      </c>
      <c r="BI149" s="162">
        <f t="shared" si="8"/>
        <v>0</v>
      </c>
      <c r="BJ149" s="14" t="s">
        <v>83</v>
      </c>
      <c r="BK149" s="162">
        <f t="shared" si="9"/>
        <v>59.42</v>
      </c>
      <c r="BL149" s="14" t="s">
        <v>233</v>
      </c>
      <c r="BM149" s="161" t="s">
        <v>306</v>
      </c>
    </row>
    <row r="150" spans="1:65" s="2" customFormat="1" ht="33" customHeight="1">
      <c r="A150" s="26"/>
      <c r="B150" s="149"/>
      <c r="C150" s="167" t="s">
        <v>309</v>
      </c>
      <c r="D150" s="167" t="s">
        <v>362</v>
      </c>
      <c r="E150" s="168" t="s">
        <v>2235</v>
      </c>
      <c r="F150" s="169" t="s">
        <v>2236</v>
      </c>
      <c r="G150" s="170" t="s">
        <v>269</v>
      </c>
      <c r="H150" s="171">
        <v>1</v>
      </c>
      <c r="I150" s="172">
        <v>259.60000000000002</v>
      </c>
      <c r="J150" s="172">
        <f t="shared" si="0"/>
        <v>259.60000000000002</v>
      </c>
      <c r="K150" s="173"/>
      <c r="L150" s="174"/>
      <c r="M150" s="175" t="s">
        <v>1</v>
      </c>
      <c r="N150" s="176" t="s">
        <v>37</v>
      </c>
      <c r="O150" s="159">
        <v>0</v>
      </c>
      <c r="P150" s="159">
        <f t="shared" si="1"/>
        <v>0</v>
      </c>
      <c r="Q150" s="159">
        <v>0</v>
      </c>
      <c r="R150" s="159">
        <f t="shared" si="2"/>
        <v>0</v>
      </c>
      <c r="S150" s="159">
        <v>0</v>
      </c>
      <c r="T150" s="160">
        <f t="shared" si="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243</v>
      </c>
      <c r="AT150" s="161" t="s">
        <v>362</v>
      </c>
      <c r="AU150" s="161" t="s">
        <v>83</v>
      </c>
      <c r="AY150" s="14" t="s">
        <v>226</v>
      </c>
      <c r="BE150" s="162">
        <f t="shared" si="4"/>
        <v>0</v>
      </c>
      <c r="BF150" s="162">
        <f t="shared" si="5"/>
        <v>259.60000000000002</v>
      </c>
      <c r="BG150" s="162">
        <f t="shared" si="6"/>
        <v>0</v>
      </c>
      <c r="BH150" s="162">
        <f t="shared" si="7"/>
        <v>0</v>
      </c>
      <c r="BI150" s="162">
        <f t="shared" si="8"/>
        <v>0</v>
      </c>
      <c r="BJ150" s="14" t="s">
        <v>83</v>
      </c>
      <c r="BK150" s="162">
        <f t="shared" si="9"/>
        <v>259.60000000000002</v>
      </c>
      <c r="BL150" s="14" t="s">
        <v>233</v>
      </c>
      <c r="BM150" s="161" t="s">
        <v>312</v>
      </c>
    </row>
    <row r="151" spans="1:65" s="2" customFormat="1" ht="16.5" customHeight="1">
      <c r="A151" s="26"/>
      <c r="B151" s="149"/>
      <c r="C151" s="150" t="s">
        <v>266</v>
      </c>
      <c r="D151" s="150" t="s">
        <v>229</v>
      </c>
      <c r="E151" s="151" t="s">
        <v>2237</v>
      </c>
      <c r="F151" s="152" t="s">
        <v>2238</v>
      </c>
      <c r="G151" s="153" t="s">
        <v>232</v>
      </c>
      <c r="H151" s="154">
        <v>84</v>
      </c>
      <c r="I151" s="155">
        <v>3.98</v>
      </c>
      <c r="J151" s="155">
        <f t="shared" si="0"/>
        <v>334.32</v>
      </c>
      <c r="K151" s="156"/>
      <c r="L151" s="27"/>
      <c r="M151" s="157" t="s">
        <v>1</v>
      </c>
      <c r="N151" s="158" t="s">
        <v>37</v>
      </c>
      <c r="O151" s="159">
        <v>0</v>
      </c>
      <c r="P151" s="159">
        <f t="shared" si="1"/>
        <v>0</v>
      </c>
      <c r="Q151" s="159">
        <v>0</v>
      </c>
      <c r="R151" s="159">
        <f t="shared" si="2"/>
        <v>0</v>
      </c>
      <c r="S151" s="159">
        <v>0</v>
      </c>
      <c r="T151" s="160">
        <f t="shared" si="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233</v>
      </c>
      <c r="AT151" s="161" t="s">
        <v>229</v>
      </c>
      <c r="AU151" s="161" t="s">
        <v>83</v>
      </c>
      <c r="AY151" s="14" t="s">
        <v>226</v>
      </c>
      <c r="BE151" s="162">
        <f t="shared" si="4"/>
        <v>0</v>
      </c>
      <c r="BF151" s="162">
        <f t="shared" si="5"/>
        <v>334.32</v>
      </c>
      <c r="BG151" s="162">
        <f t="shared" si="6"/>
        <v>0</v>
      </c>
      <c r="BH151" s="162">
        <f t="shared" si="7"/>
        <v>0</v>
      </c>
      <c r="BI151" s="162">
        <f t="shared" si="8"/>
        <v>0</v>
      </c>
      <c r="BJ151" s="14" t="s">
        <v>83</v>
      </c>
      <c r="BK151" s="162">
        <f t="shared" si="9"/>
        <v>334.32</v>
      </c>
      <c r="BL151" s="14" t="s">
        <v>233</v>
      </c>
      <c r="BM151" s="161" t="s">
        <v>315</v>
      </c>
    </row>
    <row r="152" spans="1:65" s="2" customFormat="1" ht="24.2" customHeight="1">
      <c r="A152" s="26"/>
      <c r="B152" s="149"/>
      <c r="C152" s="150" t="s">
        <v>316</v>
      </c>
      <c r="D152" s="150" t="s">
        <v>229</v>
      </c>
      <c r="E152" s="151" t="s">
        <v>2239</v>
      </c>
      <c r="F152" s="152" t="s">
        <v>2240</v>
      </c>
      <c r="G152" s="153" t="s">
        <v>232</v>
      </c>
      <c r="H152" s="154">
        <v>84</v>
      </c>
      <c r="I152" s="155">
        <v>0.87</v>
      </c>
      <c r="J152" s="155">
        <f t="shared" si="0"/>
        <v>73.08</v>
      </c>
      <c r="K152" s="156"/>
      <c r="L152" s="27"/>
      <c r="M152" s="157" t="s">
        <v>1</v>
      </c>
      <c r="N152" s="158" t="s">
        <v>37</v>
      </c>
      <c r="O152" s="159">
        <v>0</v>
      </c>
      <c r="P152" s="159">
        <f t="shared" si="1"/>
        <v>0</v>
      </c>
      <c r="Q152" s="159">
        <v>0</v>
      </c>
      <c r="R152" s="159">
        <f t="shared" si="2"/>
        <v>0</v>
      </c>
      <c r="S152" s="159">
        <v>0</v>
      </c>
      <c r="T152" s="160">
        <f t="shared" si="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233</v>
      </c>
      <c r="AT152" s="161" t="s">
        <v>229</v>
      </c>
      <c r="AU152" s="161" t="s">
        <v>83</v>
      </c>
      <c r="AY152" s="14" t="s">
        <v>226</v>
      </c>
      <c r="BE152" s="162">
        <f t="shared" si="4"/>
        <v>0</v>
      </c>
      <c r="BF152" s="162">
        <f t="shared" si="5"/>
        <v>73.08</v>
      </c>
      <c r="BG152" s="162">
        <f t="shared" si="6"/>
        <v>0</v>
      </c>
      <c r="BH152" s="162">
        <f t="shared" si="7"/>
        <v>0</v>
      </c>
      <c r="BI152" s="162">
        <f t="shared" si="8"/>
        <v>0</v>
      </c>
      <c r="BJ152" s="14" t="s">
        <v>83</v>
      </c>
      <c r="BK152" s="162">
        <f t="shared" si="9"/>
        <v>73.08</v>
      </c>
      <c r="BL152" s="14" t="s">
        <v>233</v>
      </c>
      <c r="BM152" s="161" t="s">
        <v>319</v>
      </c>
    </row>
    <row r="153" spans="1:65" s="2" customFormat="1" ht="16.5" customHeight="1">
      <c r="A153" s="26"/>
      <c r="B153" s="149"/>
      <c r="C153" s="150" t="s">
        <v>270</v>
      </c>
      <c r="D153" s="150" t="s">
        <v>229</v>
      </c>
      <c r="E153" s="151" t="s">
        <v>2241</v>
      </c>
      <c r="F153" s="152" t="s">
        <v>2242</v>
      </c>
      <c r="G153" s="153" t="s">
        <v>269</v>
      </c>
      <c r="H153" s="154">
        <v>1</v>
      </c>
      <c r="I153" s="155">
        <v>26.99</v>
      </c>
      <c r="J153" s="155">
        <f t="shared" si="0"/>
        <v>26.99</v>
      </c>
      <c r="K153" s="156"/>
      <c r="L153" s="27"/>
      <c r="M153" s="157" t="s">
        <v>1</v>
      </c>
      <c r="N153" s="158" t="s">
        <v>37</v>
      </c>
      <c r="O153" s="159">
        <v>0</v>
      </c>
      <c r="P153" s="159">
        <f t="shared" si="1"/>
        <v>0</v>
      </c>
      <c r="Q153" s="159">
        <v>0</v>
      </c>
      <c r="R153" s="159">
        <f t="shared" si="2"/>
        <v>0</v>
      </c>
      <c r="S153" s="159">
        <v>0</v>
      </c>
      <c r="T153" s="160">
        <f t="shared" si="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233</v>
      </c>
      <c r="AT153" s="161" t="s">
        <v>229</v>
      </c>
      <c r="AU153" s="161" t="s">
        <v>83</v>
      </c>
      <c r="AY153" s="14" t="s">
        <v>226</v>
      </c>
      <c r="BE153" s="162">
        <f t="shared" si="4"/>
        <v>0</v>
      </c>
      <c r="BF153" s="162">
        <f t="shared" si="5"/>
        <v>26.99</v>
      </c>
      <c r="BG153" s="162">
        <f t="shared" si="6"/>
        <v>0</v>
      </c>
      <c r="BH153" s="162">
        <f t="shared" si="7"/>
        <v>0</v>
      </c>
      <c r="BI153" s="162">
        <f t="shared" si="8"/>
        <v>0</v>
      </c>
      <c r="BJ153" s="14" t="s">
        <v>83</v>
      </c>
      <c r="BK153" s="162">
        <f t="shared" si="9"/>
        <v>26.99</v>
      </c>
      <c r="BL153" s="14" t="s">
        <v>233</v>
      </c>
      <c r="BM153" s="161" t="s">
        <v>324</v>
      </c>
    </row>
    <row r="154" spans="1:65" s="2" customFormat="1" ht="16.5" customHeight="1">
      <c r="A154" s="26"/>
      <c r="B154" s="149"/>
      <c r="C154" s="167" t="s">
        <v>327</v>
      </c>
      <c r="D154" s="167" t="s">
        <v>362</v>
      </c>
      <c r="E154" s="168" t="s">
        <v>2243</v>
      </c>
      <c r="F154" s="169" t="s">
        <v>2244</v>
      </c>
      <c r="G154" s="170" t="s">
        <v>269</v>
      </c>
      <c r="H154" s="171">
        <v>1</v>
      </c>
      <c r="I154" s="172">
        <v>25.86</v>
      </c>
      <c r="J154" s="172">
        <f t="shared" si="0"/>
        <v>25.86</v>
      </c>
      <c r="K154" s="173"/>
      <c r="L154" s="174"/>
      <c r="M154" s="175" t="s">
        <v>1</v>
      </c>
      <c r="N154" s="176" t="s">
        <v>37</v>
      </c>
      <c r="O154" s="159">
        <v>0</v>
      </c>
      <c r="P154" s="159">
        <f t="shared" si="1"/>
        <v>0</v>
      </c>
      <c r="Q154" s="159">
        <v>0</v>
      </c>
      <c r="R154" s="159">
        <f t="shared" si="2"/>
        <v>0</v>
      </c>
      <c r="S154" s="159">
        <v>0</v>
      </c>
      <c r="T154" s="160">
        <f t="shared" si="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243</v>
      </c>
      <c r="AT154" s="161" t="s">
        <v>362</v>
      </c>
      <c r="AU154" s="161" t="s">
        <v>83</v>
      </c>
      <c r="AY154" s="14" t="s">
        <v>226</v>
      </c>
      <c r="BE154" s="162">
        <f t="shared" si="4"/>
        <v>0</v>
      </c>
      <c r="BF154" s="162">
        <f t="shared" si="5"/>
        <v>25.86</v>
      </c>
      <c r="BG154" s="162">
        <f t="shared" si="6"/>
        <v>0</v>
      </c>
      <c r="BH154" s="162">
        <f t="shared" si="7"/>
        <v>0</v>
      </c>
      <c r="BI154" s="162">
        <f t="shared" si="8"/>
        <v>0</v>
      </c>
      <c r="BJ154" s="14" t="s">
        <v>83</v>
      </c>
      <c r="BK154" s="162">
        <f t="shared" si="9"/>
        <v>25.86</v>
      </c>
      <c r="BL154" s="14" t="s">
        <v>233</v>
      </c>
      <c r="BM154" s="161" t="s">
        <v>330</v>
      </c>
    </row>
    <row r="155" spans="1:65" s="2" customFormat="1" ht="24.2" customHeight="1">
      <c r="A155" s="26"/>
      <c r="B155" s="149"/>
      <c r="C155" s="150" t="s">
        <v>276</v>
      </c>
      <c r="D155" s="150" t="s">
        <v>229</v>
      </c>
      <c r="E155" s="151" t="s">
        <v>2245</v>
      </c>
      <c r="F155" s="152" t="s">
        <v>2246</v>
      </c>
      <c r="G155" s="153" t="s">
        <v>232</v>
      </c>
      <c r="H155" s="154">
        <v>81</v>
      </c>
      <c r="I155" s="155">
        <v>0.97</v>
      </c>
      <c r="J155" s="155">
        <f t="shared" si="0"/>
        <v>78.569999999999993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 t="shared" si="1"/>
        <v>0</v>
      </c>
      <c r="Q155" s="159">
        <v>0</v>
      </c>
      <c r="R155" s="159">
        <f t="shared" si="2"/>
        <v>0</v>
      </c>
      <c r="S155" s="159">
        <v>0</v>
      </c>
      <c r="T155" s="160">
        <f t="shared" si="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233</v>
      </c>
      <c r="AT155" s="161" t="s">
        <v>229</v>
      </c>
      <c r="AU155" s="161" t="s">
        <v>83</v>
      </c>
      <c r="AY155" s="14" t="s">
        <v>226</v>
      </c>
      <c r="BE155" s="162">
        <f t="shared" si="4"/>
        <v>0</v>
      </c>
      <c r="BF155" s="162">
        <f t="shared" si="5"/>
        <v>78.569999999999993</v>
      </c>
      <c r="BG155" s="162">
        <f t="shared" si="6"/>
        <v>0</v>
      </c>
      <c r="BH155" s="162">
        <f t="shared" si="7"/>
        <v>0</v>
      </c>
      <c r="BI155" s="162">
        <f t="shared" si="8"/>
        <v>0</v>
      </c>
      <c r="BJ155" s="14" t="s">
        <v>83</v>
      </c>
      <c r="BK155" s="162">
        <f t="shared" si="9"/>
        <v>78.569999999999993</v>
      </c>
      <c r="BL155" s="14" t="s">
        <v>233</v>
      </c>
      <c r="BM155" s="161" t="s">
        <v>408</v>
      </c>
    </row>
    <row r="156" spans="1:65" s="12" customFormat="1" ht="22.9" customHeight="1">
      <c r="B156" s="137"/>
      <c r="D156" s="138" t="s">
        <v>70</v>
      </c>
      <c r="E156" s="147" t="s">
        <v>284</v>
      </c>
      <c r="F156" s="147" t="s">
        <v>285</v>
      </c>
      <c r="J156" s="148">
        <f>BK156</f>
        <v>7.11</v>
      </c>
      <c r="L156" s="137"/>
      <c r="M156" s="141"/>
      <c r="N156" s="142"/>
      <c r="O156" s="142"/>
      <c r="P156" s="143">
        <f>P157</f>
        <v>0</v>
      </c>
      <c r="Q156" s="142"/>
      <c r="R156" s="143">
        <f>R157</f>
        <v>0</v>
      </c>
      <c r="S156" s="142"/>
      <c r="T156" s="144">
        <f>T157</f>
        <v>0</v>
      </c>
      <c r="AR156" s="138" t="s">
        <v>78</v>
      </c>
      <c r="AT156" s="145" t="s">
        <v>70</v>
      </c>
      <c r="AU156" s="145" t="s">
        <v>78</v>
      </c>
      <c r="AY156" s="138" t="s">
        <v>226</v>
      </c>
      <c r="BK156" s="146">
        <f>BK157</f>
        <v>7.11</v>
      </c>
    </row>
    <row r="157" spans="1:65" s="2" customFormat="1" ht="33" customHeight="1">
      <c r="A157" s="26"/>
      <c r="B157" s="149"/>
      <c r="C157" s="150" t="s">
        <v>409</v>
      </c>
      <c r="D157" s="150" t="s">
        <v>229</v>
      </c>
      <c r="E157" s="151" t="s">
        <v>895</v>
      </c>
      <c r="F157" s="152" t="s">
        <v>896</v>
      </c>
      <c r="G157" s="153" t="s">
        <v>242</v>
      </c>
      <c r="H157" s="154">
        <v>0.19900000000000001</v>
      </c>
      <c r="I157" s="155">
        <v>35.729999999999997</v>
      </c>
      <c r="J157" s="155">
        <f>ROUND(I157*H157,2)</f>
        <v>7.11</v>
      </c>
      <c r="K157" s="156"/>
      <c r="L157" s="27"/>
      <c r="M157" s="157" t="s">
        <v>1</v>
      </c>
      <c r="N157" s="158" t="s">
        <v>37</v>
      </c>
      <c r="O157" s="159">
        <v>0</v>
      </c>
      <c r="P157" s="159">
        <f>O157*H157</f>
        <v>0</v>
      </c>
      <c r="Q157" s="159">
        <v>0</v>
      </c>
      <c r="R157" s="159">
        <f>Q157*H157</f>
        <v>0</v>
      </c>
      <c r="S157" s="159">
        <v>0</v>
      </c>
      <c r="T157" s="160">
        <f>S157*H157</f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233</v>
      </c>
      <c r="AT157" s="161" t="s">
        <v>229</v>
      </c>
      <c r="AU157" s="161" t="s">
        <v>83</v>
      </c>
      <c r="AY157" s="14" t="s">
        <v>226</v>
      </c>
      <c r="BE157" s="162">
        <f>IF(N157="základná",J157,0)</f>
        <v>0</v>
      </c>
      <c r="BF157" s="162">
        <f>IF(N157="znížená",J157,0)</f>
        <v>7.11</v>
      </c>
      <c r="BG157" s="162">
        <f>IF(N157="zákl. prenesená",J157,0)</f>
        <v>0</v>
      </c>
      <c r="BH157" s="162">
        <f>IF(N157="zníž. prenesená",J157,0)</f>
        <v>0</v>
      </c>
      <c r="BI157" s="162">
        <f>IF(N157="nulová",J157,0)</f>
        <v>0</v>
      </c>
      <c r="BJ157" s="14" t="s">
        <v>83</v>
      </c>
      <c r="BK157" s="162">
        <f>ROUND(I157*H157,2)</f>
        <v>7.11</v>
      </c>
      <c r="BL157" s="14" t="s">
        <v>233</v>
      </c>
      <c r="BM157" s="161" t="s">
        <v>412</v>
      </c>
    </row>
    <row r="158" spans="1:65" s="12" customFormat="1" ht="25.9" customHeight="1">
      <c r="B158" s="137"/>
      <c r="D158" s="138" t="s">
        <v>70</v>
      </c>
      <c r="E158" s="139" t="s">
        <v>289</v>
      </c>
      <c r="F158" s="139" t="s">
        <v>290</v>
      </c>
      <c r="J158" s="140">
        <f>BK158</f>
        <v>780.52</v>
      </c>
      <c r="L158" s="137"/>
      <c r="M158" s="141"/>
      <c r="N158" s="142"/>
      <c r="O158" s="142"/>
      <c r="P158" s="143">
        <f>P159</f>
        <v>0</v>
      </c>
      <c r="Q158" s="142"/>
      <c r="R158" s="143">
        <f>R159</f>
        <v>0</v>
      </c>
      <c r="S158" s="142"/>
      <c r="T158" s="144">
        <f>T159</f>
        <v>0</v>
      </c>
      <c r="AR158" s="138" t="s">
        <v>83</v>
      </c>
      <c r="AT158" s="145" t="s">
        <v>70</v>
      </c>
      <c r="AU158" s="145" t="s">
        <v>71</v>
      </c>
      <c r="AY158" s="138" t="s">
        <v>226</v>
      </c>
      <c r="BK158" s="146">
        <f>BK159</f>
        <v>780.52</v>
      </c>
    </row>
    <row r="159" spans="1:65" s="12" customFormat="1" ht="22.9" customHeight="1">
      <c r="B159" s="137"/>
      <c r="D159" s="138" t="s">
        <v>70</v>
      </c>
      <c r="E159" s="147" t="s">
        <v>972</v>
      </c>
      <c r="F159" s="147" t="s">
        <v>973</v>
      </c>
      <c r="J159" s="148">
        <f>BK159</f>
        <v>780.52</v>
      </c>
      <c r="L159" s="137"/>
      <c r="M159" s="141"/>
      <c r="N159" s="142"/>
      <c r="O159" s="142"/>
      <c r="P159" s="143">
        <f>SUM(P160:P175)</f>
        <v>0</v>
      </c>
      <c r="Q159" s="142"/>
      <c r="R159" s="143">
        <f>SUM(R160:R175)</f>
        <v>0</v>
      </c>
      <c r="S159" s="142"/>
      <c r="T159" s="144">
        <f>SUM(T160:T175)</f>
        <v>0</v>
      </c>
      <c r="AR159" s="138" t="s">
        <v>83</v>
      </c>
      <c r="AT159" s="145" t="s">
        <v>70</v>
      </c>
      <c r="AU159" s="145" t="s">
        <v>78</v>
      </c>
      <c r="AY159" s="138" t="s">
        <v>226</v>
      </c>
      <c r="BK159" s="146">
        <f>SUM(BK160:BK175)</f>
        <v>780.52</v>
      </c>
    </row>
    <row r="160" spans="1:65" s="2" customFormat="1" ht="33" customHeight="1">
      <c r="A160" s="26"/>
      <c r="B160" s="149"/>
      <c r="C160" s="150" t="s">
        <v>279</v>
      </c>
      <c r="D160" s="150" t="s">
        <v>229</v>
      </c>
      <c r="E160" s="151" t="s">
        <v>2247</v>
      </c>
      <c r="F160" s="152" t="s">
        <v>2248</v>
      </c>
      <c r="G160" s="153" t="s">
        <v>232</v>
      </c>
      <c r="H160" s="154">
        <v>1</v>
      </c>
      <c r="I160" s="155">
        <v>21.64</v>
      </c>
      <c r="J160" s="155">
        <f t="shared" ref="J160:J175" si="10">ROUND(I160*H160,2)</f>
        <v>21.64</v>
      </c>
      <c r="K160" s="156"/>
      <c r="L160" s="27"/>
      <c r="M160" s="157" t="s">
        <v>1</v>
      </c>
      <c r="N160" s="158" t="s">
        <v>37</v>
      </c>
      <c r="O160" s="159">
        <v>0</v>
      </c>
      <c r="P160" s="159">
        <f t="shared" ref="P160:P175" si="11">O160*H160</f>
        <v>0</v>
      </c>
      <c r="Q160" s="159">
        <v>0</v>
      </c>
      <c r="R160" s="159">
        <f t="shared" ref="R160:R175" si="12">Q160*H160</f>
        <v>0</v>
      </c>
      <c r="S160" s="159">
        <v>0</v>
      </c>
      <c r="T160" s="160">
        <f t="shared" ref="T160:T175" si="13">S160*H160</f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257</v>
      </c>
      <c r="AT160" s="161" t="s">
        <v>229</v>
      </c>
      <c r="AU160" s="161" t="s">
        <v>83</v>
      </c>
      <c r="AY160" s="14" t="s">
        <v>226</v>
      </c>
      <c r="BE160" s="162">
        <f t="shared" ref="BE160:BE175" si="14">IF(N160="základná",J160,0)</f>
        <v>0</v>
      </c>
      <c r="BF160" s="162">
        <f t="shared" ref="BF160:BF175" si="15">IF(N160="znížená",J160,0)</f>
        <v>21.64</v>
      </c>
      <c r="BG160" s="162">
        <f t="shared" ref="BG160:BG175" si="16">IF(N160="zákl. prenesená",J160,0)</f>
        <v>0</v>
      </c>
      <c r="BH160" s="162">
        <f t="shared" ref="BH160:BH175" si="17">IF(N160="zníž. prenesená",J160,0)</f>
        <v>0</v>
      </c>
      <c r="BI160" s="162">
        <f t="shared" ref="BI160:BI175" si="18">IF(N160="nulová",J160,0)</f>
        <v>0</v>
      </c>
      <c r="BJ160" s="14" t="s">
        <v>83</v>
      </c>
      <c r="BK160" s="162">
        <f t="shared" ref="BK160:BK175" si="19">ROUND(I160*H160,2)</f>
        <v>21.64</v>
      </c>
      <c r="BL160" s="14" t="s">
        <v>257</v>
      </c>
      <c r="BM160" s="161" t="s">
        <v>415</v>
      </c>
    </row>
    <row r="161" spans="1:65" s="2" customFormat="1" ht="33" customHeight="1">
      <c r="A161" s="26"/>
      <c r="B161" s="149"/>
      <c r="C161" s="150" t="s">
        <v>416</v>
      </c>
      <c r="D161" s="150" t="s">
        <v>229</v>
      </c>
      <c r="E161" s="151" t="s">
        <v>2249</v>
      </c>
      <c r="F161" s="152" t="s">
        <v>2250</v>
      </c>
      <c r="G161" s="153" t="s">
        <v>232</v>
      </c>
      <c r="H161" s="154">
        <v>2</v>
      </c>
      <c r="I161" s="155">
        <v>27.53</v>
      </c>
      <c r="J161" s="155">
        <f t="shared" si="10"/>
        <v>55.06</v>
      </c>
      <c r="K161" s="156"/>
      <c r="L161" s="27"/>
      <c r="M161" s="157" t="s">
        <v>1</v>
      </c>
      <c r="N161" s="158" t="s">
        <v>37</v>
      </c>
      <c r="O161" s="159">
        <v>0</v>
      </c>
      <c r="P161" s="159">
        <f t="shared" si="11"/>
        <v>0</v>
      </c>
      <c r="Q161" s="159">
        <v>0</v>
      </c>
      <c r="R161" s="159">
        <f t="shared" si="12"/>
        <v>0</v>
      </c>
      <c r="S161" s="159">
        <v>0</v>
      </c>
      <c r="T161" s="160">
        <f t="shared" si="13"/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257</v>
      </c>
      <c r="AT161" s="161" t="s">
        <v>229</v>
      </c>
      <c r="AU161" s="161" t="s">
        <v>83</v>
      </c>
      <c r="AY161" s="14" t="s">
        <v>226</v>
      </c>
      <c r="BE161" s="162">
        <f t="shared" si="14"/>
        <v>0</v>
      </c>
      <c r="BF161" s="162">
        <f t="shared" si="15"/>
        <v>55.06</v>
      </c>
      <c r="BG161" s="162">
        <f t="shared" si="16"/>
        <v>0</v>
      </c>
      <c r="BH161" s="162">
        <f t="shared" si="17"/>
        <v>0</v>
      </c>
      <c r="BI161" s="162">
        <f t="shared" si="18"/>
        <v>0</v>
      </c>
      <c r="BJ161" s="14" t="s">
        <v>83</v>
      </c>
      <c r="BK161" s="162">
        <f t="shared" si="19"/>
        <v>55.06</v>
      </c>
      <c r="BL161" s="14" t="s">
        <v>257</v>
      </c>
      <c r="BM161" s="161" t="s">
        <v>419</v>
      </c>
    </row>
    <row r="162" spans="1:65" s="2" customFormat="1" ht="24.2" customHeight="1">
      <c r="A162" s="26"/>
      <c r="B162" s="149"/>
      <c r="C162" s="150" t="s">
        <v>283</v>
      </c>
      <c r="D162" s="150" t="s">
        <v>229</v>
      </c>
      <c r="E162" s="151" t="s">
        <v>2251</v>
      </c>
      <c r="F162" s="152" t="s">
        <v>2252</v>
      </c>
      <c r="G162" s="153" t="s">
        <v>269</v>
      </c>
      <c r="H162" s="154">
        <v>1</v>
      </c>
      <c r="I162" s="155">
        <v>6.17</v>
      </c>
      <c r="J162" s="155">
        <f t="shared" si="10"/>
        <v>6.17</v>
      </c>
      <c r="K162" s="156"/>
      <c r="L162" s="27"/>
      <c r="M162" s="157" t="s">
        <v>1</v>
      </c>
      <c r="N162" s="158" t="s">
        <v>37</v>
      </c>
      <c r="O162" s="159">
        <v>0</v>
      </c>
      <c r="P162" s="159">
        <f t="shared" si="11"/>
        <v>0</v>
      </c>
      <c r="Q162" s="159">
        <v>0</v>
      </c>
      <c r="R162" s="159">
        <f t="shared" si="12"/>
        <v>0</v>
      </c>
      <c r="S162" s="159">
        <v>0</v>
      </c>
      <c r="T162" s="160">
        <f t="shared" si="13"/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257</v>
      </c>
      <c r="AT162" s="161" t="s">
        <v>229</v>
      </c>
      <c r="AU162" s="161" t="s">
        <v>83</v>
      </c>
      <c r="AY162" s="14" t="s">
        <v>226</v>
      </c>
      <c r="BE162" s="162">
        <f t="shared" si="14"/>
        <v>0</v>
      </c>
      <c r="BF162" s="162">
        <f t="shared" si="15"/>
        <v>6.17</v>
      </c>
      <c r="BG162" s="162">
        <f t="shared" si="16"/>
        <v>0</v>
      </c>
      <c r="BH162" s="162">
        <f t="shared" si="17"/>
        <v>0</v>
      </c>
      <c r="BI162" s="162">
        <f t="shared" si="18"/>
        <v>0</v>
      </c>
      <c r="BJ162" s="14" t="s">
        <v>83</v>
      </c>
      <c r="BK162" s="162">
        <f t="shared" si="19"/>
        <v>6.17</v>
      </c>
      <c r="BL162" s="14" t="s">
        <v>257</v>
      </c>
      <c r="BM162" s="161" t="s">
        <v>424</v>
      </c>
    </row>
    <row r="163" spans="1:65" s="2" customFormat="1" ht="16.5" customHeight="1">
      <c r="A163" s="26"/>
      <c r="B163" s="149"/>
      <c r="C163" s="167" t="s">
        <v>425</v>
      </c>
      <c r="D163" s="167" t="s">
        <v>362</v>
      </c>
      <c r="E163" s="168" t="s">
        <v>2253</v>
      </c>
      <c r="F163" s="169" t="s">
        <v>2254</v>
      </c>
      <c r="G163" s="170" t="s">
        <v>269</v>
      </c>
      <c r="H163" s="171">
        <v>1</v>
      </c>
      <c r="I163" s="172">
        <v>24.26</v>
      </c>
      <c r="J163" s="172">
        <f t="shared" si="10"/>
        <v>24.26</v>
      </c>
      <c r="K163" s="173"/>
      <c r="L163" s="174"/>
      <c r="M163" s="175" t="s">
        <v>1</v>
      </c>
      <c r="N163" s="176" t="s">
        <v>37</v>
      </c>
      <c r="O163" s="159">
        <v>0</v>
      </c>
      <c r="P163" s="159">
        <f t="shared" si="11"/>
        <v>0</v>
      </c>
      <c r="Q163" s="159">
        <v>0</v>
      </c>
      <c r="R163" s="159">
        <f t="shared" si="12"/>
        <v>0</v>
      </c>
      <c r="S163" s="159">
        <v>0</v>
      </c>
      <c r="T163" s="160">
        <f t="shared" si="1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288</v>
      </c>
      <c r="AT163" s="161" t="s">
        <v>362</v>
      </c>
      <c r="AU163" s="161" t="s">
        <v>83</v>
      </c>
      <c r="AY163" s="14" t="s">
        <v>226</v>
      </c>
      <c r="BE163" s="162">
        <f t="shared" si="14"/>
        <v>0</v>
      </c>
      <c r="BF163" s="162">
        <f t="shared" si="15"/>
        <v>24.26</v>
      </c>
      <c r="BG163" s="162">
        <f t="shared" si="16"/>
        <v>0</v>
      </c>
      <c r="BH163" s="162">
        <f t="shared" si="17"/>
        <v>0</v>
      </c>
      <c r="BI163" s="162">
        <f t="shared" si="18"/>
        <v>0</v>
      </c>
      <c r="BJ163" s="14" t="s">
        <v>83</v>
      </c>
      <c r="BK163" s="162">
        <f t="shared" si="19"/>
        <v>24.26</v>
      </c>
      <c r="BL163" s="14" t="s">
        <v>257</v>
      </c>
      <c r="BM163" s="161" t="s">
        <v>428</v>
      </c>
    </row>
    <row r="164" spans="1:65" s="2" customFormat="1" ht="24.2" customHeight="1">
      <c r="A164" s="26"/>
      <c r="B164" s="149"/>
      <c r="C164" s="150" t="s">
        <v>288</v>
      </c>
      <c r="D164" s="150" t="s">
        <v>229</v>
      </c>
      <c r="E164" s="151" t="s">
        <v>1023</v>
      </c>
      <c r="F164" s="152" t="s">
        <v>1024</v>
      </c>
      <c r="G164" s="153" t="s">
        <v>269</v>
      </c>
      <c r="H164" s="154">
        <v>1</v>
      </c>
      <c r="I164" s="155">
        <v>9.6</v>
      </c>
      <c r="J164" s="155">
        <f t="shared" si="10"/>
        <v>9.6</v>
      </c>
      <c r="K164" s="156"/>
      <c r="L164" s="27"/>
      <c r="M164" s="157" t="s">
        <v>1</v>
      </c>
      <c r="N164" s="158" t="s">
        <v>37</v>
      </c>
      <c r="O164" s="159">
        <v>0</v>
      </c>
      <c r="P164" s="159">
        <f t="shared" si="11"/>
        <v>0</v>
      </c>
      <c r="Q164" s="159">
        <v>0</v>
      </c>
      <c r="R164" s="159">
        <f t="shared" si="12"/>
        <v>0</v>
      </c>
      <c r="S164" s="159">
        <v>0</v>
      </c>
      <c r="T164" s="160">
        <f t="shared" si="1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257</v>
      </c>
      <c r="AT164" s="161" t="s">
        <v>229</v>
      </c>
      <c r="AU164" s="161" t="s">
        <v>83</v>
      </c>
      <c r="AY164" s="14" t="s">
        <v>226</v>
      </c>
      <c r="BE164" s="162">
        <f t="shared" si="14"/>
        <v>0</v>
      </c>
      <c r="BF164" s="162">
        <f t="shared" si="15"/>
        <v>9.6</v>
      </c>
      <c r="BG164" s="162">
        <f t="shared" si="16"/>
        <v>0</v>
      </c>
      <c r="BH164" s="162">
        <f t="shared" si="17"/>
        <v>0</v>
      </c>
      <c r="BI164" s="162">
        <f t="shared" si="18"/>
        <v>0</v>
      </c>
      <c r="BJ164" s="14" t="s">
        <v>83</v>
      </c>
      <c r="BK164" s="162">
        <f t="shared" si="19"/>
        <v>9.6</v>
      </c>
      <c r="BL164" s="14" t="s">
        <v>257</v>
      </c>
      <c r="BM164" s="161" t="s">
        <v>431</v>
      </c>
    </row>
    <row r="165" spans="1:65" s="2" customFormat="1" ht="16.5" customHeight="1">
      <c r="A165" s="26"/>
      <c r="B165" s="149"/>
      <c r="C165" s="167" t="s">
        <v>432</v>
      </c>
      <c r="D165" s="167" t="s">
        <v>362</v>
      </c>
      <c r="E165" s="168" t="s">
        <v>1025</v>
      </c>
      <c r="F165" s="169" t="s">
        <v>1026</v>
      </c>
      <c r="G165" s="170" t="s">
        <v>269</v>
      </c>
      <c r="H165" s="171">
        <v>1</v>
      </c>
      <c r="I165" s="172">
        <v>59.61</v>
      </c>
      <c r="J165" s="172">
        <f t="shared" si="10"/>
        <v>59.61</v>
      </c>
      <c r="K165" s="173"/>
      <c r="L165" s="174"/>
      <c r="M165" s="175" t="s">
        <v>1</v>
      </c>
      <c r="N165" s="176" t="s">
        <v>37</v>
      </c>
      <c r="O165" s="159">
        <v>0</v>
      </c>
      <c r="P165" s="159">
        <f t="shared" si="11"/>
        <v>0</v>
      </c>
      <c r="Q165" s="159">
        <v>0</v>
      </c>
      <c r="R165" s="159">
        <f t="shared" si="12"/>
        <v>0</v>
      </c>
      <c r="S165" s="159">
        <v>0</v>
      </c>
      <c r="T165" s="160">
        <f t="shared" si="1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288</v>
      </c>
      <c r="AT165" s="161" t="s">
        <v>362</v>
      </c>
      <c r="AU165" s="161" t="s">
        <v>83</v>
      </c>
      <c r="AY165" s="14" t="s">
        <v>226</v>
      </c>
      <c r="BE165" s="162">
        <f t="shared" si="14"/>
        <v>0</v>
      </c>
      <c r="BF165" s="162">
        <f t="shared" si="15"/>
        <v>59.61</v>
      </c>
      <c r="BG165" s="162">
        <f t="shared" si="16"/>
        <v>0</v>
      </c>
      <c r="BH165" s="162">
        <f t="shared" si="17"/>
        <v>0</v>
      </c>
      <c r="BI165" s="162">
        <f t="shared" si="18"/>
        <v>0</v>
      </c>
      <c r="BJ165" s="14" t="s">
        <v>83</v>
      </c>
      <c r="BK165" s="162">
        <f t="shared" si="19"/>
        <v>59.61</v>
      </c>
      <c r="BL165" s="14" t="s">
        <v>257</v>
      </c>
      <c r="BM165" s="161" t="s">
        <v>435</v>
      </c>
    </row>
    <row r="166" spans="1:65" s="2" customFormat="1" ht="16.5" customHeight="1">
      <c r="A166" s="26"/>
      <c r="B166" s="149"/>
      <c r="C166" s="150" t="s">
        <v>296</v>
      </c>
      <c r="D166" s="150" t="s">
        <v>229</v>
      </c>
      <c r="E166" s="151" t="s">
        <v>2255</v>
      </c>
      <c r="F166" s="152" t="s">
        <v>2256</v>
      </c>
      <c r="G166" s="153" t="s">
        <v>269</v>
      </c>
      <c r="H166" s="154">
        <v>1</v>
      </c>
      <c r="I166" s="155">
        <v>9.58</v>
      </c>
      <c r="J166" s="155">
        <f t="shared" si="10"/>
        <v>9.58</v>
      </c>
      <c r="K166" s="156"/>
      <c r="L166" s="27"/>
      <c r="M166" s="157" t="s">
        <v>1</v>
      </c>
      <c r="N166" s="158" t="s">
        <v>37</v>
      </c>
      <c r="O166" s="159">
        <v>0</v>
      </c>
      <c r="P166" s="159">
        <f t="shared" si="11"/>
        <v>0</v>
      </c>
      <c r="Q166" s="159">
        <v>0</v>
      </c>
      <c r="R166" s="159">
        <f t="shared" si="12"/>
        <v>0</v>
      </c>
      <c r="S166" s="159">
        <v>0</v>
      </c>
      <c r="T166" s="160">
        <f t="shared" si="1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257</v>
      </c>
      <c r="AT166" s="161" t="s">
        <v>229</v>
      </c>
      <c r="AU166" s="161" t="s">
        <v>83</v>
      </c>
      <c r="AY166" s="14" t="s">
        <v>226</v>
      </c>
      <c r="BE166" s="162">
        <f t="shared" si="14"/>
        <v>0</v>
      </c>
      <c r="BF166" s="162">
        <f t="shared" si="15"/>
        <v>9.58</v>
      </c>
      <c r="BG166" s="162">
        <f t="shared" si="16"/>
        <v>0</v>
      </c>
      <c r="BH166" s="162">
        <f t="shared" si="17"/>
        <v>0</v>
      </c>
      <c r="BI166" s="162">
        <f t="shared" si="18"/>
        <v>0</v>
      </c>
      <c r="BJ166" s="14" t="s">
        <v>83</v>
      </c>
      <c r="BK166" s="162">
        <f t="shared" si="19"/>
        <v>9.58</v>
      </c>
      <c r="BL166" s="14" t="s">
        <v>257</v>
      </c>
      <c r="BM166" s="161" t="s">
        <v>438</v>
      </c>
    </row>
    <row r="167" spans="1:65" s="2" customFormat="1" ht="24.2" customHeight="1">
      <c r="A167" s="26"/>
      <c r="B167" s="149"/>
      <c r="C167" s="167" t="s">
        <v>441</v>
      </c>
      <c r="D167" s="167" t="s">
        <v>362</v>
      </c>
      <c r="E167" s="168" t="s">
        <v>2257</v>
      </c>
      <c r="F167" s="169" t="s">
        <v>2258</v>
      </c>
      <c r="G167" s="170" t="s">
        <v>269</v>
      </c>
      <c r="H167" s="171">
        <v>1</v>
      </c>
      <c r="I167" s="172">
        <v>48.15</v>
      </c>
      <c r="J167" s="172">
        <f t="shared" si="10"/>
        <v>48.15</v>
      </c>
      <c r="K167" s="173"/>
      <c r="L167" s="174"/>
      <c r="M167" s="175" t="s">
        <v>1</v>
      </c>
      <c r="N167" s="176" t="s">
        <v>37</v>
      </c>
      <c r="O167" s="159">
        <v>0</v>
      </c>
      <c r="P167" s="159">
        <f t="shared" si="11"/>
        <v>0</v>
      </c>
      <c r="Q167" s="159">
        <v>0</v>
      </c>
      <c r="R167" s="159">
        <f t="shared" si="12"/>
        <v>0</v>
      </c>
      <c r="S167" s="159">
        <v>0</v>
      </c>
      <c r="T167" s="160">
        <f t="shared" si="13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288</v>
      </c>
      <c r="AT167" s="161" t="s">
        <v>362</v>
      </c>
      <c r="AU167" s="161" t="s">
        <v>83</v>
      </c>
      <c r="AY167" s="14" t="s">
        <v>226</v>
      </c>
      <c r="BE167" s="162">
        <f t="shared" si="14"/>
        <v>0</v>
      </c>
      <c r="BF167" s="162">
        <f t="shared" si="15"/>
        <v>48.15</v>
      </c>
      <c r="BG167" s="162">
        <f t="shared" si="16"/>
        <v>0</v>
      </c>
      <c r="BH167" s="162">
        <f t="shared" si="17"/>
        <v>0</v>
      </c>
      <c r="BI167" s="162">
        <f t="shared" si="18"/>
        <v>0</v>
      </c>
      <c r="BJ167" s="14" t="s">
        <v>83</v>
      </c>
      <c r="BK167" s="162">
        <f t="shared" si="19"/>
        <v>48.15</v>
      </c>
      <c r="BL167" s="14" t="s">
        <v>257</v>
      </c>
      <c r="BM167" s="161" t="s">
        <v>444</v>
      </c>
    </row>
    <row r="168" spans="1:65" s="2" customFormat="1" ht="16.5" customHeight="1">
      <c r="A168" s="26"/>
      <c r="B168" s="149"/>
      <c r="C168" s="150" t="s">
        <v>299</v>
      </c>
      <c r="D168" s="150" t="s">
        <v>229</v>
      </c>
      <c r="E168" s="151" t="s">
        <v>2259</v>
      </c>
      <c r="F168" s="152" t="s">
        <v>2260</v>
      </c>
      <c r="G168" s="153" t="s">
        <v>269</v>
      </c>
      <c r="H168" s="154">
        <v>1</v>
      </c>
      <c r="I168" s="155">
        <v>9.57</v>
      </c>
      <c r="J168" s="155">
        <f t="shared" si="10"/>
        <v>9.57</v>
      </c>
      <c r="K168" s="156"/>
      <c r="L168" s="27"/>
      <c r="M168" s="157" t="s">
        <v>1</v>
      </c>
      <c r="N168" s="158" t="s">
        <v>37</v>
      </c>
      <c r="O168" s="159">
        <v>0</v>
      </c>
      <c r="P168" s="159">
        <f t="shared" si="11"/>
        <v>0</v>
      </c>
      <c r="Q168" s="159">
        <v>0</v>
      </c>
      <c r="R168" s="159">
        <f t="shared" si="12"/>
        <v>0</v>
      </c>
      <c r="S168" s="159">
        <v>0</v>
      </c>
      <c r="T168" s="160">
        <f t="shared" si="13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257</v>
      </c>
      <c r="AT168" s="161" t="s">
        <v>229</v>
      </c>
      <c r="AU168" s="161" t="s">
        <v>83</v>
      </c>
      <c r="AY168" s="14" t="s">
        <v>226</v>
      </c>
      <c r="BE168" s="162">
        <f t="shared" si="14"/>
        <v>0</v>
      </c>
      <c r="BF168" s="162">
        <f t="shared" si="15"/>
        <v>9.57</v>
      </c>
      <c r="BG168" s="162">
        <f t="shared" si="16"/>
        <v>0</v>
      </c>
      <c r="BH168" s="162">
        <f t="shared" si="17"/>
        <v>0</v>
      </c>
      <c r="BI168" s="162">
        <f t="shared" si="18"/>
        <v>0</v>
      </c>
      <c r="BJ168" s="14" t="s">
        <v>83</v>
      </c>
      <c r="BK168" s="162">
        <f t="shared" si="19"/>
        <v>9.57</v>
      </c>
      <c r="BL168" s="14" t="s">
        <v>257</v>
      </c>
      <c r="BM168" s="161" t="s">
        <v>447</v>
      </c>
    </row>
    <row r="169" spans="1:65" s="2" customFormat="1" ht="24.2" customHeight="1">
      <c r="A169" s="26"/>
      <c r="B169" s="149"/>
      <c r="C169" s="167" t="s">
        <v>448</v>
      </c>
      <c r="D169" s="167" t="s">
        <v>362</v>
      </c>
      <c r="E169" s="168" t="s">
        <v>2261</v>
      </c>
      <c r="F169" s="169" t="s">
        <v>2262</v>
      </c>
      <c r="G169" s="170" t="s">
        <v>269</v>
      </c>
      <c r="H169" s="171">
        <v>1</v>
      </c>
      <c r="I169" s="172">
        <v>304.83999999999997</v>
      </c>
      <c r="J169" s="172">
        <f t="shared" si="10"/>
        <v>304.83999999999997</v>
      </c>
      <c r="K169" s="173"/>
      <c r="L169" s="174"/>
      <c r="M169" s="175" t="s">
        <v>1</v>
      </c>
      <c r="N169" s="176" t="s">
        <v>37</v>
      </c>
      <c r="O169" s="159">
        <v>0</v>
      </c>
      <c r="P169" s="159">
        <f t="shared" si="11"/>
        <v>0</v>
      </c>
      <c r="Q169" s="159">
        <v>0</v>
      </c>
      <c r="R169" s="159">
        <f t="shared" si="12"/>
        <v>0</v>
      </c>
      <c r="S169" s="159">
        <v>0</v>
      </c>
      <c r="T169" s="160">
        <f t="shared" si="13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288</v>
      </c>
      <c r="AT169" s="161" t="s">
        <v>362</v>
      </c>
      <c r="AU169" s="161" t="s">
        <v>83</v>
      </c>
      <c r="AY169" s="14" t="s">
        <v>226</v>
      </c>
      <c r="BE169" s="162">
        <f t="shared" si="14"/>
        <v>0</v>
      </c>
      <c r="BF169" s="162">
        <f t="shared" si="15"/>
        <v>304.83999999999997</v>
      </c>
      <c r="BG169" s="162">
        <f t="shared" si="16"/>
        <v>0</v>
      </c>
      <c r="BH169" s="162">
        <f t="shared" si="17"/>
        <v>0</v>
      </c>
      <c r="BI169" s="162">
        <f t="shared" si="18"/>
        <v>0</v>
      </c>
      <c r="BJ169" s="14" t="s">
        <v>83</v>
      </c>
      <c r="BK169" s="162">
        <f t="shared" si="19"/>
        <v>304.83999999999997</v>
      </c>
      <c r="BL169" s="14" t="s">
        <v>257</v>
      </c>
      <c r="BM169" s="161" t="s">
        <v>451</v>
      </c>
    </row>
    <row r="170" spans="1:65" s="2" customFormat="1" ht="16.5" customHeight="1">
      <c r="A170" s="26"/>
      <c r="B170" s="149"/>
      <c r="C170" s="150" t="s">
        <v>303</v>
      </c>
      <c r="D170" s="150" t="s">
        <v>229</v>
      </c>
      <c r="E170" s="151" t="s">
        <v>2263</v>
      </c>
      <c r="F170" s="152" t="s">
        <v>2264</v>
      </c>
      <c r="G170" s="153" t="s">
        <v>269</v>
      </c>
      <c r="H170" s="154">
        <v>2</v>
      </c>
      <c r="I170" s="155">
        <v>9.69</v>
      </c>
      <c r="J170" s="155">
        <f t="shared" si="10"/>
        <v>19.38</v>
      </c>
      <c r="K170" s="156"/>
      <c r="L170" s="27"/>
      <c r="M170" s="157" t="s">
        <v>1</v>
      </c>
      <c r="N170" s="158" t="s">
        <v>37</v>
      </c>
      <c r="O170" s="159">
        <v>0</v>
      </c>
      <c r="P170" s="159">
        <f t="shared" si="11"/>
        <v>0</v>
      </c>
      <c r="Q170" s="159">
        <v>0</v>
      </c>
      <c r="R170" s="159">
        <f t="shared" si="12"/>
        <v>0</v>
      </c>
      <c r="S170" s="159">
        <v>0</v>
      </c>
      <c r="T170" s="160">
        <f t="shared" si="13"/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257</v>
      </c>
      <c r="AT170" s="161" t="s">
        <v>229</v>
      </c>
      <c r="AU170" s="161" t="s">
        <v>83</v>
      </c>
      <c r="AY170" s="14" t="s">
        <v>226</v>
      </c>
      <c r="BE170" s="162">
        <f t="shared" si="14"/>
        <v>0</v>
      </c>
      <c r="BF170" s="162">
        <f t="shared" si="15"/>
        <v>19.38</v>
      </c>
      <c r="BG170" s="162">
        <f t="shared" si="16"/>
        <v>0</v>
      </c>
      <c r="BH170" s="162">
        <f t="shared" si="17"/>
        <v>0</v>
      </c>
      <c r="BI170" s="162">
        <f t="shared" si="18"/>
        <v>0</v>
      </c>
      <c r="BJ170" s="14" t="s">
        <v>83</v>
      </c>
      <c r="BK170" s="162">
        <f t="shared" si="19"/>
        <v>19.38</v>
      </c>
      <c r="BL170" s="14" t="s">
        <v>257</v>
      </c>
      <c r="BM170" s="161" t="s">
        <v>454</v>
      </c>
    </row>
    <row r="171" spans="1:65" s="2" customFormat="1" ht="24.2" customHeight="1">
      <c r="A171" s="26"/>
      <c r="B171" s="149"/>
      <c r="C171" s="167" t="s">
        <v>455</v>
      </c>
      <c r="D171" s="167" t="s">
        <v>362</v>
      </c>
      <c r="E171" s="168" t="s">
        <v>2265</v>
      </c>
      <c r="F171" s="169" t="s">
        <v>2266</v>
      </c>
      <c r="G171" s="170" t="s">
        <v>269</v>
      </c>
      <c r="H171" s="171">
        <v>2</v>
      </c>
      <c r="I171" s="172">
        <v>82.35</v>
      </c>
      <c r="J171" s="172">
        <f t="shared" si="10"/>
        <v>164.7</v>
      </c>
      <c r="K171" s="173"/>
      <c r="L171" s="174"/>
      <c r="M171" s="175" t="s">
        <v>1</v>
      </c>
      <c r="N171" s="176" t="s">
        <v>37</v>
      </c>
      <c r="O171" s="159">
        <v>0</v>
      </c>
      <c r="P171" s="159">
        <f t="shared" si="11"/>
        <v>0</v>
      </c>
      <c r="Q171" s="159">
        <v>0</v>
      </c>
      <c r="R171" s="159">
        <f t="shared" si="12"/>
        <v>0</v>
      </c>
      <c r="S171" s="159">
        <v>0</v>
      </c>
      <c r="T171" s="160">
        <f t="shared" si="13"/>
        <v>0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R171" s="161" t="s">
        <v>288</v>
      </c>
      <c r="AT171" s="161" t="s">
        <v>362</v>
      </c>
      <c r="AU171" s="161" t="s">
        <v>83</v>
      </c>
      <c r="AY171" s="14" t="s">
        <v>226</v>
      </c>
      <c r="BE171" s="162">
        <f t="shared" si="14"/>
        <v>0</v>
      </c>
      <c r="BF171" s="162">
        <f t="shared" si="15"/>
        <v>164.7</v>
      </c>
      <c r="BG171" s="162">
        <f t="shared" si="16"/>
        <v>0</v>
      </c>
      <c r="BH171" s="162">
        <f t="shared" si="17"/>
        <v>0</v>
      </c>
      <c r="BI171" s="162">
        <f t="shared" si="18"/>
        <v>0</v>
      </c>
      <c r="BJ171" s="14" t="s">
        <v>83</v>
      </c>
      <c r="BK171" s="162">
        <f t="shared" si="19"/>
        <v>164.7</v>
      </c>
      <c r="BL171" s="14" t="s">
        <v>257</v>
      </c>
      <c r="BM171" s="161" t="s">
        <v>458</v>
      </c>
    </row>
    <row r="172" spans="1:65" s="2" customFormat="1" ht="24.2" customHeight="1">
      <c r="A172" s="26"/>
      <c r="B172" s="149"/>
      <c r="C172" s="150" t="s">
        <v>306</v>
      </c>
      <c r="D172" s="150" t="s">
        <v>229</v>
      </c>
      <c r="E172" s="151" t="s">
        <v>2267</v>
      </c>
      <c r="F172" s="152" t="s">
        <v>2268</v>
      </c>
      <c r="G172" s="153" t="s">
        <v>269</v>
      </c>
      <c r="H172" s="154">
        <v>1</v>
      </c>
      <c r="I172" s="155">
        <v>24.96</v>
      </c>
      <c r="J172" s="155">
        <f t="shared" si="10"/>
        <v>24.96</v>
      </c>
      <c r="K172" s="156"/>
      <c r="L172" s="27"/>
      <c r="M172" s="157" t="s">
        <v>1</v>
      </c>
      <c r="N172" s="158" t="s">
        <v>37</v>
      </c>
      <c r="O172" s="159">
        <v>0</v>
      </c>
      <c r="P172" s="159">
        <f t="shared" si="11"/>
        <v>0</v>
      </c>
      <c r="Q172" s="159">
        <v>0</v>
      </c>
      <c r="R172" s="159">
        <f t="shared" si="12"/>
        <v>0</v>
      </c>
      <c r="S172" s="159">
        <v>0</v>
      </c>
      <c r="T172" s="160">
        <f t="shared" si="13"/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257</v>
      </c>
      <c r="AT172" s="161" t="s">
        <v>229</v>
      </c>
      <c r="AU172" s="161" t="s">
        <v>83</v>
      </c>
      <c r="AY172" s="14" t="s">
        <v>226</v>
      </c>
      <c r="BE172" s="162">
        <f t="shared" si="14"/>
        <v>0</v>
      </c>
      <c r="BF172" s="162">
        <f t="shared" si="15"/>
        <v>24.96</v>
      </c>
      <c r="BG172" s="162">
        <f t="shared" si="16"/>
        <v>0</v>
      </c>
      <c r="BH172" s="162">
        <f t="shared" si="17"/>
        <v>0</v>
      </c>
      <c r="BI172" s="162">
        <f t="shared" si="18"/>
        <v>0</v>
      </c>
      <c r="BJ172" s="14" t="s">
        <v>83</v>
      </c>
      <c r="BK172" s="162">
        <f t="shared" si="19"/>
        <v>24.96</v>
      </c>
      <c r="BL172" s="14" t="s">
        <v>257</v>
      </c>
      <c r="BM172" s="161" t="s">
        <v>461</v>
      </c>
    </row>
    <row r="173" spans="1:65" s="2" customFormat="1" ht="16.5" customHeight="1">
      <c r="A173" s="26"/>
      <c r="B173" s="149"/>
      <c r="C173" s="167" t="s">
        <v>462</v>
      </c>
      <c r="D173" s="167" t="s">
        <v>362</v>
      </c>
      <c r="E173" s="168" t="s">
        <v>2269</v>
      </c>
      <c r="F173" s="169" t="s">
        <v>2270</v>
      </c>
      <c r="G173" s="170" t="s">
        <v>269</v>
      </c>
      <c r="H173" s="171">
        <v>1</v>
      </c>
      <c r="I173" s="172">
        <v>12.65</v>
      </c>
      <c r="J173" s="172">
        <f t="shared" si="10"/>
        <v>12.65</v>
      </c>
      <c r="K173" s="173"/>
      <c r="L173" s="174"/>
      <c r="M173" s="175" t="s">
        <v>1</v>
      </c>
      <c r="N173" s="176" t="s">
        <v>37</v>
      </c>
      <c r="O173" s="159">
        <v>0</v>
      </c>
      <c r="P173" s="159">
        <f t="shared" si="11"/>
        <v>0</v>
      </c>
      <c r="Q173" s="159">
        <v>0</v>
      </c>
      <c r="R173" s="159">
        <f t="shared" si="12"/>
        <v>0</v>
      </c>
      <c r="S173" s="159">
        <v>0</v>
      </c>
      <c r="T173" s="160">
        <f t="shared" si="13"/>
        <v>0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R173" s="161" t="s">
        <v>288</v>
      </c>
      <c r="AT173" s="161" t="s">
        <v>362</v>
      </c>
      <c r="AU173" s="161" t="s">
        <v>83</v>
      </c>
      <c r="AY173" s="14" t="s">
        <v>226</v>
      </c>
      <c r="BE173" s="162">
        <f t="shared" si="14"/>
        <v>0</v>
      </c>
      <c r="BF173" s="162">
        <f t="shared" si="15"/>
        <v>12.65</v>
      </c>
      <c r="BG173" s="162">
        <f t="shared" si="16"/>
        <v>0</v>
      </c>
      <c r="BH173" s="162">
        <f t="shared" si="17"/>
        <v>0</v>
      </c>
      <c r="BI173" s="162">
        <f t="shared" si="18"/>
        <v>0</v>
      </c>
      <c r="BJ173" s="14" t="s">
        <v>83</v>
      </c>
      <c r="BK173" s="162">
        <f t="shared" si="19"/>
        <v>12.65</v>
      </c>
      <c r="BL173" s="14" t="s">
        <v>257</v>
      </c>
      <c r="BM173" s="161" t="s">
        <v>465</v>
      </c>
    </row>
    <row r="174" spans="1:65" s="2" customFormat="1" ht="16.5" customHeight="1">
      <c r="A174" s="26"/>
      <c r="B174" s="149"/>
      <c r="C174" s="167" t="s">
        <v>312</v>
      </c>
      <c r="D174" s="167" t="s">
        <v>362</v>
      </c>
      <c r="E174" s="168" t="s">
        <v>2271</v>
      </c>
      <c r="F174" s="169" t="s">
        <v>2272</v>
      </c>
      <c r="G174" s="170" t="s">
        <v>269</v>
      </c>
      <c r="H174" s="171">
        <v>1</v>
      </c>
      <c r="I174" s="172">
        <v>9.35</v>
      </c>
      <c r="J174" s="172">
        <f t="shared" si="10"/>
        <v>9.35</v>
      </c>
      <c r="K174" s="173"/>
      <c r="L174" s="174"/>
      <c r="M174" s="175" t="s">
        <v>1</v>
      </c>
      <c r="N174" s="176" t="s">
        <v>37</v>
      </c>
      <c r="O174" s="159">
        <v>0</v>
      </c>
      <c r="P174" s="159">
        <f t="shared" si="11"/>
        <v>0</v>
      </c>
      <c r="Q174" s="159">
        <v>0</v>
      </c>
      <c r="R174" s="159">
        <f t="shared" si="12"/>
        <v>0</v>
      </c>
      <c r="S174" s="159">
        <v>0</v>
      </c>
      <c r="T174" s="160">
        <f t="shared" si="13"/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288</v>
      </c>
      <c r="AT174" s="161" t="s">
        <v>362</v>
      </c>
      <c r="AU174" s="161" t="s">
        <v>83</v>
      </c>
      <c r="AY174" s="14" t="s">
        <v>226</v>
      </c>
      <c r="BE174" s="162">
        <f t="shared" si="14"/>
        <v>0</v>
      </c>
      <c r="BF174" s="162">
        <f t="shared" si="15"/>
        <v>9.35</v>
      </c>
      <c r="BG174" s="162">
        <f t="shared" si="16"/>
        <v>0</v>
      </c>
      <c r="BH174" s="162">
        <f t="shared" si="17"/>
        <v>0</v>
      </c>
      <c r="BI174" s="162">
        <f t="shared" si="18"/>
        <v>0</v>
      </c>
      <c r="BJ174" s="14" t="s">
        <v>83</v>
      </c>
      <c r="BK174" s="162">
        <f t="shared" si="19"/>
        <v>9.35</v>
      </c>
      <c r="BL174" s="14" t="s">
        <v>257</v>
      </c>
      <c r="BM174" s="161" t="s">
        <v>468</v>
      </c>
    </row>
    <row r="175" spans="1:65" s="2" customFormat="1" ht="24.2" customHeight="1">
      <c r="A175" s="26"/>
      <c r="B175" s="149"/>
      <c r="C175" s="167" t="s">
        <v>469</v>
      </c>
      <c r="D175" s="167" t="s">
        <v>362</v>
      </c>
      <c r="E175" s="168" t="s">
        <v>2273</v>
      </c>
      <c r="F175" s="169" t="s">
        <v>2274</v>
      </c>
      <c r="G175" s="170" t="s">
        <v>269</v>
      </c>
      <c r="H175" s="171">
        <v>1</v>
      </c>
      <c r="I175" s="172">
        <v>1</v>
      </c>
      <c r="J175" s="172">
        <f t="shared" si="10"/>
        <v>1</v>
      </c>
      <c r="K175" s="173"/>
      <c r="L175" s="174"/>
      <c r="M175" s="177" t="s">
        <v>1</v>
      </c>
      <c r="N175" s="178" t="s">
        <v>37</v>
      </c>
      <c r="O175" s="165">
        <v>0</v>
      </c>
      <c r="P175" s="165">
        <f t="shared" si="11"/>
        <v>0</v>
      </c>
      <c r="Q175" s="165">
        <v>0</v>
      </c>
      <c r="R175" s="165">
        <f t="shared" si="12"/>
        <v>0</v>
      </c>
      <c r="S175" s="165">
        <v>0</v>
      </c>
      <c r="T175" s="166">
        <f t="shared" si="13"/>
        <v>0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61" t="s">
        <v>288</v>
      </c>
      <c r="AT175" s="161" t="s">
        <v>362</v>
      </c>
      <c r="AU175" s="161" t="s">
        <v>83</v>
      </c>
      <c r="AY175" s="14" t="s">
        <v>226</v>
      </c>
      <c r="BE175" s="162">
        <f t="shared" si="14"/>
        <v>0</v>
      </c>
      <c r="BF175" s="162">
        <f t="shared" si="15"/>
        <v>1</v>
      </c>
      <c r="BG175" s="162">
        <f t="shared" si="16"/>
        <v>0</v>
      </c>
      <c r="BH175" s="162">
        <f t="shared" si="17"/>
        <v>0</v>
      </c>
      <c r="BI175" s="162">
        <f t="shared" si="18"/>
        <v>0</v>
      </c>
      <c r="BJ175" s="14" t="s">
        <v>83</v>
      </c>
      <c r="BK175" s="162">
        <f t="shared" si="19"/>
        <v>1</v>
      </c>
      <c r="BL175" s="14" t="s">
        <v>257</v>
      </c>
      <c r="BM175" s="161" t="s">
        <v>472</v>
      </c>
    </row>
    <row r="176" spans="1:65" s="2" customFormat="1" ht="6.95" customHeight="1">
      <c r="A176" s="26"/>
      <c r="B176" s="44"/>
      <c r="C176" s="45"/>
      <c r="D176" s="45"/>
      <c r="E176" s="45"/>
      <c r="F176" s="45"/>
      <c r="G176" s="45"/>
      <c r="H176" s="45"/>
      <c r="I176" s="45"/>
      <c r="J176" s="45"/>
      <c r="K176" s="45"/>
      <c r="L176" s="27"/>
      <c r="M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</row>
    <row r="178" spans="8:8">
      <c r="H178" s="179"/>
    </row>
  </sheetData>
  <autoFilter ref="C125:K175" xr:uid="{00000000-0009-0000-0000-000011000000}"/>
  <mergeCells count="11">
    <mergeCell ref="E118:H118"/>
    <mergeCell ref="E7:H7"/>
    <mergeCell ref="E9:H9"/>
    <mergeCell ref="E11:H11"/>
    <mergeCell ref="E29:H29"/>
    <mergeCell ref="E85:H85"/>
    <mergeCell ref="L2:V2"/>
    <mergeCell ref="E87:H87"/>
    <mergeCell ref="E89:H89"/>
    <mergeCell ref="E114:H114"/>
    <mergeCell ref="E116:H116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BM170"/>
  <sheetViews>
    <sheetView showGridLines="0" topLeftCell="A122" workbookViewId="0">
      <selection activeCell="I125" sqref="I125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158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s="1" customFormat="1" ht="12" customHeight="1">
      <c r="B8" s="17"/>
      <c r="D8" s="23" t="s">
        <v>192</v>
      </c>
      <c r="L8" s="17"/>
    </row>
    <row r="9" spans="1:46" s="2" customFormat="1" ht="16.5" customHeight="1">
      <c r="A9" s="26"/>
      <c r="B9" s="27"/>
      <c r="C9" s="26"/>
      <c r="D9" s="26"/>
      <c r="E9" s="224" t="s">
        <v>2197</v>
      </c>
      <c r="F9" s="223"/>
      <c r="G9" s="223"/>
      <c r="H9" s="223"/>
      <c r="I9" s="26"/>
      <c r="J9" s="26"/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 ht="12" customHeight="1">
      <c r="A10" s="26"/>
      <c r="B10" s="27"/>
      <c r="C10" s="26"/>
      <c r="D10" s="23" t="s">
        <v>194</v>
      </c>
      <c r="E10" s="26"/>
      <c r="F10" s="26"/>
      <c r="G10" s="26"/>
      <c r="H10" s="26"/>
      <c r="I10" s="26"/>
      <c r="J10" s="26"/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16.5" customHeight="1">
      <c r="A11" s="26"/>
      <c r="B11" s="27"/>
      <c r="C11" s="26"/>
      <c r="D11" s="26"/>
      <c r="E11" s="189" t="s">
        <v>2275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>
      <c r="A12" s="26"/>
      <c r="B12" s="27"/>
      <c r="C12" s="26"/>
      <c r="D12" s="26"/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2" customHeight="1">
      <c r="A13" s="26"/>
      <c r="B13" s="27"/>
      <c r="C13" s="26"/>
      <c r="D13" s="23" t="s">
        <v>14</v>
      </c>
      <c r="E13" s="26"/>
      <c r="F13" s="21" t="s">
        <v>1</v>
      </c>
      <c r="G13" s="26"/>
      <c r="H13" s="26"/>
      <c r="I13" s="23" t="s">
        <v>15</v>
      </c>
      <c r="J13" s="21" t="s">
        <v>1</v>
      </c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12" customHeight="1">
      <c r="A14" s="26"/>
      <c r="B14" s="27"/>
      <c r="C14" s="26"/>
      <c r="D14" s="23" t="s">
        <v>16</v>
      </c>
      <c r="E14" s="26"/>
      <c r="F14" s="21" t="s">
        <v>17</v>
      </c>
      <c r="G14" s="26"/>
      <c r="H14" s="26"/>
      <c r="I14" s="23" t="s">
        <v>18</v>
      </c>
      <c r="J14" s="52" t="str">
        <f>'Rekapitulácia stavby'!AN8</f>
        <v>12. 5. 2022</v>
      </c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0.9" customHeight="1">
      <c r="A15" s="26"/>
      <c r="B15" s="27"/>
      <c r="C15" s="26"/>
      <c r="D15" s="26"/>
      <c r="E15" s="26"/>
      <c r="F15" s="26"/>
      <c r="G15" s="26"/>
      <c r="H15" s="26"/>
      <c r="I15" s="26"/>
      <c r="J15" s="26"/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20</v>
      </c>
      <c r="E16" s="26"/>
      <c r="F16" s="26"/>
      <c r="G16" s="26"/>
      <c r="H16" s="26"/>
      <c r="I16" s="23" t="s">
        <v>21</v>
      </c>
      <c r="J16" s="21" t="s">
        <v>1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8" customHeight="1">
      <c r="A17" s="26"/>
      <c r="B17" s="27"/>
      <c r="C17" s="26"/>
      <c r="D17" s="26"/>
      <c r="E17" s="21" t="s">
        <v>22</v>
      </c>
      <c r="F17" s="26"/>
      <c r="G17" s="26"/>
      <c r="H17" s="26"/>
      <c r="I17" s="23" t="s">
        <v>23</v>
      </c>
      <c r="J17" s="21" t="s">
        <v>1</v>
      </c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6.95" customHeight="1">
      <c r="A18" s="26"/>
      <c r="B18" s="27"/>
      <c r="C18" s="26"/>
      <c r="D18" s="26"/>
      <c r="E18" s="26"/>
      <c r="F18" s="26"/>
      <c r="G18" s="26"/>
      <c r="H18" s="26"/>
      <c r="I18" s="26"/>
      <c r="J18" s="26"/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2" customHeight="1">
      <c r="A19" s="26"/>
      <c r="B19" s="27"/>
      <c r="C19" s="26"/>
      <c r="D19" s="23" t="s">
        <v>24</v>
      </c>
      <c r="E19" s="26"/>
      <c r="F19" s="26"/>
      <c r="G19" s="26"/>
      <c r="H19" s="26"/>
      <c r="I19" s="23" t="s">
        <v>21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18" customHeight="1">
      <c r="A20" s="26"/>
      <c r="B20" s="27"/>
      <c r="C20" s="26"/>
      <c r="D20" s="26"/>
      <c r="E20" s="21" t="s">
        <v>25</v>
      </c>
      <c r="F20" s="26"/>
      <c r="G20" s="26"/>
      <c r="H20" s="26"/>
      <c r="I20" s="23" t="s">
        <v>23</v>
      </c>
      <c r="J20" s="21" t="s">
        <v>1</v>
      </c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6.95" customHeight="1">
      <c r="A21" s="26"/>
      <c r="B21" s="27"/>
      <c r="C21" s="26"/>
      <c r="D21" s="26"/>
      <c r="E21" s="26"/>
      <c r="F21" s="26"/>
      <c r="G21" s="26"/>
      <c r="H21" s="26"/>
      <c r="I21" s="26"/>
      <c r="J21" s="26"/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2" customHeight="1">
      <c r="A22" s="26"/>
      <c r="B22" s="27"/>
      <c r="C22" s="26"/>
      <c r="D22" s="23" t="s">
        <v>26</v>
      </c>
      <c r="E22" s="26"/>
      <c r="F22" s="26"/>
      <c r="G22" s="26"/>
      <c r="H22" s="26"/>
      <c r="I22" s="23" t="s">
        <v>21</v>
      </c>
      <c r="J22" s="21" t="str">
        <f>IF('Rekapitulácia stavby'!AN16="","",'Rekapitulácia stavby'!AN16)</f>
        <v/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18" customHeight="1">
      <c r="A23" s="26"/>
      <c r="B23" s="27"/>
      <c r="C23" s="26"/>
      <c r="D23" s="26"/>
      <c r="E23" s="21" t="str">
        <f>IF('Rekapitulácia stavby'!E17="","",'Rekapitulácia stavby'!E17)</f>
        <v xml:space="preserve"> </v>
      </c>
      <c r="F23" s="26"/>
      <c r="G23" s="26"/>
      <c r="H23" s="26"/>
      <c r="I23" s="23" t="s">
        <v>23</v>
      </c>
      <c r="J23" s="21" t="str">
        <f>IF('Rekapitulácia stavby'!AN17="","",'Rekapitulácia stavby'!AN17)</f>
        <v/>
      </c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6.95" customHeight="1">
      <c r="A24" s="26"/>
      <c r="B24" s="27"/>
      <c r="C24" s="26"/>
      <c r="D24" s="26"/>
      <c r="E24" s="26"/>
      <c r="F24" s="26"/>
      <c r="G24" s="26"/>
      <c r="H24" s="26"/>
      <c r="I24" s="26"/>
      <c r="J24" s="26"/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2" customHeight="1">
      <c r="A25" s="26"/>
      <c r="B25" s="27"/>
      <c r="C25" s="26"/>
      <c r="D25" s="23" t="s">
        <v>29</v>
      </c>
      <c r="E25" s="26"/>
      <c r="F25" s="26"/>
      <c r="G25" s="26"/>
      <c r="H25" s="26"/>
      <c r="I25" s="23" t="s">
        <v>21</v>
      </c>
      <c r="J25" s="21" t="str">
        <f>IF('Rekapitulácia stavby'!AN19="","",'Rekapitulácia stavby'!AN19)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18" customHeight="1">
      <c r="A26" s="26"/>
      <c r="B26" s="27"/>
      <c r="C26" s="26"/>
      <c r="D26" s="26"/>
      <c r="E26" s="21" t="str">
        <f>IF('Rekapitulácia stavby'!E20="","",'Rekapitulácia stavby'!E20)</f>
        <v xml:space="preserve"> </v>
      </c>
      <c r="F26" s="26"/>
      <c r="G26" s="26"/>
      <c r="H26" s="26"/>
      <c r="I26" s="23" t="s">
        <v>23</v>
      </c>
      <c r="J26" s="21" t="str">
        <f>IF('Rekapitulácia stavby'!AN20="","",'Rekapitulácia stavby'!AN20)</f>
        <v/>
      </c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6.95" customHeight="1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2" customHeight="1">
      <c r="A28" s="26"/>
      <c r="B28" s="27"/>
      <c r="C28" s="26"/>
      <c r="D28" s="23" t="s">
        <v>30</v>
      </c>
      <c r="E28" s="26"/>
      <c r="F28" s="26"/>
      <c r="G28" s="26"/>
      <c r="H28" s="26"/>
      <c r="I28" s="26"/>
      <c r="J28" s="26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8" customFormat="1" ht="16.5" customHeight="1">
      <c r="A29" s="98"/>
      <c r="B29" s="99"/>
      <c r="C29" s="98"/>
      <c r="D29" s="98"/>
      <c r="E29" s="218" t="s">
        <v>1</v>
      </c>
      <c r="F29" s="218"/>
      <c r="G29" s="218"/>
      <c r="H29" s="218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6.95" customHeight="1">
      <c r="A30" s="26"/>
      <c r="B30" s="27"/>
      <c r="C30" s="26"/>
      <c r="D30" s="26"/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6.95" customHeight="1">
      <c r="A31" s="26"/>
      <c r="B31" s="27"/>
      <c r="C31" s="26"/>
      <c r="D31" s="63"/>
      <c r="E31" s="63"/>
      <c r="F31" s="63"/>
      <c r="G31" s="63"/>
      <c r="H31" s="63"/>
      <c r="I31" s="63"/>
      <c r="J31" s="63"/>
      <c r="K31" s="63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25.35" customHeight="1">
      <c r="A32" s="26"/>
      <c r="B32" s="27"/>
      <c r="C32" s="26"/>
      <c r="D32" s="101" t="s">
        <v>31</v>
      </c>
      <c r="E32" s="26"/>
      <c r="F32" s="26"/>
      <c r="G32" s="26"/>
      <c r="H32" s="26"/>
      <c r="I32" s="26"/>
      <c r="J32" s="68">
        <f>ROUND(J125, 2)</f>
        <v>9030.16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customHeight="1">
      <c r="A34" s="26"/>
      <c r="B34" s="27"/>
      <c r="C34" s="26"/>
      <c r="D34" s="26"/>
      <c r="E34" s="26"/>
      <c r="F34" s="30" t="s">
        <v>33</v>
      </c>
      <c r="G34" s="26"/>
      <c r="H34" s="26"/>
      <c r="I34" s="30" t="s">
        <v>32</v>
      </c>
      <c r="J34" s="30" t="s">
        <v>34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customHeight="1">
      <c r="A35" s="26"/>
      <c r="B35" s="27"/>
      <c r="C35" s="26"/>
      <c r="D35" s="97" t="s">
        <v>35</v>
      </c>
      <c r="E35" s="32" t="s">
        <v>36</v>
      </c>
      <c r="F35" s="102">
        <f>ROUND((SUM(BE125:BE167)),  2)</f>
        <v>0</v>
      </c>
      <c r="G35" s="103"/>
      <c r="H35" s="103"/>
      <c r="I35" s="104">
        <v>0.2</v>
      </c>
      <c r="J35" s="102">
        <f>ROUND(((SUM(BE125:BE167))*I35),  2)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32" t="s">
        <v>37</v>
      </c>
      <c r="F36" s="105">
        <f>ROUND((SUM(BF125:BF167)),  2)</f>
        <v>9030.16</v>
      </c>
      <c r="G36" s="26"/>
      <c r="H36" s="26"/>
      <c r="I36" s="106">
        <v>0.2</v>
      </c>
      <c r="J36" s="105">
        <f>ROUND(((SUM(BF125:BF167))*I36),  2)</f>
        <v>1806.03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hidden="1" customHeight="1">
      <c r="A37" s="26"/>
      <c r="B37" s="27"/>
      <c r="C37" s="26"/>
      <c r="D37" s="26"/>
      <c r="E37" s="23" t="s">
        <v>38</v>
      </c>
      <c r="F37" s="105">
        <f>ROUND((SUM(BG125:BG167)),  2)</f>
        <v>0</v>
      </c>
      <c r="G37" s="26"/>
      <c r="H37" s="26"/>
      <c r="I37" s="106">
        <v>0.2</v>
      </c>
      <c r="J37" s="105">
        <f>0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hidden="1" customHeight="1">
      <c r="A38" s="26"/>
      <c r="B38" s="27"/>
      <c r="C38" s="26"/>
      <c r="D38" s="26"/>
      <c r="E38" s="23" t="s">
        <v>39</v>
      </c>
      <c r="F38" s="105">
        <f>ROUND((SUM(BH125:BH167)),  2)</f>
        <v>0</v>
      </c>
      <c r="G38" s="26"/>
      <c r="H38" s="26"/>
      <c r="I38" s="106">
        <v>0.2</v>
      </c>
      <c r="J38" s="105">
        <f>0</f>
        <v>0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32" t="s">
        <v>40</v>
      </c>
      <c r="F39" s="102">
        <f>ROUND((SUM(BI125:BI167)),  2)</f>
        <v>0</v>
      </c>
      <c r="G39" s="103"/>
      <c r="H39" s="103"/>
      <c r="I39" s="104">
        <v>0</v>
      </c>
      <c r="J39" s="102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6.95" customHeight="1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25.35" customHeight="1">
      <c r="A41" s="26"/>
      <c r="B41" s="27"/>
      <c r="C41" s="107"/>
      <c r="D41" s="108" t="s">
        <v>41</v>
      </c>
      <c r="E41" s="57"/>
      <c r="F41" s="57"/>
      <c r="G41" s="109" t="s">
        <v>42</v>
      </c>
      <c r="H41" s="110" t="s">
        <v>43</v>
      </c>
      <c r="I41" s="57"/>
      <c r="J41" s="111">
        <f>SUM(J32:J39)</f>
        <v>10836.19</v>
      </c>
      <c r="K41" s="112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14.4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2" customFormat="1" ht="16.5" customHeight="1">
      <c r="A87" s="26"/>
      <c r="B87" s="27"/>
      <c r="C87" s="26"/>
      <c r="D87" s="26"/>
      <c r="E87" s="224" t="s">
        <v>2197</v>
      </c>
      <c r="F87" s="223"/>
      <c r="G87" s="223"/>
      <c r="H87" s="223"/>
      <c r="I87" s="26"/>
      <c r="J87" s="26"/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31" s="2" customFormat="1" ht="12" customHeight="1">
      <c r="A88" s="26"/>
      <c r="B88" s="27"/>
      <c r="C88" s="23" t="s">
        <v>194</v>
      </c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31" s="2" customFormat="1" ht="16.5" customHeight="1">
      <c r="A89" s="26"/>
      <c r="B89" s="27"/>
      <c r="C89" s="26"/>
      <c r="D89" s="26"/>
      <c r="E89" s="189" t="str">
        <f>E11</f>
        <v>SO 04.2 - Kanalizačná prípojka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6.95" customHeight="1">
      <c r="A90" s="26"/>
      <c r="B90" s="27"/>
      <c r="C90" s="26"/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2" customHeight="1">
      <c r="A91" s="26"/>
      <c r="B91" s="27"/>
      <c r="C91" s="23" t="s">
        <v>16</v>
      </c>
      <c r="D91" s="26"/>
      <c r="E91" s="26"/>
      <c r="F91" s="21" t="str">
        <f>F14</f>
        <v>kú: Jelka,p.č.:1174/1,4,24,25</v>
      </c>
      <c r="G91" s="26"/>
      <c r="H91" s="26"/>
      <c r="I91" s="23" t="s">
        <v>18</v>
      </c>
      <c r="J91" s="52" t="str">
        <f>IF(J14="","",J14)</f>
        <v>12. 5. 2022</v>
      </c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5.2" customHeight="1">
      <c r="A93" s="26"/>
      <c r="B93" s="27"/>
      <c r="C93" s="23" t="s">
        <v>20</v>
      </c>
      <c r="D93" s="26"/>
      <c r="E93" s="26"/>
      <c r="F93" s="21" t="str">
        <f>E17</f>
        <v>Obec Jelka, Mierová 959/17, 925 23 Jelka</v>
      </c>
      <c r="G93" s="26"/>
      <c r="H93" s="26"/>
      <c r="I93" s="23" t="s">
        <v>26</v>
      </c>
      <c r="J93" s="24" t="str">
        <f>E23</f>
        <v xml:space="preserve"> 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15.2" customHeight="1">
      <c r="A94" s="26"/>
      <c r="B94" s="27"/>
      <c r="C94" s="23" t="s">
        <v>24</v>
      </c>
      <c r="D94" s="26"/>
      <c r="E94" s="26"/>
      <c r="F94" s="21" t="str">
        <f>IF(E20="","",E20)</f>
        <v>BALA, a.s., Veľká Budafa 66, 930 34 Holice</v>
      </c>
      <c r="G94" s="26"/>
      <c r="H94" s="26"/>
      <c r="I94" s="23" t="s">
        <v>29</v>
      </c>
      <c r="J94" s="24" t="str">
        <f>E26</f>
        <v xml:space="preserve"> </v>
      </c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0.35" customHeight="1">
      <c r="A95" s="26"/>
      <c r="B95" s="27"/>
      <c r="C95" s="26"/>
      <c r="D95" s="26"/>
      <c r="E95" s="26"/>
      <c r="F95" s="26"/>
      <c r="G95" s="26"/>
      <c r="H95" s="26"/>
      <c r="I95" s="26"/>
      <c r="J95" s="26"/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29.25" customHeight="1">
      <c r="A96" s="26"/>
      <c r="B96" s="27"/>
      <c r="C96" s="115" t="s">
        <v>199</v>
      </c>
      <c r="D96" s="107"/>
      <c r="E96" s="107"/>
      <c r="F96" s="107"/>
      <c r="G96" s="107"/>
      <c r="H96" s="107"/>
      <c r="I96" s="107"/>
      <c r="J96" s="116" t="s">
        <v>200</v>
      </c>
      <c r="K96" s="107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2.9" customHeight="1">
      <c r="A98" s="26"/>
      <c r="B98" s="27"/>
      <c r="C98" s="117" t="s">
        <v>201</v>
      </c>
      <c r="D98" s="26"/>
      <c r="E98" s="26"/>
      <c r="F98" s="26"/>
      <c r="G98" s="26"/>
      <c r="H98" s="26"/>
      <c r="I98" s="26"/>
      <c r="J98" s="68">
        <f>J125</f>
        <v>9030.16</v>
      </c>
      <c r="K98" s="26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U98" s="14" t="s">
        <v>202</v>
      </c>
    </row>
    <row r="99" spans="1:47" s="9" customFormat="1" ht="24.95" customHeight="1">
      <c r="B99" s="118"/>
      <c r="D99" s="119" t="s">
        <v>203</v>
      </c>
      <c r="E99" s="120"/>
      <c r="F99" s="120"/>
      <c r="G99" s="120"/>
      <c r="H99" s="120"/>
      <c r="I99" s="120"/>
      <c r="J99" s="121">
        <f>J126</f>
        <v>9030.16</v>
      </c>
      <c r="L99" s="118"/>
    </row>
    <row r="100" spans="1:47" s="10" customFormat="1" ht="19.899999999999999" customHeight="1">
      <c r="B100" s="122"/>
      <c r="D100" s="123" t="s">
        <v>332</v>
      </c>
      <c r="E100" s="124"/>
      <c r="F100" s="124"/>
      <c r="G100" s="124"/>
      <c r="H100" s="124"/>
      <c r="I100" s="124"/>
      <c r="J100" s="125">
        <f>J127</f>
        <v>2615.8399999999997</v>
      </c>
      <c r="L100" s="122"/>
    </row>
    <row r="101" spans="1:47" s="10" customFormat="1" ht="19.899999999999999" customHeight="1">
      <c r="B101" s="122"/>
      <c r="D101" s="123" t="s">
        <v>1704</v>
      </c>
      <c r="E101" s="124"/>
      <c r="F101" s="124"/>
      <c r="G101" s="124"/>
      <c r="H101" s="124"/>
      <c r="I101" s="124"/>
      <c r="J101" s="125">
        <f>J138</f>
        <v>641.6</v>
      </c>
      <c r="L101" s="122"/>
    </row>
    <row r="102" spans="1:47" s="10" customFormat="1" ht="19.899999999999999" customHeight="1">
      <c r="B102" s="122"/>
      <c r="D102" s="123" t="s">
        <v>1783</v>
      </c>
      <c r="E102" s="124"/>
      <c r="F102" s="124"/>
      <c r="G102" s="124"/>
      <c r="H102" s="124"/>
      <c r="I102" s="124"/>
      <c r="J102" s="125">
        <f>J140</f>
        <v>3363.7699999999995</v>
      </c>
      <c r="L102" s="122"/>
    </row>
    <row r="103" spans="1:47" s="10" customFormat="1" ht="19.899999999999999" customHeight="1">
      <c r="B103" s="122"/>
      <c r="D103" s="123" t="s">
        <v>206</v>
      </c>
      <c r="E103" s="124"/>
      <c r="F103" s="124"/>
      <c r="G103" s="124"/>
      <c r="H103" s="124"/>
      <c r="I103" s="124"/>
      <c r="J103" s="125">
        <f>J166</f>
        <v>2408.9499999999998</v>
      </c>
      <c r="L103" s="122"/>
    </row>
    <row r="104" spans="1:47" s="2" customFormat="1" ht="21.75" customHeight="1">
      <c r="A104" s="26"/>
      <c r="B104" s="27"/>
      <c r="C104" s="26"/>
      <c r="D104" s="26"/>
      <c r="E104" s="26"/>
      <c r="F104" s="26"/>
      <c r="G104" s="26"/>
      <c r="H104" s="26"/>
      <c r="I104" s="26"/>
      <c r="J104" s="26"/>
      <c r="K104" s="26"/>
      <c r="L104" s="39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</row>
    <row r="105" spans="1:47" s="2" customFormat="1" ht="6.95" customHeight="1">
      <c r="A105" s="26"/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9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</row>
    <row r="109" spans="1:47" s="2" customFormat="1" ht="6.95" customHeight="1">
      <c r="A109" s="26"/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9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</row>
    <row r="110" spans="1:47" s="2" customFormat="1" ht="24.95" customHeight="1">
      <c r="A110" s="26"/>
      <c r="B110" s="27"/>
      <c r="C110" s="18" t="s">
        <v>212</v>
      </c>
      <c r="D110" s="26"/>
      <c r="E110" s="26"/>
      <c r="F110" s="26"/>
      <c r="G110" s="26"/>
      <c r="H110" s="26"/>
      <c r="I110" s="26"/>
      <c r="J110" s="26"/>
      <c r="K110" s="26"/>
      <c r="L110" s="39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</row>
    <row r="111" spans="1:47" s="2" customFormat="1" ht="6.95" customHeight="1">
      <c r="A111" s="26"/>
      <c r="B111" s="27"/>
      <c r="C111" s="26"/>
      <c r="D111" s="26"/>
      <c r="E111" s="26"/>
      <c r="F111" s="26"/>
      <c r="G111" s="26"/>
      <c r="H111" s="26"/>
      <c r="I111" s="26"/>
      <c r="J111" s="26"/>
      <c r="K111" s="26"/>
      <c r="L111" s="39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2" spans="1:47" s="2" customFormat="1" ht="12" customHeight="1">
      <c r="A112" s="26"/>
      <c r="B112" s="27"/>
      <c r="C112" s="23" t="s">
        <v>12</v>
      </c>
      <c r="D112" s="26"/>
      <c r="E112" s="26"/>
      <c r="F112" s="26"/>
      <c r="G112" s="26"/>
      <c r="H112" s="26"/>
      <c r="I112" s="26"/>
      <c r="J112" s="26"/>
      <c r="K112" s="26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65" s="2" customFormat="1" ht="16.5" customHeight="1">
      <c r="A113" s="26"/>
      <c r="B113" s="27"/>
      <c r="C113" s="26"/>
      <c r="D113" s="26"/>
      <c r="E113" s="224" t="str">
        <f>E7</f>
        <v>Prestavba budov zdravotného strediska</v>
      </c>
      <c r="F113" s="225"/>
      <c r="G113" s="225"/>
      <c r="H113" s="225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65" s="1" customFormat="1" ht="12" customHeight="1">
      <c r="B114" s="17"/>
      <c r="C114" s="23" t="s">
        <v>192</v>
      </c>
      <c r="L114" s="17"/>
    </row>
    <row r="115" spans="1:65" s="2" customFormat="1" ht="16.5" customHeight="1">
      <c r="A115" s="26"/>
      <c r="B115" s="27"/>
      <c r="C115" s="26"/>
      <c r="D115" s="26"/>
      <c r="E115" s="224" t="s">
        <v>2197</v>
      </c>
      <c r="F115" s="223"/>
      <c r="G115" s="223"/>
      <c r="H115" s="223"/>
      <c r="I115" s="26"/>
      <c r="J115" s="26"/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65" s="2" customFormat="1" ht="12" customHeight="1">
      <c r="A116" s="26"/>
      <c r="B116" s="27"/>
      <c r="C116" s="23" t="s">
        <v>194</v>
      </c>
      <c r="D116" s="26"/>
      <c r="E116" s="26"/>
      <c r="F116" s="26"/>
      <c r="G116" s="26"/>
      <c r="H116" s="26"/>
      <c r="I116" s="26"/>
      <c r="J116" s="26"/>
      <c r="K116" s="26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65" s="2" customFormat="1" ht="16.5" customHeight="1">
      <c r="A117" s="26"/>
      <c r="B117" s="27"/>
      <c r="C117" s="26"/>
      <c r="D117" s="26"/>
      <c r="E117" s="189" t="str">
        <f>E11</f>
        <v>SO 04.2 - Kanalizačná prípojka</v>
      </c>
      <c r="F117" s="223"/>
      <c r="G117" s="223"/>
      <c r="H117" s="223"/>
      <c r="I117" s="26"/>
      <c r="J117" s="26"/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65" s="2" customFormat="1" ht="6.95" customHeight="1">
      <c r="A118" s="26"/>
      <c r="B118" s="27"/>
      <c r="C118" s="26"/>
      <c r="D118" s="26"/>
      <c r="E118" s="26"/>
      <c r="F118" s="26"/>
      <c r="G118" s="26"/>
      <c r="H118" s="26"/>
      <c r="I118" s="26"/>
      <c r="J118" s="26"/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65" s="2" customFormat="1" ht="12" customHeight="1">
      <c r="A119" s="26"/>
      <c r="B119" s="27"/>
      <c r="C119" s="23" t="s">
        <v>16</v>
      </c>
      <c r="D119" s="26"/>
      <c r="E119" s="26"/>
      <c r="F119" s="21" t="str">
        <f>F14</f>
        <v>kú: Jelka,p.č.:1174/1,4,24,25</v>
      </c>
      <c r="G119" s="26"/>
      <c r="H119" s="26"/>
      <c r="I119" s="23" t="s">
        <v>18</v>
      </c>
      <c r="J119" s="52" t="str">
        <f>IF(J14="","",J14)</f>
        <v>12. 5. 2022</v>
      </c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65" s="2" customFormat="1" ht="6.95" customHeight="1">
      <c r="A120" s="26"/>
      <c r="B120" s="27"/>
      <c r="C120" s="26"/>
      <c r="D120" s="26"/>
      <c r="E120" s="26"/>
      <c r="F120" s="26"/>
      <c r="G120" s="26"/>
      <c r="H120" s="26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65" s="2" customFormat="1" ht="15.2" customHeight="1">
      <c r="A121" s="26"/>
      <c r="B121" s="27"/>
      <c r="C121" s="23" t="s">
        <v>20</v>
      </c>
      <c r="D121" s="26"/>
      <c r="E121" s="26"/>
      <c r="F121" s="21" t="str">
        <f>E17</f>
        <v>Obec Jelka, Mierová 959/17, 925 23 Jelka</v>
      </c>
      <c r="G121" s="26"/>
      <c r="H121" s="26"/>
      <c r="I121" s="23" t="s">
        <v>26</v>
      </c>
      <c r="J121" s="24" t="str">
        <f>E23</f>
        <v xml:space="preserve"> </v>
      </c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65" s="2" customFormat="1" ht="15.2" customHeight="1">
      <c r="A122" s="26"/>
      <c r="B122" s="27"/>
      <c r="C122" s="23" t="s">
        <v>24</v>
      </c>
      <c r="D122" s="26"/>
      <c r="E122" s="26"/>
      <c r="F122" s="21" t="str">
        <f>IF(E20="","",E20)</f>
        <v>BALA, a.s., Veľká Budafa 66, 930 34 Holice</v>
      </c>
      <c r="G122" s="26"/>
      <c r="H122" s="26"/>
      <c r="I122" s="23" t="s">
        <v>29</v>
      </c>
      <c r="J122" s="24" t="str">
        <f>E26</f>
        <v xml:space="preserve"> </v>
      </c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65" s="2" customFormat="1" ht="10.35" customHeight="1">
      <c r="A123" s="26"/>
      <c r="B123" s="27"/>
      <c r="C123" s="26"/>
      <c r="D123" s="26"/>
      <c r="E123" s="26"/>
      <c r="F123" s="26"/>
      <c r="G123" s="26"/>
      <c r="H123" s="26"/>
      <c r="I123" s="26"/>
      <c r="J123" s="26"/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65" s="11" customFormat="1" ht="29.25" customHeight="1">
      <c r="A124" s="126"/>
      <c r="B124" s="127"/>
      <c r="C124" s="128" t="s">
        <v>213</v>
      </c>
      <c r="D124" s="129" t="s">
        <v>56</v>
      </c>
      <c r="E124" s="129" t="s">
        <v>52</v>
      </c>
      <c r="F124" s="129" t="s">
        <v>53</v>
      </c>
      <c r="G124" s="129" t="s">
        <v>214</v>
      </c>
      <c r="H124" s="129" t="s">
        <v>215</v>
      </c>
      <c r="I124" s="129" t="s">
        <v>216</v>
      </c>
      <c r="J124" s="130" t="s">
        <v>200</v>
      </c>
      <c r="K124" s="131" t="s">
        <v>217</v>
      </c>
      <c r="L124" s="132"/>
      <c r="M124" s="59" t="s">
        <v>1</v>
      </c>
      <c r="N124" s="60" t="s">
        <v>35</v>
      </c>
      <c r="O124" s="60" t="s">
        <v>218</v>
      </c>
      <c r="P124" s="60" t="s">
        <v>219</v>
      </c>
      <c r="Q124" s="60" t="s">
        <v>220</v>
      </c>
      <c r="R124" s="60" t="s">
        <v>221</v>
      </c>
      <c r="S124" s="60" t="s">
        <v>222</v>
      </c>
      <c r="T124" s="61" t="s">
        <v>223</v>
      </c>
      <c r="U124" s="126"/>
      <c r="V124" s="126"/>
      <c r="W124" s="126"/>
      <c r="X124" s="126"/>
      <c r="Y124" s="126"/>
      <c r="Z124" s="126"/>
      <c r="AA124" s="126"/>
      <c r="AB124" s="126"/>
      <c r="AC124" s="126"/>
      <c r="AD124" s="126"/>
      <c r="AE124" s="126"/>
    </row>
    <row r="125" spans="1:65" s="2" customFormat="1" ht="22.9" customHeight="1">
      <c r="A125" s="26"/>
      <c r="B125" s="27"/>
      <c r="C125" s="66" t="s">
        <v>201</v>
      </c>
      <c r="D125" s="26"/>
      <c r="E125" s="26"/>
      <c r="F125" s="26"/>
      <c r="G125" s="26"/>
      <c r="H125" s="26"/>
      <c r="I125" s="26"/>
      <c r="J125" s="133">
        <f>BK125</f>
        <v>9030.16</v>
      </c>
      <c r="K125" s="26"/>
      <c r="L125" s="27"/>
      <c r="M125" s="62"/>
      <c r="N125" s="53"/>
      <c r="O125" s="63"/>
      <c r="P125" s="134">
        <f>P126</f>
        <v>0</v>
      </c>
      <c r="Q125" s="63"/>
      <c r="R125" s="134">
        <f>R126</f>
        <v>0</v>
      </c>
      <c r="S125" s="63"/>
      <c r="T125" s="135">
        <f>T126</f>
        <v>0</v>
      </c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T125" s="14" t="s">
        <v>70</v>
      </c>
      <c r="AU125" s="14" t="s">
        <v>202</v>
      </c>
      <c r="BK125" s="136">
        <f>BK126</f>
        <v>9030.16</v>
      </c>
    </row>
    <row r="126" spans="1:65" s="12" customFormat="1" ht="25.9" customHeight="1">
      <c r="B126" s="137"/>
      <c r="D126" s="138" t="s">
        <v>70</v>
      </c>
      <c r="E126" s="139" t="s">
        <v>224</v>
      </c>
      <c r="F126" s="139" t="s">
        <v>225</v>
      </c>
      <c r="J126" s="140">
        <f>BK126</f>
        <v>9030.16</v>
      </c>
      <c r="L126" s="137"/>
      <c r="M126" s="141"/>
      <c r="N126" s="142"/>
      <c r="O126" s="142"/>
      <c r="P126" s="143">
        <f>P127+P138+P140+P166</f>
        <v>0</v>
      </c>
      <c r="Q126" s="142"/>
      <c r="R126" s="143">
        <f>R127+R138+R140+R166</f>
        <v>0</v>
      </c>
      <c r="S126" s="142"/>
      <c r="T126" s="144">
        <f>T127+T138+T140+T166</f>
        <v>0</v>
      </c>
      <c r="AR126" s="138" t="s">
        <v>78</v>
      </c>
      <c r="AT126" s="145" t="s">
        <v>70</v>
      </c>
      <c r="AU126" s="145" t="s">
        <v>71</v>
      </c>
      <c r="AY126" s="138" t="s">
        <v>226</v>
      </c>
      <c r="BK126" s="146">
        <f>BK127+BK138+BK140+BK166</f>
        <v>9030.16</v>
      </c>
    </row>
    <row r="127" spans="1:65" s="12" customFormat="1" ht="22.9" customHeight="1">
      <c r="B127" s="137"/>
      <c r="D127" s="138" t="s">
        <v>70</v>
      </c>
      <c r="E127" s="147" t="s">
        <v>78</v>
      </c>
      <c r="F127" s="147" t="s">
        <v>349</v>
      </c>
      <c r="J127" s="148">
        <f>BK127</f>
        <v>2615.8399999999997</v>
      </c>
      <c r="L127" s="137"/>
      <c r="M127" s="141"/>
      <c r="N127" s="142"/>
      <c r="O127" s="142"/>
      <c r="P127" s="143">
        <f>SUM(P128:P137)</f>
        <v>0</v>
      </c>
      <c r="Q127" s="142"/>
      <c r="R127" s="143">
        <f>SUM(R128:R137)</f>
        <v>0</v>
      </c>
      <c r="S127" s="142"/>
      <c r="T127" s="144">
        <f>SUM(T128:T137)</f>
        <v>0</v>
      </c>
      <c r="AR127" s="138" t="s">
        <v>78</v>
      </c>
      <c r="AT127" s="145" t="s">
        <v>70</v>
      </c>
      <c r="AU127" s="145" t="s">
        <v>78</v>
      </c>
      <c r="AY127" s="138" t="s">
        <v>226</v>
      </c>
      <c r="BK127" s="146">
        <f>SUM(BK128:BK137)</f>
        <v>2615.8399999999997</v>
      </c>
    </row>
    <row r="128" spans="1:65" s="2" customFormat="1" ht="24.2" customHeight="1">
      <c r="A128" s="26"/>
      <c r="B128" s="149"/>
      <c r="C128" s="150" t="s">
        <v>78</v>
      </c>
      <c r="D128" s="150" t="s">
        <v>229</v>
      </c>
      <c r="E128" s="151" t="s">
        <v>2276</v>
      </c>
      <c r="F128" s="152" t="s">
        <v>2277</v>
      </c>
      <c r="G128" s="153" t="s">
        <v>352</v>
      </c>
      <c r="H128" s="154">
        <v>75.66</v>
      </c>
      <c r="I128" s="155">
        <v>11.39</v>
      </c>
      <c r="J128" s="155">
        <f t="shared" ref="J128:J137" si="0">ROUND(I128*H128,2)</f>
        <v>861.77</v>
      </c>
      <c r="K128" s="156"/>
      <c r="L128" s="27"/>
      <c r="M128" s="157" t="s">
        <v>1</v>
      </c>
      <c r="N128" s="158" t="s">
        <v>37</v>
      </c>
      <c r="O128" s="159">
        <v>0</v>
      </c>
      <c r="P128" s="159">
        <f t="shared" ref="P128:P137" si="1">O128*H128</f>
        <v>0</v>
      </c>
      <c r="Q128" s="159">
        <v>0</v>
      </c>
      <c r="R128" s="159">
        <f t="shared" ref="R128:R137" si="2">Q128*H128</f>
        <v>0</v>
      </c>
      <c r="S128" s="159">
        <v>0</v>
      </c>
      <c r="T128" s="160">
        <f t="shared" ref="T128:T137" si="3">S128*H128</f>
        <v>0</v>
      </c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R128" s="161" t="s">
        <v>233</v>
      </c>
      <c r="AT128" s="161" t="s">
        <v>229</v>
      </c>
      <c r="AU128" s="161" t="s">
        <v>83</v>
      </c>
      <c r="AY128" s="14" t="s">
        <v>226</v>
      </c>
      <c r="BE128" s="162">
        <f t="shared" ref="BE128:BE137" si="4">IF(N128="základná",J128,0)</f>
        <v>0</v>
      </c>
      <c r="BF128" s="162">
        <f t="shared" ref="BF128:BF137" si="5">IF(N128="znížená",J128,0)</f>
        <v>861.77</v>
      </c>
      <c r="BG128" s="162">
        <f t="shared" ref="BG128:BG137" si="6">IF(N128="zákl. prenesená",J128,0)</f>
        <v>0</v>
      </c>
      <c r="BH128" s="162">
        <f t="shared" ref="BH128:BH137" si="7">IF(N128="zníž. prenesená",J128,0)</f>
        <v>0</v>
      </c>
      <c r="BI128" s="162">
        <f t="shared" ref="BI128:BI137" si="8">IF(N128="nulová",J128,0)</f>
        <v>0</v>
      </c>
      <c r="BJ128" s="14" t="s">
        <v>83</v>
      </c>
      <c r="BK128" s="162">
        <f t="shared" ref="BK128:BK137" si="9">ROUND(I128*H128,2)</f>
        <v>861.77</v>
      </c>
      <c r="BL128" s="14" t="s">
        <v>233</v>
      </c>
      <c r="BM128" s="161" t="s">
        <v>83</v>
      </c>
    </row>
    <row r="129" spans="1:65" s="2" customFormat="1" ht="37.9" customHeight="1">
      <c r="A129" s="26"/>
      <c r="B129" s="149"/>
      <c r="C129" s="150" t="s">
        <v>83</v>
      </c>
      <c r="D129" s="150" t="s">
        <v>229</v>
      </c>
      <c r="E129" s="151" t="s">
        <v>2278</v>
      </c>
      <c r="F129" s="152" t="s">
        <v>2279</v>
      </c>
      <c r="G129" s="153" t="s">
        <v>352</v>
      </c>
      <c r="H129" s="154">
        <v>22.698</v>
      </c>
      <c r="I129" s="155">
        <v>1.1200000000000001</v>
      </c>
      <c r="J129" s="155">
        <f t="shared" si="0"/>
        <v>25.42</v>
      </c>
      <c r="K129" s="156"/>
      <c r="L129" s="27"/>
      <c r="M129" s="157" t="s">
        <v>1</v>
      </c>
      <c r="N129" s="158" t="s">
        <v>37</v>
      </c>
      <c r="O129" s="159">
        <v>0</v>
      </c>
      <c r="P129" s="159">
        <f t="shared" si="1"/>
        <v>0</v>
      </c>
      <c r="Q129" s="159">
        <v>0</v>
      </c>
      <c r="R129" s="159">
        <f t="shared" si="2"/>
        <v>0</v>
      </c>
      <c r="S129" s="159">
        <v>0</v>
      </c>
      <c r="T129" s="160">
        <f t="shared" si="3"/>
        <v>0</v>
      </c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R129" s="161" t="s">
        <v>233</v>
      </c>
      <c r="AT129" s="161" t="s">
        <v>229</v>
      </c>
      <c r="AU129" s="161" t="s">
        <v>83</v>
      </c>
      <c r="AY129" s="14" t="s">
        <v>226</v>
      </c>
      <c r="BE129" s="162">
        <f t="shared" si="4"/>
        <v>0</v>
      </c>
      <c r="BF129" s="162">
        <f t="shared" si="5"/>
        <v>25.42</v>
      </c>
      <c r="BG129" s="162">
        <f t="shared" si="6"/>
        <v>0</v>
      </c>
      <c r="BH129" s="162">
        <f t="shared" si="7"/>
        <v>0</v>
      </c>
      <c r="BI129" s="162">
        <f t="shared" si="8"/>
        <v>0</v>
      </c>
      <c r="BJ129" s="14" t="s">
        <v>83</v>
      </c>
      <c r="BK129" s="162">
        <f t="shared" si="9"/>
        <v>25.42</v>
      </c>
      <c r="BL129" s="14" t="s">
        <v>233</v>
      </c>
      <c r="BM129" s="161" t="s">
        <v>233</v>
      </c>
    </row>
    <row r="130" spans="1:65" s="2" customFormat="1" ht="37.9" customHeight="1">
      <c r="A130" s="26"/>
      <c r="B130" s="149"/>
      <c r="C130" s="150" t="s">
        <v>88</v>
      </c>
      <c r="D130" s="150" t="s">
        <v>229</v>
      </c>
      <c r="E130" s="151" t="s">
        <v>2280</v>
      </c>
      <c r="F130" s="152" t="s">
        <v>2281</v>
      </c>
      <c r="G130" s="153" t="s">
        <v>352</v>
      </c>
      <c r="H130" s="154">
        <v>39.576000000000001</v>
      </c>
      <c r="I130" s="155">
        <v>3.46</v>
      </c>
      <c r="J130" s="155">
        <f t="shared" si="0"/>
        <v>136.93</v>
      </c>
      <c r="K130" s="156"/>
      <c r="L130" s="27"/>
      <c r="M130" s="157" t="s">
        <v>1</v>
      </c>
      <c r="N130" s="158" t="s">
        <v>37</v>
      </c>
      <c r="O130" s="159">
        <v>0</v>
      </c>
      <c r="P130" s="159">
        <f t="shared" si="1"/>
        <v>0</v>
      </c>
      <c r="Q130" s="159">
        <v>0</v>
      </c>
      <c r="R130" s="159">
        <f t="shared" si="2"/>
        <v>0</v>
      </c>
      <c r="S130" s="159">
        <v>0</v>
      </c>
      <c r="T130" s="160">
        <f t="shared" si="3"/>
        <v>0</v>
      </c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R130" s="161" t="s">
        <v>233</v>
      </c>
      <c r="AT130" s="161" t="s">
        <v>229</v>
      </c>
      <c r="AU130" s="161" t="s">
        <v>83</v>
      </c>
      <c r="AY130" s="14" t="s">
        <v>226</v>
      </c>
      <c r="BE130" s="162">
        <f t="shared" si="4"/>
        <v>0</v>
      </c>
      <c r="BF130" s="162">
        <f t="shared" si="5"/>
        <v>136.93</v>
      </c>
      <c r="BG130" s="162">
        <f t="shared" si="6"/>
        <v>0</v>
      </c>
      <c r="BH130" s="162">
        <f t="shared" si="7"/>
        <v>0</v>
      </c>
      <c r="BI130" s="162">
        <f t="shared" si="8"/>
        <v>0</v>
      </c>
      <c r="BJ130" s="14" t="s">
        <v>83</v>
      </c>
      <c r="BK130" s="162">
        <f t="shared" si="9"/>
        <v>136.93</v>
      </c>
      <c r="BL130" s="14" t="s">
        <v>233</v>
      </c>
      <c r="BM130" s="161" t="s">
        <v>239</v>
      </c>
    </row>
    <row r="131" spans="1:65" s="2" customFormat="1" ht="44.25" customHeight="1">
      <c r="A131" s="26"/>
      <c r="B131" s="149"/>
      <c r="C131" s="150" t="s">
        <v>233</v>
      </c>
      <c r="D131" s="150" t="s">
        <v>229</v>
      </c>
      <c r="E131" s="151" t="s">
        <v>2282</v>
      </c>
      <c r="F131" s="152" t="s">
        <v>2283</v>
      </c>
      <c r="G131" s="153" t="s">
        <v>352</v>
      </c>
      <c r="H131" s="154">
        <v>277.03199999999998</v>
      </c>
      <c r="I131" s="155">
        <v>0.33</v>
      </c>
      <c r="J131" s="155">
        <f t="shared" si="0"/>
        <v>91.42</v>
      </c>
      <c r="K131" s="156"/>
      <c r="L131" s="27"/>
      <c r="M131" s="157" t="s">
        <v>1</v>
      </c>
      <c r="N131" s="158" t="s">
        <v>37</v>
      </c>
      <c r="O131" s="159">
        <v>0</v>
      </c>
      <c r="P131" s="159">
        <f t="shared" si="1"/>
        <v>0</v>
      </c>
      <c r="Q131" s="159">
        <v>0</v>
      </c>
      <c r="R131" s="159">
        <f t="shared" si="2"/>
        <v>0</v>
      </c>
      <c r="S131" s="159">
        <v>0</v>
      </c>
      <c r="T131" s="160">
        <f t="shared" si="3"/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R131" s="161" t="s">
        <v>233</v>
      </c>
      <c r="AT131" s="161" t="s">
        <v>229</v>
      </c>
      <c r="AU131" s="161" t="s">
        <v>83</v>
      </c>
      <c r="AY131" s="14" t="s">
        <v>226</v>
      </c>
      <c r="BE131" s="162">
        <f t="shared" si="4"/>
        <v>0</v>
      </c>
      <c r="BF131" s="162">
        <f t="shared" si="5"/>
        <v>91.42</v>
      </c>
      <c r="BG131" s="162">
        <f t="shared" si="6"/>
        <v>0</v>
      </c>
      <c r="BH131" s="162">
        <f t="shared" si="7"/>
        <v>0</v>
      </c>
      <c r="BI131" s="162">
        <f t="shared" si="8"/>
        <v>0</v>
      </c>
      <c r="BJ131" s="14" t="s">
        <v>83</v>
      </c>
      <c r="BK131" s="162">
        <f t="shared" si="9"/>
        <v>91.42</v>
      </c>
      <c r="BL131" s="14" t="s">
        <v>233</v>
      </c>
      <c r="BM131" s="161" t="s">
        <v>243</v>
      </c>
    </row>
    <row r="132" spans="1:65" s="2" customFormat="1" ht="24.2" customHeight="1">
      <c r="A132" s="26"/>
      <c r="B132" s="149"/>
      <c r="C132" s="150" t="s">
        <v>244</v>
      </c>
      <c r="D132" s="150" t="s">
        <v>229</v>
      </c>
      <c r="E132" s="151" t="s">
        <v>2284</v>
      </c>
      <c r="F132" s="152" t="s">
        <v>2285</v>
      </c>
      <c r="G132" s="153" t="s">
        <v>352</v>
      </c>
      <c r="H132" s="154">
        <v>39.576000000000001</v>
      </c>
      <c r="I132" s="155">
        <v>2.04</v>
      </c>
      <c r="J132" s="155">
        <f t="shared" si="0"/>
        <v>80.739999999999995</v>
      </c>
      <c r="K132" s="156"/>
      <c r="L132" s="27"/>
      <c r="M132" s="157" t="s">
        <v>1</v>
      </c>
      <c r="N132" s="158" t="s">
        <v>37</v>
      </c>
      <c r="O132" s="159">
        <v>0</v>
      </c>
      <c r="P132" s="159">
        <f t="shared" si="1"/>
        <v>0</v>
      </c>
      <c r="Q132" s="159">
        <v>0</v>
      </c>
      <c r="R132" s="159">
        <f t="shared" si="2"/>
        <v>0</v>
      </c>
      <c r="S132" s="159">
        <v>0</v>
      </c>
      <c r="T132" s="160">
        <f t="shared" si="3"/>
        <v>0</v>
      </c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R132" s="161" t="s">
        <v>233</v>
      </c>
      <c r="AT132" s="161" t="s">
        <v>229</v>
      </c>
      <c r="AU132" s="161" t="s">
        <v>83</v>
      </c>
      <c r="AY132" s="14" t="s">
        <v>226</v>
      </c>
      <c r="BE132" s="162">
        <f t="shared" si="4"/>
        <v>0</v>
      </c>
      <c r="BF132" s="162">
        <f t="shared" si="5"/>
        <v>80.739999999999995</v>
      </c>
      <c r="BG132" s="162">
        <f t="shared" si="6"/>
        <v>0</v>
      </c>
      <c r="BH132" s="162">
        <f t="shared" si="7"/>
        <v>0</v>
      </c>
      <c r="BI132" s="162">
        <f t="shared" si="8"/>
        <v>0</v>
      </c>
      <c r="BJ132" s="14" t="s">
        <v>83</v>
      </c>
      <c r="BK132" s="162">
        <f t="shared" si="9"/>
        <v>80.739999999999995</v>
      </c>
      <c r="BL132" s="14" t="s">
        <v>233</v>
      </c>
      <c r="BM132" s="161" t="s">
        <v>247</v>
      </c>
    </row>
    <row r="133" spans="1:65" s="2" customFormat="1" ht="21.75" customHeight="1">
      <c r="A133" s="26"/>
      <c r="B133" s="149"/>
      <c r="C133" s="150" t="s">
        <v>239</v>
      </c>
      <c r="D133" s="150" t="s">
        <v>229</v>
      </c>
      <c r="E133" s="151" t="s">
        <v>2286</v>
      </c>
      <c r="F133" s="152" t="s">
        <v>2287</v>
      </c>
      <c r="G133" s="153" t="s">
        <v>352</v>
      </c>
      <c r="H133" s="154">
        <v>39.576000000000001</v>
      </c>
      <c r="I133" s="155">
        <v>0.71</v>
      </c>
      <c r="J133" s="155">
        <f t="shared" si="0"/>
        <v>28.1</v>
      </c>
      <c r="K133" s="156"/>
      <c r="L133" s="27"/>
      <c r="M133" s="157" t="s">
        <v>1</v>
      </c>
      <c r="N133" s="158" t="s">
        <v>37</v>
      </c>
      <c r="O133" s="159">
        <v>0</v>
      </c>
      <c r="P133" s="159">
        <f t="shared" si="1"/>
        <v>0</v>
      </c>
      <c r="Q133" s="159">
        <v>0</v>
      </c>
      <c r="R133" s="159">
        <f t="shared" si="2"/>
        <v>0</v>
      </c>
      <c r="S133" s="159">
        <v>0</v>
      </c>
      <c r="T133" s="160">
        <f t="shared" si="3"/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R133" s="161" t="s">
        <v>233</v>
      </c>
      <c r="AT133" s="161" t="s">
        <v>229</v>
      </c>
      <c r="AU133" s="161" t="s">
        <v>83</v>
      </c>
      <c r="AY133" s="14" t="s">
        <v>226</v>
      </c>
      <c r="BE133" s="162">
        <f t="shared" si="4"/>
        <v>0</v>
      </c>
      <c r="BF133" s="162">
        <f t="shared" si="5"/>
        <v>28.1</v>
      </c>
      <c r="BG133" s="162">
        <f t="shared" si="6"/>
        <v>0</v>
      </c>
      <c r="BH133" s="162">
        <f t="shared" si="7"/>
        <v>0</v>
      </c>
      <c r="BI133" s="162">
        <f t="shared" si="8"/>
        <v>0</v>
      </c>
      <c r="BJ133" s="14" t="s">
        <v>83</v>
      </c>
      <c r="BK133" s="162">
        <f t="shared" si="9"/>
        <v>28.1</v>
      </c>
      <c r="BL133" s="14" t="s">
        <v>233</v>
      </c>
      <c r="BM133" s="161" t="s">
        <v>250</v>
      </c>
    </row>
    <row r="134" spans="1:65" s="2" customFormat="1" ht="24.2" customHeight="1">
      <c r="A134" s="26"/>
      <c r="B134" s="149"/>
      <c r="C134" s="150" t="s">
        <v>251</v>
      </c>
      <c r="D134" s="150" t="s">
        <v>229</v>
      </c>
      <c r="E134" s="151" t="s">
        <v>2288</v>
      </c>
      <c r="F134" s="152" t="s">
        <v>2289</v>
      </c>
      <c r="G134" s="153" t="s">
        <v>242</v>
      </c>
      <c r="H134" s="154">
        <v>63.322000000000003</v>
      </c>
      <c r="I134" s="155">
        <v>2.1</v>
      </c>
      <c r="J134" s="155">
        <f t="shared" si="0"/>
        <v>132.97999999999999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si="1"/>
        <v>0</v>
      </c>
      <c r="Q134" s="159">
        <v>0</v>
      </c>
      <c r="R134" s="159">
        <f t="shared" si="2"/>
        <v>0</v>
      </c>
      <c r="S134" s="159">
        <v>0</v>
      </c>
      <c r="T134" s="160">
        <f t="shared" si="3"/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233</v>
      </c>
      <c r="AT134" s="161" t="s">
        <v>229</v>
      </c>
      <c r="AU134" s="161" t="s">
        <v>83</v>
      </c>
      <c r="AY134" s="14" t="s">
        <v>226</v>
      </c>
      <c r="BE134" s="162">
        <f t="shared" si="4"/>
        <v>0</v>
      </c>
      <c r="BF134" s="162">
        <f t="shared" si="5"/>
        <v>132.97999999999999</v>
      </c>
      <c r="BG134" s="162">
        <f t="shared" si="6"/>
        <v>0</v>
      </c>
      <c r="BH134" s="162">
        <f t="shared" si="7"/>
        <v>0</v>
      </c>
      <c r="BI134" s="162">
        <f t="shared" si="8"/>
        <v>0</v>
      </c>
      <c r="BJ134" s="14" t="s">
        <v>83</v>
      </c>
      <c r="BK134" s="162">
        <f t="shared" si="9"/>
        <v>132.97999999999999</v>
      </c>
      <c r="BL134" s="14" t="s">
        <v>233</v>
      </c>
      <c r="BM134" s="161" t="s">
        <v>254</v>
      </c>
    </row>
    <row r="135" spans="1:65" s="2" customFormat="1" ht="33" customHeight="1">
      <c r="A135" s="26"/>
      <c r="B135" s="149"/>
      <c r="C135" s="150" t="s">
        <v>243</v>
      </c>
      <c r="D135" s="150" t="s">
        <v>229</v>
      </c>
      <c r="E135" s="151" t="s">
        <v>2290</v>
      </c>
      <c r="F135" s="152" t="s">
        <v>2291</v>
      </c>
      <c r="G135" s="153" t="s">
        <v>352</v>
      </c>
      <c r="H135" s="154">
        <v>36.084000000000003</v>
      </c>
      <c r="I135" s="155">
        <v>3.56</v>
      </c>
      <c r="J135" s="155">
        <f t="shared" si="0"/>
        <v>128.46</v>
      </c>
      <c r="K135" s="156"/>
      <c r="L135" s="27"/>
      <c r="M135" s="157" t="s">
        <v>1</v>
      </c>
      <c r="N135" s="158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233</v>
      </c>
      <c r="AT135" s="161" t="s">
        <v>229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128.46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128.46</v>
      </c>
      <c r="BL135" s="14" t="s">
        <v>233</v>
      </c>
      <c r="BM135" s="161" t="s">
        <v>257</v>
      </c>
    </row>
    <row r="136" spans="1:65" s="2" customFormat="1" ht="24.2" customHeight="1">
      <c r="A136" s="26"/>
      <c r="B136" s="149"/>
      <c r="C136" s="150" t="s">
        <v>227</v>
      </c>
      <c r="D136" s="150" t="s">
        <v>229</v>
      </c>
      <c r="E136" s="151" t="s">
        <v>2199</v>
      </c>
      <c r="F136" s="152" t="s">
        <v>2200</v>
      </c>
      <c r="G136" s="153" t="s">
        <v>352</v>
      </c>
      <c r="H136" s="154">
        <v>27.936</v>
      </c>
      <c r="I136" s="155">
        <v>17.57</v>
      </c>
      <c r="J136" s="155">
        <f t="shared" si="0"/>
        <v>490.84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233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490.84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490.84</v>
      </c>
      <c r="BL136" s="14" t="s">
        <v>233</v>
      </c>
      <c r="BM136" s="161" t="s">
        <v>260</v>
      </c>
    </row>
    <row r="137" spans="1:65" s="2" customFormat="1" ht="16.5" customHeight="1">
      <c r="A137" s="26"/>
      <c r="B137" s="149"/>
      <c r="C137" s="167" t="s">
        <v>247</v>
      </c>
      <c r="D137" s="167" t="s">
        <v>362</v>
      </c>
      <c r="E137" s="168" t="s">
        <v>2292</v>
      </c>
      <c r="F137" s="169" t="s">
        <v>2293</v>
      </c>
      <c r="G137" s="170" t="s">
        <v>242</v>
      </c>
      <c r="H137" s="171">
        <v>44.698</v>
      </c>
      <c r="I137" s="172">
        <v>14.3</v>
      </c>
      <c r="J137" s="172">
        <f t="shared" si="0"/>
        <v>639.17999999999995</v>
      </c>
      <c r="K137" s="173"/>
      <c r="L137" s="174"/>
      <c r="M137" s="175" t="s">
        <v>1</v>
      </c>
      <c r="N137" s="176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243</v>
      </c>
      <c r="AT137" s="161" t="s">
        <v>362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639.17999999999995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639.17999999999995</v>
      </c>
      <c r="BL137" s="14" t="s">
        <v>233</v>
      </c>
      <c r="BM137" s="161" t="s">
        <v>7</v>
      </c>
    </row>
    <row r="138" spans="1:65" s="12" customFormat="1" ht="22.9" customHeight="1">
      <c r="B138" s="137"/>
      <c r="D138" s="138" t="s">
        <v>70</v>
      </c>
      <c r="E138" s="147" t="s">
        <v>233</v>
      </c>
      <c r="F138" s="147" t="s">
        <v>1711</v>
      </c>
      <c r="J138" s="148">
        <f>BK138</f>
        <v>641.6</v>
      </c>
      <c r="L138" s="137"/>
      <c r="M138" s="141"/>
      <c r="N138" s="142"/>
      <c r="O138" s="142"/>
      <c r="P138" s="143">
        <f>P139</f>
        <v>0</v>
      </c>
      <c r="Q138" s="142"/>
      <c r="R138" s="143">
        <f>R139</f>
        <v>0</v>
      </c>
      <c r="S138" s="142"/>
      <c r="T138" s="144">
        <f>T139</f>
        <v>0</v>
      </c>
      <c r="AR138" s="138" t="s">
        <v>78</v>
      </c>
      <c r="AT138" s="145" t="s">
        <v>70</v>
      </c>
      <c r="AU138" s="145" t="s">
        <v>78</v>
      </c>
      <c r="AY138" s="138" t="s">
        <v>226</v>
      </c>
      <c r="BK138" s="146">
        <f>BK139</f>
        <v>641.6</v>
      </c>
    </row>
    <row r="139" spans="1:65" s="2" customFormat="1" ht="37.9" customHeight="1">
      <c r="A139" s="26"/>
      <c r="B139" s="149"/>
      <c r="C139" s="150" t="s">
        <v>263</v>
      </c>
      <c r="D139" s="150" t="s">
        <v>229</v>
      </c>
      <c r="E139" s="151" t="s">
        <v>1786</v>
      </c>
      <c r="F139" s="152" t="s">
        <v>1787</v>
      </c>
      <c r="G139" s="153" t="s">
        <v>352</v>
      </c>
      <c r="H139" s="154">
        <v>11.64</v>
      </c>
      <c r="I139" s="155">
        <v>55.12</v>
      </c>
      <c r="J139" s="155">
        <f>ROUND(I139*H139,2)</f>
        <v>641.6</v>
      </c>
      <c r="K139" s="156"/>
      <c r="L139" s="27"/>
      <c r="M139" s="157" t="s">
        <v>1</v>
      </c>
      <c r="N139" s="158" t="s">
        <v>37</v>
      </c>
      <c r="O139" s="159">
        <v>0</v>
      </c>
      <c r="P139" s="159">
        <f>O139*H139</f>
        <v>0</v>
      </c>
      <c r="Q139" s="159">
        <v>0</v>
      </c>
      <c r="R139" s="159">
        <f>Q139*H139</f>
        <v>0</v>
      </c>
      <c r="S139" s="159">
        <v>0</v>
      </c>
      <c r="T139" s="160">
        <f>S139*H139</f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233</v>
      </c>
      <c r="AT139" s="161" t="s">
        <v>229</v>
      </c>
      <c r="AU139" s="161" t="s">
        <v>83</v>
      </c>
      <c r="AY139" s="14" t="s">
        <v>226</v>
      </c>
      <c r="BE139" s="162">
        <f>IF(N139="základná",J139,0)</f>
        <v>0</v>
      </c>
      <c r="BF139" s="162">
        <f>IF(N139="znížená",J139,0)</f>
        <v>641.6</v>
      </c>
      <c r="BG139" s="162">
        <f>IF(N139="zákl. prenesená",J139,0)</f>
        <v>0</v>
      </c>
      <c r="BH139" s="162">
        <f>IF(N139="zníž. prenesená",J139,0)</f>
        <v>0</v>
      </c>
      <c r="BI139" s="162">
        <f>IF(N139="nulová",J139,0)</f>
        <v>0</v>
      </c>
      <c r="BJ139" s="14" t="s">
        <v>83</v>
      </c>
      <c r="BK139" s="162">
        <f>ROUND(I139*H139,2)</f>
        <v>641.6</v>
      </c>
      <c r="BL139" s="14" t="s">
        <v>233</v>
      </c>
      <c r="BM139" s="161" t="s">
        <v>266</v>
      </c>
    </row>
    <row r="140" spans="1:65" s="12" customFormat="1" ht="22.9" customHeight="1">
      <c r="B140" s="137"/>
      <c r="D140" s="138" t="s">
        <v>70</v>
      </c>
      <c r="E140" s="147" t="s">
        <v>243</v>
      </c>
      <c r="F140" s="147" t="s">
        <v>1788</v>
      </c>
      <c r="J140" s="148">
        <f>BK140</f>
        <v>3363.7699999999995</v>
      </c>
      <c r="L140" s="137"/>
      <c r="M140" s="141"/>
      <c r="N140" s="142"/>
      <c r="O140" s="142"/>
      <c r="P140" s="143">
        <f>SUM(P141:P165)</f>
        <v>0</v>
      </c>
      <c r="Q140" s="142"/>
      <c r="R140" s="143">
        <f>SUM(R141:R165)</f>
        <v>0</v>
      </c>
      <c r="S140" s="142"/>
      <c r="T140" s="144">
        <f>SUM(T141:T165)</f>
        <v>0</v>
      </c>
      <c r="AR140" s="138" t="s">
        <v>78</v>
      </c>
      <c r="AT140" s="145" t="s">
        <v>70</v>
      </c>
      <c r="AU140" s="145" t="s">
        <v>78</v>
      </c>
      <c r="AY140" s="138" t="s">
        <v>226</v>
      </c>
      <c r="BK140" s="146">
        <f>SUM(BK141:BK165)</f>
        <v>3363.7699999999995</v>
      </c>
    </row>
    <row r="141" spans="1:65" s="2" customFormat="1" ht="24.2" customHeight="1">
      <c r="A141" s="26"/>
      <c r="B141" s="149"/>
      <c r="C141" s="150" t="s">
        <v>250</v>
      </c>
      <c r="D141" s="150" t="s">
        <v>229</v>
      </c>
      <c r="E141" s="151" t="s">
        <v>2294</v>
      </c>
      <c r="F141" s="152" t="s">
        <v>2295</v>
      </c>
      <c r="G141" s="153" t="s">
        <v>269</v>
      </c>
      <c r="H141" s="154">
        <v>6</v>
      </c>
      <c r="I141" s="155">
        <v>32.340000000000003</v>
      </c>
      <c r="J141" s="155">
        <f t="shared" ref="J141:J165" si="10">ROUND(I141*H141,2)</f>
        <v>194.04</v>
      </c>
      <c r="K141" s="156"/>
      <c r="L141" s="27"/>
      <c r="M141" s="157" t="s">
        <v>1</v>
      </c>
      <c r="N141" s="158" t="s">
        <v>37</v>
      </c>
      <c r="O141" s="159">
        <v>0</v>
      </c>
      <c r="P141" s="159">
        <f t="shared" ref="P141:P165" si="11">O141*H141</f>
        <v>0</v>
      </c>
      <c r="Q141" s="159">
        <v>0</v>
      </c>
      <c r="R141" s="159">
        <f t="shared" ref="R141:R165" si="12">Q141*H141</f>
        <v>0</v>
      </c>
      <c r="S141" s="159">
        <v>0</v>
      </c>
      <c r="T141" s="160">
        <f t="shared" ref="T141:T165" si="13">S141*H141</f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233</v>
      </c>
      <c r="AT141" s="161" t="s">
        <v>229</v>
      </c>
      <c r="AU141" s="161" t="s">
        <v>83</v>
      </c>
      <c r="AY141" s="14" t="s">
        <v>226</v>
      </c>
      <c r="BE141" s="162">
        <f t="shared" ref="BE141:BE165" si="14">IF(N141="základná",J141,0)</f>
        <v>0</v>
      </c>
      <c r="BF141" s="162">
        <f t="shared" ref="BF141:BF165" si="15">IF(N141="znížená",J141,0)</f>
        <v>194.04</v>
      </c>
      <c r="BG141" s="162">
        <f t="shared" ref="BG141:BG165" si="16">IF(N141="zákl. prenesená",J141,0)</f>
        <v>0</v>
      </c>
      <c r="BH141" s="162">
        <f t="shared" ref="BH141:BH165" si="17">IF(N141="zníž. prenesená",J141,0)</f>
        <v>0</v>
      </c>
      <c r="BI141" s="162">
        <f t="shared" ref="BI141:BI165" si="18">IF(N141="nulová",J141,0)</f>
        <v>0</v>
      </c>
      <c r="BJ141" s="14" t="s">
        <v>83</v>
      </c>
      <c r="BK141" s="162">
        <f t="shared" ref="BK141:BK165" si="19">ROUND(I141*H141,2)</f>
        <v>194.04</v>
      </c>
      <c r="BL141" s="14" t="s">
        <v>233</v>
      </c>
      <c r="BM141" s="161" t="s">
        <v>270</v>
      </c>
    </row>
    <row r="142" spans="1:65" s="2" customFormat="1" ht="24.2" customHeight="1">
      <c r="A142" s="26"/>
      <c r="B142" s="149"/>
      <c r="C142" s="150" t="s">
        <v>273</v>
      </c>
      <c r="D142" s="150" t="s">
        <v>229</v>
      </c>
      <c r="E142" s="151" t="s">
        <v>2296</v>
      </c>
      <c r="F142" s="152" t="s">
        <v>2297</v>
      </c>
      <c r="G142" s="153" t="s">
        <v>232</v>
      </c>
      <c r="H142" s="154">
        <v>28</v>
      </c>
      <c r="I142" s="155">
        <v>2.56</v>
      </c>
      <c r="J142" s="155">
        <f t="shared" si="10"/>
        <v>71.680000000000007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 t="shared" si="11"/>
        <v>0</v>
      </c>
      <c r="Q142" s="159">
        <v>0</v>
      </c>
      <c r="R142" s="159">
        <f t="shared" si="12"/>
        <v>0</v>
      </c>
      <c r="S142" s="159">
        <v>0</v>
      </c>
      <c r="T142" s="160">
        <f t="shared" si="13"/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233</v>
      </c>
      <c r="AT142" s="161" t="s">
        <v>229</v>
      </c>
      <c r="AU142" s="161" t="s">
        <v>83</v>
      </c>
      <c r="AY142" s="14" t="s">
        <v>226</v>
      </c>
      <c r="BE142" s="162">
        <f t="shared" si="14"/>
        <v>0</v>
      </c>
      <c r="BF142" s="162">
        <f t="shared" si="15"/>
        <v>71.680000000000007</v>
      </c>
      <c r="BG142" s="162">
        <f t="shared" si="16"/>
        <v>0</v>
      </c>
      <c r="BH142" s="162">
        <f t="shared" si="17"/>
        <v>0</v>
      </c>
      <c r="BI142" s="162">
        <f t="shared" si="18"/>
        <v>0</v>
      </c>
      <c r="BJ142" s="14" t="s">
        <v>83</v>
      </c>
      <c r="BK142" s="162">
        <f t="shared" si="19"/>
        <v>71.680000000000007</v>
      </c>
      <c r="BL142" s="14" t="s">
        <v>233</v>
      </c>
      <c r="BM142" s="161" t="s">
        <v>276</v>
      </c>
    </row>
    <row r="143" spans="1:65" s="2" customFormat="1" ht="24.2" customHeight="1">
      <c r="A143" s="26"/>
      <c r="B143" s="149"/>
      <c r="C143" s="167" t="s">
        <v>254</v>
      </c>
      <c r="D143" s="167" t="s">
        <v>362</v>
      </c>
      <c r="E143" s="168" t="s">
        <v>2298</v>
      </c>
      <c r="F143" s="169" t="s">
        <v>2299</v>
      </c>
      <c r="G143" s="170" t="s">
        <v>269</v>
      </c>
      <c r="H143" s="171">
        <v>4</v>
      </c>
      <c r="I143" s="172">
        <v>8.8699999999999992</v>
      </c>
      <c r="J143" s="172">
        <f t="shared" si="10"/>
        <v>35.479999999999997</v>
      </c>
      <c r="K143" s="173"/>
      <c r="L143" s="174"/>
      <c r="M143" s="175" t="s">
        <v>1</v>
      </c>
      <c r="N143" s="176" t="s">
        <v>37</v>
      </c>
      <c r="O143" s="159">
        <v>0</v>
      </c>
      <c r="P143" s="159">
        <f t="shared" si="11"/>
        <v>0</v>
      </c>
      <c r="Q143" s="159">
        <v>0</v>
      </c>
      <c r="R143" s="159">
        <f t="shared" si="12"/>
        <v>0</v>
      </c>
      <c r="S143" s="159">
        <v>0</v>
      </c>
      <c r="T143" s="160">
        <f t="shared" si="13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243</v>
      </c>
      <c r="AT143" s="161" t="s">
        <v>362</v>
      </c>
      <c r="AU143" s="161" t="s">
        <v>83</v>
      </c>
      <c r="AY143" s="14" t="s">
        <v>226</v>
      </c>
      <c r="BE143" s="162">
        <f t="shared" si="14"/>
        <v>0</v>
      </c>
      <c r="BF143" s="162">
        <f t="shared" si="15"/>
        <v>35.479999999999997</v>
      </c>
      <c r="BG143" s="162">
        <f t="shared" si="16"/>
        <v>0</v>
      </c>
      <c r="BH143" s="162">
        <f t="shared" si="17"/>
        <v>0</v>
      </c>
      <c r="BI143" s="162">
        <f t="shared" si="18"/>
        <v>0</v>
      </c>
      <c r="BJ143" s="14" t="s">
        <v>83</v>
      </c>
      <c r="BK143" s="162">
        <f t="shared" si="19"/>
        <v>35.479999999999997</v>
      </c>
      <c r="BL143" s="14" t="s">
        <v>233</v>
      </c>
      <c r="BM143" s="161" t="s">
        <v>279</v>
      </c>
    </row>
    <row r="144" spans="1:65" s="2" customFormat="1" ht="24.2" customHeight="1">
      <c r="A144" s="26"/>
      <c r="B144" s="149"/>
      <c r="C144" s="167" t="s">
        <v>280</v>
      </c>
      <c r="D144" s="167" t="s">
        <v>362</v>
      </c>
      <c r="E144" s="168" t="s">
        <v>2300</v>
      </c>
      <c r="F144" s="169" t="s">
        <v>2301</v>
      </c>
      <c r="G144" s="170" t="s">
        <v>269</v>
      </c>
      <c r="H144" s="171">
        <v>4</v>
      </c>
      <c r="I144" s="172">
        <v>15.46</v>
      </c>
      <c r="J144" s="172">
        <f t="shared" si="10"/>
        <v>61.84</v>
      </c>
      <c r="K144" s="173"/>
      <c r="L144" s="174"/>
      <c r="M144" s="175" t="s">
        <v>1</v>
      </c>
      <c r="N144" s="176" t="s">
        <v>37</v>
      </c>
      <c r="O144" s="159">
        <v>0</v>
      </c>
      <c r="P144" s="159">
        <f t="shared" si="11"/>
        <v>0</v>
      </c>
      <c r="Q144" s="159">
        <v>0</v>
      </c>
      <c r="R144" s="159">
        <f t="shared" si="12"/>
        <v>0</v>
      </c>
      <c r="S144" s="159">
        <v>0</v>
      </c>
      <c r="T144" s="160">
        <f t="shared" si="13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243</v>
      </c>
      <c r="AT144" s="161" t="s">
        <v>362</v>
      </c>
      <c r="AU144" s="161" t="s">
        <v>83</v>
      </c>
      <c r="AY144" s="14" t="s">
        <v>226</v>
      </c>
      <c r="BE144" s="162">
        <f t="shared" si="14"/>
        <v>0</v>
      </c>
      <c r="BF144" s="162">
        <f t="shared" si="15"/>
        <v>61.84</v>
      </c>
      <c r="BG144" s="162">
        <f t="shared" si="16"/>
        <v>0</v>
      </c>
      <c r="BH144" s="162">
        <f t="shared" si="17"/>
        <v>0</v>
      </c>
      <c r="BI144" s="162">
        <f t="shared" si="18"/>
        <v>0</v>
      </c>
      <c r="BJ144" s="14" t="s">
        <v>83</v>
      </c>
      <c r="BK144" s="162">
        <f t="shared" si="19"/>
        <v>61.84</v>
      </c>
      <c r="BL144" s="14" t="s">
        <v>233</v>
      </c>
      <c r="BM144" s="161" t="s">
        <v>283</v>
      </c>
    </row>
    <row r="145" spans="1:65" s="2" customFormat="1" ht="24.2" customHeight="1">
      <c r="A145" s="26"/>
      <c r="B145" s="149"/>
      <c r="C145" s="167" t="s">
        <v>257</v>
      </c>
      <c r="D145" s="167" t="s">
        <v>362</v>
      </c>
      <c r="E145" s="168" t="s">
        <v>2302</v>
      </c>
      <c r="F145" s="169" t="s">
        <v>2303</v>
      </c>
      <c r="G145" s="170" t="s">
        <v>269</v>
      </c>
      <c r="H145" s="171">
        <v>1</v>
      </c>
      <c r="I145" s="172">
        <v>22.09</v>
      </c>
      <c r="J145" s="172">
        <f t="shared" si="10"/>
        <v>22.09</v>
      </c>
      <c r="K145" s="173"/>
      <c r="L145" s="174"/>
      <c r="M145" s="175" t="s">
        <v>1</v>
      </c>
      <c r="N145" s="176" t="s">
        <v>37</v>
      </c>
      <c r="O145" s="159">
        <v>0</v>
      </c>
      <c r="P145" s="159">
        <f t="shared" si="11"/>
        <v>0</v>
      </c>
      <c r="Q145" s="159">
        <v>0</v>
      </c>
      <c r="R145" s="159">
        <f t="shared" si="12"/>
        <v>0</v>
      </c>
      <c r="S145" s="159">
        <v>0</v>
      </c>
      <c r="T145" s="160">
        <f t="shared" si="1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243</v>
      </c>
      <c r="AT145" s="161" t="s">
        <v>362</v>
      </c>
      <c r="AU145" s="161" t="s">
        <v>83</v>
      </c>
      <c r="AY145" s="14" t="s">
        <v>226</v>
      </c>
      <c r="BE145" s="162">
        <f t="shared" si="14"/>
        <v>0</v>
      </c>
      <c r="BF145" s="162">
        <f t="shared" si="15"/>
        <v>22.09</v>
      </c>
      <c r="BG145" s="162">
        <f t="shared" si="16"/>
        <v>0</v>
      </c>
      <c r="BH145" s="162">
        <f t="shared" si="17"/>
        <v>0</v>
      </c>
      <c r="BI145" s="162">
        <f t="shared" si="18"/>
        <v>0</v>
      </c>
      <c r="BJ145" s="14" t="s">
        <v>83</v>
      </c>
      <c r="BK145" s="162">
        <f t="shared" si="19"/>
        <v>22.09</v>
      </c>
      <c r="BL145" s="14" t="s">
        <v>233</v>
      </c>
      <c r="BM145" s="161" t="s">
        <v>288</v>
      </c>
    </row>
    <row r="146" spans="1:65" s="2" customFormat="1" ht="24.2" customHeight="1">
      <c r="A146" s="26"/>
      <c r="B146" s="149"/>
      <c r="C146" s="167" t="s">
        <v>293</v>
      </c>
      <c r="D146" s="167" t="s">
        <v>362</v>
      </c>
      <c r="E146" s="168" t="s">
        <v>2304</v>
      </c>
      <c r="F146" s="169" t="s">
        <v>2305</v>
      </c>
      <c r="G146" s="170" t="s">
        <v>269</v>
      </c>
      <c r="H146" s="171">
        <v>3</v>
      </c>
      <c r="I146" s="172">
        <v>36.58</v>
      </c>
      <c r="J146" s="172">
        <f t="shared" si="10"/>
        <v>109.74</v>
      </c>
      <c r="K146" s="173"/>
      <c r="L146" s="174"/>
      <c r="M146" s="175" t="s">
        <v>1</v>
      </c>
      <c r="N146" s="176" t="s">
        <v>37</v>
      </c>
      <c r="O146" s="159">
        <v>0</v>
      </c>
      <c r="P146" s="159">
        <f t="shared" si="11"/>
        <v>0</v>
      </c>
      <c r="Q146" s="159">
        <v>0</v>
      </c>
      <c r="R146" s="159">
        <f t="shared" si="12"/>
        <v>0</v>
      </c>
      <c r="S146" s="159">
        <v>0</v>
      </c>
      <c r="T146" s="160">
        <f t="shared" si="1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243</v>
      </c>
      <c r="AT146" s="161" t="s">
        <v>362</v>
      </c>
      <c r="AU146" s="161" t="s">
        <v>83</v>
      </c>
      <c r="AY146" s="14" t="s">
        <v>226</v>
      </c>
      <c r="BE146" s="162">
        <f t="shared" si="14"/>
        <v>0</v>
      </c>
      <c r="BF146" s="162">
        <f t="shared" si="15"/>
        <v>109.74</v>
      </c>
      <c r="BG146" s="162">
        <f t="shared" si="16"/>
        <v>0</v>
      </c>
      <c r="BH146" s="162">
        <f t="shared" si="17"/>
        <v>0</v>
      </c>
      <c r="BI146" s="162">
        <f t="shared" si="18"/>
        <v>0</v>
      </c>
      <c r="BJ146" s="14" t="s">
        <v>83</v>
      </c>
      <c r="BK146" s="162">
        <f t="shared" si="19"/>
        <v>109.74</v>
      </c>
      <c r="BL146" s="14" t="s">
        <v>233</v>
      </c>
      <c r="BM146" s="161" t="s">
        <v>296</v>
      </c>
    </row>
    <row r="147" spans="1:65" s="2" customFormat="1" ht="24.2" customHeight="1">
      <c r="A147" s="26"/>
      <c r="B147" s="149"/>
      <c r="C147" s="150" t="s">
        <v>260</v>
      </c>
      <c r="D147" s="150" t="s">
        <v>229</v>
      </c>
      <c r="E147" s="151" t="s">
        <v>2306</v>
      </c>
      <c r="F147" s="152" t="s">
        <v>2307</v>
      </c>
      <c r="G147" s="153" t="s">
        <v>232</v>
      </c>
      <c r="H147" s="154">
        <v>26</v>
      </c>
      <c r="I147" s="155">
        <v>2.79</v>
      </c>
      <c r="J147" s="155">
        <f t="shared" si="10"/>
        <v>72.540000000000006</v>
      </c>
      <c r="K147" s="156"/>
      <c r="L147" s="27"/>
      <c r="M147" s="157" t="s">
        <v>1</v>
      </c>
      <c r="N147" s="158" t="s">
        <v>37</v>
      </c>
      <c r="O147" s="159">
        <v>0</v>
      </c>
      <c r="P147" s="159">
        <f t="shared" si="11"/>
        <v>0</v>
      </c>
      <c r="Q147" s="159">
        <v>0</v>
      </c>
      <c r="R147" s="159">
        <f t="shared" si="12"/>
        <v>0</v>
      </c>
      <c r="S147" s="159">
        <v>0</v>
      </c>
      <c r="T147" s="160">
        <f t="shared" si="1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233</v>
      </c>
      <c r="AT147" s="161" t="s">
        <v>229</v>
      </c>
      <c r="AU147" s="161" t="s">
        <v>83</v>
      </c>
      <c r="AY147" s="14" t="s">
        <v>226</v>
      </c>
      <c r="BE147" s="162">
        <f t="shared" si="14"/>
        <v>0</v>
      </c>
      <c r="BF147" s="162">
        <f t="shared" si="15"/>
        <v>72.540000000000006</v>
      </c>
      <c r="BG147" s="162">
        <f t="shared" si="16"/>
        <v>0</v>
      </c>
      <c r="BH147" s="162">
        <f t="shared" si="17"/>
        <v>0</v>
      </c>
      <c r="BI147" s="162">
        <f t="shared" si="18"/>
        <v>0</v>
      </c>
      <c r="BJ147" s="14" t="s">
        <v>83</v>
      </c>
      <c r="BK147" s="162">
        <f t="shared" si="19"/>
        <v>72.540000000000006</v>
      </c>
      <c r="BL147" s="14" t="s">
        <v>233</v>
      </c>
      <c r="BM147" s="161" t="s">
        <v>299</v>
      </c>
    </row>
    <row r="148" spans="1:65" s="2" customFormat="1" ht="24.2" customHeight="1">
      <c r="A148" s="26"/>
      <c r="B148" s="149"/>
      <c r="C148" s="167" t="s">
        <v>300</v>
      </c>
      <c r="D148" s="167" t="s">
        <v>362</v>
      </c>
      <c r="E148" s="168" t="s">
        <v>2308</v>
      </c>
      <c r="F148" s="169" t="s">
        <v>2309</v>
      </c>
      <c r="G148" s="170" t="s">
        <v>269</v>
      </c>
      <c r="H148" s="171">
        <v>1</v>
      </c>
      <c r="I148" s="172">
        <v>14.1</v>
      </c>
      <c r="J148" s="172">
        <f t="shared" si="10"/>
        <v>14.1</v>
      </c>
      <c r="K148" s="173"/>
      <c r="L148" s="174"/>
      <c r="M148" s="175" t="s">
        <v>1</v>
      </c>
      <c r="N148" s="176" t="s">
        <v>37</v>
      </c>
      <c r="O148" s="159">
        <v>0</v>
      </c>
      <c r="P148" s="159">
        <f t="shared" si="11"/>
        <v>0</v>
      </c>
      <c r="Q148" s="159">
        <v>0</v>
      </c>
      <c r="R148" s="159">
        <f t="shared" si="12"/>
        <v>0</v>
      </c>
      <c r="S148" s="159">
        <v>0</v>
      </c>
      <c r="T148" s="160">
        <f t="shared" si="1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243</v>
      </c>
      <c r="AT148" s="161" t="s">
        <v>362</v>
      </c>
      <c r="AU148" s="161" t="s">
        <v>83</v>
      </c>
      <c r="AY148" s="14" t="s">
        <v>226</v>
      </c>
      <c r="BE148" s="162">
        <f t="shared" si="14"/>
        <v>0</v>
      </c>
      <c r="BF148" s="162">
        <f t="shared" si="15"/>
        <v>14.1</v>
      </c>
      <c r="BG148" s="162">
        <f t="shared" si="16"/>
        <v>0</v>
      </c>
      <c r="BH148" s="162">
        <f t="shared" si="17"/>
        <v>0</v>
      </c>
      <c r="BI148" s="162">
        <f t="shared" si="18"/>
        <v>0</v>
      </c>
      <c r="BJ148" s="14" t="s">
        <v>83</v>
      </c>
      <c r="BK148" s="162">
        <f t="shared" si="19"/>
        <v>14.1</v>
      </c>
      <c r="BL148" s="14" t="s">
        <v>233</v>
      </c>
      <c r="BM148" s="161" t="s">
        <v>303</v>
      </c>
    </row>
    <row r="149" spans="1:65" s="2" customFormat="1" ht="24.2" customHeight="1">
      <c r="A149" s="26"/>
      <c r="B149" s="149"/>
      <c r="C149" s="167" t="s">
        <v>7</v>
      </c>
      <c r="D149" s="167" t="s">
        <v>362</v>
      </c>
      <c r="E149" s="168" t="s">
        <v>2310</v>
      </c>
      <c r="F149" s="169" t="s">
        <v>2311</v>
      </c>
      <c r="G149" s="170" t="s">
        <v>269</v>
      </c>
      <c r="H149" s="171">
        <v>5</v>
      </c>
      <c r="I149" s="172">
        <v>57.41</v>
      </c>
      <c r="J149" s="172">
        <f t="shared" si="10"/>
        <v>287.05</v>
      </c>
      <c r="K149" s="173"/>
      <c r="L149" s="174"/>
      <c r="M149" s="175" t="s">
        <v>1</v>
      </c>
      <c r="N149" s="176" t="s">
        <v>37</v>
      </c>
      <c r="O149" s="159">
        <v>0</v>
      </c>
      <c r="P149" s="159">
        <f t="shared" si="11"/>
        <v>0</v>
      </c>
      <c r="Q149" s="159">
        <v>0</v>
      </c>
      <c r="R149" s="159">
        <f t="shared" si="12"/>
        <v>0</v>
      </c>
      <c r="S149" s="159">
        <v>0</v>
      </c>
      <c r="T149" s="160">
        <f t="shared" si="1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243</v>
      </c>
      <c r="AT149" s="161" t="s">
        <v>362</v>
      </c>
      <c r="AU149" s="161" t="s">
        <v>83</v>
      </c>
      <c r="AY149" s="14" t="s">
        <v>226</v>
      </c>
      <c r="BE149" s="162">
        <f t="shared" si="14"/>
        <v>0</v>
      </c>
      <c r="BF149" s="162">
        <f t="shared" si="15"/>
        <v>287.05</v>
      </c>
      <c r="BG149" s="162">
        <f t="shared" si="16"/>
        <v>0</v>
      </c>
      <c r="BH149" s="162">
        <f t="shared" si="17"/>
        <v>0</v>
      </c>
      <c r="BI149" s="162">
        <f t="shared" si="18"/>
        <v>0</v>
      </c>
      <c r="BJ149" s="14" t="s">
        <v>83</v>
      </c>
      <c r="BK149" s="162">
        <f t="shared" si="19"/>
        <v>287.05</v>
      </c>
      <c r="BL149" s="14" t="s">
        <v>233</v>
      </c>
      <c r="BM149" s="161" t="s">
        <v>306</v>
      </c>
    </row>
    <row r="150" spans="1:65" s="2" customFormat="1" ht="24.2" customHeight="1">
      <c r="A150" s="26"/>
      <c r="B150" s="149"/>
      <c r="C150" s="150" t="s">
        <v>309</v>
      </c>
      <c r="D150" s="150" t="s">
        <v>229</v>
      </c>
      <c r="E150" s="151" t="s">
        <v>2312</v>
      </c>
      <c r="F150" s="152" t="s">
        <v>2313</v>
      </c>
      <c r="G150" s="153" t="s">
        <v>232</v>
      </c>
      <c r="H150" s="154">
        <v>43</v>
      </c>
      <c r="I150" s="155">
        <v>3.12</v>
      </c>
      <c r="J150" s="155">
        <f t="shared" si="10"/>
        <v>134.16</v>
      </c>
      <c r="K150" s="156"/>
      <c r="L150" s="27"/>
      <c r="M150" s="157" t="s">
        <v>1</v>
      </c>
      <c r="N150" s="158" t="s">
        <v>37</v>
      </c>
      <c r="O150" s="159">
        <v>0</v>
      </c>
      <c r="P150" s="159">
        <f t="shared" si="11"/>
        <v>0</v>
      </c>
      <c r="Q150" s="159">
        <v>0</v>
      </c>
      <c r="R150" s="159">
        <f t="shared" si="12"/>
        <v>0</v>
      </c>
      <c r="S150" s="159">
        <v>0</v>
      </c>
      <c r="T150" s="160">
        <f t="shared" si="1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233</v>
      </c>
      <c r="AT150" s="161" t="s">
        <v>229</v>
      </c>
      <c r="AU150" s="161" t="s">
        <v>83</v>
      </c>
      <c r="AY150" s="14" t="s">
        <v>226</v>
      </c>
      <c r="BE150" s="162">
        <f t="shared" si="14"/>
        <v>0</v>
      </c>
      <c r="BF150" s="162">
        <f t="shared" si="15"/>
        <v>134.16</v>
      </c>
      <c r="BG150" s="162">
        <f t="shared" si="16"/>
        <v>0</v>
      </c>
      <c r="BH150" s="162">
        <f t="shared" si="17"/>
        <v>0</v>
      </c>
      <c r="BI150" s="162">
        <f t="shared" si="18"/>
        <v>0</v>
      </c>
      <c r="BJ150" s="14" t="s">
        <v>83</v>
      </c>
      <c r="BK150" s="162">
        <f t="shared" si="19"/>
        <v>134.16</v>
      </c>
      <c r="BL150" s="14" t="s">
        <v>233</v>
      </c>
      <c r="BM150" s="161" t="s">
        <v>312</v>
      </c>
    </row>
    <row r="151" spans="1:65" s="2" customFormat="1" ht="24.2" customHeight="1">
      <c r="A151" s="26"/>
      <c r="B151" s="149"/>
      <c r="C151" s="167" t="s">
        <v>266</v>
      </c>
      <c r="D151" s="167" t="s">
        <v>362</v>
      </c>
      <c r="E151" s="168" t="s">
        <v>2314</v>
      </c>
      <c r="F151" s="169" t="s">
        <v>2315</v>
      </c>
      <c r="G151" s="170" t="s">
        <v>269</v>
      </c>
      <c r="H151" s="171">
        <v>4</v>
      </c>
      <c r="I151" s="172">
        <v>39.119999999999997</v>
      </c>
      <c r="J151" s="172">
        <f t="shared" si="10"/>
        <v>156.47999999999999</v>
      </c>
      <c r="K151" s="173"/>
      <c r="L151" s="174"/>
      <c r="M151" s="175" t="s">
        <v>1</v>
      </c>
      <c r="N151" s="176" t="s">
        <v>37</v>
      </c>
      <c r="O151" s="159">
        <v>0</v>
      </c>
      <c r="P151" s="159">
        <f t="shared" si="11"/>
        <v>0</v>
      </c>
      <c r="Q151" s="159">
        <v>0</v>
      </c>
      <c r="R151" s="159">
        <f t="shared" si="12"/>
        <v>0</v>
      </c>
      <c r="S151" s="159">
        <v>0</v>
      </c>
      <c r="T151" s="160">
        <f t="shared" si="1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243</v>
      </c>
      <c r="AT151" s="161" t="s">
        <v>362</v>
      </c>
      <c r="AU151" s="161" t="s">
        <v>83</v>
      </c>
      <c r="AY151" s="14" t="s">
        <v>226</v>
      </c>
      <c r="BE151" s="162">
        <f t="shared" si="14"/>
        <v>0</v>
      </c>
      <c r="BF151" s="162">
        <f t="shared" si="15"/>
        <v>156.47999999999999</v>
      </c>
      <c r="BG151" s="162">
        <f t="shared" si="16"/>
        <v>0</v>
      </c>
      <c r="BH151" s="162">
        <f t="shared" si="17"/>
        <v>0</v>
      </c>
      <c r="BI151" s="162">
        <f t="shared" si="18"/>
        <v>0</v>
      </c>
      <c r="BJ151" s="14" t="s">
        <v>83</v>
      </c>
      <c r="BK151" s="162">
        <f t="shared" si="19"/>
        <v>156.47999999999999</v>
      </c>
      <c r="BL151" s="14" t="s">
        <v>233</v>
      </c>
      <c r="BM151" s="161" t="s">
        <v>315</v>
      </c>
    </row>
    <row r="152" spans="1:65" s="2" customFormat="1" ht="24.2" customHeight="1">
      <c r="A152" s="26"/>
      <c r="B152" s="149"/>
      <c r="C152" s="167" t="s">
        <v>316</v>
      </c>
      <c r="D152" s="167" t="s">
        <v>362</v>
      </c>
      <c r="E152" s="168" t="s">
        <v>2316</v>
      </c>
      <c r="F152" s="169" t="s">
        <v>2317</v>
      </c>
      <c r="G152" s="170" t="s">
        <v>269</v>
      </c>
      <c r="H152" s="171">
        <v>7</v>
      </c>
      <c r="I152" s="172">
        <v>87.2</v>
      </c>
      <c r="J152" s="172">
        <f t="shared" si="10"/>
        <v>610.4</v>
      </c>
      <c r="K152" s="173"/>
      <c r="L152" s="174"/>
      <c r="M152" s="175" t="s">
        <v>1</v>
      </c>
      <c r="N152" s="176" t="s">
        <v>37</v>
      </c>
      <c r="O152" s="159">
        <v>0</v>
      </c>
      <c r="P152" s="159">
        <f t="shared" si="11"/>
        <v>0</v>
      </c>
      <c r="Q152" s="159">
        <v>0</v>
      </c>
      <c r="R152" s="159">
        <f t="shared" si="12"/>
        <v>0</v>
      </c>
      <c r="S152" s="159">
        <v>0</v>
      </c>
      <c r="T152" s="160">
        <f t="shared" si="1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243</v>
      </c>
      <c r="AT152" s="161" t="s">
        <v>362</v>
      </c>
      <c r="AU152" s="161" t="s">
        <v>83</v>
      </c>
      <c r="AY152" s="14" t="s">
        <v>226</v>
      </c>
      <c r="BE152" s="162">
        <f t="shared" si="14"/>
        <v>0</v>
      </c>
      <c r="BF152" s="162">
        <f t="shared" si="15"/>
        <v>610.4</v>
      </c>
      <c r="BG152" s="162">
        <f t="shared" si="16"/>
        <v>0</v>
      </c>
      <c r="BH152" s="162">
        <f t="shared" si="17"/>
        <v>0</v>
      </c>
      <c r="BI152" s="162">
        <f t="shared" si="18"/>
        <v>0</v>
      </c>
      <c r="BJ152" s="14" t="s">
        <v>83</v>
      </c>
      <c r="BK152" s="162">
        <f t="shared" si="19"/>
        <v>610.4</v>
      </c>
      <c r="BL152" s="14" t="s">
        <v>233</v>
      </c>
      <c r="BM152" s="161" t="s">
        <v>319</v>
      </c>
    </row>
    <row r="153" spans="1:65" s="2" customFormat="1" ht="24.2" customHeight="1">
      <c r="A153" s="26"/>
      <c r="B153" s="149"/>
      <c r="C153" s="150" t="s">
        <v>270</v>
      </c>
      <c r="D153" s="150" t="s">
        <v>229</v>
      </c>
      <c r="E153" s="151" t="s">
        <v>2318</v>
      </c>
      <c r="F153" s="152" t="s">
        <v>2319</v>
      </c>
      <c r="G153" s="153" t="s">
        <v>269</v>
      </c>
      <c r="H153" s="154">
        <v>4</v>
      </c>
      <c r="I153" s="155">
        <v>4.3099999999999996</v>
      </c>
      <c r="J153" s="155">
        <f t="shared" si="10"/>
        <v>17.239999999999998</v>
      </c>
      <c r="K153" s="156"/>
      <c r="L153" s="27"/>
      <c r="M153" s="157" t="s">
        <v>1</v>
      </c>
      <c r="N153" s="158" t="s">
        <v>37</v>
      </c>
      <c r="O153" s="159">
        <v>0</v>
      </c>
      <c r="P153" s="159">
        <f t="shared" si="11"/>
        <v>0</v>
      </c>
      <c r="Q153" s="159">
        <v>0</v>
      </c>
      <c r="R153" s="159">
        <f t="shared" si="12"/>
        <v>0</v>
      </c>
      <c r="S153" s="159">
        <v>0</v>
      </c>
      <c r="T153" s="160">
        <f t="shared" si="1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233</v>
      </c>
      <c r="AT153" s="161" t="s">
        <v>229</v>
      </c>
      <c r="AU153" s="161" t="s">
        <v>83</v>
      </c>
      <c r="AY153" s="14" t="s">
        <v>226</v>
      </c>
      <c r="BE153" s="162">
        <f t="shared" si="14"/>
        <v>0</v>
      </c>
      <c r="BF153" s="162">
        <f t="shared" si="15"/>
        <v>17.239999999999998</v>
      </c>
      <c r="BG153" s="162">
        <f t="shared" si="16"/>
        <v>0</v>
      </c>
      <c r="BH153" s="162">
        <f t="shared" si="17"/>
        <v>0</v>
      </c>
      <c r="BI153" s="162">
        <f t="shared" si="18"/>
        <v>0</v>
      </c>
      <c r="BJ153" s="14" t="s">
        <v>83</v>
      </c>
      <c r="BK153" s="162">
        <f t="shared" si="19"/>
        <v>17.239999999999998</v>
      </c>
      <c r="BL153" s="14" t="s">
        <v>233</v>
      </c>
      <c r="BM153" s="161" t="s">
        <v>324</v>
      </c>
    </row>
    <row r="154" spans="1:65" s="2" customFormat="1" ht="24.2" customHeight="1">
      <c r="A154" s="26"/>
      <c r="B154" s="149"/>
      <c r="C154" s="167" t="s">
        <v>327</v>
      </c>
      <c r="D154" s="167" t="s">
        <v>362</v>
      </c>
      <c r="E154" s="168" t="s">
        <v>2320</v>
      </c>
      <c r="F154" s="169" t="s">
        <v>2321</v>
      </c>
      <c r="G154" s="170" t="s">
        <v>269</v>
      </c>
      <c r="H154" s="171">
        <v>4</v>
      </c>
      <c r="I154" s="172">
        <v>3.6</v>
      </c>
      <c r="J154" s="172">
        <f t="shared" si="10"/>
        <v>14.4</v>
      </c>
      <c r="K154" s="173"/>
      <c r="L154" s="174"/>
      <c r="M154" s="175" t="s">
        <v>1</v>
      </c>
      <c r="N154" s="176" t="s">
        <v>37</v>
      </c>
      <c r="O154" s="159">
        <v>0</v>
      </c>
      <c r="P154" s="159">
        <f t="shared" si="11"/>
        <v>0</v>
      </c>
      <c r="Q154" s="159">
        <v>0</v>
      </c>
      <c r="R154" s="159">
        <f t="shared" si="12"/>
        <v>0</v>
      </c>
      <c r="S154" s="159">
        <v>0</v>
      </c>
      <c r="T154" s="160">
        <f t="shared" si="1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243</v>
      </c>
      <c r="AT154" s="161" t="s">
        <v>362</v>
      </c>
      <c r="AU154" s="161" t="s">
        <v>83</v>
      </c>
      <c r="AY154" s="14" t="s">
        <v>226</v>
      </c>
      <c r="BE154" s="162">
        <f t="shared" si="14"/>
        <v>0</v>
      </c>
      <c r="BF154" s="162">
        <f t="shared" si="15"/>
        <v>14.4</v>
      </c>
      <c r="BG154" s="162">
        <f t="shared" si="16"/>
        <v>0</v>
      </c>
      <c r="BH154" s="162">
        <f t="shared" si="17"/>
        <v>0</v>
      </c>
      <c r="BI154" s="162">
        <f t="shared" si="18"/>
        <v>0</v>
      </c>
      <c r="BJ154" s="14" t="s">
        <v>83</v>
      </c>
      <c r="BK154" s="162">
        <f t="shared" si="19"/>
        <v>14.4</v>
      </c>
      <c r="BL154" s="14" t="s">
        <v>233</v>
      </c>
      <c r="BM154" s="161" t="s">
        <v>330</v>
      </c>
    </row>
    <row r="155" spans="1:65" s="2" customFormat="1" ht="24.2" customHeight="1">
      <c r="A155" s="26"/>
      <c r="B155" s="149"/>
      <c r="C155" s="150" t="s">
        <v>276</v>
      </c>
      <c r="D155" s="150" t="s">
        <v>229</v>
      </c>
      <c r="E155" s="151" t="s">
        <v>2322</v>
      </c>
      <c r="F155" s="152" t="s">
        <v>2323</v>
      </c>
      <c r="G155" s="153" t="s">
        <v>269</v>
      </c>
      <c r="H155" s="154">
        <v>4</v>
      </c>
      <c r="I155" s="155">
        <v>4.6500000000000004</v>
      </c>
      <c r="J155" s="155">
        <f t="shared" si="10"/>
        <v>18.600000000000001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 t="shared" si="11"/>
        <v>0</v>
      </c>
      <c r="Q155" s="159">
        <v>0</v>
      </c>
      <c r="R155" s="159">
        <f t="shared" si="12"/>
        <v>0</v>
      </c>
      <c r="S155" s="159">
        <v>0</v>
      </c>
      <c r="T155" s="160">
        <f t="shared" si="1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233</v>
      </c>
      <c r="AT155" s="161" t="s">
        <v>229</v>
      </c>
      <c r="AU155" s="161" t="s">
        <v>83</v>
      </c>
      <c r="AY155" s="14" t="s">
        <v>226</v>
      </c>
      <c r="BE155" s="162">
        <f t="shared" si="14"/>
        <v>0</v>
      </c>
      <c r="BF155" s="162">
        <f t="shared" si="15"/>
        <v>18.600000000000001</v>
      </c>
      <c r="BG155" s="162">
        <f t="shared" si="16"/>
        <v>0</v>
      </c>
      <c r="BH155" s="162">
        <f t="shared" si="17"/>
        <v>0</v>
      </c>
      <c r="BI155" s="162">
        <f t="shared" si="18"/>
        <v>0</v>
      </c>
      <c r="BJ155" s="14" t="s">
        <v>83</v>
      </c>
      <c r="BK155" s="162">
        <f t="shared" si="19"/>
        <v>18.600000000000001</v>
      </c>
      <c r="BL155" s="14" t="s">
        <v>233</v>
      </c>
      <c r="BM155" s="161" t="s">
        <v>408</v>
      </c>
    </row>
    <row r="156" spans="1:65" s="2" customFormat="1" ht="24.2" customHeight="1">
      <c r="A156" s="26"/>
      <c r="B156" s="149"/>
      <c r="C156" s="167" t="s">
        <v>409</v>
      </c>
      <c r="D156" s="167" t="s">
        <v>362</v>
      </c>
      <c r="E156" s="168" t="s">
        <v>2324</v>
      </c>
      <c r="F156" s="169" t="s">
        <v>2325</v>
      </c>
      <c r="G156" s="170" t="s">
        <v>269</v>
      </c>
      <c r="H156" s="171">
        <v>4</v>
      </c>
      <c r="I156" s="172">
        <v>5.59</v>
      </c>
      <c r="J156" s="172">
        <f t="shared" si="10"/>
        <v>22.36</v>
      </c>
      <c r="K156" s="173"/>
      <c r="L156" s="174"/>
      <c r="M156" s="175" t="s">
        <v>1</v>
      </c>
      <c r="N156" s="176" t="s">
        <v>37</v>
      </c>
      <c r="O156" s="159">
        <v>0</v>
      </c>
      <c r="P156" s="159">
        <f t="shared" si="11"/>
        <v>0</v>
      </c>
      <c r="Q156" s="159">
        <v>0</v>
      </c>
      <c r="R156" s="159">
        <f t="shared" si="12"/>
        <v>0</v>
      </c>
      <c r="S156" s="159">
        <v>0</v>
      </c>
      <c r="T156" s="160">
        <f t="shared" si="1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243</v>
      </c>
      <c r="AT156" s="161" t="s">
        <v>362</v>
      </c>
      <c r="AU156" s="161" t="s">
        <v>83</v>
      </c>
      <c r="AY156" s="14" t="s">
        <v>226</v>
      </c>
      <c r="BE156" s="162">
        <f t="shared" si="14"/>
        <v>0</v>
      </c>
      <c r="BF156" s="162">
        <f t="shared" si="15"/>
        <v>22.36</v>
      </c>
      <c r="BG156" s="162">
        <f t="shared" si="16"/>
        <v>0</v>
      </c>
      <c r="BH156" s="162">
        <f t="shared" si="17"/>
        <v>0</v>
      </c>
      <c r="BI156" s="162">
        <f t="shared" si="18"/>
        <v>0</v>
      </c>
      <c r="BJ156" s="14" t="s">
        <v>83</v>
      </c>
      <c r="BK156" s="162">
        <f t="shared" si="19"/>
        <v>22.36</v>
      </c>
      <c r="BL156" s="14" t="s">
        <v>233</v>
      </c>
      <c r="BM156" s="161" t="s">
        <v>412</v>
      </c>
    </row>
    <row r="157" spans="1:65" s="2" customFormat="1" ht="24.2" customHeight="1">
      <c r="A157" s="26"/>
      <c r="B157" s="149"/>
      <c r="C157" s="150" t="s">
        <v>279</v>
      </c>
      <c r="D157" s="150" t="s">
        <v>229</v>
      </c>
      <c r="E157" s="151" t="s">
        <v>2326</v>
      </c>
      <c r="F157" s="152" t="s">
        <v>2327</v>
      </c>
      <c r="G157" s="153" t="s">
        <v>269</v>
      </c>
      <c r="H157" s="154">
        <v>4</v>
      </c>
      <c r="I157" s="155">
        <v>5.19</v>
      </c>
      <c r="J157" s="155">
        <f t="shared" si="10"/>
        <v>20.76</v>
      </c>
      <c r="K157" s="156"/>
      <c r="L157" s="27"/>
      <c r="M157" s="157" t="s">
        <v>1</v>
      </c>
      <c r="N157" s="158" t="s">
        <v>37</v>
      </c>
      <c r="O157" s="159">
        <v>0</v>
      </c>
      <c r="P157" s="159">
        <f t="shared" si="11"/>
        <v>0</v>
      </c>
      <c r="Q157" s="159">
        <v>0</v>
      </c>
      <c r="R157" s="159">
        <f t="shared" si="12"/>
        <v>0</v>
      </c>
      <c r="S157" s="159">
        <v>0</v>
      </c>
      <c r="T157" s="160">
        <f t="shared" si="1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233</v>
      </c>
      <c r="AT157" s="161" t="s">
        <v>229</v>
      </c>
      <c r="AU157" s="161" t="s">
        <v>83</v>
      </c>
      <c r="AY157" s="14" t="s">
        <v>226</v>
      </c>
      <c r="BE157" s="162">
        <f t="shared" si="14"/>
        <v>0</v>
      </c>
      <c r="BF157" s="162">
        <f t="shared" si="15"/>
        <v>20.76</v>
      </c>
      <c r="BG157" s="162">
        <f t="shared" si="16"/>
        <v>0</v>
      </c>
      <c r="BH157" s="162">
        <f t="shared" si="17"/>
        <v>0</v>
      </c>
      <c r="BI157" s="162">
        <f t="shared" si="18"/>
        <v>0</v>
      </c>
      <c r="BJ157" s="14" t="s">
        <v>83</v>
      </c>
      <c r="BK157" s="162">
        <f t="shared" si="19"/>
        <v>20.76</v>
      </c>
      <c r="BL157" s="14" t="s">
        <v>233</v>
      </c>
      <c r="BM157" s="161" t="s">
        <v>415</v>
      </c>
    </row>
    <row r="158" spans="1:65" s="2" customFormat="1" ht="24.2" customHeight="1">
      <c r="A158" s="26"/>
      <c r="B158" s="149"/>
      <c r="C158" s="167" t="s">
        <v>416</v>
      </c>
      <c r="D158" s="167" t="s">
        <v>362</v>
      </c>
      <c r="E158" s="168" t="s">
        <v>2328</v>
      </c>
      <c r="F158" s="169" t="s">
        <v>2329</v>
      </c>
      <c r="G158" s="170" t="s">
        <v>269</v>
      </c>
      <c r="H158" s="171">
        <v>4</v>
      </c>
      <c r="I158" s="172">
        <v>10.16</v>
      </c>
      <c r="J158" s="172">
        <f t="shared" si="10"/>
        <v>40.64</v>
      </c>
      <c r="K158" s="173"/>
      <c r="L158" s="174"/>
      <c r="M158" s="175" t="s">
        <v>1</v>
      </c>
      <c r="N158" s="176" t="s">
        <v>37</v>
      </c>
      <c r="O158" s="159">
        <v>0</v>
      </c>
      <c r="P158" s="159">
        <f t="shared" si="11"/>
        <v>0</v>
      </c>
      <c r="Q158" s="159">
        <v>0</v>
      </c>
      <c r="R158" s="159">
        <f t="shared" si="12"/>
        <v>0</v>
      </c>
      <c r="S158" s="159">
        <v>0</v>
      </c>
      <c r="T158" s="160">
        <f t="shared" si="1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243</v>
      </c>
      <c r="AT158" s="161" t="s">
        <v>362</v>
      </c>
      <c r="AU158" s="161" t="s">
        <v>83</v>
      </c>
      <c r="AY158" s="14" t="s">
        <v>226</v>
      </c>
      <c r="BE158" s="162">
        <f t="shared" si="14"/>
        <v>0</v>
      </c>
      <c r="BF158" s="162">
        <f t="shared" si="15"/>
        <v>40.64</v>
      </c>
      <c r="BG158" s="162">
        <f t="shared" si="16"/>
        <v>0</v>
      </c>
      <c r="BH158" s="162">
        <f t="shared" si="17"/>
        <v>0</v>
      </c>
      <c r="BI158" s="162">
        <f t="shared" si="18"/>
        <v>0</v>
      </c>
      <c r="BJ158" s="14" t="s">
        <v>83</v>
      </c>
      <c r="BK158" s="162">
        <f t="shared" si="19"/>
        <v>40.64</v>
      </c>
      <c r="BL158" s="14" t="s">
        <v>233</v>
      </c>
      <c r="BM158" s="161" t="s">
        <v>419</v>
      </c>
    </row>
    <row r="159" spans="1:65" s="2" customFormat="1" ht="16.5" customHeight="1">
      <c r="A159" s="26"/>
      <c r="B159" s="149"/>
      <c r="C159" s="150" t="s">
        <v>283</v>
      </c>
      <c r="D159" s="150" t="s">
        <v>229</v>
      </c>
      <c r="E159" s="151" t="s">
        <v>2330</v>
      </c>
      <c r="F159" s="152" t="s">
        <v>2331</v>
      </c>
      <c r="G159" s="153" t="s">
        <v>232</v>
      </c>
      <c r="H159" s="154">
        <v>54</v>
      </c>
      <c r="I159" s="155">
        <v>1.88</v>
      </c>
      <c r="J159" s="155">
        <f t="shared" si="10"/>
        <v>101.52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 t="shared" si="11"/>
        <v>0</v>
      </c>
      <c r="Q159" s="159">
        <v>0</v>
      </c>
      <c r="R159" s="159">
        <f t="shared" si="12"/>
        <v>0</v>
      </c>
      <c r="S159" s="159">
        <v>0</v>
      </c>
      <c r="T159" s="160">
        <f t="shared" si="1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233</v>
      </c>
      <c r="AT159" s="161" t="s">
        <v>229</v>
      </c>
      <c r="AU159" s="161" t="s">
        <v>83</v>
      </c>
      <c r="AY159" s="14" t="s">
        <v>226</v>
      </c>
      <c r="BE159" s="162">
        <f t="shared" si="14"/>
        <v>0</v>
      </c>
      <c r="BF159" s="162">
        <f t="shared" si="15"/>
        <v>101.52</v>
      </c>
      <c r="BG159" s="162">
        <f t="shared" si="16"/>
        <v>0</v>
      </c>
      <c r="BH159" s="162">
        <f t="shared" si="17"/>
        <v>0</v>
      </c>
      <c r="BI159" s="162">
        <f t="shared" si="18"/>
        <v>0</v>
      </c>
      <c r="BJ159" s="14" t="s">
        <v>83</v>
      </c>
      <c r="BK159" s="162">
        <f t="shared" si="19"/>
        <v>101.52</v>
      </c>
      <c r="BL159" s="14" t="s">
        <v>233</v>
      </c>
      <c r="BM159" s="161" t="s">
        <v>424</v>
      </c>
    </row>
    <row r="160" spans="1:65" s="2" customFormat="1" ht="16.5" customHeight="1">
      <c r="A160" s="26"/>
      <c r="B160" s="149"/>
      <c r="C160" s="150" t="s">
        <v>425</v>
      </c>
      <c r="D160" s="150" t="s">
        <v>229</v>
      </c>
      <c r="E160" s="151" t="s">
        <v>2332</v>
      </c>
      <c r="F160" s="152" t="s">
        <v>2333</v>
      </c>
      <c r="G160" s="153" t="s">
        <v>232</v>
      </c>
      <c r="H160" s="154">
        <v>43</v>
      </c>
      <c r="I160" s="155">
        <v>2.37</v>
      </c>
      <c r="J160" s="155">
        <f t="shared" si="10"/>
        <v>101.91</v>
      </c>
      <c r="K160" s="156"/>
      <c r="L160" s="27"/>
      <c r="M160" s="157" t="s">
        <v>1</v>
      </c>
      <c r="N160" s="158" t="s">
        <v>37</v>
      </c>
      <c r="O160" s="159">
        <v>0</v>
      </c>
      <c r="P160" s="159">
        <f t="shared" si="11"/>
        <v>0</v>
      </c>
      <c r="Q160" s="159">
        <v>0</v>
      </c>
      <c r="R160" s="159">
        <f t="shared" si="12"/>
        <v>0</v>
      </c>
      <c r="S160" s="159">
        <v>0</v>
      </c>
      <c r="T160" s="160">
        <f t="shared" si="1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233</v>
      </c>
      <c r="AT160" s="161" t="s">
        <v>229</v>
      </c>
      <c r="AU160" s="161" t="s">
        <v>83</v>
      </c>
      <c r="AY160" s="14" t="s">
        <v>226</v>
      </c>
      <c r="BE160" s="162">
        <f t="shared" si="14"/>
        <v>0</v>
      </c>
      <c r="BF160" s="162">
        <f t="shared" si="15"/>
        <v>101.91</v>
      </c>
      <c r="BG160" s="162">
        <f t="shared" si="16"/>
        <v>0</v>
      </c>
      <c r="BH160" s="162">
        <f t="shared" si="17"/>
        <v>0</v>
      </c>
      <c r="BI160" s="162">
        <f t="shared" si="18"/>
        <v>0</v>
      </c>
      <c r="BJ160" s="14" t="s">
        <v>83</v>
      </c>
      <c r="BK160" s="162">
        <f t="shared" si="19"/>
        <v>101.91</v>
      </c>
      <c r="BL160" s="14" t="s">
        <v>233</v>
      </c>
      <c r="BM160" s="161" t="s">
        <v>428</v>
      </c>
    </row>
    <row r="161" spans="1:65" s="2" customFormat="1" ht="24.2" customHeight="1">
      <c r="A161" s="26"/>
      <c r="B161" s="149"/>
      <c r="C161" s="150" t="s">
        <v>288</v>
      </c>
      <c r="D161" s="150" t="s">
        <v>229</v>
      </c>
      <c r="E161" s="151" t="s">
        <v>2334</v>
      </c>
      <c r="F161" s="152" t="s">
        <v>2335</v>
      </c>
      <c r="G161" s="153" t="s">
        <v>269</v>
      </c>
      <c r="H161" s="154">
        <v>4</v>
      </c>
      <c r="I161" s="155">
        <v>60.09</v>
      </c>
      <c r="J161" s="155">
        <f t="shared" si="10"/>
        <v>240.36</v>
      </c>
      <c r="K161" s="156"/>
      <c r="L161" s="27"/>
      <c r="M161" s="157" t="s">
        <v>1</v>
      </c>
      <c r="N161" s="158" t="s">
        <v>37</v>
      </c>
      <c r="O161" s="159">
        <v>0</v>
      </c>
      <c r="P161" s="159">
        <f t="shared" si="11"/>
        <v>0</v>
      </c>
      <c r="Q161" s="159">
        <v>0</v>
      </c>
      <c r="R161" s="159">
        <f t="shared" si="12"/>
        <v>0</v>
      </c>
      <c r="S161" s="159">
        <v>0</v>
      </c>
      <c r="T161" s="160">
        <f t="shared" si="13"/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233</v>
      </c>
      <c r="AT161" s="161" t="s">
        <v>229</v>
      </c>
      <c r="AU161" s="161" t="s">
        <v>83</v>
      </c>
      <c r="AY161" s="14" t="s">
        <v>226</v>
      </c>
      <c r="BE161" s="162">
        <f t="shared" si="14"/>
        <v>0</v>
      </c>
      <c r="BF161" s="162">
        <f t="shared" si="15"/>
        <v>240.36</v>
      </c>
      <c r="BG161" s="162">
        <f t="shared" si="16"/>
        <v>0</v>
      </c>
      <c r="BH161" s="162">
        <f t="shared" si="17"/>
        <v>0</v>
      </c>
      <c r="BI161" s="162">
        <f t="shared" si="18"/>
        <v>0</v>
      </c>
      <c r="BJ161" s="14" t="s">
        <v>83</v>
      </c>
      <c r="BK161" s="162">
        <f t="shared" si="19"/>
        <v>240.36</v>
      </c>
      <c r="BL161" s="14" t="s">
        <v>233</v>
      </c>
      <c r="BM161" s="161" t="s">
        <v>431</v>
      </c>
    </row>
    <row r="162" spans="1:65" s="2" customFormat="1" ht="33" customHeight="1">
      <c r="A162" s="26"/>
      <c r="B162" s="149"/>
      <c r="C162" s="167" t="s">
        <v>432</v>
      </c>
      <c r="D162" s="167" t="s">
        <v>362</v>
      </c>
      <c r="E162" s="168" t="s">
        <v>2336</v>
      </c>
      <c r="F162" s="169" t="s">
        <v>2337</v>
      </c>
      <c r="G162" s="170" t="s">
        <v>269</v>
      </c>
      <c r="H162" s="171">
        <v>4</v>
      </c>
      <c r="I162" s="172">
        <v>161.69999999999999</v>
      </c>
      <c r="J162" s="172">
        <f t="shared" si="10"/>
        <v>646.79999999999995</v>
      </c>
      <c r="K162" s="173"/>
      <c r="L162" s="174"/>
      <c r="M162" s="175" t="s">
        <v>1</v>
      </c>
      <c r="N162" s="176" t="s">
        <v>37</v>
      </c>
      <c r="O162" s="159">
        <v>0</v>
      </c>
      <c r="P162" s="159">
        <f t="shared" si="11"/>
        <v>0</v>
      </c>
      <c r="Q162" s="159">
        <v>0</v>
      </c>
      <c r="R162" s="159">
        <f t="shared" si="12"/>
        <v>0</v>
      </c>
      <c r="S162" s="159">
        <v>0</v>
      </c>
      <c r="T162" s="160">
        <f t="shared" si="13"/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243</v>
      </c>
      <c r="AT162" s="161" t="s">
        <v>362</v>
      </c>
      <c r="AU162" s="161" t="s">
        <v>83</v>
      </c>
      <c r="AY162" s="14" t="s">
        <v>226</v>
      </c>
      <c r="BE162" s="162">
        <f t="shared" si="14"/>
        <v>0</v>
      </c>
      <c r="BF162" s="162">
        <f t="shared" si="15"/>
        <v>646.79999999999995</v>
      </c>
      <c r="BG162" s="162">
        <f t="shared" si="16"/>
        <v>0</v>
      </c>
      <c r="BH162" s="162">
        <f t="shared" si="17"/>
        <v>0</v>
      </c>
      <c r="BI162" s="162">
        <f t="shared" si="18"/>
        <v>0</v>
      </c>
      <c r="BJ162" s="14" t="s">
        <v>83</v>
      </c>
      <c r="BK162" s="162">
        <f t="shared" si="19"/>
        <v>646.79999999999995</v>
      </c>
      <c r="BL162" s="14" t="s">
        <v>233</v>
      </c>
      <c r="BM162" s="161" t="s">
        <v>435</v>
      </c>
    </row>
    <row r="163" spans="1:65" s="2" customFormat="1" ht="24.2" customHeight="1">
      <c r="A163" s="26"/>
      <c r="B163" s="149"/>
      <c r="C163" s="150" t="s">
        <v>296</v>
      </c>
      <c r="D163" s="150" t="s">
        <v>229</v>
      </c>
      <c r="E163" s="151" t="s">
        <v>2338</v>
      </c>
      <c r="F163" s="152" t="s">
        <v>2339</v>
      </c>
      <c r="G163" s="153" t="s">
        <v>269</v>
      </c>
      <c r="H163" s="154">
        <v>4</v>
      </c>
      <c r="I163" s="155">
        <v>11.74</v>
      </c>
      <c r="J163" s="155">
        <f t="shared" si="10"/>
        <v>46.96</v>
      </c>
      <c r="K163" s="156"/>
      <c r="L163" s="27"/>
      <c r="M163" s="157" t="s">
        <v>1</v>
      </c>
      <c r="N163" s="158" t="s">
        <v>37</v>
      </c>
      <c r="O163" s="159">
        <v>0</v>
      </c>
      <c r="P163" s="159">
        <f t="shared" si="11"/>
        <v>0</v>
      </c>
      <c r="Q163" s="159">
        <v>0</v>
      </c>
      <c r="R163" s="159">
        <f t="shared" si="12"/>
        <v>0</v>
      </c>
      <c r="S163" s="159">
        <v>0</v>
      </c>
      <c r="T163" s="160">
        <f t="shared" si="1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233</v>
      </c>
      <c r="AT163" s="161" t="s">
        <v>229</v>
      </c>
      <c r="AU163" s="161" t="s">
        <v>83</v>
      </c>
      <c r="AY163" s="14" t="s">
        <v>226</v>
      </c>
      <c r="BE163" s="162">
        <f t="shared" si="14"/>
        <v>0</v>
      </c>
      <c r="BF163" s="162">
        <f t="shared" si="15"/>
        <v>46.96</v>
      </c>
      <c r="BG163" s="162">
        <f t="shared" si="16"/>
        <v>0</v>
      </c>
      <c r="BH163" s="162">
        <f t="shared" si="17"/>
        <v>0</v>
      </c>
      <c r="BI163" s="162">
        <f t="shared" si="18"/>
        <v>0</v>
      </c>
      <c r="BJ163" s="14" t="s">
        <v>83</v>
      </c>
      <c r="BK163" s="162">
        <f t="shared" si="19"/>
        <v>46.96</v>
      </c>
      <c r="BL163" s="14" t="s">
        <v>233</v>
      </c>
      <c r="BM163" s="161" t="s">
        <v>438</v>
      </c>
    </row>
    <row r="164" spans="1:65" s="2" customFormat="1" ht="21.75" customHeight="1">
      <c r="A164" s="26"/>
      <c r="B164" s="149"/>
      <c r="C164" s="167" t="s">
        <v>441</v>
      </c>
      <c r="D164" s="167" t="s">
        <v>362</v>
      </c>
      <c r="E164" s="168" t="s">
        <v>2340</v>
      </c>
      <c r="F164" s="169" t="s">
        <v>2341</v>
      </c>
      <c r="G164" s="170" t="s">
        <v>269</v>
      </c>
      <c r="H164" s="171">
        <v>4</v>
      </c>
      <c r="I164" s="172">
        <v>55.92</v>
      </c>
      <c r="J164" s="172">
        <f t="shared" si="10"/>
        <v>223.68</v>
      </c>
      <c r="K164" s="173"/>
      <c r="L164" s="174"/>
      <c r="M164" s="175" t="s">
        <v>1</v>
      </c>
      <c r="N164" s="176" t="s">
        <v>37</v>
      </c>
      <c r="O164" s="159">
        <v>0</v>
      </c>
      <c r="P164" s="159">
        <f t="shared" si="11"/>
        <v>0</v>
      </c>
      <c r="Q164" s="159">
        <v>0</v>
      </c>
      <c r="R164" s="159">
        <f t="shared" si="12"/>
        <v>0</v>
      </c>
      <c r="S164" s="159">
        <v>0</v>
      </c>
      <c r="T164" s="160">
        <f t="shared" si="1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243</v>
      </c>
      <c r="AT164" s="161" t="s">
        <v>362</v>
      </c>
      <c r="AU164" s="161" t="s">
        <v>83</v>
      </c>
      <c r="AY164" s="14" t="s">
        <v>226</v>
      </c>
      <c r="BE164" s="162">
        <f t="shared" si="14"/>
        <v>0</v>
      </c>
      <c r="BF164" s="162">
        <f t="shared" si="15"/>
        <v>223.68</v>
      </c>
      <c r="BG164" s="162">
        <f t="shared" si="16"/>
        <v>0</v>
      </c>
      <c r="BH164" s="162">
        <f t="shared" si="17"/>
        <v>0</v>
      </c>
      <c r="BI164" s="162">
        <f t="shared" si="18"/>
        <v>0</v>
      </c>
      <c r="BJ164" s="14" t="s">
        <v>83</v>
      </c>
      <c r="BK164" s="162">
        <f t="shared" si="19"/>
        <v>223.68</v>
      </c>
      <c r="BL164" s="14" t="s">
        <v>233</v>
      </c>
      <c r="BM164" s="161" t="s">
        <v>444</v>
      </c>
    </row>
    <row r="165" spans="1:65" s="2" customFormat="1" ht="24.2" customHeight="1">
      <c r="A165" s="26"/>
      <c r="B165" s="149"/>
      <c r="C165" s="150" t="s">
        <v>299</v>
      </c>
      <c r="D165" s="150" t="s">
        <v>229</v>
      </c>
      <c r="E165" s="151" t="s">
        <v>2342</v>
      </c>
      <c r="F165" s="152" t="s">
        <v>2343</v>
      </c>
      <c r="G165" s="153" t="s">
        <v>232</v>
      </c>
      <c r="H165" s="154">
        <v>97</v>
      </c>
      <c r="I165" s="155">
        <v>1.02</v>
      </c>
      <c r="J165" s="155">
        <f t="shared" si="10"/>
        <v>98.94</v>
      </c>
      <c r="K165" s="156"/>
      <c r="L165" s="27"/>
      <c r="M165" s="157" t="s">
        <v>1</v>
      </c>
      <c r="N165" s="158" t="s">
        <v>37</v>
      </c>
      <c r="O165" s="159">
        <v>0</v>
      </c>
      <c r="P165" s="159">
        <f t="shared" si="11"/>
        <v>0</v>
      </c>
      <c r="Q165" s="159">
        <v>0</v>
      </c>
      <c r="R165" s="159">
        <f t="shared" si="12"/>
        <v>0</v>
      </c>
      <c r="S165" s="159">
        <v>0</v>
      </c>
      <c r="T165" s="160">
        <f t="shared" si="1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233</v>
      </c>
      <c r="AT165" s="161" t="s">
        <v>229</v>
      </c>
      <c r="AU165" s="161" t="s">
        <v>83</v>
      </c>
      <c r="AY165" s="14" t="s">
        <v>226</v>
      </c>
      <c r="BE165" s="162">
        <f t="shared" si="14"/>
        <v>0</v>
      </c>
      <c r="BF165" s="162">
        <f t="shared" si="15"/>
        <v>98.94</v>
      </c>
      <c r="BG165" s="162">
        <f t="shared" si="16"/>
        <v>0</v>
      </c>
      <c r="BH165" s="162">
        <f t="shared" si="17"/>
        <v>0</v>
      </c>
      <c r="BI165" s="162">
        <f t="shared" si="18"/>
        <v>0</v>
      </c>
      <c r="BJ165" s="14" t="s">
        <v>83</v>
      </c>
      <c r="BK165" s="162">
        <f t="shared" si="19"/>
        <v>98.94</v>
      </c>
      <c r="BL165" s="14" t="s">
        <v>233</v>
      </c>
      <c r="BM165" s="161" t="s">
        <v>447</v>
      </c>
    </row>
    <row r="166" spans="1:65" s="12" customFormat="1" ht="22.9" customHeight="1">
      <c r="B166" s="137"/>
      <c r="D166" s="138" t="s">
        <v>70</v>
      </c>
      <c r="E166" s="147" t="s">
        <v>284</v>
      </c>
      <c r="F166" s="147" t="s">
        <v>285</v>
      </c>
      <c r="J166" s="148">
        <f>BK166</f>
        <v>2408.9499999999998</v>
      </c>
      <c r="L166" s="137"/>
      <c r="M166" s="141"/>
      <c r="N166" s="142"/>
      <c r="O166" s="142"/>
      <c r="P166" s="143">
        <f>P167</f>
        <v>0</v>
      </c>
      <c r="Q166" s="142"/>
      <c r="R166" s="143">
        <f>R167</f>
        <v>0</v>
      </c>
      <c r="S166" s="142"/>
      <c r="T166" s="144">
        <f>T167</f>
        <v>0</v>
      </c>
      <c r="AR166" s="138" t="s">
        <v>78</v>
      </c>
      <c r="AT166" s="145" t="s">
        <v>70</v>
      </c>
      <c r="AU166" s="145" t="s">
        <v>78</v>
      </c>
      <c r="AY166" s="138" t="s">
        <v>226</v>
      </c>
      <c r="BK166" s="146">
        <f>BK167</f>
        <v>2408.9499999999998</v>
      </c>
    </row>
    <row r="167" spans="1:65" s="2" customFormat="1" ht="33" customHeight="1">
      <c r="A167" s="26"/>
      <c r="B167" s="149"/>
      <c r="C167" s="150" t="s">
        <v>448</v>
      </c>
      <c r="D167" s="150" t="s">
        <v>229</v>
      </c>
      <c r="E167" s="151" t="s">
        <v>895</v>
      </c>
      <c r="F167" s="152" t="s">
        <v>896</v>
      </c>
      <c r="G167" s="153" t="s">
        <v>242</v>
      </c>
      <c r="H167" s="154">
        <v>67.421000000000006</v>
      </c>
      <c r="I167" s="155">
        <v>35.729999999999997</v>
      </c>
      <c r="J167" s="155">
        <f>ROUND(I167*H167,2)</f>
        <v>2408.9499999999998</v>
      </c>
      <c r="K167" s="156"/>
      <c r="L167" s="27"/>
      <c r="M167" s="163" t="s">
        <v>1</v>
      </c>
      <c r="N167" s="164" t="s">
        <v>37</v>
      </c>
      <c r="O167" s="165">
        <v>0</v>
      </c>
      <c r="P167" s="165">
        <f>O167*H167</f>
        <v>0</v>
      </c>
      <c r="Q167" s="165">
        <v>0</v>
      </c>
      <c r="R167" s="165">
        <f>Q167*H167</f>
        <v>0</v>
      </c>
      <c r="S167" s="165">
        <v>0</v>
      </c>
      <c r="T167" s="166">
        <f>S167*H167</f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233</v>
      </c>
      <c r="AT167" s="161" t="s">
        <v>229</v>
      </c>
      <c r="AU167" s="161" t="s">
        <v>83</v>
      </c>
      <c r="AY167" s="14" t="s">
        <v>226</v>
      </c>
      <c r="BE167" s="162">
        <f>IF(N167="základná",J167,0)</f>
        <v>0</v>
      </c>
      <c r="BF167" s="162">
        <f>IF(N167="znížená",J167,0)</f>
        <v>2408.9499999999998</v>
      </c>
      <c r="BG167" s="162">
        <f>IF(N167="zákl. prenesená",J167,0)</f>
        <v>0</v>
      </c>
      <c r="BH167" s="162">
        <f>IF(N167="zníž. prenesená",J167,0)</f>
        <v>0</v>
      </c>
      <c r="BI167" s="162">
        <f>IF(N167="nulová",J167,0)</f>
        <v>0</v>
      </c>
      <c r="BJ167" s="14" t="s">
        <v>83</v>
      </c>
      <c r="BK167" s="162">
        <f>ROUND(I167*H167,2)</f>
        <v>2408.9499999999998</v>
      </c>
      <c r="BL167" s="14" t="s">
        <v>233</v>
      </c>
      <c r="BM167" s="161" t="s">
        <v>451</v>
      </c>
    </row>
    <row r="168" spans="1:65" s="2" customFormat="1" ht="6.95" customHeight="1">
      <c r="A168" s="26"/>
      <c r="B168" s="44"/>
      <c r="C168" s="45"/>
      <c r="D168" s="45"/>
      <c r="E168" s="45"/>
      <c r="F168" s="45"/>
      <c r="G168" s="45"/>
      <c r="H168" s="45"/>
      <c r="I168" s="45"/>
      <c r="J168" s="45"/>
      <c r="K168" s="45"/>
      <c r="L168" s="27"/>
      <c r="M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</row>
    <row r="170" spans="1:65">
      <c r="H170" s="179"/>
    </row>
  </sheetData>
  <autoFilter ref="C124:K167" xr:uid="{00000000-0009-0000-0000-000012000000}"/>
  <mergeCells count="11">
    <mergeCell ref="E117:H117"/>
    <mergeCell ref="E7:H7"/>
    <mergeCell ref="E9:H9"/>
    <mergeCell ref="E11:H11"/>
    <mergeCell ref="E29:H29"/>
    <mergeCell ref="E85:H85"/>
    <mergeCell ref="L2:V2"/>
    <mergeCell ref="E87:H87"/>
    <mergeCell ref="E89:H89"/>
    <mergeCell ref="E113:H113"/>
    <mergeCell ref="E115:H11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M170"/>
  <sheetViews>
    <sheetView showGridLines="0" topLeftCell="A149" workbookViewId="0">
      <selection activeCell="F170" sqref="F170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89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ht="12.75">
      <c r="B8" s="17"/>
      <c r="D8" s="23" t="s">
        <v>192</v>
      </c>
      <c r="L8" s="17"/>
    </row>
    <row r="9" spans="1:46" s="1" customFormat="1" ht="16.5" customHeight="1">
      <c r="B9" s="17"/>
      <c r="E9" s="224" t="s">
        <v>193</v>
      </c>
      <c r="F9" s="206"/>
      <c r="G9" s="206"/>
      <c r="H9" s="206"/>
      <c r="L9" s="17"/>
    </row>
    <row r="10" spans="1:46" s="1" customFormat="1" ht="12" customHeight="1">
      <c r="B10" s="17"/>
      <c r="D10" s="23" t="s">
        <v>194</v>
      </c>
      <c r="L10" s="17"/>
    </row>
    <row r="11" spans="1:46" s="2" customFormat="1" ht="16.5" customHeight="1">
      <c r="A11" s="26"/>
      <c r="B11" s="27"/>
      <c r="C11" s="26"/>
      <c r="D11" s="26"/>
      <c r="E11" s="222" t="s">
        <v>195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ht="12" customHeight="1">
      <c r="A12" s="26"/>
      <c r="B12" s="27"/>
      <c r="C12" s="26"/>
      <c r="D12" s="23" t="s">
        <v>196</v>
      </c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6.5" customHeight="1">
      <c r="A13" s="26"/>
      <c r="B13" s="27"/>
      <c r="C13" s="26"/>
      <c r="D13" s="26"/>
      <c r="E13" s="189" t="s">
        <v>197</v>
      </c>
      <c r="F13" s="223"/>
      <c r="G13" s="223"/>
      <c r="H13" s="223"/>
      <c r="I13" s="26"/>
      <c r="J13" s="26"/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>
      <c r="A14" s="26"/>
      <c r="B14" s="27"/>
      <c r="C14" s="26"/>
      <c r="D14" s="26"/>
      <c r="E14" s="26"/>
      <c r="F14" s="26"/>
      <c r="G14" s="26"/>
      <c r="H14" s="26"/>
      <c r="I14" s="26"/>
      <c r="J14" s="26"/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2" customHeight="1">
      <c r="A15" s="26"/>
      <c r="B15" s="27"/>
      <c r="C15" s="26"/>
      <c r="D15" s="23" t="s">
        <v>14</v>
      </c>
      <c r="E15" s="26"/>
      <c r="F15" s="21" t="s">
        <v>1</v>
      </c>
      <c r="G15" s="26"/>
      <c r="H15" s="26"/>
      <c r="I15" s="23" t="s">
        <v>15</v>
      </c>
      <c r="J15" s="21" t="s">
        <v>1</v>
      </c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16</v>
      </c>
      <c r="E16" s="26"/>
      <c r="F16" s="21" t="s">
        <v>17</v>
      </c>
      <c r="G16" s="26"/>
      <c r="H16" s="26"/>
      <c r="I16" s="23" t="s">
        <v>18</v>
      </c>
      <c r="J16" s="52" t="str">
        <f>'Rekapitulácia stavby'!AN8</f>
        <v>12. 5. 2022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0.9" customHeight="1">
      <c r="A17" s="26"/>
      <c r="B17" s="27"/>
      <c r="C17" s="26"/>
      <c r="D17" s="26"/>
      <c r="E17" s="26"/>
      <c r="F17" s="26"/>
      <c r="G17" s="26"/>
      <c r="H17" s="26"/>
      <c r="I17" s="26"/>
      <c r="J17" s="26"/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12" customHeight="1">
      <c r="A18" s="26"/>
      <c r="B18" s="27"/>
      <c r="C18" s="26"/>
      <c r="D18" s="23" t="s">
        <v>20</v>
      </c>
      <c r="E18" s="26"/>
      <c r="F18" s="26"/>
      <c r="G18" s="26"/>
      <c r="H18" s="26"/>
      <c r="I18" s="23" t="s">
        <v>21</v>
      </c>
      <c r="J18" s="21" t="s">
        <v>1</v>
      </c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8" customHeight="1">
      <c r="A19" s="26"/>
      <c r="B19" s="27"/>
      <c r="C19" s="26"/>
      <c r="D19" s="26"/>
      <c r="E19" s="21" t="s">
        <v>22</v>
      </c>
      <c r="F19" s="26"/>
      <c r="G19" s="26"/>
      <c r="H19" s="26"/>
      <c r="I19" s="23" t="s">
        <v>23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6.95" customHeight="1">
      <c r="A20" s="26"/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12" customHeight="1">
      <c r="A21" s="26"/>
      <c r="B21" s="27"/>
      <c r="C21" s="26"/>
      <c r="D21" s="23" t="s">
        <v>24</v>
      </c>
      <c r="E21" s="26"/>
      <c r="F21" s="26"/>
      <c r="G21" s="26"/>
      <c r="H21" s="26"/>
      <c r="I21" s="23" t="s">
        <v>21</v>
      </c>
      <c r="J21" s="21" t="s">
        <v>1</v>
      </c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8" customHeight="1">
      <c r="A22" s="26"/>
      <c r="B22" s="27"/>
      <c r="C22" s="26"/>
      <c r="D22" s="26"/>
      <c r="E22" s="21" t="s">
        <v>25</v>
      </c>
      <c r="F22" s="26"/>
      <c r="G22" s="26"/>
      <c r="H22" s="26"/>
      <c r="I22" s="23" t="s">
        <v>23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6.95" customHeight="1">
      <c r="A23" s="26"/>
      <c r="B23" s="27"/>
      <c r="C23" s="26"/>
      <c r="D23" s="26"/>
      <c r="E23" s="26"/>
      <c r="F23" s="26"/>
      <c r="G23" s="26"/>
      <c r="H23" s="26"/>
      <c r="I23" s="26"/>
      <c r="J23" s="26"/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12" customHeight="1">
      <c r="A24" s="26"/>
      <c r="B24" s="27"/>
      <c r="C24" s="26"/>
      <c r="D24" s="23" t="s">
        <v>26</v>
      </c>
      <c r="E24" s="26"/>
      <c r="F24" s="26"/>
      <c r="G24" s="26"/>
      <c r="H24" s="26"/>
      <c r="I24" s="23" t="s">
        <v>21</v>
      </c>
      <c r="J24" s="21" t="str">
        <f>IF('Rekapitulácia stavby'!AN16="","",'Rekapitulácia stavby'!AN16)</f>
        <v/>
      </c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8" customHeight="1">
      <c r="A25" s="26"/>
      <c r="B25" s="27"/>
      <c r="C25" s="26"/>
      <c r="D25" s="26"/>
      <c r="E25" s="21" t="str">
        <f>IF('Rekapitulácia stavby'!E17="","",'Rekapitulácia stavby'!E17)</f>
        <v xml:space="preserve"> </v>
      </c>
      <c r="F25" s="26"/>
      <c r="G25" s="26"/>
      <c r="H25" s="26"/>
      <c r="I25" s="23" t="s">
        <v>23</v>
      </c>
      <c r="J25" s="21" t="str">
        <f>IF('Rekapitulácia stavby'!AN17="","",'Rekapitulácia stavby'!AN17)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6.95" customHeight="1">
      <c r="A26" s="26"/>
      <c r="B26" s="27"/>
      <c r="C26" s="26"/>
      <c r="D26" s="26"/>
      <c r="E26" s="26"/>
      <c r="F26" s="26"/>
      <c r="G26" s="26"/>
      <c r="H26" s="26"/>
      <c r="I26" s="26"/>
      <c r="J26" s="26"/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12" customHeight="1">
      <c r="A27" s="26"/>
      <c r="B27" s="27"/>
      <c r="C27" s="26"/>
      <c r="D27" s="23" t="s">
        <v>29</v>
      </c>
      <c r="E27" s="26"/>
      <c r="F27" s="26"/>
      <c r="G27" s="26"/>
      <c r="H27" s="26"/>
      <c r="I27" s="23" t="s">
        <v>21</v>
      </c>
      <c r="J27" s="21" t="str">
        <f>IF('Rekapitulácia stavby'!AN19="","",'Rekapitulácia stavby'!AN19)</f>
        <v/>
      </c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8" customHeight="1">
      <c r="A28" s="26"/>
      <c r="B28" s="27"/>
      <c r="C28" s="26"/>
      <c r="D28" s="26"/>
      <c r="E28" s="21" t="str">
        <f>IF('Rekapitulácia stavby'!E20="","",'Rekapitulácia stavby'!E20)</f>
        <v xml:space="preserve"> </v>
      </c>
      <c r="F28" s="26"/>
      <c r="G28" s="26"/>
      <c r="H28" s="26"/>
      <c r="I28" s="23" t="s">
        <v>23</v>
      </c>
      <c r="J28" s="21" t="str">
        <f>IF('Rekapitulácia stavby'!AN20="","",'Rekapitulácia stavby'!AN20)</f>
        <v/>
      </c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2" customFormat="1" ht="6.95" customHeight="1">
      <c r="A29" s="26"/>
      <c r="B29" s="27"/>
      <c r="C29" s="26"/>
      <c r="D29" s="26"/>
      <c r="E29" s="26"/>
      <c r="F29" s="26"/>
      <c r="G29" s="26"/>
      <c r="H29" s="26"/>
      <c r="I29" s="26"/>
      <c r="J29" s="26"/>
      <c r="K29" s="26"/>
      <c r="L29" s="39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</row>
    <row r="30" spans="1:31" s="2" customFormat="1" ht="12" customHeight="1">
      <c r="A30" s="26"/>
      <c r="B30" s="27"/>
      <c r="C30" s="26"/>
      <c r="D30" s="23" t="s">
        <v>30</v>
      </c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8" customFormat="1" ht="16.5" customHeight="1">
      <c r="A31" s="98"/>
      <c r="B31" s="99"/>
      <c r="C31" s="98"/>
      <c r="D31" s="98"/>
      <c r="E31" s="218" t="s">
        <v>1</v>
      </c>
      <c r="F31" s="218"/>
      <c r="G31" s="218"/>
      <c r="H31" s="218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6.95" customHeight="1">
      <c r="A32" s="26"/>
      <c r="B32" s="27"/>
      <c r="C32" s="26"/>
      <c r="D32" s="26"/>
      <c r="E32" s="26"/>
      <c r="F32" s="26"/>
      <c r="G32" s="26"/>
      <c r="H32" s="26"/>
      <c r="I32" s="26"/>
      <c r="J32" s="26"/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25.35" customHeight="1">
      <c r="A34" s="26"/>
      <c r="B34" s="27"/>
      <c r="C34" s="26"/>
      <c r="D34" s="101" t="s">
        <v>31</v>
      </c>
      <c r="E34" s="26"/>
      <c r="F34" s="26"/>
      <c r="G34" s="26"/>
      <c r="H34" s="26"/>
      <c r="I34" s="26"/>
      <c r="J34" s="68">
        <f>ROUND(J133, 2)</f>
        <v>7009.33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6.95" customHeight="1">
      <c r="A35" s="26"/>
      <c r="B35" s="27"/>
      <c r="C35" s="26"/>
      <c r="D35" s="63"/>
      <c r="E35" s="63"/>
      <c r="F35" s="63"/>
      <c r="G35" s="63"/>
      <c r="H35" s="63"/>
      <c r="I35" s="63"/>
      <c r="J35" s="63"/>
      <c r="K35" s="63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26"/>
      <c r="F36" s="30" t="s">
        <v>33</v>
      </c>
      <c r="G36" s="26"/>
      <c r="H36" s="26"/>
      <c r="I36" s="30" t="s">
        <v>32</v>
      </c>
      <c r="J36" s="30" t="s">
        <v>34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customHeight="1">
      <c r="A37" s="26"/>
      <c r="B37" s="27"/>
      <c r="C37" s="26"/>
      <c r="D37" s="97" t="s">
        <v>35</v>
      </c>
      <c r="E37" s="32" t="s">
        <v>36</v>
      </c>
      <c r="F37" s="102">
        <f>ROUND((SUM(BE133:BE167)),  2)</f>
        <v>0</v>
      </c>
      <c r="G37" s="103"/>
      <c r="H37" s="103"/>
      <c r="I37" s="104">
        <v>0.2</v>
      </c>
      <c r="J37" s="102">
        <f>ROUND(((SUM(BE133:BE167))*I37),  2)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customHeight="1">
      <c r="A38" s="26"/>
      <c r="B38" s="27"/>
      <c r="C38" s="26"/>
      <c r="D38" s="26"/>
      <c r="E38" s="32" t="s">
        <v>37</v>
      </c>
      <c r="F38" s="105">
        <f>ROUND((SUM(BF133:BF167)),  2)</f>
        <v>7009.33</v>
      </c>
      <c r="G38" s="26"/>
      <c r="H38" s="26"/>
      <c r="I38" s="106">
        <v>0.2</v>
      </c>
      <c r="J38" s="105">
        <f>ROUND(((SUM(BF133:BF167))*I38),  2)</f>
        <v>1401.87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23" t="s">
        <v>38</v>
      </c>
      <c r="F39" s="105">
        <f>ROUND((SUM(BG133:BG167)),  2)</f>
        <v>0</v>
      </c>
      <c r="G39" s="26"/>
      <c r="H39" s="26"/>
      <c r="I39" s="106">
        <v>0.2</v>
      </c>
      <c r="J39" s="105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14.45" hidden="1" customHeight="1">
      <c r="A40" s="26"/>
      <c r="B40" s="27"/>
      <c r="C40" s="26"/>
      <c r="D40" s="26"/>
      <c r="E40" s="23" t="s">
        <v>39</v>
      </c>
      <c r="F40" s="105">
        <f>ROUND((SUM(BH133:BH167)),  2)</f>
        <v>0</v>
      </c>
      <c r="G40" s="26"/>
      <c r="H40" s="26"/>
      <c r="I40" s="106">
        <v>0.2</v>
      </c>
      <c r="J40" s="105">
        <f>0</f>
        <v>0</v>
      </c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14.45" hidden="1" customHeight="1">
      <c r="A41" s="26"/>
      <c r="B41" s="27"/>
      <c r="C41" s="26"/>
      <c r="D41" s="26"/>
      <c r="E41" s="32" t="s">
        <v>40</v>
      </c>
      <c r="F41" s="102">
        <f>ROUND((SUM(BI133:BI167)),  2)</f>
        <v>0</v>
      </c>
      <c r="G41" s="103"/>
      <c r="H41" s="103"/>
      <c r="I41" s="104">
        <v>0</v>
      </c>
      <c r="J41" s="102">
        <f>0</f>
        <v>0</v>
      </c>
      <c r="K41" s="26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6.9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2" customFormat="1" ht="25.35" customHeight="1">
      <c r="A43" s="26"/>
      <c r="B43" s="27"/>
      <c r="C43" s="107"/>
      <c r="D43" s="108" t="s">
        <v>41</v>
      </c>
      <c r="E43" s="57"/>
      <c r="F43" s="57"/>
      <c r="G43" s="109" t="s">
        <v>42</v>
      </c>
      <c r="H43" s="110" t="s">
        <v>43</v>
      </c>
      <c r="I43" s="57"/>
      <c r="J43" s="111">
        <f>SUM(J34:J41)</f>
        <v>8411.2000000000007</v>
      </c>
      <c r="K43" s="112"/>
      <c r="L43" s="39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</row>
    <row r="44" spans="1:31" s="2" customFormat="1" ht="14.45" customHeight="1">
      <c r="A44" s="26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39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1" customFormat="1" ht="16.5" customHeight="1">
      <c r="B87" s="17"/>
      <c r="E87" s="224" t="s">
        <v>193</v>
      </c>
      <c r="F87" s="206"/>
      <c r="G87" s="206"/>
      <c r="H87" s="206"/>
      <c r="L87" s="17"/>
    </row>
    <row r="88" spans="1:31" s="1" customFormat="1" ht="12" customHeight="1">
      <c r="B88" s="17"/>
      <c r="C88" s="23" t="s">
        <v>194</v>
      </c>
      <c r="L88" s="17"/>
    </row>
    <row r="89" spans="1:31" s="2" customFormat="1" ht="16.5" customHeight="1">
      <c r="A89" s="26"/>
      <c r="B89" s="27"/>
      <c r="C89" s="26"/>
      <c r="D89" s="26"/>
      <c r="E89" s="222" t="s">
        <v>195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12" customHeight="1">
      <c r="A90" s="26"/>
      <c r="B90" s="27"/>
      <c r="C90" s="23" t="s">
        <v>196</v>
      </c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6.5" customHeight="1">
      <c r="A91" s="26"/>
      <c r="B91" s="27"/>
      <c r="C91" s="26"/>
      <c r="D91" s="26"/>
      <c r="E91" s="189" t="str">
        <f>E13</f>
        <v xml:space="preserve">SO 01.1-OV - Búracie práce - ZS 2.NP </v>
      </c>
      <c r="F91" s="223"/>
      <c r="G91" s="223"/>
      <c r="H91" s="223"/>
      <c r="I91" s="26"/>
      <c r="J91" s="26"/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2" customHeight="1">
      <c r="A93" s="26"/>
      <c r="B93" s="27"/>
      <c r="C93" s="23" t="s">
        <v>16</v>
      </c>
      <c r="D93" s="26"/>
      <c r="E93" s="26"/>
      <c r="F93" s="21" t="str">
        <f>F16</f>
        <v>kú: Jelka,p.č.:1174/1,4,24,25</v>
      </c>
      <c r="G93" s="26"/>
      <c r="H93" s="26"/>
      <c r="I93" s="23" t="s">
        <v>18</v>
      </c>
      <c r="J93" s="52" t="str">
        <f>IF(J16="","",J16)</f>
        <v>12. 5. 2022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6.95" customHeight="1">
      <c r="A94" s="26"/>
      <c r="B94" s="27"/>
      <c r="C94" s="26"/>
      <c r="D94" s="26"/>
      <c r="E94" s="26"/>
      <c r="F94" s="26"/>
      <c r="G94" s="26"/>
      <c r="H94" s="26"/>
      <c r="I94" s="26"/>
      <c r="J94" s="26"/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5.2" customHeight="1">
      <c r="A95" s="26"/>
      <c r="B95" s="27"/>
      <c r="C95" s="23" t="s">
        <v>20</v>
      </c>
      <c r="D95" s="26"/>
      <c r="E95" s="26"/>
      <c r="F95" s="21" t="str">
        <f>E19</f>
        <v>Obec Jelka, Mierová 959/17, 925 23 Jelka</v>
      </c>
      <c r="G95" s="26"/>
      <c r="H95" s="26"/>
      <c r="I95" s="23" t="s">
        <v>26</v>
      </c>
      <c r="J95" s="24" t="str">
        <f>E25</f>
        <v xml:space="preserve"> </v>
      </c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15.2" customHeight="1">
      <c r="A96" s="26"/>
      <c r="B96" s="27"/>
      <c r="C96" s="23" t="s">
        <v>24</v>
      </c>
      <c r="D96" s="26"/>
      <c r="E96" s="26"/>
      <c r="F96" s="21" t="str">
        <f>IF(E22="","",E22)</f>
        <v>BALA, a.s., Veľká Budafa 66, 930 34 Holice</v>
      </c>
      <c r="G96" s="26"/>
      <c r="H96" s="26"/>
      <c r="I96" s="23" t="s">
        <v>29</v>
      </c>
      <c r="J96" s="24" t="str">
        <f>E28</f>
        <v xml:space="preserve"> </v>
      </c>
      <c r="K96" s="26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9.25" customHeight="1">
      <c r="A98" s="26"/>
      <c r="B98" s="27"/>
      <c r="C98" s="115" t="s">
        <v>199</v>
      </c>
      <c r="D98" s="107"/>
      <c r="E98" s="107"/>
      <c r="F98" s="107"/>
      <c r="G98" s="107"/>
      <c r="H98" s="107"/>
      <c r="I98" s="107"/>
      <c r="J98" s="116" t="s">
        <v>200</v>
      </c>
      <c r="K98" s="107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47" s="2" customFormat="1" ht="10.35" customHeight="1">
      <c r="A99" s="26"/>
      <c r="B99" s="27"/>
      <c r="C99" s="26"/>
      <c r="D99" s="26"/>
      <c r="E99" s="26"/>
      <c r="F99" s="26"/>
      <c r="G99" s="26"/>
      <c r="H99" s="26"/>
      <c r="I99" s="26"/>
      <c r="J99" s="26"/>
      <c r="K99" s="26"/>
      <c r="L99" s="39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</row>
    <row r="100" spans="1:47" s="2" customFormat="1" ht="22.9" customHeight="1">
      <c r="A100" s="26"/>
      <c r="B100" s="27"/>
      <c r="C100" s="117" t="s">
        <v>201</v>
      </c>
      <c r="D100" s="26"/>
      <c r="E100" s="26"/>
      <c r="F100" s="26"/>
      <c r="G100" s="26"/>
      <c r="H100" s="26"/>
      <c r="I100" s="26"/>
      <c r="J100" s="68">
        <f>J133</f>
        <v>7009.33</v>
      </c>
      <c r="K100" s="26"/>
      <c r="L100" s="39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U100" s="14" t="s">
        <v>202</v>
      </c>
    </row>
    <row r="101" spans="1:47" s="9" customFormat="1" ht="24.95" customHeight="1">
      <c r="B101" s="118"/>
      <c r="D101" s="119" t="s">
        <v>203</v>
      </c>
      <c r="E101" s="120"/>
      <c r="F101" s="120"/>
      <c r="G101" s="120"/>
      <c r="H101" s="120"/>
      <c r="I101" s="120"/>
      <c r="J101" s="121">
        <f>J134</f>
        <v>4386.6899999999996</v>
      </c>
      <c r="L101" s="118"/>
    </row>
    <row r="102" spans="1:47" s="10" customFormat="1" ht="19.899999999999999" customHeight="1">
      <c r="B102" s="122"/>
      <c r="D102" s="123" t="s">
        <v>204</v>
      </c>
      <c r="E102" s="124"/>
      <c r="F102" s="124"/>
      <c r="G102" s="124"/>
      <c r="H102" s="124"/>
      <c r="I102" s="124"/>
      <c r="J102" s="125">
        <f>J135</f>
        <v>2021.2199999999998</v>
      </c>
      <c r="L102" s="122"/>
    </row>
    <row r="103" spans="1:47" s="10" customFormat="1" ht="19.899999999999999" customHeight="1">
      <c r="B103" s="122"/>
      <c r="D103" s="123" t="s">
        <v>205</v>
      </c>
      <c r="E103" s="124"/>
      <c r="F103" s="124"/>
      <c r="G103" s="124"/>
      <c r="H103" s="124"/>
      <c r="I103" s="124"/>
      <c r="J103" s="125">
        <f>J148</f>
        <v>2012.1799999999998</v>
      </c>
      <c r="L103" s="122"/>
    </row>
    <row r="104" spans="1:47" s="10" customFormat="1" ht="19.899999999999999" customHeight="1">
      <c r="B104" s="122"/>
      <c r="D104" s="123" t="s">
        <v>206</v>
      </c>
      <c r="E104" s="124"/>
      <c r="F104" s="124"/>
      <c r="G104" s="124"/>
      <c r="H104" s="124"/>
      <c r="I104" s="124"/>
      <c r="J104" s="125">
        <f>J152</f>
        <v>353.29</v>
      </c>
      <c r="L104" s="122"/>
    </row>
    <row r="105" spans="1:47" s="9" customFormat="1" ht="24.95" customHeight="1">
      <c r="B105" s="118"/>
      <c r="D105" s="119" t="s">
        <v>207</v>
      </c>
      <c r="E105" s="120"/>
      <c r="F105" s="120"/>
      <c r="G105" s="120"/>
      <c r="H105" s="120"/>
      <c r="I105" s="120"/>
      <c r="J105" s="121">
        <f>J154</f>
        <v>2622.64</v>
      </c>
      <c r="L105" s="118"/>
    </row>
    <row r="106" spans="1:47" s="10" customFormat="1" ht="19.899999999999999" customHeight="1">
      <c r="B106" s="122"/>
      <c r="D106" s="123" t="s">
        <v>208</v>
      </c>
      <c r="E106" s="124"/>
      <c r="F106" s="124"/>
      <c r="G106" s="124"/>
      <c r="H106" s="124"/>
      <c r="I106" s="124"/>
      <c r="J106" s="125">
        <f>J155</f>
        <v>923.9</v>
      </c>
      <c r="L106" s="122"/>
    </row>
    <row r="107" spans="1:47" s="10" customFormat="1" ht="19.899999999999999" customHeight="1">
      <c r="B107" s="122"/>
      <c r="D107" s="123" t="s">
        <v>209</v>
      </c>
      <c r="E107" s="124"/>
      <c r="F107" s="124"/>
      <c r="G107" s="124"/>
      <c r="H107" s="124"/>
      <c r="I107" s="124"/>
      <c r="J107" s="125">
        <f>J160</f>
        <v>130.91</v>
      </c>
      <c r="L107" s="122"/>
    </row>
    <row r="108" spans="1:47" s="10" customFormat="1" ht="19.899999999999999" customHeight="1">
      <c r="B108" s="122"/>
      <c r="D108" s="123" t="s">
        <v>210</v>
      </c>
      <c r="E108" s="124"/>
      <c r="F108" s="124"/>
      <c r="G108" s="124"/>
      <c r="H108" s="124"/>
      <c r="I108" s="124"/>
      <c r="J108" s="125">
        <f>J164</f>
        <v>479.83</v>
      </c>
      <c r="L108" s="122"/>
    </row>
    <row r="109" spans="1:47" s="10" customFormat="1" ht="19.899999999999999" customHeight="1">
      <c r="B109" s="122"/>
      <c r="D109" s="123" t="s">
        <v>211</v>
      </c>
      <c r="E109" s="124"/>
      <c r="F109" s="124"/>
      <c r="G109" s="124"/>
      <c r="H109" s="124"/>
      <c r="I109" s="124"/>
      <c r="J109" s="125">
        <f>J166</f>
        <v>1088</v>
      </c>
      <c r="L109" s="122"/>
    </row>
    <row r="110" spans="1:47" s="2" customFormat="1" ht="21.75" customHeight="1">
      <c r="A110" s="26"/>
      <c r="B110" s="27"/>
      <c r="C110" s="26"/>
      <c r="D110" s="26"/>
      <c r="E110" s="26"/>
      <c r="F110" s="26"/>
      <c r="G110" s="26"/>
      <c r="H110" s="26"/>
      <c r="I110" s="26"/>
      <c r="J110" s="26"/>
      <c r="K110" s="26"/>
      <c r="L110" s="39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</row>
    <row r="111" spans="1:47" s="2" customFormat="1" ht="6.95" customHeight="1">
      <c r="A111" s="26"/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9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5" spans="1:31" s="2" customFormat="1" ht="6.95" customHeight="1">
      <c r="A115" s="26"/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31" s="2" customFormat="1" ht="24.95" customHeight="1">
      <c r="A116" s="26"/>
      <c r="B116" s="27"/>
      <c r="C116" s="18" t="s">
        <v>212</v>
      </c>
      <c r="D116" s="26"/>
      <c r="E116" s="26"/>
      <c r="F116" s="26"/>
      <c r="G116" s="26"/>
      <c r="H116" s="26"/>
      <c r="I116" s="26"/>
      <c r="J116" s="26"/>
      <c r="K116" s="26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31" s="2" customFormat="1" ht="6.95" customHeight="1">
      <c r="A117" s="26"/>
      <c r="B117" s="27"/>
      <c r="C117" s="26"/>
      <c r="D117" s="26"/>
      <c r="E117" s="26"/>
      <c r="F117" s="26"/>
      <c r="G117" s="26"/>
      <c r="H117" s="26"/>
      <c r="I117" s="26"/>
      <c r="J117" s="26"/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31" s="2" customFormat="1" ht="12" customHeight="1">
      <c r="A118" s="26"/>
      <c r="B118" s="27"/>
      <c r="C118" s="23" t="s">
        <v>12</v>
      </c>
      <c r="D118" s="26"/>
      <c r="E118" s="26"/>
      <c r="F118" s="26"/>
      <c r="G118" s="26"/>
      <c r="H118" s="26"/>
      <c r="I118" s="26"/>
      <c r="J118" s="26"/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31" s="2" customFormat="1" ht="16.5" customHeight="1">
      <c r="A119" s="26"/>
      <c r="B119" s="27"/>
      <c r="C119" s="26"/>
      <c r="D119" s="26"/>
      <c r="E119" s="224" t="str">
        <f>E7</f>
        <v>Prestavba budov zdravotného strediska</v>
      </c>
      <c r="F119" s="225"/>
      <c r="G119" s="225"/>
      <c r="H119" s="225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31" s="1" customFormat="1" ht="12" customHeight="1">
      <c r="B120" s="17"/>
      <c r="C120" s="23" t="s">
        <v>192</v>
      </c>
      <c r="L120" s="17"/>
    </row>
    <row r="121" spans="1:31" s="1" customFormat="1" ht="16.5" customHeight="1">
      <c r="B121" s="17"/>
      <c r="E121" s="224" t="s">
        <v>193</v>
      </c>
      <c r="F121" s="206"/>
      <c r="G121" s="206"/>
      <c r="H121" s="206"/>
      <c r="L121" s="17"/>
    </row>
    <row r="122" spans="1:31" s="1" customFormat="1" ht="12" customHeight="1">
      <c r="B122" s="17"/>
      <c r="C122" s="23" t="s">
        <v>194</v>
      </c>
      <c r="L122" s="17"/>
    </row>
    <row r="123" spans="1:31" s="2" customFormat="1" ht="16.5" customHeight="1">
      <c r="A123" s="26"/>
      <c r="B123" s="27"/>
      <c r="C123" s="26"/>
      <c r="D123" s="26"/>
      <c r="E123" s="222" t="s">
        <v>195</v>
      </c>
      <c r="F123" s="223"/>
      <c r="G123" s="223"/>
      <c r="H123" s="223"/>
      <c r="I123" s="26"/>
      <c r="J123" s="26"/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31" s="2" customFormat="1" ht="12" customHeight="1">
      <c r="A124" s="26"/>
      <c r="B124" s="27"/>
      <c r="C124" s="23" t="s">
        <v>196</v>
      </c>
      <c r="D124" s="26"/>
      <c r="E124" s="26"/>
      <c r="F124" s="26"/>
      <c r="G124" s="26"/>
      <c r="H124" s="26"/>
      <c r="I124" s="26"/>
      <c r="J124" s="26"/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31" s="2" customFormat="1" ht="16.5" customHeight="1">
      <c r="A125" s="26"/>
      <c r="B125" s="27"/>
      <c r="C125" s="26"/>
      <c r="D125" s="26"/>
      <c r="E125" s="189" t="str">
        <f>E13</f>
        <v xml:space="preserve">SO 01.1-OV - Búracie práce - ZS 2.NP </v>
      </c>
      <c r="F125" s="223"/>
      <c r="G125" s="223"/>
      <c r="H125" s="223"/>
      <c r="I125" s="26"/>
      <c r="J125" s="26"/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31" s="2" customFormat="1" ht="6.95" customHeight="1">
      <c r="A126" s="26"/>
      <c r="B126" s="27"/>
      <c r="C126" s="26"/>
      <c r="D126" s="26"/>
      <c r="E126" s="26"/>
      <c r="F126" s="26"/>
      <c r="G126" s="26"/>
      <c r="H126" s="26"/>
      <c r="I126" s="26"/>
      <c r="J126" s="26"/>
      <c r="K126" s="26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31" s="2" customFormat="1" ht="12" customHeight="1">
      <c r="A127" s="26"/>
      <c r="B127" s="27"/>
      <c r="C127" s="23" t="s">
        <v>16</v>
      </c>
      <c r="D127" s="26"/>
      <c r="E127" s="26"/>
      <c r="F127" s="21" t="str">
        <f>F16</f>
        <v>kú: Jelka,p.č.:1174/1,4,24,25</v>
      </c>
      <c r="G127" s="26"/>
      <c r="H127" s="26"/>
      <c r="I127" s="23" t="s">
        <v>18</v>
      </c>
      <c r="J127" s="52" t="str">
        <f>IF(J16="","",J16)</f>
        <v>12. 5. 2022</v>
      </c>
      <c r="K127" s="26"/>
      <c r="L127" s="39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</row>
    <row r="128" spans="1:31" s="2" customFormat="1" ht="6.95" customHeight="1">
      <c r="A128" s="26"/>
      <c r="B128" s="27"/>
      <c r="C128" s="26"/>
      <c r="D128" s="26"/>
      <c r="E128" s="26"/>
      <c r="F128" s="26"/>
      <c r="G128" s="26"/>
      <c r="H128" s="26"/>
      <c r="I128" s="26"/>
      <c r="J128" s="26"/>
      <c r="K128" s="26"/>
      <c r="L128" s="39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</row>
    <row r="129" spans="1:65" s="2" customFormat="1" ht="15.2" customHeight="1">
      <c r="A129" s="26"/>
      <c r="B129" s="27"/>
      <c r="C129" s="23" t="s">
        <v>20</v>
      </c>
      <c r="D129" s="26"/>
      <c r="E129" s="26"/>
      <c r="F129" s="21" t="str">
        <f>E19</f>
        <v>Obec Jelka, Mierová 959/17, 925 23 Jelka</v>
      </c>
      <c r="G129" s="26"/>
      <c r="H129" s="26"/>
      <c r="I129" s="23" t="s">
        <v>26</v>
      </c>
      <c r="J129" s="24" t="str">
        <f>E25</f>
        <v xml:space="preserve"> </v>
      </c>
      <c r="K129" s="26"/>
      <c r="L129" s="39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</row>
    <row r="130" spans="1:65" s="2" customFormat="1" ht="15.2" customHeight="1">
      <c r="A130" s="26"/>
      <c r="B130" s="27"/>
      <c r="C130" s="23" t="s">
        <v>24</v>
      </c>
      <c r="D130" s="26"/>
      <c r="E130" s="26"/>
      <c r="F130" s="21" t="str">
        <f>IF(E22="","",E22)</f>
        <v>BALA, a.s., Veľká Budafa 66, 930 34 Holice</v>
      </c>
      <c r="G130" s="26"/>
      <c r="H130" s="26"/>
      <c r="I130" s="23" t="s">
        <v>29</v>
      </c>
      <c r="J130" s="24" t="str">
        <f>E28</f>
        <v xml:space="preserve"> </v>
      </c>
      <c r="K130" s="26"/>
      <c r="L130" s="39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</row>
    <row r="131" spans="1:65" s="2" customFormat="1" ht="10.35" customHeight="1">
      <c r="A131" s="26"/>
      <c r="B131" s="27"/>
      <c r="C131" s="26"/>
      <c r="D131" s="26"/>
      <c r="E131" s="26"/>
      <c r="F131" s="26"/>
      <c r="G131" s="26"/>
      <c r="H131" s="26"/>
      <c r="I131" s="26"/>
      <c r="J131" s="26"/>
      <c r="K131" s="26"/>
      <c r="L131" s="39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</row>
    <row r="132" spans="1:65" s="11" customFormat="1" ht="29.25" customHeight="1">
      <c r="A132" s="126"/>
      <c r="B132" s="127"/>
      <c r="C132" s="128" t="s">
        <v>213</v>
      </c>
      <c r="D132" s="129" t="s">
        <v>56</v>
      </c>
      <c r="E132" s="129" t="s">
        <v>52</v>
      </c>
      <c r="F132" s="129" t="s">
        <v>53</v>
      </c>
      <c r="G132" s="129" t="s">
        <v>214</v>
      </c>
      <c r="H132" s="129" t="s">
        <v>215</v>
      </c>
      <c r="I132" s="129" t="s">
        <v>216</v>
      </c>
      <c r="J132" s="130" t="s">
        <v>200</v>
      </c>
      <c r="K132" s="131" t="s">
        <v>217</v>
      </c>
      <c r="L132" s="132"/>
      <c r="M132" s="59" t="s">
        <v>1</v>
      </c>
      <c r="N132" s="60" t="s">
        <v>35</v>
      </c>
      <c r="O132" s="60" t="s">
        <v>218</v>
      </c>
      <c r="P132" s="60" t="s">
        <v>219</v>
      </c>
      <c r="Q132" s="60" t="s">
        <v>220</v>
      </c>
      <c r="R132" s="60" t="s">
        <v>221</v>
      </c>
      <c r="S132" s="60" t="s">
        <v>222</v>
      </c>
      <c r="T132" s="61" t="s">
        <v>223</v>
      </c>
      <c r="U132" s="126"/>
      <c r="V132" s="126"/>
      <c r="W132" s="126"/>
      <c r="X132" s="126"/>
      <c r="Y132" s="126"/>
      <c r="Z132" s="126"/>
      <c r="AA132" s="126"/>
      <c r="AB132" s="126"/>
      <c r="AC132" s="126"/>
      <c r="AD132" s="126"/>
      <c r="AE132" s="126"/>
    </row>
    <row r="133" spans="1:65" s="2" customFormat="1" ht="22.9" customHeight="1">
      <c r="A133" s="26"/>
      <c r="B133" s="27"/>
      <c r="C133" s="66" t="s">
        <v>201</v>
      </c>
      <c r="D133" s="26"/>
      <c r="E133" s="26"/>
      <c r="F133" s="26"/>
      <c r="G133" s="26"/>
      <c r="H133" s="26"/>
      <c r="I133" s="26"/>
      <c r="J133" s="133">
        <f>BK133</f>
        <v>7009.33</v>
      </c>
      <c r="K133" s="26"/>
      <c r="L133" s="27"/>
      <c r="M133" s="62"/>
      <c r="N133" s="53"/>
      <c r="O133" s="63"/>
      <c r="P133" s="134">
        <f>P134+P154</f>
        <v>0</v>
      </c>
      <c r="Q133" s="63"/>
      <c r="R133" s="134">
        <f>R134+R154</f>
        <v>0</v>
      </c>
      <c r="S133" s="63"/>
      <c r="T133" s="135">
        <f>T134+T154</f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T133" s="14" t="s">
        <v>70</v>
      </c>
      <c r="AU133" s="14" t="s">
        <v>202</v>
      </c>
      <c r="BK133" s="136">
        <f>BK134+BK154</f>
        <v>7009.33</v>
      </c>
    </row>
    <row r="134" spans="1:65" s="12" customFormat="1" ht="25.9" customHeight="1">
      <c r="B134" s="137"/>
      <c r="D134" s="138" t="s">
        <v>70</v>
      </c>
      <c r="E134" s="139" t="s">
        <v>224</v>
      </c>
      <c r="F134" s="139" t="s">
        <v>225</v>
      </c>
      <c r="J134" s="140">
        <f>BK134</f>
        <v>4386.6899999999996</v>
      </c>
      <c r="L134" s="137"/>
      <c r="M134" s="141"/>
      <c r="N134" s="142"/>
      <c r="O134" s="142"/>
      <c r="P134" s="143">
        <f>P135+P148+P152</f>
        <v>0</v>
      </c>
      <c r="Q134" s="142"/>
      <c r="R134" s="143">
        <f>R135+R148+R152</f>
        <v>0</v>
      </c>
      <c r="S134" s="142"/>
      <c r="T134" s="144">
        <f>T135+T148+T152</f>
        <v>0</v>
      </c>
      <c r="AR134" s="138" t="s">
        <v>78</v>
      </c>
      <c r="AT134" s="145" t="s">
        <v>70</v>
      </c>
      <c r="AU134" s="145" t="s">
        <v>71</v>
      </c>
      <c r="AY134" s="138" t="s">
        <v>226</v>
      </c>
      <c r="BK134" s="146">
        <f>BK135+BK148+BK152</f>
        <v>4386.6899999999996</v>
      </c>
    </row>
    <row r="135" spans="1:65" s="12" customFormat="1" ht="22.9" customHeight="1">
      <c r="B135" s="137"/>
      <c r="D135" s="138" t="s">
        <v>70</v>
      </c>
      <c r="E135" s="147" t="s">
        <v>227</v>
      </c>
      <c r="F135" s="147" t="s">
        <v>228</v>
      </c>
      <c r="J135" s="148">
        <f>BK135</f>
        <v>2021.2199999999998</v>
      </c>
      <c r="L135" s="137"/>
      <c r="M135" s="141"/>
      <c r="N135" s="142"/>
      <c r="O135" s="142"/>
      <c r="P135" s="143">
        <f>SUM(P136:P147)</f>
        <v>0</v>
      </c>
      <c r="Q135" s="142"/>
      <c r="R135" s="143">
        <f>SUM(R136:R147)</f>
        <v>0</v>
      </c>
      <c r="S135" s="142"/>
      <c r="T135" s="144">
        <f>SUM(T136:T147)</f>
        <v>0</v>
      </c>
      <c r="AR135" s="138" t="s">
        <v>78</v>
      </c>
      <c r="AT135" s="145" t="s">
        <v>70</v>
      </c>
      <c r="AU135" s="145" t="s">
        <v>78</v>
      </c>
      <c r="AY135" s="138" t="s">
        <v>226</v>
      </c>
      <c r="BK135" s="146">
        <f>SUM(BK136:BK147)</f>
        <v>2021.2199999999998</v>
      </c>
    </row>
    <row r="136" spans="1:65" s="2" customFormat="1" ht="24.2" customHeight="1">
      <c r="A136" s="26"/>
      <c r="B136" s="149"/>
      <c r="C136" s="150" t="s">
        <v>78</v>
      </c>
      <c r="D136" s="150" t="s">
        <v>229</v>
      </c>
      <c r="E136" s="151" t="s">
        <v>230</v>
      </c>
      <c r="F136" s="152" t="s">
        <v>231</v>
      </c>
      <c r="G136" s="153" t="s">
        <v>232</v>
      </c>
      <c r="H136" s="154">
        <v>22.44</v>
      </c>
      <c r="I136" s="155">
        <v>4.18</v>
      </c>
      <c r="J136" s="155">
        <f t="shared" ref="J136:J147" si="0">ROUND(I136*H136,2)</f>
        <v>93.8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ref="P136:P147" si="1">O136*H136</f>
        <v>0</v>
      </c>
      <c r="Q136" s="159">
        <v>0</v>
      </c>
      <c r="R136" s="159">
        <f t="shared" ref="R136:R147" si="2">Q136*H136</f>
        <v>0</v>
      </c>
      <c r="S136" s="159">
        <v>0</v>
      </c>
      <c r="T136" s="160">
        <f t="shared" ref="T136:T147" si="3">S136*H136</f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233</v>
      </c>
      <c r="AT136" s="161" t="s">
        <v>229</v>
      </c>
      <c r="AU136" s="161" t="s">
        <v>83</v>
      </c>
      <c r="AY136" s="14" t="s">
        <v>226</v>
      </c>
      <c r="BE136" s="162">
        <f t="shared" ref="BE136:BE147" si="4">IF(N136="základná",J136,0)</f>
        <v>0</v>
      </c>
      <c r="BF136" s="162">
        <f t="shared" ref="BF136:BF147" si="5">IF(N136="znížená",J136,0)</f>
        <v>93.8</v>
      </c>
      <c r="BG136" s="162">
        <f t="shared" ref="BG136:BG147" si="6">IF(N136="zákl. prenesená",J136,0)</f>
        <v>0</v>
      </c>
      <c r="BH136" s="162">
        <f t="shared" ref="BH136:BH147" si="7">IF(N136="zníž. prenesená",J136,0)</f>
        <v>0</v>
      </c>
      <c r="BI136" s="162">
        <f t="shared" ref="BI136:BI147" si="8">IF(N136="nulová",J136,0)</f>
        <v>0</v>
      </c>
      <c r="BJ136" s="14" t="s">
        <v>83</v>
      </c>
      <c r="BK136" s="162">
        <f t="shared" ref="BK136:BK147" si="9">ROUND(I136*H136,2)</f>
        <v>93.8</v>
      </c>
      <c r="BL136" s="14" t="s">
        <v>233</v>
      </c>
      <c r="BM136" s="161" t="s">
        <v>83</v>
      </c>
    </row>
    <row r="137" spans="1:65" s="2" customFormat="1" ht="24.2" customHeight="1">
      <c r="A137" s="26"/>
      <c r="B137" s="149"/>
      <c r="C137" s="150" t="s">
        <v>83</v>
      </c>
      <c r="D137" s="150" t="s">
        <v>229</v>
      </c>
      <c r="E137" s="151" t="s">
        <v>234</v>
      </c>
      <c r="F137" s="152" t="s">
        <v>235</v>
      </c>
      <c r="G137" s="153" t="s">
        <v>232</v>
      </c>
      <c r="H137" s="154">
        <v>16.399999999999999</v>
      </c>
      <c r="I137" s="155">
        <v>4.18</v>
      </c>
      <c r="J137" s="155">
        <f t="shared" si="0"/>
        <v>68.55</v>
      </c>
      <c r="K137" s="156"/>
      <c r="L137" s="27"/>
      <c r="M137" s="157" t="s">
        <v>1</v>
      </c>
      <c r="N137" s="158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233</v>
      </c>
      <c r="AT137" s="161" t="s">
        <v>229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68.55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68.55</v>
      </c>
      <c r="BL137" s="14" t="s">
        <v>233</v>
      </c>
      <c r="BM137" s="161" t="s">
        <v>233</v>
      </c>
    </row>
    <row r="138" spans="1:65" s="2" customFormat="1" ht="37.9" customHeight="1">
      <c r="A138" s="26"/>
      <c r="B138" s="149"/>
      <c r="C138" s="150" t="s">
        <v>88</v>
      </c>
      <c r="D138" s="150" t="s">
        <v>229</v>
      </c>
      <c r="E138" s="151" t="s">
        <v>236</v>
      </c>
      <c r="F138" s="152" t="s">
        <v>237</v>
      </c>
      <c r="G138" s="153" t="s">
        <v>238</v>
      </c>
      <c r="H138" s="154">
        <v>175.37</v>
      </c>
      <c r="I138" s="155">
        <v>1.42</v>
      </c>
      <c r="J138" s="155">
        <f t="shared" si="0"/>
        <v>249.03</v>
      </c>
      <c r="K138" s="156"/>
      <c r="L138" s="27"/>
      <c r="M138" s="157" t="s">
        <v>1</v>
      </c>
      <c r="N138" s="158" t="s">
        <v>37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233</v>
      </c>
      <c r="AT138" s="161" t="s">
        <v>229</v>
      </c>
      <c r="AU138" s="161" t="s">
        <v>83</v>
      </c>
      <c r="AY138" s="14" t="s">
        <v>226</v>
      </c>
      <c r="BE138" s="162">
        <f t="shared" si="4"/>
        <v>0</v>
      </c>
      <c r="BF138" s="162">
        <f t="shared" si="5"/>
        <v>249.03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83</v>
      </c>
      <c r="BK138" s="162">
        <f t="shared" si="9"/>
        <v>249.03</v>
      </c>
      <c r="BL138" s="14" t="s">
        <v>233</v>
      </c>
      <c r="BM138" s="161" t="s">
        <v>239</v>
      </c>
    </row>
    <row r="139" spans="1:65" s="2" customFormat="1" ht="24.2" customHeight="1">
      <c r="A139" s="26"/>
      <c r="B139" s="149"/>
      <c r="C139" s="150" t="s">
        <v>233</v>
      </c>
      <c r="D139" s="150" t="s">
        <v>229</v>
      </c>
      <c r="E139" s="151" t="s">
        <v>240</v>
      </c>
      <c r="F139" s="152" t="s">
        <v>241</v>
      </c>
      <c r="G139" s="153" t="s">
        <v>242</v>
      </c>
      <c r="H139" s="154">
        <v>18.902000000000001</v>
      </c>
      <c r="I139" s="155">
        <v>10.72</v>
      </c>
      <c r="J139" s="155">
        <f t="shared" si="0"/>
        <v>202.63</v>
      </c>
      <c r="K139" s="156"/>
      <c r="L139" s="27"/>
      <c r="M139" s="157" t="s">
        <v>1</v>
      </c>
      <c r="N139" s="158" t="s">
        <v>37</v>
      </c>
      <c r="O139" s="159">
        <v>0</v>
      </c>
      <c r="P139" s="159">
        <f t="shared" si="1"/>
        <v>0</v>
      </c>
      <c r="Q139" s="159">
        <v>0</v>
      </c>
      <c r="R139" s="159">
        <f t="shared" si="2"/>
        <v>0</v>
      </c>
      <c r="S139" s="159">
        <v>0</v>
      </c>
      <c r="T139" s="160">
        <f t="shared" si="3"/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233</v>
      </c>
      <c r="AT139" s="161" t="s">
        <v>229</v>
      </c>
      <c r="AU139" s="161" t="s">
        <v>83</v>
      </c>
      <c r="AY139" s="14" t="s">
        <v>226</v>
      </c>
      <c r="BE139" s="162">
        <f t="shared" si="4"/>
        <v>0</v>
      </c>
      <c r="BF139" s="162">
        <f t="shared" si="5"/>
        <v>202.63</v>
      </c>
      <c r="BG139" s="162">
        <f t="shared" si="6"/>
        <v>0</v>
      </c>
      <c r="BH139" s="162">
        <f t="shared" si="7"/>
        <v>0</v>
      </c>
      <c r="BI139" s="162">
        <f t="shared" si="8"/>
        <v>0</v>
      </c>
      <c r="BJ139" s="14" t="s">
        <v>83</v>
      </c>
      <c r="BK139" s="162">
        <f t="shared" si="9"/>
        <v>202.63</v>
      </c>
      <c r="BL139" s="14" t="s">
        <v>233</v>
      </c>
      <c r="BM139" s="161" t="s">
        <v>243</v>
      </c>
    </row>
    <row r="140" spans="1:65" s="2" customFormat="1" ht="21.75" customHeight="1">
      <c r="A140" s="26"/>
      <c r="B140" s="149"/>
      <c r="C140" s="150" t="s">
        <v>244</v>
      </c>
      <c r="D140" s="150" t="s">
        <v>229</v>
      </c>
      <c r="E140" s="151" t="s">
        <v>245</v>
      </c>
      <c r="F140" s="152" t="s">
        <v>246</v>
      </c>
      <c r="G140" s="153" t="s">
        <v>242</v>
      </c>
      <c r="H140" s="154">
        <v>18.902000000000001</v>
      </c>
      <c r="I140" s="155">
        <v>13.88</v>
      </c>
      <c r="J140" s="155">
        <f t="shared" si="0"/>
        <v>262.36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 t="shared" si="1"/>
        <v>0</v>
      </c>
      <c r="Q140" s="159">
        <v>0</v>
      </c>
      <c r="R140" s="159">
        <f t="shared" si="2"/>
        <v>0</v>
      </c>
      <c r="S140" s="159">
        <v>0</v>
      </c>
      <c r="T140" s="160">
        <f t="shared" si="3"/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233</v>
      </c>
      <c r="AT140" s="161" t="s">
        <v>229</v>
      </c>
      <c r="AU140" s="161" t="s">
        <v>83</v>
      </c>
      <c r="AY140" s="14" t="s">
        <v>226</v>
      </c>
      <c r="BE140" s="162">
        <f t="shared" si="4"/>
        <v>0</v>
      </c>
      <c r="BF140" s="162">
        <f t="shared" si="5"/>
        <v>262.36</v>
      </c>
      <c r="BG140" s="162">
        <f t="shared" si="6"/>
        <v>0</v>
      </c>
      <c r="BH140" s="162">
        <f t="shared" si="7"/>
        <v>0</v>
      </c>
      <c r="BI140" s="162">
        <f t="shared" si="8"/>
        <v>0</v>
      </c>
      <c r="BJ140" s="14" t="s">
        <v>83</v>
      </c>
      <c r="BK140" s="162">
        <f t="shared" si="9"/>
        <v>262.36</v>
      </c>
      <c r="BL140" s="14" t="s">
        <v>233</v>
      </c>
      <c r="BM140" s="161" t="s">
        <v>247</v>
      </c>
    </row>
    <row r="141" spans="1:65" s="2" customFormat="1" ht="24.2" customHeight="1">
      <c r="A141" s="26"/>
      <c r="B141" s="149"/>
      <c r="C141" s="150" t="s">
        <v>239</v>
      </c>
      <c r="D141" s="150" t="s">
        <v>229</v>
      </c>
      <c r="E141" s="151" t="s">
        <v>248</v>
      </c>
      <c r="F141" s="152" t="s">
        <v>249</v>
      </c>
      <c r="G141" s="153" t="s">
        <v>242</v>
      </c>
      <c r="H141" s="154">
        <v>170.11799999999999</v>
      </c>
      <c r="I141" s="155">
        <v>0.44</v>
      </c>
      <c r="J141" s="155">
        <f t="shared" si="0"/>
        <v>74.849999999999994</v>
      </c>
      <c r="K141" s="156"/>
      <c r="L141" s="27"/>
      <c r="M141" s="157" t="s">
        <v>1</v>
      </c>
      <c r="N141" s="158" t="s">
        <v>37</v>
      </c>
      <c r="O141" s="159">
        <v>0</v>
      </c>
      <c r="P141" s="159">
        <f t="shared" si="1"/>
        <v>0</v>
      </c>
      <c r="Q141" s="159">
        <v>0</v>
      </c>
      <c r="R141" s="159">
        <f t="shared" si="2"/>
        <v>0</v>
      </c>
      <c r="S141" s="159">
        <v>0</v>
      </c>
      <c r="T141" s="160">
        <f t="shared" si="3"/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233</v>
      </c>
      <c r="AT141" s="161" t="s">
        <v>229</v>
      </c>
      <c r="AU141" s="161" t="s">
        <v>83</v>
      </c>
      <c r="AY141" s="14" t="s">
        <v>226</v>
      </c>
      <c r="BE141" s="162">
        <f t="shared" si="4"/>
        <v>0</v>
      </c>
      <c r="BF141" s="162">
        <f t="shared" si="5"/>
        <v>74.849999999999994</v>
      </c>
      <c r="BG141" s="162">
        <f t="shared" si="6"/>
        <v>0</v>
      </c>
      <c r="BH141" s="162">
        <f t="shared" si="7"/>
        <v>0</v>
      </c>
      <c r="BI141" s="162">
        <f t="shared" si="8"/>
        <v>0</v>
      </c>
      <c r="BJ141" s="14" t="s">
        <v>83</v>
      </c>
      <c r="BK141" s="162">
        <f t="shared" si="9"/>
        <v>74.849999999999994</v>
      </c>
      <c r="BL141" s="14" t="s">
        <v>233</v>
      </c>
      <c r="BM141" s="161" t="s">
        <v>250</v>
      </c>
    </row>
    <row r="142" spans="1:65" s="2" customFormat="1" ht="24.2" customHeight="1">
      <c r="A142" s="26"/>
      <c r="B142" s="149"/>
      <c r="C142" s="150" t="s">
        <v>251</v>
      </c>
      <c r="D142" s="150" t="s">
        <v>229</v>
      </c>
      <c r="E142" s="151" t="s">
        <v>252</v>
      </c>
      <c r="F142" s="152" t="s">
        <v>253</v>
      </c>
      <c r="G142" s="153" t="s">
        <v>242</v>
      </c>
      <c r="H142" s="154">
        <v>18.902000000000001</v>
      </c>
      <c r="I142" s="155">
        <v>10.81</v>
      </c>
      <c r="J142" s="155">
        <f t="shared" si="0"/>
        <v>204.33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 t="shared" si="1"/>
        <v>0</v>
      </c>
      <c r="Q142" s="159">
        <v>0</v>
      </c>
      <c r="R142" s="159">
        <f t="shared" si="2"/>
        <v>0</v>
      </c>
      <c r="S142" s="159">
        <v>0</v>
      </c>
      <c r="T142" s="160">
        <f t="shared" si="3"/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233</v>
      </c>
      <c r="AT142" s="161" t="s">
        <v>229</v>
      </c>
      <c r="AU142" s="161" t="s">
        <v>83</v>
      </c>
      <c r="AY142" s="14" t="s">
        <v>226</v>
      </c>
      <c r="BE142" s="162">
        <f t="shared" si="4"/>
        <v>0</v>
      </c>
      <c r="BF142" s="162">
        <f t="shared" si="5"/>
        <v>204.33</v>
      </c>
      <c r="BG142" s="162">
        <f t="shared" si="6"/>
        <v>0</v>
      </c>
      <c r="BH142" s="162">
        <f t="shared" si="7"/>
        <v>0</v>
      </c>
      <c r="BI142" s="162">
        <f t="shared" si="8"/>
        <v>0</v>
      </c>
      <c r="BJ142" s="14" t="s">
        <v>83</v>
      </c>
      <c r="BK142" s="162">
        <f t="shared" si="9"/>
        <v>204.33</v>
      </c>
      <c r="BL142" s="14" t="s">
        <v>233</v>
      </c>
      <c r="BM142" s="161" t="s">
        <v>254</v>
      </c>
    </row>
    <row r="143" spans="1:65" s="2" customFormat="1" ht="24.2" customHeight="1">
      <c r="A143" s="26"/>
      <c r="B143" s="149"/>
      <c r="C143" s="150" t="s">
        <v>243</v>
      </c>
      <c r="D143" s="150" t="s">
        <v>229</v>
      </c>
      <c r="E143" s="151" t="s">
        <v>255</v>
      </c>
      <c r="F143" s="152" t="s">
        <v>256</v>
      </c>
      <c r="G143" s="153" t="s">
        <v>242</v>
      </c>
      <c r="H143" s="154">
        <v>18.902000000000001</v>
      </c>
      <c r="I143" s="155">
        <v>1.22</v>
      </c>
      <c r="J143" s="155">
        <f t="shared" si="0"/>
        <v>23.06</v>
      </c>
      <c r="K143" s="156"/>
      <c r="L143" s="27"/>
      <c r="M143" s="157" t="s">
        <v>1</v>
      </c>
      <c r="N143" s="158" t="s">
        <v>37</v>
      </c>
      <c r="O143" s="159">
        <v>0</v>
      </c>
      <c r="P143" s="159">
        <f t="shared" si="1"/>
        <v>0</v>
      </c>
      <c r="Q143" s="159">
        <v>0</v>
      </c>
      <c r="R143" s="159">
        <f t="shared" si="2"/>
        <v>0</v>
      </c>
      <c r="S143" s="159">
        <v>0</v>
      </c>
      <c r="T143" s="160">
        <f t="shared" si="3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233</v>
      </c>
      <c r="AT143" s="161" t="s">
        <v>229</v>
      </c>
      <c r="AU143" s="161" t="s">
        <v>83</v>
      </c>
      <c r="AY143" s="14" t="s">
        <v>226</v>
      </c>
      <c r="BE143" s="162">
        <f t="shared" si="4"/>
        <v>0</v>
      </c>
      <c r="BF143" s="162">
        <f t="shared" si="5"/>
        <v>23.06</v>
      </c>
      <c r="BG143" s="162">
        <f t="shared" si="6"/>
        <v>0</v>
      </c>
      <c r="BH143" s="162">
        <f t="shared" si="7"/>
        <v>0</v>
      </c>
      <c r="BI143" s="162">
        <f t="shared" si="8"/>
        <v>0</v>
      </c>
      <c r="BJ143" s="14" t="s">
        <v>83</v>
      </c>
      <c r="BK143" s="162">
        <f t="shared" si="9"/>
        <v>23.06</v>
      </c>
      <c r="BL143" s="14" t="s">
        <v>233</v>
      </c>
      <c r="BM143" s="161" t="s">
        <v>257</v>
      </c>
    </row>
    <row r="144" spans="1:65" s="2" customFormat="1" ht="24.2" customHeight="1">
      <c r="A144" s="26"/>
      <c r="B144" s="149"/>
      <c r="C144" s="150" t="s">
        <v>227</v>
      </c>
      <c r="D144" s="150" t="s">
        <v>229</v>
      </c>
      <c r="E144" s="151" t="s">
        <v>258</v>
      </c>
      <c r="F144" s="152" t="s">
        <v>259</v>
      </c>
      <c r="G144" s="153" t="s">
        <v>242</v>
      </c>
      <c r="H144" s="154">
        <v>11.521000000000001</v>
      </c>
      <c r="I144" s="155">
        <v>40</v>
      </c>
      <c r="J144" s="155">
        <f t="shared" si="0"/>
        <v>460.84</v>
      </c>
      <c r="K144" s="156"/>
      <c r="L144" s="27"/>
      <c r="M144" s="157" t="s">
        <v>1</v>
      </c>
      <c r="N144" s="158" t="s">
        <v>37</v>
      </c>
      <c r="O144" s="159">
        <v>0</v>
      </c>
      <c r="P144" s="159">
        <f t="shared" si="1"/>
        <v>0</v>
      </c>
      <c r="Q144" s="159">
        <v>0</v>
      </c>
      <c r="R144" s="159">
        <f t="shared" si="2"/>
        <v>0</v>
      </c>
      <c r="S144" s="159">
        <v>0</v>
      </c>
      <c r="T144" s="160">
        <f t="shared" si="3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233</v>
      </c>
      <c r="AT144" s="161" t="s">
        <v>229</v>
      </c>
      <c r="AU144" s="161" t="s">
        <v>83</v>
      </c>
      <c r="AY144" s="14" t="s">
        <v>226</v>
      </c>
      <c r="BE144" s="162">
        <f t="shared" si="4"/>
        <v>0</v>
      </c>
      <c r="BF144" s="162">
        <f t="shared" si="5"/>
        <v>460.84</v>
      </c>
      <c r="BG144" s="162">
        <f t="shared" si="6"/>
        <v>0</v>
      </c>
      <c r="BH144" s="162">
        <f t="shared" si="7"/>
        <v>0</v>
      </c>
      <c r="BI144" s="162">
        <f t="shared" si="8"/>
        <v>0</v>
      </c>
      <c r="BJ144" s="14" t="s">
        <v>83</v>
      </c>
      <c r="BK144" s="162">
        <f t="shared" si="9"/>
        <v>460.84</v>
      </c>
      <c r="BL144" s="14" t="s">
        <v>233</v>
      </c>
      <c r="BM144" s="161" t="s">
        <v>260</v>
      </c>
    </row>
    <row r="145" spans="1:65" s="2" customFormat="1" ht="24.2" customHeight="1">
      <c r="A145" s="26"/>
      <c r="B145" s="149"/>
      <c r="C145" s="150" t="s">
        <v>247</v>
      </c>
      <c r="D145" s="150" t="s">
        <v>229</v>
      </c>
      <c r="E145" s="151" t="s">
        <v>261</v>
      </c>
      <c r="F145" s="152" t="s">
        <v>262</v>
      </c>
      <c r="G145" s="153" t="s">
        <v>242</v>
      </c>
      <c r="H145" s="154">
        <v>3.2130000000000001</v>
      </c>
      <c r="I145" s="155">
        <v>65</v>
      </c>
      <c r="J145" s="155">
        <f t="shared" si="0"/>
        <v>208.85</v>
      </c>
      <c r="K145" s="156"/>
      <c r="L145" s="27"/>
      <c r="M145" s="157" t="s">
        <v>1</v>
      </c>
      <c r="N145" s="158" t="s">
        <v>37</v>
      </c>
      <c r="O145" s="159">
        <v>0</v>
      </c>
      <c r="P145" s="159">
        <f t="shared" si="1"/>
        <v>0</v>
      </c>
      <c r="Q145" s="159">
        <v>0</v>
      </c>
      <c r="R145" s="159">
        <f t="shared" si="2"/>
        <v>0</v>
      </c>
      <c r="S145" s="159">
        <v>0</v>
      </c>
      <c r="T145" s="160">
        <f t="shared" si="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233</v>
      </c>
      <c r="AT145" s="161" t="s">
        <v>229</v>
      </c>
      <c r="AU145" s="161" t="s">
        <v>83</v>
      </c>
      <c r="AY145" s="14" t="s">
        <v>226</v>
      </c>
      <c r="BE145" s="162">
        <f t="shared" si="4"/>
        <v>0</v>
      </c>
      <c r="BF145" s="162">
        <f t="shared" si="5"/>
        <v>208.85</v>
      </c>
      <c r="BG145" s="162">
        <f t="shared" si="6"/>
        <v>0</v>
      </c>
      <c r="BH145" s="162">
        <f t="shared" si="7"/>
        <v>0</v>
      </c>
      <c r="BI145" s="162">
        <f t="shared" si="8"/>
        <v>0</v>
      </c>
      <c r="BJ145" s="14" t="s">
        <v>83</v>
      </c>
      <c r="BK145" s="162">
        <f t="shared" si="9"/>
        <v>208.85</v>
      </c>
      <c r="BL145" s="14" t="s">
        <v>233</v>
      </c>
      <c r="BM145" s="161" t="s">
        <v>7</v>
      </c>
    </row>
    <row r="146" spans="1:65" s="2" customFormat="1" ht="24.2" customHeight="1">
      <c r="A146" s="26"/>
      <c r="B146" s="149"/>
      <c r="C146" s="150" t="s">
        <v>263</v>
      </c>
      <c r="D146" s="150" t="s">
        <v>229</v>
      </c>
      <c r="E146" s="151" t="s">
        <v>264</v>
      </c>
      <c r="F146" s="152" t="s">
        <v>265</v>
      </c>
      <c r="G146" s="153" t="s">
        <v>242</v>
      </c>
      <c r="H146" s="154">
        <v>4.1680000000000001</v>
      </c>
      <c r="I146" s="155">
        <v>5.5</v>
      </c>
      <c r="J146" s="155">
        <f t="shared" si="0"/>
        <v>22.92</v>
      </c>
      <c r="K146" s="156"/>
      <c r="L146" s="27"/>
      <c r="M146" s="157" t="s">
        <v>1</v>
      </c>
      <c r="N146" s="158" t="s">
        <v>37</v>
      </c>
      <c r="O146" s="159">
        <v>0</v>
      </c>
      <c r="P146" s="159">
        <f t="shared" si="1"/>
        <v>0</v>
      </c>
      <c r="Q146" s="159">
        <v>0</v>
      </c>
      <c r="R146" s="159">
        <f t="shared" si="2"/>
        <v>0</v>
      </c>
      <c r="S146" s="159">
        <v>0</v>
      </c>
      <c r="T146" s="160">
        <f t="shared" si="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233</v>
      </c>
      <c r="AT146" s="161" t="s">
        <v>229</v>
      </c>
      <c r="AU146" s="161" t="s">
        <v>83</v>
      </c>
      <c r="AY146" s="14" t="s">
        <v>226</v>
      </c>
      <c r="BE146" s="162">
        <f t="shared" si="4"/>
        <v>0</v>
      </c>
      <c r="BF146" s="162">
        <f t="shared" si="5"/>
        <v>22.92</v>
      </c>
      <c r="BG146" s="162">
        <f t="shared" si="6"/>
        <v>0</v>
      </c>
      <c r="BH146" s="162">
        <f t="shared" si="7"/>
        <v>0</v>
      </c>
      <c r="BI146" s="162">
        <f t="shared" si="8"/>
        <v>0</v>
      </c>
      <c r="BJ146" s="14" t="s">
        <v>83</v>
      </c>
      <c r="BK146" s="162">
        <f t="shared" si="9"/>
        <v>22.92</v>
      </c>
      <c r="BL146" s="14" t="s">
        <v>233</v>
      </c>
      <c r="BM146" s="161" t="s">
        <v>266</v>
      </c>
    </row>
    <row r="147" spans="1:65" s="2" customFormat="1" ht="16.5" customHeight="1">
      <c r="A147" s="26"/>
      <c r="B147" s="149"/>
      <c r="C147" s="150" t="s">
        <v>250</v>
      </c>
      <c r="D147" s="150" t="s">
        <v>229</v>
      </c>
      <c r="E147" s="151" t="s">
        <v>267</v>
      </c>
      <c r="F147" s="152" t="s">
        <v>268</v>
      </c>
      <c r="G147" s="153" t="s">
        <v>269</v>
      </c>
      <c r="H147" s="154">
        <v>1</v>
      </c>
      <c r="I147" s="155">
        <v>150</v>
      </c>
      <c r="J147" s="155">
        <f t="shared" si="0"/>
        <v>150</v>
      </c>
      <c r="K147" s="156"/>
      <c r="L147" s="27"/>
      <c r="M147" s="157" t="s">
        <v>1</v>
      </c>
      <c r="N147" s="158" t="s">
        <v>37</v>
      </c>
      <c r="O147" s="159">
        <v>0</v>
      </c>
      <c r="P147" s="159">
        <f t="shared" si="1"/>
        <v>0</v>
      </c>
      <c r="Q147" s="159">
        <v>0</v>
      </c>
      <c r="R147" s="159">
        <f t="shared" si="2"/>
        <v>0</v>
      </c>
      <c r="S147" s="159">
        <v>0</v>
      </c>
      <c r="T147" s="160">
        <f t="shared" si="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233</v>
      </c>
      <c r="AT147" s="161" t="s">
        <v>229</v>
      </c>
      <c r="AU147" s="161" t="s">
        <v>83</v>
      </c>
      <c r="AY147" s="14" t="s">
        <v>226</v>
      </c>
      <c r="BE147" s="162">
        <f t="shared" si="4"/>
        <v>0</v>
      </c>
      <c r="BF147" s="162">
        <f t="shared" si="5"/>
        <v>150</v>
      </c>
      <c r="BG147" s="162">
        <f t="shared" si="6"/>
        <v>0</v>
      </c>
      <c r="BH147" s="162">
        <f t="shared" si="7"/>
        <v>0</v>
      </c>
      <c r="BI147" s="162">
        <f t="shared" si="8"/>
        <v>0</v>
      </c>
      <c r="BJ147" s="14" t="s">
        <v>83</v>
      </c>
      <c r="BK147" s="162">
        <f t="shared" si="9"/>
        <v>150</v>
      </c>
      <c r="BL147" s="14" t="s">
        <v>233</v>
      </c>
      <c r="BM147" s="161" t="s">
        <v>270</v>
      </c>
    </row>
    <row r="148" spans="1:65" s="12" customFormat="1" ht="22.9" customHeight="1">
      <c r="B148" s="137"/>
      <c r="D148" s="138" t="s">
        <v>70</v>
      </c>
      <c r="E148" s="147" t="s">
        <v>271</v>
      </c>
      <c r="F148" s="147" t="s">
        <v>272</v>
      </c>
      <c r="J148" s="148">
        <f>BK148</f>
        <v>2012.1799999999998</v>
      </c>
      <c r="L148" s="137"/>
      <c r="M148" s="141"/>
      <c r="N148" s="142"/>
      <c r="O148" s="142"/>
      <c r="P148" s="143">
        <f>SUM(P149:P151)</f>
        <v>0</v>
      </c>
      <c r="Q148" s="142"/>
      <c r="R148" s="143">
        <f>SUM(R149:R151)</f>
        <v>0</v>
      </c>
      <c r="S148" s="142"/>
      <c r="T148" s="144">
        <f>SUM(T149:T151)</f>
        <v>0</v>
      </c>
      <c r="AR148" s="138" t="s">
        <v>78</v>
      </c>
      <c r="AT148" s="145" t="s">
        <v>70</v>
      </c>
      <c r="AU148" s="145" t="s">
        <v>78</v>
      </c>
      <c r="AY148" s="138" t="s">
        <v>226</v>
      </c>
      <c r="BK148" s="146">
        <f>SUM(BK149:BK151)</f>
        <v>2012.1799999999998</v>
      </c>
    </row>
    <row r="149" spans="1:65" s="2" customFormat="1" ht="33" customHeight="1">
      <c r="A149" s="26"/>
      <c r="B149" s="149"/>
      <c r="C149" s="150" t="s">
        <v>273</v>
      </c>
      <c r="D149" s="150" t="s">
        <v>229</v>
      </c>
      <c r="E149" s="151" t="s">
        <v>274</v>
      </c>
      <c r="F149" s="152" t="s">
        <v>275</v>
      </c>
      <c r="G149" s="153" t="s">
        <v>238</v>
      </c>
      <c r="H149" s="154">
        <v>240.97900000000001</v>
      </c>
      <c r="I149" s="155">
        <v>1.1000000000000001</v>
      </c>
      <c r="J149" s="155">
        <f>ROUND(I149*H149,2)</f>
        <v>265.08</v>
      </c>
      <c r="K149" s="156"/>
      <c r="L149" s="27"/>
      <c r="M149" s="157" t="s">
        <v>1</v>
      </c>
      <c r="N149" s="158" t="s">
        <v>37</v>
      </c>
      <c r="O149" s="159">
        <v>0</v>
      </c>
      <c r="P149" s="159">
        <f>O149*H149</f>
        <v>0</v>
      </c>
      <c r="Q149" s="159">
        <v>0</v>
      </c>
      <c r="R149" s="159">
        <f>Q149*H149</f>
        <v>0</v>
      </c>
      <c r="S149" s="159">
        <v>0</v>
      </c>
      <c r="T149" s="160">
        <f>S149*H149</f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233</v>
      </c>
      <c r="AT149" s="161" t="s">
        <v>229</v>
      </c>
      <c r="AU149" s="161" t="s">
        <v>83</v>
      </c>
      <c r="AY149" s="14" t="s">
        <v>226</v>
      </c>
      <c r="BE149" s="162">
        <f>IF(N149="základná",J149,0)</f>
        <v>0</v>
      </c>
      <c r="BF149" s="162">
        <f>IF(N149="znížená",J149,0)</f>
        <v>265.08</v>
      </c>
      <c r="BG149" s="162">
        <f>IF(N149="zákl. prenesená",J149,0)</f>
        <v>0</v>
      </c>
      <c r="BH149" s="162">
        <f>IF(N149="zníž. prenesená",J149,0)</f>
        <v>0</v>
      </c>
      <c r="BI149" s="162">
        <f>IF(N149="nulová",J149,0)</f>
        <v>0</v>
      </c>
      <c r="BJ149" s="14" t="s">
        <v>83</v>
      </c>
      <c r="BK149" s="162">
        <f>ROUND(I149*H149,2)</f>
        <v>265.08</v>
      </c>
      <c r="BL149" s="14" t="s">
        <v>233</v>
      </c>
      <c r="BM149" s="161" t="s">
        <v>276</v>
      </c>
    </row>
    <row r="150" spans="1:65" s="2" customFormat="1" ht="44.25" customHeight="1">
      <c r="A150" s="26"/>
      <c r="B150" s="149"/>
      <c r="C150" s="150" t="s">
        <v>254</v>
      </c>
      <c r="D150" s="150" t="s">
        <v>229</v>
      </c>
      <c r="E150" s="151" t="s">
        <v>277</v>
      </c>
      <c r="F150" s="152" t="s">
        <v>278</v>
      </c>
      <c r="G150" s="153" t="s">
        <v>238</v>
      </c>
      <c r="H150" s="154">
        <v>722.93700000000001</v>
      </c>
      <c r="I150" s="155">
        <v>2.0499999999999998</v>
      </c>
      <c r="J150" s="155">
        <f>ROUND(I150*H150,2)</f>
        <v>1482.02</v>
      </c>
      <c r="K150" s="156"/>
      <c r="L150" s="27"/>
      <c r="M150" s="157" t="s">
        <v>1</v>
      </c>
      <c r="N150" s="158" t="s">
        <v>37</v>
      </c>
      <c r="O150" s="159">
        <v>0</v>
      </c>
      <c r="P150" s="159">
        <f>O150*H150</f>
        <v>0</v>
      </c>
      <c r="Q150" s="159">
        <v>0</v>
      </c>
      <c r="R150" s="159">
        <f>Q150*H150</f>
        <v>0</v>
      </c>
      <c r="S150" s="159">
        <v>0</v>
      </c>
      <c r="T150" s="160">
        <f>S150*H150</f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233</v>
      </c>
      <c r="AT150" s="161" t="s">
        <v>229</v>
      </c>
      <c r="AU150" s="161" t="s">
        <v>83</v>
      </c>
      <c r="AY150" s="14" t="s">
        <v>226</v>
      </c>
      <c r="BE150" s="162">
        <f>IF(N150="základná",J150,0)</f>
        <v>0</v>
      </c>
      <c r="BF150" s="162">
        <f>IF(N150="znížená",J150,0)</f>
        <v>1482.02</v>
      </c>
      <c r="BG150" s="162">
        <f>IF(N150="zákl. prenesená",J150,0)</f>
        <v>0</v>
      </c>
      <c r="BH150" s="162">
        <f>IF(N150="zníž. prenesená",J150,0)</f>
        <v>0</v>
      </c>
      <c r="BI150" s="162">
        <f>IF(N150="nulová",J150,0)</f>
        <v>0</v>
      </c>
      <c r="BJ150" s="14" t="s">
        <v>83</v>
      </c>
      <c r="BK150" s="162">
        <f>ROUND(I150*H150,2)</f>
        <v>1482.02</v>
      </c>
      <c r="BL150" s="14" t="s">
        <v>233</v>
      </c>
      <c r="BM150" s="161" t="s">
        <v>279</v>
      </c>
    </row>
    <row r="151" spans="1:65" s="2" customFormat="1" ht="33" customHeight="1">
      <c r="A151" s="26"/>
      <c r="B151" s="149"/>
      <c r="C151" s="150" t="s">
        <v>280</v>
      </c>
      <c r="D151" s="150" t="s">
        <v>229</v>
      </c>
      <c r="E151" s="151" t="s">
        <v>281</v>
      </c>
      <c r="F151" s="152" t="s">
        <v>282</v>
      </c>
      <c r="G151" s="153" t="s">
        <v>238</v>
      </c>
      <c r="H151" s="154">
        <v>240.97900000000001</v>
      </c>
      <c r="I151" s="155">
        <v>1.1000000000000001</v>
      </c>
      <c r="J151" s="155">
        <f>ROUND(I151*H151,2)</f>
        <v>265.08</v>
      </c>
      <c r="K151" s="156"/>
      <c r="L151" s="27"/>
      <c r="M151" s="157" t="s">
        <v>1</v>
      </c>
      <c r="N151" s="158" t="s">
        <v>37</v>
      </c>
      <c r="O151" s="159">
        <v>0</v>
      </c>
      <c r="P151" s="159">
        <f>O151*H151</f>
        <v>0</v>
      </c>
      <c r="Q151" s="159">
        <v>0</v>
      </c>
      <c r="R151" s="159">
        <f>Q151*H151</f>
        <v>0</v>
      </c>
      <c r="S151" s="159">
        <v>0</v>
      </c>
      <c r="T151" s="160">
        <f>S151*H151</f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233</v>
      </c>
      <c r="AT151" s="161" t="s">
        <v>229</v>
      </c>
      <c r="AU151" s="161" t="s">
        <v>83</v>
      </c>
      <c r="AY151" s="14" t="s">
        <v>226</v>
      </c>
      <c r="BE151" s="162">
        <f>IF(N151="základná",J151,0)</f>
        <v>0</v>
      </c>
      <c r="BF151" s="162">
        <f>IF(N151="znížená",J151,0)</f>
        <v>265.08</v>
      </c>
      <c r="BG151" s="162">
        <f>IF(N151="zákl. prenesená",J151,0)</f>
        <v>0</v>
      </c>
      <c r="BH151" s="162">
        <f>IF(N151="zníž. prenesená",J151,0)</f>
        <v>0</v>
      </c>
      <c r="BI151" s="162">
        <f>IF(N151="nulová",J151,0)</f>
        <v>0</v>
      </c>
      <c r="BJ151" s="14" t="s">
        <v>83</v>
      </c>
      <c r="BK151" s="162">
        <f>ROUND(I151*H151,2)</f>
        <v>265.08</v>
      </c>
      <c r="BL151" s="14" t="s">
        <v>233</v>
      </c>
      <c r="BM151" s="161" t="s">
        <v>283</v>
      </c>
    </row>
    <row r="152" spans="1:65" s="12" customFormat="1" ht="22.9" customHeight="1">
      <c r="B152" s="137"/>
      <c r="D152" s="138" t="s">
        <v>70</v>
      </c>
      <c r="E152" s="147" t="s">
        <v>284</v>
      </c>
      <c r="F152" s="147" t="s">
        <v>285</v>
      </c>
      <c r="J152" s="148">
        <f>BK152</f>
        <v>353.29</v>
      </c>
      <c r="L152" s="137"/>
      <c r="M152" s="141"/>
      <c r="N152" s="142"/>
      <c r="O152" s="142"/>
      <c r="P152" s="143">
        <f>P153</f>
        <v>0</v>
      </c>
      <c r="Q152" s="142"/>
      <c r="R152" s="143">
        <f>R153</f>
        <v>0</v>
      </c>
      <c r="S152" s="142"/>
      <c r="T152" s="144">
        <f>T153</f>
        <v>0</v>
      </c>
      <c r="AR152" s="138" t="s">
        <v>78</v>
      </c>
      <c r="AT152" s="145" t="s">
        <v>70</v>
      </c>
      <c r="AU152" s="145" t="s">
        <v>78</v>
      </c>
      <c r="AY152" s="138" t="s">
        <v>226</v>
      </c>
      <c r="BK152" s="146">
        <f>BK153</f>
        <v>353.29</v>
      </c>
    </row>
    <row r="153" spans="1:65" s="2" customFormat="1" ht="24.2" customHeight="1">
      <c r="A153" s="26"/>
      <c r="B153" s="149"/>
      <c r="C153" s="150" t="s">
        <v>257</v>
      </c>
      <c r="D153" s="150" t="s">
        <v>229</v>
      </c>
      <c r="E153" s="151" t="s">
        <v>286</v>
      </c>
      <c r="F153" s="152" t="s">
        <v>287</v>
      </c>
      <c r="G153" s="153" t="s">
        <v>242</v>
      </c>
      <c r="H153" s="154">
        <v>12.396000000000001</v>
      </c>
      <c r="I153" s="155">
        <v>28.5</v>
      </c>
      <c r="J153" s="155">
        <f>ROUND(I153*H153,2)</f>
        <v>353.29</v>
      </c>
      <c r="K153" s="156"/>
      <c r="L153" s="27"/>
      <c r="M153" s="157" t="s">
        <v>1</v>
      </c>
      <c r="N153" s="158" t="s">
        <v>37</v>
      </c>
      <c r="O153" s="159">
        <v>0</v>
      </c>
      <c r="P153" s="159">
        <f>O153*H153</f>
        <v>0</v>
      </c>
      <c r="Q153" s="159">
        <v>0</v>
      </c>
      <c r="R153" s="159">
        <f>Q153*H153</f>
        <v>0</v>
      </c>
      <c r="S153" s="159">
        <v>0</v>
      </c>
      <c r="T153" s="160">
        <f>S153*H153</f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233</v>
      </c>
      <c r="AT153" s="161" t="s">
        <v>229</v>
      </c>
      <c r="AU153" s="161" t="s">
        <v>83</v>
      </c>
      <c r="AY153" s="14" t="s">
        <v>226</v>
      </c>
      <c r="BE153" s="162">
        <f>IF(N153="základná",J153,0)</f>
        <v>0</v>
      </c>
      <c r="BF153" s="162">
        <f>IF(N153="znížená",J153,0)</f>
        <v>353.29</v>
      </c>
      <c r="BG153" s="162">
        <f>IF(N153="zákl. prenesená",J153,0)</f>
        <v>0</v>
      </c>
      <c r="BH153" s="162">
        <f>IF(N153="zníž. prenesená",J153,0)</f>
        <v>0</v>
      </c>
      <c r="BI153" s="162">
        <f>IF(N153="nulová",J153,0)</f>
        <v>0</v>
      </c>
      <c r="BJ153" s="14" t="s">
        <v>83</v>
      </c>
      <c r="BK153" s="162">
        <f>ROUND(I153*H153,2)</f>
        <v>353.29</v>
      </c>
      <c r="BL153" s="14" t="s">
        <v>233</v>
      </c>
      <c r="BM153" s="161" t="s">
        <v>288</v>
      </c>
    </row>
    <row r="154" spans="1:65" s="12" customFormat="1" ht="25.9" customHeight="1">
      <c r="B154" s="137"/>
      <c r="D154" s="138" t="s">
        <v>70</v>
      </c>
      <c r="E154" s="139" t="s">
        <v>289</v>
      </c>
      <c r="F154" s="139" t="s">
        <v>290</v>
      </c>
      <c r="J154" s="140">
        <f>BK154</f>
        <v>2622.64</v>
      </c>
      <c r="L154" s="137"/>
      <c r="M154" s="141"/>
      <c r="N154" s="142"/>
      <c r="O154" s="142"/>
      <c r="P154" s="143">
        <f>P155+P160+P164+P166</f>
        <v>0</v>
      </c>
      <c r="Q154" s="142"/>
      <c r="R154" s="143">
        <f>R155+R160+R164+R166</f>
        <v>0</v>
      </c>
      <c r="S154" s="142"/>
      <c r="T154" s="144">
        <f>T155+T160+T164+T166</f>
        <v>0</v>
      </c>
      <c r="AR154" s="138" t="s">
        <v>83</v>
      </c>
      <c r="AT154" s="145" t="s">
        <v>70</v>
      </c>
      <c r="AU154" s="145" t="s">
        <v>71</v>
      </c>
      <c r="AY154" s="138" t="s">
        <v>226</v>
      </c>
      <c r="BK154" s="146">
        <f>BK155+BK160+BK164+BK166</f>
        <v>2622.64</v>
      </c>
    </row>
    <row r="155" spans="1:65" s="12" customFormat="1" ht="22.9" customHeight="1">
      <c r="B155" s="137"/>
      <c r="D155" s="138" t="s">
        <v>70</v>
      </c>
      <c r="E155" s="147" t="s">
        <v>291</v>
      </c>
      <c r="F155" s="147" t="s">
        <v>292</v>
      </c>
      <c r="J155" s="148">
        <f>BK155</f>
        <v>923.9</v>
      </c>
      <c r="L155" s="137"/>
      <c r="M155" s="141"/>
      <c r="N155" s="142"/>
      <c r="O155" s="142"/>
      <c r="P155" s="143">
        <f>SUM(P156:P159)</f>
        <v>0</v>
      </c>
      <c r="Q155" s="142"/>
      <c r="R155" s="143">
        <f>SUM(R156:R159)</f>
        <v>0</v>
      </c>
      <c r="S155" s="142"/>
      <c r="T155" s="144">
        <f>SUM(T156:T159)</f>
        <v>0</v>
      </c>
      <c r="AR155" s="138" t="s">
        <v>83</v>
      </c>
      <c r="AT155" s="145" t="s">
        <v>70</v>
      </c>
      <c r="AU155" s="145" t="s">
        <v>78</v>
      </c>
      <c r="AY155" s="138" t="s">
        <v>226</v>
      </c>
      <c r="BK155" s="146">
        <f>SUM(BK156:BK159)</f>
        <v>923.9</v>
      </c>
    </row>
    <row r="156" spans="1:65" s="2" customFormat="1" ht="33" customHeight="1">
      <c r="A156" s="26"/>
      <c r="B156" s="149"/>
      <c r="C156" s="150" t="s">
        <v>293</v>
      </c>
      <c r="D156" s="150" t="s">
        <v>229</v>
      </c>
      <c r="E156" s="151" t="s">
        <v>294</v>
      </c>
      <c r="F156" s="152" t="s">
        <v>295</v>
      </c>
      <c r="G156" s="153" t="s">
        <v>232</v>
      </c>
      <c r="H156" s="154">
        <v>45.9</v>
      </c>
      <c r="I156" s="155">
        <v>2.23</v>
      </c>
      <c r="J156" s="155">
        <f>ROUND(I156*H156,2)</f>
        <v>102.36</v>
      </c>
      <c r="K156" s="156"/>
      <c r="L156" s="27"/>
      <c r="M156" s="157" t="s">
        <v>1</v>
      </c>
      <c r="N156" s="158" t="s">
        <v>37</v>
      </c>
      <c r="O156" s="159">
        <v>0</v>
      </c>
      <c r="P156" s="159">
        <f>O156*H156</f>
        <v>0</v>
      </c>
      <c r="Q156" s="159">
        <v>0</v>
      </c>
      <c r="R156" s="159">
        <f>Q156*H156</f>
        <v>0</v>
      </c>
      <c r="S156" s="159">
        <v>0</v>
      </c>
      <c r="T156" s="160">
        <f>S156*H156</f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257</v>
      </c>
      <c r="AT156" s="161" t="s">
        <v>229</v>
      </c>
      <c r="AU156" s="161" t="s">
        <v>83</v>
      </c>
      <c r="AY156" s="14" t="s">
        <v>226</v>
      </c>
      <c r="BE156" s="162">
        <f>IF(N156="základná",J156,0)</f>
        <v>0</v>
      </c>
      <c r="BF156" s="162">
        <f>IF(N156="znížená",J156,0)</f>
        <v>102.36</v>
      </c>
      <c r="BG156" s="162">
        <f>IF(N156="zákl. prenesená",J156,0)</f>
        <v>0</v>
      </c>
      <c r="BH156" s="162">
        <f>IF(N156="zníž. prenesená",J156,0)</f>
        <v>0</v>
      </c>
      <c r="BI156" s="162">
        <f>IF(N156="nulová",J156,0)</f>
        <v>0</v>
      </c>
      <c r="BJ156" s="14" t="s">
        <v>83</v>
      </c>
      <c r="BK156" s="162">
        <f>ROUND(I156*H156,2)</f>
        <v>102.36</v>
      </c>
      <c r="BL156" s="14" t="s">
        <v>257</v>
      </c>
      <c r="BM156" s="161" t="s">
        <v>296</v>
      </c>
    </row>
    <row r="157" spans="1:65" s="2" customFormat="1" ht="33" customHeight="1">
      <c r="A157" s="26"/>
      <c r="B157" s="149"/>
      <c r="C157" s="150" t="s">
        <v>260</v>
      </c>
      <c r="D157" s="150" t="s">
        <v>229</v>
      </c>
      <c r="E157" s="151" t="s">
        <v>297</v>
      </c>
      <c r="F157" s="152" t="s">
        <v>298</v>
      </c>
      <c r="G157" s="153" t="s">
        <v>232</v>
      </c>
      <c r="H157" s="154">
        <v>113.5</v>
      </c>
      <c r="I157" s="155">
        <v>5.57</v>
      </c>
      <c r="J157" s="155">
        <f>ROUND(I157*H157,2)</f>
        <v>632.20000000000005</v>
      </c>
      <c r="K157" s="156"/>
      <c r="L157" s="27"/>
      <c r="M157" s="157" t="s">
        <v>1</v>
      </c>
      <c r="N157" s="158" t="s">
        <v>37</v>
      </c>
      <c r="O157" s="159">
        <v>0</v>
      </c>
      <c r="P157" s="159">
        <f>O157*H157</f>
        <v>0</v>
      </c>
      <c r="Q157" s="159">
        <v>0</v>
      </c>
      <c r="R157" s="159">
        <f>Q157*H157</f>
        <v>0</v>
      </c>
      <c r="S157" s="159">
        <v>0</v>
      </c>
      <c r="T157" s="160">
        <f>S157*H157</f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257</v>
      </c>
      <c r="AT157" s="161" t="s">
        <v>229</v>
      </c>
      <c r="AU157" s="161" t="s">
        <v>83</v>
      </c>
      <c r="AY157" s="14" t="s">
        <v>226</v>
      </c>
      <c r="BE157" s="162">
        <f>IF(N157="základná",J157,0)</f>
        <v>0</v>
      </c>
      <c r="BF157" s="162">
        <f>IF(N157="znížená",J157,0)</f>
        <v>632.20000000000005</v>
      </c>
      <c r="BG157" s="162">
        <f>IF(N157="zákl. prenesená",J157,0)</f>
        <v>0</v>
      </c>
      <c r="BH157" s="162">
        <f>IF(N157="zníž. prenesená",J157,0)</f>
        <v>0</v>
      </c>
      <c r="BI157" s="162">
        <f>IF(N157="nulová",J157,0)</f>
        <v>0</v>
      </c>
      <c r="BJ157" s="14" t="s">
        <v>83</v>
      </c>
      <c r="BK157" s="162">
        <f>ROUND(I157*H157,2)</f>
        <v>632.20000000000005</v>
      </c>
      <c r="BL157" s="14" t="s">
        <v>257</v>
      </c>
      <c r="BM157" s="161" t="s">
        <v>299</v>
      </c>
    </row>
    <row r="158" spans="1:65" s="2" customFormat="1" ht="24.2" customHeight="1">
      <c r="A158" s="26"/>
      <c r="B158" s="149"/>
      <c r="C158" s="150" t="s">
        <v>300</v>
      </c>
      <c r="D158" s="150" t="s">
        <v>229</v>
      </c>
      <c r="E158" s="151" t="s">
        <v>301</v>
      </c>
      <c r="F158" s="152" t="s">
        <v>302</v>
      </c>
      <c r="G158" s="153" t="s">
        <v>238</v>
      </c>
      <c r="H158" s="154">
        <v>24.3</v>
      </c>
      <c r="I158" s="155">
        <v>4.21</v>
      </c>
      <c r="J158" s="155">
        <f>ROUND(I158*H158,2)</f>
        <v>102.3</v>
      </c>
      <c r="K158" s="156"/>
      <c r="L158" s="27"/>
      <c r="M158" s="157" t="s">
        <v>1</v>
      </c>
      <c r="N158" s="158" t="s">
        <v>37</v>
      </c>
      <c r="O158" s="159">
        <v>0</v>
      </c>
      <c r="P158" s="159">
        <f>O158*H158</f>
        <v>0</v>
      </c>
      <c r="Q158" s="159">
        <v>0</v>
      </c>
      <c r="R158" s="159">
        <f>Q158*H158</f>
        <v>0</v>
      </c>
      <c r="S158" s="159">
        <v>0</v>
      </c>
      <c r="T158" s="160">
        <f>S158*H158</f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257</v>
      </c>
      <c r="AT158" s="161" t="s">
        <v>229</v>
      </c>
      <c r="AU158" s="161" t="s">
        <v>83</v>
      </c>
      <c r="AY158" s="14" t="s">
        <v>226</v>
      </c>
      <c r="BE158" s="162">
        <f>IF(N158="základná",J158,0)</f>
        <v>0</v>
      </c>
      <c r="BF158" s="162">
        <f>IF(N158="znížená",J158,0)</f>
        <v>102.3</v>
      </c>
      <c r="BG158" s="162">
        <f>IF(N158="zákl. prenesená",J158,0)</f>
        <v>0</v>
      </c>
      <c r="BH158" s="162">
        <f>IF(N158="zníž. prenesená",J158,0)</f>
        <v>0</v>
      </c>
      <c r="BI158" s="162">
        <f>IF(N158="nulová",J158,0)</f>
        <v>0</v>
      </c>
      <c r="BJ158" s="14" t="s">
        <v>83</v>
      </c>
      <c r="BK158" s="162">
        <f>ROUND(I158*H158,2)</f>
        <v>102.3</v>
      </c>
      <c r="BL158" s="14" t="s">
        <v>257</v>
      </c>
      <c r="BM158" s="161" t="s">
        <v>303</v>
      </c>
    </row>
    <row r="159" spans="1:65" s="2" customFormat="1" ht="33" customHeight="1">
      <c r="A159" s="26"/>
      <c r="B159" s="149"/>
      <c r="C159" s="150" t="s">
        <v>7</v>
      </c>
      <c r="D159" s="150" t="s">
        <v>229</v>
      </c>
      <c r="E159" s="151" t="s">
        <v>304</v>
      </c>
      <c r="F159" s="152" t="s">
        <v>305</v>
      </c>
      <c r="G159" s="153" t="s">
        <v>238</v>
      </c>
      <c r="H159" s="154">
        <v>97.793999999999997</v>
      </c>
      <c r="I159" s="155">
        <v>0.89</v>
      </c>
      <c r="J159" s="155">
        <f>ROUND(I159*H159,2)</f>
        <v>87.04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>O159*H159</f>
        <v>0</v>
      </c>
      <c r="Q159" s="159">
        <v>0</v>
      </c>
      <c r="R159" s="159">
        <f>Q159*H159</f>
        <v>0</v>
      </c>
      <c r="S159" s="159">
        <v>0</v>
      </c>
      <c r="T159" s="160">
        <f>S159*H159</f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257</v>
      </c>
      <c r="AT159" s="161" t="s">
        <v>229</v>
      </c>
      <c r="AU159" s="161" t="s">
        <v>83</v>
      </c>
      <c r="AY159" s="14" t="s">
        <v>226</v>
      </c>
      <c r="BE159" s="162">
        <f>IF(N159="základná",J159,0)</f>
        <v>0</v>
      </c>
      <c r="BF159" s="162">
        <f>IF(N159="znížená",J159,0)</f>
        <v>87.04</v>
      </c>
      <c r="BG159" s="162">
        <f>IF(N159="zákl. prenesená",J159,0)</f>
        <v>0</v>
      </c>
      <c r="BH159" s="162">
        <f>IF(N159="zníž. prenesená",J159,0)</f>
        <v>0</v>
      </c>
      <c r="BI159" s="162">
        <f>IF(N159="nulová",J159,0)</f>
        <v>0</v>
      </c>
      <c r="BJ159" s="14" t="s">
        <v>83</v>
      </c>
      <c r="BK159" s="162">
        <f>ROUND(I159*H159,2)</f>
        <v>87.04</v>
      </c>
      <c r="BL159" s="14" t="s">
        <v>257</v>
      </c>
      <c r="BM159" s="161" t="s">
        <v>306</v>
      </c>
    </row>
    <row r="160" spans="1:65" s="12" customFormat="1" ht="22.9" customHeight="1">
      <c r="B160" s="137"/>
      <c r="D160" s="138" t="s">
        <v>70</v>
      </c>
      <c r="E160" s="147" t="s">
        <v>307</v>
      </c>
      <c r="F160" s="147" t="s">
        <v>308</v>
      </c>
      <c r="J160" s="148">
        <f>BK160</f>
        <v>130.91</v>
      </c>
      <c r="L160" s="137"/>
      <c r="M160" s="141"/>
      <c r="N160" s="142"/>
      <c r="O160" s="142"/>
      <c r="P160" s="143">
        <f>SUM(P161:P163)</f>
        <v>0</v>
      </c>
      <c r="Q160" s="142"/>
      <c r="R160" s="143">
        <f>SUM(R161:R163)</f>
        <v>0</v>
      </c>
      <c r="S160" s="142"/>
      <c r="T160" s="144">
        <f>SUM(T161:T163)</f>
        <v>0</v>
      </c>
      <c r="AR160" s="138" t="s">
        <v>83</v>
      </c>
      <c r="AT160" s="145" t="s">
        <v>70</v>
      </c>
      <c r="AU160" s="145" t="s">
        <v>78</v>
      </c>
      <c r="AY160" s="138" t="s">
        <v>226</v>
      </c>
      <c r="BK160" s="146">
        <f>SUM(BK161:BK163)</f>
        <v>130.91</v>
      </c>
    </row>
    <row r="161" spans="1:65" s="2" customFormat="1" ht="24.2" customHeight="1">
      <c r="A161" s="26"/>
      <c r="B161" s="149"/>
      <c r="C161" s="150" t="s">
        <v>309</v>
      </c>
      <c r="D161" s="150" t="s">
        <v>229</v>
      </c>
      <c r="E161" s="151" t="s">
        <v>310</v>
      </c>
      <c r="F161" s="152" t="s">
        <v>311</v>
      </c>
      <c r="G161" s="153" t="s">
        <v>232</v>
      </c>
      <c r="H161" s="154">
        <v>16.75</v>
      </c>
      <c r="I161" s="155">
        <v>1.95</v>
      </c>
      <c r="J161" s="155">
        <f>ROUND(I161*H161,2)</f>
        <v>32.659999999999997</v>
      </c>
      <c r="K161" s="156"/>
      <c r="L161" s="27"/>
      <c r="M161" s="157" t="s">
        <v>1</v>
      </c>
      <c r="N161" s="158" t="s">
        <v>37</v>
      </c>
      <c r="O161" s="159">
        <v>0</v>
      </c>
      <c r="P161" s="159">
        <f>O161*H161</f>
        <v>0</v>
      </c>
      <c r="Q161" s="159">
        <v>0</v>
      </c>
      <c r="R161" s="159">
        <f>Q161*H161</f>
        <v>0</v>
      </c>
      <c r="S161" s="159">
        <v>0</v>
      </c>
      <c r="T161" s="160">
        <f>S161*H161</f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257</v>
      </c>
      <c r="AT161" s="161" t="s">
        <v>229</v>
      </c>
      <c r="AU161" s="161" t="s">
        <v>83</v>
      </c>
      <c r="AY161" s="14" t="s">
        <v>226</v>
      </c>
      <c r="BE161" s="162">
        <f>IF(N161="základná",J161,0)</f>
        <v>0</v>
      </c>
      <c r="BF161" s="162">
        <f>IF(N161="znížená",J161,0)</f>
        <v>32.659999999999997</v>
      </c>
      <c r="BG161" s="162">
        <f>IF(N161="zákl. prenesená",J161,0)</f>
        <v>0</v>
      </c>
      <c r="BH161" s="162">
        <f>IF(N161="zníž. prenesená",J161,0)</f>
        <v>0</v>
      </c>
      <c r="BI161" s="162">
        <f>IF(N161="nulová",J161,0)</f>
        <v>0</v>
      </c>
      <c r="BJ161" s="14" t="s">
        <v>83</v>
      </c>
      <c r="BK161" s="162">
        <f>ROUND(I161*H161,2)</f>
        <v>32.659999999999997</v>
      </c>
      <c r="BL161" s="14" t="s">
        <v>257</v>
      </c>
      <c r="BM161" s="161" t="s">
        <v>312</v>
      </c>
    </row>
    <row r="162" spans="1:65" s="2" customFormat="1" ht="24.2" customHeight="1">
      <c r="A162" s="26"/>
      <c r="B162" s="149"/>
      <c r="C162" s="150" t="s">
        <v>266</v>
      </c>
      <c r="D162" s="150" t="s">
        <v>229</v>
      </c>
      <c r="E162" s="151" t="s">
        <v>313</v>
      </c>
      <c r="F162" s="152" t="s">
        <v>314</v>
      </c>
      <c r="G162" s="153" t="s">
        <v>232</v>
      </c>
      <c r="H162" s="154">
        <v>4.8499999999999996</v>
      </c>
      <c r="I162" s="155">
        <v>2.31</v>
      </c>
      <c r="J162" s="155">
        <f>ROUND(I162*H162,2)</f>
        <v>11.2</v>
      </c>
      <c r="K162" s="156"/>
      <c r="L162" s="27"/>
      <c r="M162" s="157" t="s">
        <v>1</v>
      </c>
      <c r="N162" s="158" t="s">
        <v>37</v>
      </c>
      <c r="O162" s="159">
        <v>0</v>
      </c>
      <c r="P162" s="159">
        <f>O162*H162</f>
        <v>0</v>
      </c>
      <c r="Q162" s="159">
        <v>0</v>
      </c>
      <c r="R162" s="159">
        <f>Q162*H162</f>
        <v>0</v>
      </c>
      <c r="S162" s="159">
        <v>0</v>
      </c>
      <c r="T162" s="160">
        <f>S162*H162</f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257</v>
      </c>
      <c r="AT162" s="161" t="s">
        <v>229</v>
      </c>
      <c r="AU162" s="161" t="s">
        <v>83</v>
      </c>
      <c r="AY162" s="14" t="s">
        <v>226</v>
      </c>
      <c r="BE162" s="162">
        <f>IF(N162="základná",J162,0)</f>
        <v>0</v>
      </c>
      <c r="BF162" s="162">
        <f>IF(N162="znížená",J162,0)</f>
        <v>11.2</v>
      </c>
      <c r="BG162" s="162">
        <f>IF(N162="zákl. prenesená",J162,0)</f>
        <v>0</v>
      </c>
      <c r="BH162" s="162">
        <f>IF(N162="zníž. prenesená",J162,0)</f>
        <v>0</v>
      </c>
      <c r="BI162" s="162">
        <f>IF(N162="nulová",J162,0)</f>
        <v>0</v>
      </c>
      <c r="BJ162" s="14" t="s">
        <v>83</v>
      </c>
      <c r="BK162" s="162">
        <f>ROUND(I162*H162,2)</f>
        <v>11.2</v>
      </c>
      <c r="BL162" s="14" t="s">
        <v>257</v>
      </c>
      <c r="BM162" s="161" t="s">
        <v>315</v>
      </c>
    </row>
    <row r="163" spans="1:65" s="2" customFormat="1" ht="24.2" customHeight="1">
      <c r="A163" s="26"/>
      <c r="B163" s="149"/>
      <c r="C163" s="150" t="s">
        <v>316</v>
      </c>
      <c r="D163" s="150" t="s">
        <v>229</v>
      </c>
      <c r="E163" s="151" t="s">
        <v>317</v>
      </c>
      <c r="F163" s="152" t="s">
        <v>318</v>
      </c>
      <c r="G163" s="153" t="s">
        <v>232</v>
      </c>
      <c r="H163" s="154">
        <v>46.8</v>
      </c>
      <c r="I163" s="155">
        <v>1.86</v>
      </c>
      <c r="J163" s="155">
        <f>ROUND(I163*H163,2)</f>
        <v>87.05</v>
      </c>
      <c r="K163" s="156"/>
      <c r="L163" s="27"/>
      <c r="M163" s="157" t="s">
        <v>1</v>
      </c>
      <c r="N163" s="158" t="s">
        <v>37</v>
      </c>
      <c r="O163" s="159">
        <v>0</v>
      </c>
      <c r="P163" s="159">
        <f>O163*H163</f>
        <v>0</v>
      </c>
      <c r="Q163" s="159">
        <v>0</v>
      </c>
      <c r="R163" s="159">
        <f>Q163*H163</f>
        <v>0</v>
      </c>
      <c r="S163" s="159">
        <v>0</v>
      </c>
      <c r="T163" s="160">
        <f>S163*H163</f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257</v>
      </c>
      <c r="AT163" s="161" t="s">
        <v>229</v>
      </c>
      <c r="AU163" s="161" t="s">
        <v>83</v>
      </c>
      <c r="AY163" s="14" t="s">
        <v>226</v>
      </c>
      <c r="BE163" s="162">
        <f>IF(N163="základná",J163,0)</f>
        <v>0</v>
      </c>
      <c r="BF163" s="162">
        <f>IF(N163="znížená",J163,0)</f>
        <v>87.05</v>
      </c>
      <c r="BG163" s="162">
        <f>IF(N163="zákl. prenesená",J163,0)</f>
        <v>0</v>
      </c>
      <c r="BH163" s="162">
        <f>IF(N163="zníž. prenesená",J163,0)</f>
        <v>0</v>
      </c>
      <c r="BI163" s="162">
        <f>IF(N163="nulová",J163,0)</f>
        <v>0</v>
      </c>
      <c r="BJ163" s="14" t="s">
        <v>83</v>
      </c>
      <c r="BK163" s="162">
        <f>ROUND(I163*H163,2)</f>
        <v>87.05</v>
      </c>
      <c r="BL163" s="14" t="s">
        <v>257</v>
      </c>
      <c r="BM163" s="161" t="s">
        <v>319</v>
      </c>
    </row>
    <row r="164" spans="1:65" s="12" customFormat="1" ht="22.9" customHeight="1">
      <c r="B164" s="137"/>
      <c r="D164" s="138" t="s">
        <v>70</v>
      </c>
      <c r="E164" s="147" t="s">
        <v>320</v>
      </c>
      <c r="F164" s="147" t="s">
        <v>321</v>
      </c>
      <c r="J164" s="148">
        <f>BK164</f>
        <v>479.83</v>
      </c>
      <c r="L164" s="137"/>
      <c r="M164" s="141"/>
      <c r="N164" s="142"/>
      <c r="O164" s="142"/>
      <c r="P164" s="143">
        <f>P165</f>
        <v>0</v>
      </c>
      <c r="Q164" s="142"/>
      <c r="R164" s="143">
        <f>R165</f>
        <v>0</v>
      </c>
      <c r="S164" s="142"/>
      <c r="T164" s="144">
        <f>T165</f>
        <v>0</v>
      </c>
      <c r="AR164" s="138" t="s">
        <v>83</v>
      </c>
      <c r="AT164" s="145" t="s">
        <v>70</v>
      </c>
      <c r="AU164" s="145" t="s">
        <v>78</v>
      </c>
      <c r="AY164" s="138" t="s">
        <v>226</v>
      </c>
      <c r="BK164" s="146">
        <f>BK165</f>
        <v>479.83</v>
      </c>
    </row>
    <row r="165" spans="1:65" s="2" customFormat="1" ht="21.75" customHeight="1">
      <c r="A165" s="26"/>
      <c r="B165" s="149"/>
      <c r="C165" s="150" t="s">
        <v>270</v>
      </c>
      <c r="D165" s="150" t="s">
        <v>229</v>
      </c>
      <c r="E165" s="151" t="s">
        <v>322</v>
      </c>
      <c r="F165" s="152" t="s">
        <v>323</v>
      </c>
      <c r="G165" s="153" t="s">
        <v>238</v>
      </c>
      <c r="H165" s="154">
        <v>122.09399999999999</v>
      </c>
      <c r="I165" s="155">
        <v>3.93</v>
      </c>
      <c r="J165" s="155">
        <f>ROUND(I165*H165,2)</f>
        <v>479.83</v>
      </c>
      <c r="K165" s="156"/>
      <c r="L165" s="27"/>
      <c r="M165" s="157" t="s">
        <v>1</v>
      </c>
      <c r="N165" s="158" t="s">
        <v>37</v>
      </c>
      <c r="O165" s="159">
        <v>0</v>
      </c>
      <c r="P165" s="159">
        <f>O165*H165</f>
        <v>0</v>
      </c>
      <c r="Q165" s="159">
        <v>0</v>
      </c>
      <c r="R165" s="159">
        <f>Q165*H165</f>
        <v>0</v>
      </c>
      <c r="S165" s="159">
        <v>0</v>
      </c>
      <c r="T165" s="160">
        <f>S165*H165</f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257</v>
      </c>
      <c r="AT165" s="161" t="s">
        <v>229</v>
      </c>
      <c r="AU165" s="161" t="s">
        <v>83</v>
      </c>
      <c r="AY165" s="14" t="s">
        <v>226</v>
      </c>
      <c r="BE165" s="162">
        <f>IF(N165="základná",J165,0)</f>
        <v>0</v>
      </c>
      <c r="BF165" s="162">
        <f>IF(N165="znížená",J165,0)</f>
        <v>479.83</v>
      </c>
      <c r="BG165" s="162">
        <f>IF(N165="zákl. prenesená",J165,0)</f>
        <v>0</v>
      </c>
      <c r="BH165" s="162">
        <f>IF(N165="zníž. prenesená",J165,0)</f>
        <v>0</v>
      </c>
      <c r="BI165" s="162">
        <f>IF(N165="nulová",J165,0)</f>
        <v>0</v>
      </c>
      <c r="BJ165" s="14" t="s">
        <v>83</v>
      </c>
      <c r="BK165" s="162">
        <f>ROUND(I165*H165,2)</f>
        <v>479.83</v>
      </c>
      <c r="BL165" s="14" t="s">
        <v>257</v>
      </c>
      <c r="BM165" s="161" t="s">
        <v>324</v>
      </c>
    </row>
    <row r="166" spans="1:65" s="12" customFormat="1" ht="22.9" customHeight="1">
      <c r="B166" s="137"/>
      <c r="D166" s="138" t="s">
        <v>70</v>
      </c>
      <c r="E166" s="147" t="s">
        <v>325</v>
      </c>
      <c r="F166" s="147" t="s">
        <v>326</v>
      </c>
      <c r="J166" s="148">
        <f>BK166</f>
        <v>1088</v>
      </c>
      <c r="L166" s="137"/>
      <c r="M166" s="141"/>
      <c r="N166" s="142"/>
      <c r="O166" s="142"/>
      <c r="P166" s="143">
        <f>P167</f>
        <v>0</v>
      </c>
      <c r="Q166" s="142"/>
      <c r="R166" s="143">
        <f>R167</f>
        <v>0</v>
      </c>
      <c r="S166" s="142"/>
      <c r="T166" s="144">
        <f>T167</f>
        <v>0</v>
      </c>
      <c r="AR166" s="138" t="s">
        <v>83</v>
      </c>
      <c r="AT166" s="145" t="s">
        <v>70</v>
      </c>
      <c r="AU166" s="145" t="s">
        <v>78</v>
      </c>
      <c r="AY166" s="138" t="s">
        <v>226</v>
      </c>
      <c r="BK166" s="146">
        <f>BK167</f>
        <v>1088</v>
      </c>
    </row>
    <row r="167" spans="1:65" s="2" customFormat="1" ht="24.2" customHeight="1">
      <c r="A167" s="26"/>
      <c r="B167" s="149"/>
      <c r="C167" s="150" t="s">
        <v>327</v>
      </c>
      <c r="D167" s="150" t="s">
        <v>229</v>
      </c>
      <c r="E167" s="151" t="s">
        <v>328</v>
      </c>
      <c r="F167" s="152" t="s">
        <v>329</v>
      </c>
      <c r="G167" s="153" t="s">
        <v>269</v>
      </c>
      <c r="H167" s="154">
        <v>2</v>
      </c>
      <c r="I167" s="155">
        <v>544</v>
      </c>
      <c r="J167" s="155">
        <f>ROUND(I167*H167,2)</f>
        <v>1088</v>
      </c>
      <c r="K167" s="156"/>
      <c r="L167" s="27"/>
      <c r="M167" s="163" t="s">
        <v>1</v>
      </c>
      <c r="N167" s="164" t="s">
        <v>37</v>
      </c>
      <c r="O167" s="165">
        <v>0</v>
      </c>
      <c r="P167" s="165">
        <f>O167*H167</f>
        <v>0</v>
      </c>
      <c r="Q167" s="165">
        <v>0</v>
      </c>
      <c r="R167" s="165">
        <f>Q167*H167</f>
        <v>0</v>
      </c>
      <c r="S167" s="165">
        <v>0</v>
      </c>
      <c r="T167" s="166">
        <f>S167*H167</f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257</v>
      </c>
      <c r="AT167" s="161" t="s">
        <v>229</v>
      </c>
      <c r="AU167" s="161" t="s">
        <v>83</v>
      </c>
      <c r="AY167" s="14" t="s">
        <v>226</v>
      </c>
      <c r="BE167" s="162">
        <f>IF(N167="základná",J167,0)</f>
        <v>0</v>
      </c>
      <c r="BF167" s="162">
        <f>IF(N167="znížená",J167,0)</f>
        <v>1088</v>
      </c>
      <c r="BG167" s="162">
        <f>IF(N167="zákl. prenesená",J167,0)</f>
        <v>0</v>
      </c>
      <c r="BH167" s="162">
        <f>IF(N167="zníž. prenesená",J167,0)</f>
        <v>0</v>
      </c>
      <c r="BI167" s="162">
        <f>IF(N167="nulová",J167,0)</f>
        <v>0</v>
      </c>
      <c r="BJ167" s="14" t="s">
        <v>83</v>
      </c>
      <c r="BK167" s="162">
        <f>ROUND(I167*H167,2)</f>
        <v>1088</v>
      </c>
      <c r="BL167" s="14" t="s">
        <v>257</v>
      </c>
      <c r="BM167" s="161" t="s">
        <v>330</v>
      </c>
    </row>
    <row r="168" spans="1:65" s="2" customFormat="1" ht="6.95" customHeight="1">
      <c r="A168" s="26"/>
      <c r="B168" s="44"/>
      <c r="C168" s="45"/>
      <c r="D168" s="45"/>
      <c r="E168" s="45"/>
      <c r="F168" s="45"/>
      <c r="G168" s="45"/>
      <c r="H168" s="45"/>
      <c r="I168" s="45"/>
      <c r="J168" s="45"/>
      <c r="K168" s="45"/>
      <c r="L168" s="27"/>
      <c r="M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</row>
    <row r="170" spans="1:65">
      <c r="H170" s="179"/>
    </row>
  </sheetData>
  <autoFilter ref="C132:K167" xr:uid="{00000000-0009-0000-0000-000001000000}"/>
  <mergeCells count="14">
    <mergeCell ref="E123:H123"/>
    <mergeCell ref="E121:H121"/>
    <mergeCell ref="E125:H125"/>
    <mergeCell ref="L2:V2"/>
    <mergeCell ref="E85:H85"/>
    <mergeCell ref="E89:H89"/>
    <mergeCell ref="E87:H87"/>
    <mergeCell ref="E91:H91"/>
    <mergeCell ref="E119:H119"/>
    <mergeCell ref="E7:H7"/>
    <mergeCell ref="E11:H11"/>
    <mergeCell ref="E9:H9"/>
    <mergeCell ref="E13:H13"/>
    <mergeCell ref="E31:H3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BM168"/>
  <sheetViews>
    <sheetView showGridLines="0" topLeftCell="A127" workbookViewId="0">
      <selection activeCell="I127" sqref="I127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161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s="1" customFormat="1" ht="12" customHeight="1">
      <c r="B8" s="17"/>
      <c r="D8" s="23" t="s">
        <v>192</v>
      </c>
      <c r="L8" s="17"/>
    </row>
    <row r="9" spans="1:46" s="2" customFormat="1" ht="16.5" customHeight="1">
      <c r="A9" s="26"/>
      <c r="B9" s="27"/>
      <c r="C9" s="26"/>
      <c r="D9" s="26"/>
      <c r="E9" s="224" t="s">
        <v>2197</v>
      </c>
      <c r="F9" s="223"/>
      <c r="G9" s="223"/>
      <c r="H9" s="223"/>
      <c r="I9" s="26"/>
      <c r="J9" s="26"/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 ht="12" customHeight="1">
      <c r="A10" s="26"/>
      <c r="B10" s="27"/>
      <c r="C10" s="26"/>
      <c r="D10" s="23" t="s">
        <v>194</v>
      </c>
      <c r="E10" s="26"/>
      <c r="F10" s="26"/>
      <c r="G10" s="26"/>
      <c r="H10" s="26"/>
      <c r="I10" s="26"/>
      <c r="J10" s="26"/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16.5" customHeight="1">
      <c r="A11" s="26"/>
      <c r="B11" s="27"/>
      <c r="C11" s="26"/>
      <c r="D11" s="26"/>
      <c r="E11" s="189" t="s">
        <v>2344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>
      <c r="A12" s="26"/>
      <c r="B12" s="27"/>
      <c r="C12" s="26"/>
      <c r="D12" s="26"/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2" customHeight="1">
      <c r="A13" s="26"/>
      <c r="B13" s="27"/>
      <c r="C13" s="26"/>
      <c r="D13" s="23" t="s">
        <v>14</v>
      </c>
      <c r="E13" s="26"/>
      <c r="F13" s="21" t="s">
        <v>1</v>
      </c>
      <c r="G13" s="26"/>
      <c r="H13" s="26"/>
      <c r="I13" s="23" t="s">
        <v>15</v>
      </c>
      <c r="J13" s="21" t="s">
        <v>1</v>
      </c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12" customHeight="1">
      <c r="A14" s="26"/>
      <c r="B14" s="27"/>
      <c r="C14" s="26"/>
      <c r="D14" s="23" t="s">
        <v>16</v>
      </c>
      <c r="E14" s="26"/>
      <c r="F14" s="21" t="s">
        <v>17</v>
      </c>
      <c r="G14" s="26"/>
      <c r="H14" s="26"/>
      <c r="I14" s="23" t="s">
        <v>18</v>
      </c>
      <c r="J14" s="52" t="str">
        <f>'Rekapitulácia stavby'!AN8</f>
        <v>12. 5. 2022</v>
      </c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0.9" customHeight="1">
      <c r="A15" s="26"/>
      <c r="B15" s="27"/>
      <c r="C15" s="26"/>
      <c r="D15" s="26"/>
      <c r="E15" s="26"/>
      <c r="F15" s="26"/>
      <c r="G15" s="26"/>
      <c r="H15" s="26"/>
      <c r="I15" s="26"/>
      <c r="J15" s="26"/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20</v>
      </c>
      <c r="E16" s="26"/>
      <c r="F16" s="26"/>
      <c r="G16" s="26"/>
      <c r="H16" s="26"/>
      <c r="I16" s="23" t="s">
        <v>21</v>
      </c>
      <c r="J16" s="21" t="s">
        <v>1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8" customHeight="1">
      <c r="A17" s="26"/>
      <c r="B17" s="27"/>
      <c r="C17" s="26"/>
      <c r="D17" s="26"/>
      <c r="E17" s="21" t="s">
        <v>22</v>
      </c>
      <c r="F17" s="26"/>
      <c r="G17" s="26"/>
      <c r="H17" s="26"/>
      <c r="I17" s="23" t="s">
        <v>23</v>
      </c>
      <c r="J17" s="21" t="s">
        <v>1</v>
      </c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6.95" customHeight="1">
      <c r="A18" s="26"/>
      <c r="B18" s="27"/>
      <c r="C18" s="26"/>
      <c r="D18" s="26"/>
      <c r="E18" s="26"/>
      <c r="F18" s="26"/>
      <c r="G18" s="26"/>
      <c r="H18" s="26"/>
      <c r="I18" s="26"/>
      <c r="J18" s="26"/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2" customHeight="1">
      <c r="A19" s="26"/>
      <c r="B19" s="27"/>
      <c r="C19" s="26"/>
      <c r="D19" s="23" t="s">
        <v>24</v>
      </c>
      <c r="E19" s="26"/>
      <c r="F19" s="26"/>
      <c r="G19" s="26"/>
      <c r="H19" s="26"/>
      <c r="I19" s="23" t="s">
        <v>21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18" customHeight="1">
      <c r="A20" s="26"/>
      <c r="B20" s="27"/>
      <c r="C20" s="26"/>
      <c r="D20" s="26"/>
      <c r="E20" s="21" t="s">
        <v>25</v>
      </c>
      <c r="F20" s="26"/>
      <c r="G20" s="26"/>
      <c r="H20" s="26"/>
      <c r="I20" s="23" t="s">
        <v>23</v>
      </c>
      <c r="J20" s="21" t="s">
        <v>1</v>
      </c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6.95" customHeight="1">
      <c r="A21" s="26"/>
      <c r="B21" s="27"/>
      <c r="C21" s="26"/>
      <c r="D21" s="26"/>
      <c r="E21" s="26"/>
      <c r="F21" s="26"/>
      <c r="G21" s="26"/>
      <c r="H21" s="26"/>
      <c r="I21" s="26"/>
      <c r="J21" s="26"/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2" customHeight="1">
      <c r="A22" s="26"/>
      <c r="B22" s="27"/>
      <c r="C22" s="26"/>
      <c r="D22" s="23" t="s">
        <v>26</v>
      </c>
      <c r="E22" s="26"/>
      <c r="F22" s="26"/>
      <c r="G22" s="26"/>
      <c r="H22" s="26"/>
      <c r="I22" s="23" t="s">
        <v>21</v>
      </c>
      <c r="J22" s="21" t="str">
        <f>IF('Rekapitulácia stavby'!AN16="","",'Rekapitulácia stavby'!AN16)</f>
        <v/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18" customHeight="1">
      <c r="A23" s="26"/>
      <c r="B23" s="27"/>
      <c r="C23" s="26"/>
      <c r="D23" s="26"/>
      <c r="E23" s="21" t="str">
        <f>IF('Rekapitulácia stavby'!E17="","",'Rekapitulácia stavby'!E17)</f>
        <v xml:space="preserve"> </v>
      </c>
      <c r="F23" s="26"/>
      <c r="G23" s="26"/>
      <c r="H23" s="26"/>
      <c r="I23" s="23" t="s">
        <v>23</v>
      </c>
      <c r="J23" s="21" t="str">
        <f>IF('Rekapitulácia stavby'!AN17="","",'Rekapitulácia stavby'!AN17)</f>
        <v/>
      </c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6.95" customHeight="1">
      <c r="A24" s="26"/>
      <c r="B24" s="27"/>
      <c r="C24" s="26"/>
      <c r="D24" s="26"/>
      <c r="E24" s="26"/>
      <c r="F24" s="26"/>
      <c r="G24" s="26"/>
      <c r="H24" s="26"/>
      <c r="I24" s="26"/>
      <c r="J24" s="26"/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2" customHeight="1">
      <c r="A25" s="26"/>
      <c r="B25" s="27"/>
      <c r="C25" s="26"/>
      <c r="D25" s="23" t="s">
        <v>29</v>
      </c>
      <c r="E25" s="26"/>
      <c r="F25" s="26"/>
      <c r="G25" s="26"/>
      <c r="H25" s="26"/>
      <c r="I25" s="23" t="s">
        <v>21</v>
      </c>
      <c r="J25" s="21" t="str">
        <f>IF('Rekapitulácia stavby'!AN19="","",'Rekapitulácia stavby'!AN19)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18" customHeight="1">
      <c r="A26" s="26"/>
      <c r="B26" s="27"/>
      <c r="C26" s="26"/>
      <c r="D26" s="26"/>
      <c r="E26" s="21" t="str">
        <f>IF('Rekapitulácia stavby'!E20="","",'Rekapitulácia stavby'!E20)</f>
        <v xml:space="preserve"> </v>
      </c>
      <c r="F26" s="26"/>
      <c r="G26" s="26"/>
      <c r="H26" s="26"/>
      <c r="I26" s="23" t="s">
        <v>23</v>
      </c>
      <c r="J26" s="21" t="str">
        <f>IF('Rekapitulácia stavby'!AN20="","",'Rekapitulácia stavby'!AN20)</f>
        <v/>
      </c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6.95" customHeight="1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2" customHeight="1">
      <c r="A28" s="26"/>
      <c r="B28" s="27"/>
      <c r="C28" s="26"/>
      <c r="D28" s="23" t="s">
        <v>30</v>
      </c>
      <c r="E28" s="26"/>
      <c r="F28" s="26"/>
      <c r="G28" s="26"/>
      <c r="H28" s="26"/>
      <c r="I28" s="26"/>
      <c r="J28" s="26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8" customFormat="1" ht="16.5" customHeight="1">
      <c r="A29" s="98"/>
      <c r="B29" s="99"/>
      <c r="C29" s="98"/>
      <c r="D29" s="98"/>
      <c r="E29" s="218" t="s">
        <v>1</v>
      </c>
      <c r="F29" s="218"/>
      <c r="G29" s="218"/>
      <c r="H29" s="218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6.95" customHeight="1">
      <c r="A30" s="26"/>
      <c r="B30" s="27"/>
      <c r="C30" s="26"/>
      <c r="D30" s="26"/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6.95" customHeight="1">
      <c r="A31" s="26"/>
      <c r="B31" s="27"/>
      <c r="C31" s="26"/>
      <c r="D31" s="63"/>
      <c r="E31" s="63"/>
      <c r="F31" s="63"/>
      <c r="G31" s="63"/>
      <c r="H31" s="63"/>
      <c r="I31" s="63"/>
      <c r="J31" s="63"/>
      <c r="K31" s="63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25.35" customHeight="1">
      <c r="A32" s="26"/>
      <c r="B32" s="27"/>
      <c r="C32" s="26"/>
      <c r="D32" s="101" t="s">
        <v>31</v>
      </c>
      <c r="E32" s="26"/>
      <c r="F32" s="26"/>
      <c r="G32" s="26"/>
      <c r="H32" s="26"/>
      <c r="I32" s="26"/>
      <c r="J32" s="68">
        <f>ROUND(J128, 2)</f>
        <v>3683.31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customHeight="1">
      <c r="A34" s="26"/>
      <c r="B34" s="27"/>
      <c r="C34" s="26"/>
      <c r="D34" s="26"/>
      <c r="E34" s="26"/>
      <c r="F34" s="30" t="s">
        <v>33</v>
      </c>
      <c r="G34" s="26"/>
      <c r="H34" s="26"/>
      <c r="I34" s="30" t="s">
        <v>32</v>
      </c>
      <c r="J34" s="30" t="s">
        <v>34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customHeight="1">
      <c r="A35" s="26"/>
      <c r="B35" s="27"/>
      <c r="C35" s="26"/>
      <c r="D35" s="97" t="s">
        <v>35</v>
      </c>
      <c r="E35" s="32" t="s">
        <v>36</v>
      </c>
      <c r="F35" s="102">
        <f>ROUND((SUM(BE128:BE165)),  2)</f>
        <v>0</v>
      </c>
      <c r="G35" s="103"/>
      <c r="H35" s="103"/>
      <c r="I35" s="104">
        <v>0.2</v>
      </c>
      <c r="J35" s="102">
        <f>ROUND(((SUM(BE128:BE165))*I35),  2)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32" t="s">
        <v>37</v>
      </c>
      <c r="F36" s="105">
        <f>ROUND((SUM(BF128:BF165)),  2)</f>
        <v>3683.31</v>
      </c>
      <c r="G36" s="26"/>
      <c r="H36" s="26"/>
      <c r="I36" s="106">
        <v>0.2</v>
      </c>
      <c r="J36" s="105">
        <f>ROUND(((SUM(BF128:BF165))*I36),  2)</f>
        <v>736.66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hidden="1" customHeight="1">
      <c r="A37" s="26"/>
      <c r="B37" s="27"/>
      <c r="C37" s="26"/>
      <c r="D37" s="26"/>
      <c r="E37" s="23" t="s">
        <v>38</v>
      </c>
      <c r="F37" s="105">
        <f>ROUND((SUM(BG128:BG165)),  2)</f>
        <v>0</v>
      </c>
      <c r="G37" s="26"/>
      <c r="H37" s="26"/>
      <c r="I37" s="106">
        <v>0.2</v>
      </c>
      <c r="J37" s="105">
        <f>0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hidden="1" customHeight="1">
      <c r="A38" s="26"/>
      <c r="B38" s="27"/>
      <c r="C38" s="26"/>
      <c r="D38" s="26"/>
      <c r="E38" s="23" t="s">
        <v>39</v>
      </c>
      <c r="F38" s="105">
        <f>ROUND((SUM(BH128:BH165)),  2)</f>
        <v>0</v>
      </c>
      <c r="G38" s="26"/>
      <c r="H38" s="26"/>
      <c r="I38" s="106">
        <v>0.2</v>
      </c>
      <c r="J38" s="105">
        <f>0</f>
        <v>0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32" t="s">
        <v>40</v>
      </c>
      <c r="F39" s="102">
        <f>ROUND((SUM(BI128:BI165)),  2)</f>
        <v>0</v>
      </c>
      <c r="G39" s="103"/>
      <c r="H39" s="103"/>
      <c r="I39" s="104">
        <v>0</v>
      </c>
      <c r="J39" s="102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6.95" customHeight="1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25.35" customHeight="1">
      <c r="A41" s="26"/>
      <c r="B41" s="27"/>
      <c r="C41" s="107"/>
      <c r="D41" s="108" t="s">
        <v>41</v>
      </c>
      <c r="E41" s="57"/>
      <c r="F41" s="57"/>
      <c r="G41" s="109" t="s">
        <v>42</v>
      </c>
      <c r="H41" s="110" t="s">
        <v>43</v>
      </c>
      <c r="I41" s="57"/>
      <c r="J41" s="111">
        <f>SUM(J32:J39)</f>
        <v>4419.97</v>
      </c>
      <c r="K41" s="112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14.4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2" customFormat="1" ht="16.5" customHeight="1">
      <c r="A87" s="26"/>
      <c r="B87" s="27"/>
      <c r="C87" s="26"/>
      <c r="D87" s="26"/>
      <c r="E87" s="224" t="s">
        <v>2197</v>
      </c>
      <c r="F87" s="223"/>
      <c r="G87" s="223"/>
      <c r="H87" s="223"/>
      <c r="I87" s="26"/>
      <c r="J87" s="26"/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31" s="2" customFormat="1" ht="12" customHeight="1">
      <c r="A88" s="26"/>
      <c r="B88" s="27"/>
      <c r="C88" s="23" t="s">
        <v>194</v>
      </c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31" s="2" customFormat="1" ht="16.5" customHeight="1">
      <c r="A89" s="26"/>
      <c r="B89" s="27"/>
      <c r="C89" s="26"/>
      <c r="D89" s="26"/>
      <c r="E89" s="189" t="str">
        <f>E11</f>
        <v>SO 04.3 - Armatúrna šachta - AŠ - stavebná časť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6.95" customHeight="1">
      <c r="A90" s="26"/>
      <c r="B90" s="27"/>
      <c r="C90" s="26"/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2" customHeight="1">
      <c r="A91" s="26"/>
      <c r="B91" s="27"/>
      <c r="C91" s="23" t="s">
        <v>16</v>
      </c>
      <c r="D91" s="26"/>
      <c r="E91" s="26"/>
      <c r="F91" s="21" t="str">
        <f>F14</f>
        <v>kú: Jelka,p.č.:1174/1,4,24,25</v>
      </c>
      <c r="G91" s="26"/>
      <c r="H91" s="26"/>
      <c r="I91" s="23" t="s">
        <v>18</v>
      </c>
      <c r="J91" s="52" t="str">
        <f>IF(J14="","",J14)</f>
        <v>12. 5. 2022</v>
      </c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5.2" customHeight="1">
      <c r="A93" s="26"/>
      <c r="B93" s="27"/>
      <c r="C93" s="23" t="s">
        <v>20</v>
      </c>
      <c r="D93" s="26"/>
      <c r="E93" s="26"/>
      <c r="F93" s="21" t="str">
        <f>E17</f>
        <v>Obec Jelka, Mierová 959/17, 925 23 Jelka</v>
      </c>
      <c r="G93" s="26"/>
      <c r="H93" s="26"/>
      <c r="I93" s="23" t="s">
        <v>26</v>
      </c>
      <c r="J93" s="24" t="str">
        <f>E23</f>
        <v xml:space="preserve"> 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15.2" customHeight="1">
      <c r="A94" s="26"/>
      <c r="B94" s="27"/>
      <c r="C94" s="23" t="s">
        <v>24</v>
      </c>
      <c r="D94" s="26"/>
      <c r="E94" s="26"/>
      <c r="F94" s="21" t="str">
        <f>IF(E20="","",E20)</f>
        <v>BALA, a.s., Veľká Budafa 66, 930 34 Holice</v>
      </c>
      <c r="G94" s="26"/>
      <c r="H94" s="26"/>
      <c r="I94" s="23" t="s">
        <v>29</v>
      </c>
      <c r="J94" s="24" t="str">
        <f>E26</f>
        <v xml:space="preserve"> </v>
      </c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0.35" customHeight="1">
      <c r="A95" s="26"/>
      <c r="B95" s="27"/>
      <c r="C95" s="26"/>
      <c r="D95" s="26"/>
      <c r="E95" s="26"/>
      <c r="F95" s="26"/>
      <c r="G95" s="26"/>
      <c r="H95" s="26"/>
      <c r="I95" s="26"/>
      <c r="J95" s="26"/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29.25" customHeight="1">
      <c r="A96" s="26"/>
      <c r="B96" s="27"/>
      <c r="C96" s="115" t="s">
        <v>199</v>
      </c>
      <c r="D96" s="107"/>
      <c r="E96" s="107"/>
      <c r="F96" s="107"/>
      <c r="G96" s="107"/>
      <c r="H96" s="107"/>
      <c r="I96" s="107"/>
      <c r="J96" s="116" t="s">
        <v>200</v>
      </c>
      <c r="K96" s="107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2.9" customHeight="1">
      <c r="A98" s="26"/>
      <c r="B98" s="27"/>
      <c r="C98" s="117" t="s">
        <v>201</v>
      </c>
      <c r="D98" s="26"/>
      <c r="E98" s="26"/>
      <c r="F98" s="26"/>
      <c r="G98" s="26"/>
      <c r="H98" s="26"/>
      <c r="I98" s="26"/>
      <c r="J98" s="68">
        <f>J128</f>
        <v>3683.3099999999995</v>
      </c>
      <c r="K98" s="26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U98" s="14" t="s">
        <v>202</v>
      </c>
    </row>
    <row r="99" spans="1:47" s="9" customFormat="1" ht="24.95" customHeight="1">
      <c r="B99" s="118"/>
      <c r="D99" s="119" t="s">
        <v>203</v>
      </c>
      <c r="E99" s="120"/>
      <c r="F99" s="120"/>
      <c r="G99" s="120"/>
      <c r="H99" s="120"/>
      <c r="I99" s="120"/>
      <c r="J99" s="121">
        <f>J129</f>
        <v>3352.1499999999996</v>
      </c>
      <c r="L99" s="118"/>
    </row>
    <row r="100" spans="1:47" s="10" customFormat="1" ht="19.899999999999999" customHeight="1">
      <c r="B100" s="122"/>
      <c r="D100" s="123" t="s">
        <v>332</v>
      </c>
      <c r="E100" s="124"/>
      <c r="F100" s="124"/>
      <c r="G100" s="124"/>
      <c r="H100" s="124"/>
      <c r="I100" s="124"/>
      <c r="J100" s="125">
        <f>J130</f>
        <v>510.45</v>
      </c>
      <c r="L100" s="122"/>
    </row>
    <row r="101" spans="1:47" s="10" customFormat="1" ht="19.899999999999999" customHeight="1">
      <c r="B101" s="122"/>
      <c r="D101" s="123" t="s">
        <v>334</v>
      </c>
      <c r="E101" s="124"/>
      <c r="F101" s="124"/>
      <c r="G101" s="124"/>
      <c r="H101" s="124"/>
      <c r="I101" s="124"/>
      <c r="J101" s="125">
        <f>J141</f>
        <v>615.73</v>
      </c>
      <c r="L101" s="122"/>
    </row>
    <row r="102" spans="1:47" s="10" customFormat="1" ht="19.899999999999999" customHeight="1">
      <c r="B102" s="122"/>
      <c r="D102" s="123" t="s">
        <v>1704</v>
      </c>
      <c r="E102" s="124"/>
      <c r="F102" s="124"/>
      <c r="G102" s="124"/>
      <c r="H102" s="124"/>
      <c r="I102" s="124"/>
      <c r="J102" s="125">
        <f>J143</f>
        <v>100.6</v>
      </c>
      <c r="L102" s="122"/>
    </row>
    <row r="103" spans="1:47" s="10" customFormat="1" ht="19.899999999999999" customHeight="1">
      <c r="B103" s="122"/>
      <c r="D103" s="123" t="s">
        <v>2345</v>
      </c>
      <c r="E103" s="124"/>
      <c r="F103" s="124"/>
      <c r="G103" s="124"/>
      <c r="H103" s="124"/>
      <c r="I103" s="124"/>
      <c r="J103" s="125">
        <f>J149</f>
        <v>1786.6899999999998</v>
      </c>
      <c r="L103" s="122"/>
    </row>
    <row r="104" spans="1:47" s="10" customFormat="1" ht="19.899999999999999" customHeight="1">
      <c r="B104" s="122"/>
      <c r="D104" s="123" t="s">
        <v>2346</v>
      </c>
      <c r="E104" s="124"/>
      <c r="F104" s="124"/>
      <c r="G104" s="124"/>
      <c r="H104" s="124"/>
      <c r="I104" s="124"/>
      <c r="J104" s="125">
        <f>J157</f>
        <v>338.68</v>
      </c>
      <c r="L104" s="122"/>
    </row>
    <row r="105" spans="1:47" s="9" customFormat="1" ht="24.95" customHeight="1">
      <c r="B105" s="118"/>
      <c r="D105" s="119" t="s">
        <v>207</v>
      </c>
      <c r="E105" s="120"/>
      <c r="F105" s="120"/>
      <c r="G105" s="120"/>
      <c r="H105" s="120"/>
      <c r="I105" s="120"/>
      <c r="J105" s="121">
        <f>J159</f>
        <v>331.16</v>
      </c>
      <c r="L105" s="118"/>
    </row>
    <row r="106" spans="1:47" s="10" customFormat="1" ht="19.899999999999999" customHeight="1">
      <c r="B106" s="122"/>
      <c r="D106" s="123" t="s">
        <v>2347</v>
      </c>
      <c r="E106" s="124"/>
      <c r="F106" s="124"/>
      <c r="G106" s="124"/>
      <c r="H106" s="124"/>
      <c r="I106" s="124"/>
      <c r="J106" s="125">
        <f>J160</f>
        <v>331.16</v>
      </c>
      <c r="L106" s="122"/>
    </row>
    <row r="107" spans="1:47" s="2" customFormat="1" ht="21.75" customHeight="1">
      <c r="A107" s="26"/>
      <c r="B107" s="27"/>
      <c r="C107" s="26"/>
      <c r="D107" s="26"/>
      <c r="E107" s="26"/>
      <c r="F107" s="26"/>
      <c r="G107" s="26"/>
      <c r="H107" s="26"/>
      <c r="I107" s="26"/>
      <c r="J107" s="26"/>
      <c r="K107" s="26"/>
      <c r="L107" s="39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</row>
    <row r="108" spans="1:47" s="2" customFormat="1" ht="6.95" customHeight="1">
      <c r="A108" s="26"/>
      <c r="B108" s="44"/>
      <c r="C108" s="45"/>
      <c r="D108" s="45"/>
      <c r="E108" s="45"/>
      <c r="F108" s="45"/>
      <c r="G108" s="45"/>
      <c r="H108" s="45"/>
      <c r="I108" s="45"/>
      <c r="J108" s="45"/>
      <c r="K108" s="45"/>
      <c r="L108" s="39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</row>
    <row r="112" spans="1:47" s="2" customFormat="1" ht="6.95" customHeight="1">
      <c r="A112" s="26"/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63" s="2" customFormat="1" ht="24.95" customHeight="1">
      <c r="A113" s="26"/>
      <c r="B113" s="27"/>
      <c r="C113" s="18" t="s">
        <v>212</v>
      </c>
      <c r="D113" s="26"/>
      <c r="E113" s="26"/>
      <c r="F113" s="26"/>
      <c r="G113" s="26"/>
      <c r="H113" s="26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63" s="2" customFormat="1" ht="6.95" customHeight="1">
      <c r="A114" s="26"/>
      <c r="B114" s="27"/>
      <c r="C114" s="26"/>
      <c r="D114" s="26"/>
      <c r="E114" s="26"/>
      <c r="F114" s="26"/>
      <c r="G114" s="26"/>
      <c r="H114" s="26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63" s="2" customFormat="1" ht="12" customHeight="1">
      <c r="A115" s="26"/>
      <c r="B115" s="27"/>
      <c r="C115" s="23" t="s">
        <v>12</v>
      </c>
      <c r="D115" s="26"/>
      <c r="E115" s="26"/>
      <c r="F115" s="26"/>
      <c r="G115" s="26"/>
      <c r="H115" s="26"/>
      <c r="I115" s="26"/>
      <c r="J115" s="26"/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63" s="2" customFormat="1" ht="16.5" customHeight="1">
      <c r="A116" s="26"/>
      <c r="B116" s="27"/>
      <c r="C116" s="26"/>
      <c r="D116" s="26"/>
      <c r="E116" s="224" t="str">
        <f>E7</f>
        <v>Prestavba budov zdravotného strediska</v>
      </c>
      <c r="F116" s="225"/>
      <c r="G116" s="225"/>
      <c r="H116" s="225"/>
      <c r="I116" s="26"/>
      <c r="J116" s="26"/>
      <c r="K116" s="26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63" s="1" customFormat="1" ht="12" customHeight="1">
      <c r="B117" s="17"/>
      <c r="C117" s="23" t="s">
        <v>192</v>
      </c>
      <c r="L117" s="17"/>
    </row>
    <row r="118" spans="1:63" s="2" customFormat="1" ht="16.5" customHeight="1">
      <c r="A118" s="26"/>
      <c r="B118" s="27"/>
      <c r="C118" s="26"/>
      <c r="D118" s="26"/>
      <c r="E118" s="224" t="s">
        <v>2197</v>
      </c>
      <c r="F118" s="223"/>
      <c r="G118" s="223"/>
      <c r="H118" s="223"/>
      <c r="I118" s="26"/>
      <c r="J118" s="26"/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63" s="2" customFormat="1" ht="12" customHeight="1">
      <c r="A119" s="26"/>
      <c r="B119" s="27"/>
      <c r="C119" s="23" t="s">
        <v>194</v>
      </c>
      <c r="D119" s="26"/>
      <c r="E119" s="26"/>
      <c r="F119" s="26"/>
      <c r="G119" s="26"/>
      <c r="H119" s="26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63" s="2" customFormat="1" ht="16.5" customHeight="1">
      <c r="A120" s="26"/>
      <c r="B120" s="27"/>
      <c r="C120" s="26"/>
      <c r="D120" s="26"/>
      <c r="E120" s="189" t="str">
        <f>E11</f>
        <v>SO 04.3 - Armatúrna šachta - AŠ - stavebná časť</v>
      </c>
      <c r="F120" s="223"/>
      <c r="G120" s="223"/>
      <c r="H120" s="223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63" s="2" customFormat="1" ht="6.95" customHeight="1">
      <c r="A121" s="26"/>
      <c r="B121" s="27"/>
      <c r="C121" s="26"/>
      <c r="D121" s="26"/>
      <c r="E121" s="26"/>
      <c r="F121" s="26"/>
      <c r="G121" s="26"/>
      <c r="H121" s="26"/>
      <c r="I121" s="26"/>
      <c r="J121" s="26"/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63" s="2" customFormat="1" ht="12" customHeight="1">
      <c r="A122" s="26"/>
      <c r="B122" s="27"/>
      <c r="C122" s="23" t="s">
        <v>16</v>
      </c>
      <c r="D122" s="26"/>
      <c r="E122" s="26"/>
      <c r="F122" s="21" t="str">
        <f>F14</f>
        <v>kú: Jelka,p.č.:1174/1,4,24,25</v>
      </c>
      <c r="G122" s="26"/>
      <c r="H122" s="26"/>
      <c r="I122" s="23" t="s">
        <v>18</v>
      </c>
      <c r="J122" s="52" t="str">
        <f>IF(J14="","",J14)</f>
        <v>12. 5. 2022</v>
      </c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63" s="2" customFormat="1" ht="6.95" customHeight="1">
      <c r="A123" s="26"/>
      <c r="B123" s="27"/>
      <c r="C123" s="26"/>
      <c r="D123" s="26"/>
      <c r="E123" s="26"/>
      <c r="F123" s="26"/>
      <c r="G123" s="26"/>
      <c r="H123" s="26"/>
      <c r="I123" s="26"/>
      <c r="J123" s="26"/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63" s="2" customFormat="1" ht="15.2" customHeight="1">
      <c r="A124" s="26"/>
      <c r="B124" s="27"/>
      <c r="C124" s="23" t="s">
        <v>20</v>
      </c>
      <c r="D124" s="26"/>
      <c r="E124" s="26"/>
      <c r="F124" s="21" t="str">
        <f>E17</f>
        <v>Obec Jelka, Mierová 959/17, 925 23 Jelka</v>
      </c>
      <c r="G124" s="26"/>
      <c r="H124" s="26"/>
      <c r="I124" s="23" t="s">
        <v>26</v>
      </c>
      <c r="J124" s="24" t="str">
        <f>E23</f>
        <v xml:space="preserve"> </v>
      </c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63" s="2" customFormat="1" ht="15.2" customHeight="1">
      <c r="A125" s="26"/>
      <c r="B125" s="27"/>
      <c r="C125" s="23" t="s">
        <v>24</v>
      </c>
      <c r="D125" s="26"/>
      <c r="E125" s="26"/>
      <c r="F125" s="21" t="str">
        <f>IF(E20="","",E20)</f>
        <v>BALA, a.s., Veľká Budafa 66, 930 34 Holice</v>
      </c>
      <c r="G125" s="26"/>
      <c r="H125" s="26"/>
      <c r="I125" s="23" t="s">
        <v>29</v>
      </c>
      <c r="J125" s="24" t="str">
        <f>E26</f>
        <v xml:space="preserve"> </v>
      </c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63" s="2" customFormat="1" ht="10.35" customHeight="1">
      <c r="A126" s="26"/>
      <c r="B126" s="27"/>
      <c r="C126" s="26"/>
      <c r="D126" s="26"/>
      <c r="E126" s="26"/>
      <c r="F126" s="26"/>
      <c r="G126" s="26"/>
      <c r="H126" s="26"/>
      <c r="I126" s="26"/>
      <c r="J126" s="26"/>
      <c r="K126" s="26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63" s="11" customFormat="1" ht="29.25" customHeight="1">
      <c r="A127" s="126"/>
      <c r="B127" s="127"/>
      <c r="C127" s="128" t="s">
        <v>213</v>
      </c>
      <c r="D127" s="129" t="s">
        <v>56</v>
      </c>
      <c r="E127" s="129" t="s">
        <v>52</v>
      </c>
      <c r="F127" s="129" t="s">
        <v>53</v>
      </c>
      <c r="G127" s="129" t="s">
        <v>214</v>
      </c>
      <c r="H127" s="129" t="s">
        <v>215</v>
      </c>
      <c r="I127" s="129" t="s">
        <v>216</v>
      </c>
      <c r="J127" s="130" t="s">
        <v>200</v>
      </c>
      <c r="K127" s="131" t="s">
        <v>217</v>
      </c>
      <c r="L127" s="132"/>
      <c r="M127" s="59" t="s">
        <v>1</v>
      </c>
      <c r="N127" s="60" t="s">
        <v>35</v>
      </c>
      <c r="O127" s="60" t="s">
        <v>218</v>
      </c>
      <c r="P127" s="60" t="s">
        <v>219</v>
      </c>
      <c r="Q127" s="60" t="s">
        <v>220</v>
      </c>
      <c r="R127" s="60" t="s">
        <v>221</v>
      </c>
      <c r="S127" s="60" t="s">
        <v>222</v>
      </c>
      <c r="T127" s="61" t="s">
        <v>223</v>
      </c>
      <c r="U127" s="126"/>
      <c r="V127" s="126"/>
      <c r="W127" s="126"/>
      <c r="X127" s="126"/>
      <c r="Y127" s="126"/>
      <c r="Z127" s="126"/>
      <c r="AA127" s="126"/>
      <c r="AB127" s="126"/>
      <c r="AC127" s="126"/>
      <c r="AD127" s="126"/>
      <c r="AE127" s="126"/>
    </row>
    <row r="128" spans="1:63" s="2" customFormat="1" ht="22.9" customHeight="1">
      <c r="A128" s="26"/>
      <c r="B128" s="27"/>
      <c r="C128" s="66" t="s">
        <v>201</v>
      </c>
      <c r="D128" s="26"/>
      <c r="E128" s="26"/>
      <c r="F128" s="26"/>
      <c r="G128" s="26"/>
      <c r="H128" s="26"/>
      <c r="I128" s="26"/>
      <c r="J128" s="133">
        <f>BK128</f>
        <v>3683.3099999999995</v>
      </c>
      <c r="K128" s="26"/>
      <c r="L128" s="27"/>
      <c r="M128" s="62"/>
      <c r="N128" s="53"/>
      <c r="O128" s="63"/>
      <c r="P128" s="134">
        <f>P129+P159</f>
        <v>0</v>
      </c>
      <c r="Q128" s="63"/>
      <c r="R128" s="134">
        <f>R129+R159</f>
        <v>0</v>
      </c>
      <c r="S128" s="63"/>
      <c r="T128" s="135">
        <f>T129+T159</f>
        <v>0</v>
      </c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T128" s="14" t="s">
        <v>70</v>
      </c>
      <c r="AU128" s="14" t="s">
        <v>202</v>
      </c>
      <c r="BK128" s="136">
        <f>BK129+BK159</f>
        <v>3683.3099999999995</v>
      </c>
    </row>
    <row r="129" spans="1:65" s="12" customFormat="1" ht="25.9" customHeight="1">
      <c r="B129" s="137"/>
      <c r="D129" s="138" t="s">
        <v>70</v>
      </c>
      <c r="E129" s="139" t="s">
        <v>224</v>
      </c>
      <c r="F129" s="139" t="s">
        <v>225</v>
      </c>
      <c r="J129" s="140">
        <f>BK129</f>
        <v>3352.1499999999996</v>
      </c>
      <c r="L129" s="137"/>
      <c r="M129" s="141"/>
      <c r="N129" s="142"/>
      <c r="O129" s="142"/>
      <c r="P129" s="143">
        <f>P130+P141+P143+P149+P157</f>
        <v>0</v>
      </c>
      <c r="Q129" s="142"/>
      <c r="R129" s="143">
        <f>R130+R141+R143+R149+R157</f>
        <v>0</v>
      </c>
      <c r="S129" s="142"/>
      <c r="T129" s="144">
        <f>T130+T141+T143+T149+T157</f>
        <v>0</v>
      </c>
      <c r="AR129" s="138" t="s">
        <v>78</v>
      </c>
      <c r="AT129" s="145" t="s">
        <v>70</v>
      </c>
      <c r="AU129" s="145" t="s">
        <v>71</v>
      </c>
      <c r="AY129" s="138" t="s">
        <v>226</v>
      </c>
      <c r="BK129" s="146">
        <f>BK130+BK141+BK143+BK149+BK157</f>
        <v>3352.1499999999996</v>
      </c>
    </row>
    <row r="130" spans="1:65" s="12" customFormat="1" ht="22.9" customHeight="1">
      <c r="B130" s="137"/>
      <c r="D130" s="138" t="s">
        <v>70</v>
      </c>
      <c r="E130" s="147" t="s">
        <v>78</v>
      </c>
      <c r="F130" s="147" t="s">
        <v>349</v>
      </c>
      <c r="J130" s="148">
        <f>BK130</f>
        <v>510.45</v>
      </c>
      <c r="L130" s="137"/>
      <c r="M130" s="141"/>
      <c r="N130" s="142"/>
      <c r="O130" s="142"/>
      <c r="P130" s="143">
        <f>SUM(P131:P140)</f>
        <v>0</v>
      </c>
      <c r="Q130" s="142"/>
      <c r="R130" s="143">
        <f>SUM(R131:R140)</f>
        <v>0</v>
      </c>
      <c r="S130" s="142"/>
      <c r="T130" s="144">
        <f>SUM(T131:T140)</f>
        <v>0</v>
      </c>
      <c r="AR130" s="138" t="s">
        <v>78</v>
      </c>
      <c r="AT130" s="145" t="s">
        <v>70</v>
      </c>
      <c r="AU130" s="145" t="s">
        <v>78</v>
      </c>
      <c r="AY130" s="138" t="s">
        <v>226</v>
      </c>
      <c r="BK130" s="146">
        <f>SUM(BK131:BK140)</f>
        <v>510.45</v>
      </c>
    </row>
    <row r="131" spans="1:65" s="2" customFormat="1" ht="24.2" customHeight="1">
      <c r="A131" s="26"/>
      <c r="B131" s="149"/>
      <c r="C131" s="150" t="s">
        <v>78</v>
      </c>
      <c r="D131" s="150" t="s">
        <v>229</v>
      </c>
      <c r="E131" s="151" t="s">
        <v>2348</v>
      </c>
      <c r="F131" s="152" t="s">
        <v>2349</v>
      </c>
      <c r="G131" s="153" t="s">
        <v>352</v>
      </c>
      <c r="H131" s="154">
        <v>22.95</v>
      </c>
      <c r="I131" s="155">
        <v>11.37</v>
      </c>
      <c r="J131" s="155">
        <f t="shared" ref="J131:J140" si="0">ROUND(I131*H131,2)</f>
        <v>260.94</v>
      </c>
      <c r="K131" s="156"/>
      <c r="L131" s="27"/>
      <c r="M131" s="157" t="s">
        <v>1</v>
      </c>
      <c r="N131" s="158" t="s">
        <v>37</v>
      </c>
      <c r="O131" s="159">
        <v>0</v>
      </c>
      <c r="P131" s="159">
        <f t="shared" ref="P131:P140" si="1">O131*H131</f>
        <v>0</v>
      </c>
      <c r="Q131" s="159">
        <v>0</v>
      </c>
      <c r="R131" s="159">
        <f t="shared" ref="R131:R140" si="2">Q131*H131</f>
        <v>0</v>
      </c>
      <c r="S131" s="159">
        <v>0</v>
      </c>
      <c r="T131" s="160">
        <f t="shared" ref="T131:T140" si="3">S131*H131</f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R131" s="161" t="s">
        <v>233</v>
      </c>
      <c r="AT131" s="161" t="s">
        <v>229</v>
      </c>
      <c r="AU131" s="161" t="s">
        <v>83</v>
      </c>
      <c r="AY131" s="14" t="s">
        <v>226</v>
      </c>
      <c r="BE131" s="162">
        <f t="shared" ref="BE131:BE140" si="4">IF(N131="základná",J131,0)</f>
        <v>0</v>
      </c>
      <c r="BF131" s="162">
        <f t="shared" ref="BF131:BF140" si="5">IF(N131="znížená",J131,0)</f>
        <v>260.94</v>
      </c>
      <c r="BG131" s="162">
        <f t="shared" ref="BG131:BG140" si="6">IF(N131="zákl. prenesená",J131,0)</f>
        <v>0</v>
      </c>
      <c r="BH131" s="162">
        <f t="shared" ref="BH131:BH140" si="7">IF(N131="zníž. prenesená",J131,0)</f>
        <v>0</v>
      </c>
      <c r="BI131" s="162">
        <f t="shared" ref="BI131:BI140" si="8">IF(N131="nulová",J131,0)</f>
        <v>0</v>
      </c>
      <c r="BJ131" s="14" t="s">
        <v>83</v>
      </c>
      <c r="BK131" s="162">
        <f t="shared" ref="BK131:BK140" si="9">ROUND(I131*H131,2)</f>
        <v>260.94</v>
      </c>
      <c r="BL131" s="14" t="s">
        <v>233</v>
      </c>
      <c r="BM131" s="161" t="s">
        <v>83</v>
      </c>
    </row>
    <row r="132" spans="1:65" s="2" customFormat="1" ht="24.2" customHeight="1">
      <c r="A132" s="26"/>
      <c r="B132" s="149"/>
      <c r="C132" s="150" t="s">
        <v>83</v>
      </c>
      <c r="D132" s="150" t="s">
        <v>229</v>
      </c>
      <c r="E132" s="151" t="s">
        <v>2350</v>
      </c>
      <c r="F132" s="152" t="s">
        <v>2351</v>
      </c>
      <c r="G132" s="153" t="s">
        <v>352</v>
      </c>
      <c r="H132" s="154">
        <v>6.8849999999999998</v>
      </c>
      <c r="I132" s="155">
        <v>1.71</v>
      </c>
      <c r="J132" s="155">
        <f t="shared" si="0"/>
        <v>11.77</v>
      </c>
      <c r="K132" s="156"/>
      <c r="L132" s="27"/>
      <c r="M132" s="157" t="s">
        <v>1</v>
      </c>
      <c r="N132" s="158" t="s">
        <v>37</v>
      </c>
      <c r="O132" s="159">
        <v>0</v>
      </c>
      <c r="P132" s="159">
        <f t="shared" si="1"/>
        <v>0</v>
      </c>
      <c r="Q132" s="159">
        <v>0</v>
      </c>
      <c r="R132" s="159">
        <f t="shared" si="2"/>
        <v>0</v>
      </c>
      <c r="S132" s="159">
        <v>0</v>
      </c>
      <c r="T132" s="160">
        <f t="shared" si="3"/>
        <v>0</v>
      </c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R132" s="161" t="s">
        <v>233</v>
      </c>
      <c r="AT132" s="161" t="s">
        <v>229</v>
      </c>
      <c r="AU132" s="161" t="s">
        <v>83</v>
      </c>
      <c r="AY132" s="14" t="s">
        <v>226</v>
      </c>
      <c r="BE132" s="162">
        <f t="shared" si="4"/>
        <v>0</v>
      </c>
      <c r="BF132" s="162">
        <f t="shared" si="5"/>
        <v>11.77</v>
      </c>
      <c r="BG132" s="162">
        <f t="shared" si="6"/>
        <v>0</v>
      </c>
      <c r="BH132" s="162">
        <f t="shared" si="7"/>
        <v>0</v>
      </c>
      <c r="BI132" s="162">
        <f t="shared" si="8"/>
        <v>0</v>
      </c>
      <c r="BJ132" s="14" t="s">
        <v>83</v>
      </c>
      <c r="BK132" s="162">
        <f t="shared" si="9"/>
        <v>11.77</v>
      </c>
      <c r="BL132" s="14" t="s">
        <v>233</v>
      </c>
      <c r="BM132" s="161" t="s">
        <v>233</v>
      </c>
    </row>
    <row r="133" spans="1:65" s="2" customFormat="1" ht="24.2" customHeight="1">
      <c r="A133" s="26"/>
      <c r="B133" s="149"/>
      <c r="C133" s="150" t="s">
        <v>88</v>
      </c>
      <c r="D133" s="150" t="s">
        <v>229</v>
      </c>
      <c r="E133" s="151" t="s">
        <v>2352</v>
      </c>
      <c r="F133" s="152" t="s">
        <v>2353</v>
      </c>
      <c r="G133" s="153" t="s">
        <v>238</v>
      </c>
      <c r="H133" s="154">
        <v>17</v>
      </c>
      <c r="I133" s="155">
        <v>3.86</v>
      </c>
      <c r="J133" s="155">
        <f t="shared" si="0"/>
        <v>65.62</v>
      </c>
      <c r="K133" s="156"/>
      <c r="L133" s="27"/>
      <c r="M133" s="157" t="s">
        <v>1</v>
      </c>
      <c r="N133" s="158" t="s">
        <v>37</v>
      </c>
      <c r="O133" s="159">
        <v>0</v>
      </c>
      <c r="P133" s="159">
        <f t="shared" si="1"/>
        <v>0</v>
      </c>
      <c r="Q133" s="159">
        <v>0</v>
      </c>
      <c r="R133" s="159">
        <f t="shared" si="2"/>
        <v>0</v>
      </c>
      <c r="S133" s="159">
        <v>0</v>
      </c>
      <c r="T133" s="160">
        <f t="shared" si="3"/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R133" s="161" t="s">
        <v>233</v>
      </c>
      <c r="AT133" s="161" t="s">
        <v>229</v>
      </c>
      <c r="AU133" s="161" t="s">
        <v>83</v>
      </c>
      <c r="AY133" s="14" t="s">
        <v>226</v>
      </c>
      <c r="BE133" s="162">
        <f t="shared" si="4"/>
        <v>0</v>
      </c>
      <c r="BF133" s="162">
        <f t="shared" si="5"/>
        <v>65.62</v>
      </c>
      <c r="BG133" s="162">
        <f t="shared" si="6"/>
        <v>0</v>
      </c>
      <c r="BH133" s="162">
        <f t="shared" si="7"/>
        <v>0</v>
      </c>
      <c r="BI133" s="162">
        <f t="shared" si="8"/>
        <v>0</v>
      </c>
      <c r="BJ133" s="14" t="s">
        <v>83</v>
      </c>
      <c r="BK133" s="162">
        <f t="shared" si="9"/>
        <v>65.62</v>
      </c>
      <c r="BL133" s="14" t="s">
        <v>233</v>
      </c>
      <c r="BM133" s="161" t="s">
        <v>239</v>
      </c>
    </row>
    <row r="134" spans="1:65" s="2" customFormat="1" ht="21.75" customHeight="1">
      <c r="A134" s="26"/>
      <c r="B134" s="149"/>
      <c r="C134" s="150" t="s">
        <v>233</v>
      </c>
      <c r="D134" s="150" t="s">
        <v>229</v>
      </c>
      <c r="E134" s="151" t="s">
        <v>2354</v>
      </c>
      <c r="F134" s="152" t="s">
        <v>2355</v>
      </c>
      <c r="G134" s="153" t="s">
        <v>238</v>
      </c>
      <c r="H134" s="154">
        <v>17</v>
      </c>
      <c r="I134" s="155">
        <v>1.25</v>
      </c>
      <c r="J134" s="155">
        <f t="shared" si="0"/>
        <v>21.25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si="1"/>
        <v>0</v>
      </c>
      <c r="Q134" s="159">
        <v>0</v>
      </c>
      <c r="R134" s="159">
        <f t="shared" si="2"/>
        <v>0</v>
      </c>
      <c r="S134" s="159">
        <v>0</v>
      </c>
      <c r="T134" s="160">
        <f t="shared" si="3"/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233</v>
      </c>
      <c r="AT134" s="161" t="s">
        <v>229</v>
      </c>
      <c r="AU134" s="161" t="s">
        <v>83</v>
      </c>
      <c r="AY134" s="14" t="s">
        <v>226</v>
      </c>
      <c r="BE134" s="162">
        <f t="shared" si="4"/>
        <v>0</v>
      </c>
      <c r="BF134" s="162">
        <f t="shared" si="5"/>
        <v>21.25</v>
      </c>
      <c r="BG134" s="162">
        <f t="shared" si="6"/>
        <v>0</v>
      </c>
      <c r="BH134" s="162">
        <f t="shared" si="7"/>
        <v>0</v>
      </c>
      <c r="BI134" s="162">
        <f t="shared" si="8"/>
        <v>0</v>
      </c>
      <c r="BJ134" s="14" t="s">
        <v>83</v>
      </c>
      <c r="BK134" s="162">
        <f t="shared" si="9"/>
        <v>21.25</v>
      </c>
      <c r="BL134" s="14" t="s">
        <v>233</v>
      </c>
      <c r="BM134" s="161" t="s">
        <v>243</v>
      </c>
    </row>
    <row r="135" spans="1:65" s="2" customFormat="1" ht="37.9" customHeight="1">
      <c r="A135" s="26"/>
      <c r="B135" s="149"/>
      <c r="C135" s="150" t="s">
        <v>244</v>
      </c>
      <c r="D135" s="150" t="s">
        <v>229</v>
      </c>
      <c r="E135" s="151" t="s">
        <v>2280</v>
      </c>
      <c r="F135" s="152" t="s">
        <v>2281</v>
      </c>
      <c r="G135" s="153" t="s">
        <v>352</v>
      </c>
      <c r="H135" s="154">
        <v>8.11</v>
      </c>
      <c r="I135" s="155">
        <v>3.46</v>
      </c>
      <c r="J135" s="155">
        <f t="shared" si="0"/>
        <v>28.06</v>
      </c>
      <c r="K135" s="156"/>
      <c r="L135" s="27"/>
      <c r="M135" s="157" t="s">
        <v>1</v>
      </c>
      <c r="N135" s="158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233</v>
      </c>
      <c r="AT135" s="161" t="s">
        <v>229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28.06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28.06</v>
      </c>
      <c r="BL135" s="14" t="s">
        <v>233</v>
      </c>
      <c r="BM135" s="161" t="s">
        <v>247</v>
      </c>
    </row>
    <row r="136" spans="1:65" s="2" customFormat="1" ht="44.25" customHeight="1">
      <c r="A136" s="26"/>
      <c r="B136" s="149"/>
      <c r="C136" s="150" t="s">
        <v>239</v>
      </c>
      <c r="D136" s="150" t="s">
        <v>229</v>
      </c>
      <c r="E136" s="151" t="s">
        <v>2282</v>
      </c>
      <c r="F136" s="152" t="s">
        <v>2283</v>
      </c>
      <c r="G136" s="153" t="s">
        <v>352</v>
      </c>
      <c r="H136" s="154">
        <v>56.77</v>
      </c>
      <c r="I136" s="155">
        <v>0.33</v>
      </c>
      <c r="J136" s="155">
        <f t="shared" si="0"/>
        <v>18.73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233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18.73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18.73</v>
      </c>
      <c r="BL136" s="14" t="s">
        <v>233</v>
      </c>
      <c r="BM136" s="161" t="s">
        <v>250</v>
      </c>
    </row>
    <row r="137" spans="1:65" s="2" customFormat="1" ht="24.2" customHeight="1">
      <c r="A137" s="26"/>
      <c r="B137" s="149"/>
      <c r="C137" s="150" t="s">
        <v>251</v>
      </c>
      <c r="D137" s="150" t="s">
        <v>229</v>
      </c>
      <c r="E137" s="151" t="s">
        <v>2284</v>
      </c>
      <c r="F137" s="152" t="s">
        <v>2285</v>
      </c>
      <c r="G137" s="153" t="s">
        <v>352</v>
      </c>
      <c r="H137" s="154">
        <v>8.11</v>
      </c>
      <c r="I137" s="155">
        <v>2.04</v>
      </c>
      <c r="J137" s="155">
        <f t="shared" si="0"/>
        <v>16.54</v>
      </c>
      <c r="K137" s="156"/>
      <c r="L137" s="27"/>
      <c r="M137" s="157" t="s">
        <v>1</v>
      </c>
      <c r="N137" s="158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233</v>
      </c>
      <c r="AT137" s="161" t="s">
        <v>229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16.54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16.54</v>
      </c>
      <c r="BL137" s="14" t="s">
        <v>233</v>
      </c>
      <c r="BM137" s="161" t="s">
        <v>254</v>
      </c>
    </row>
    <row r="138" spans="1:65" s="2" customFormat="1" ht="21.75" customHeight="1">
      <c r="A138" s="26"/>
      <c r="B138" s="149"/>
      <c r="C138" s="150" t="s">
        <v>243</v>
      </c>
      <c r="D138" s="150" t="s">
        <v>229</v>
      </c>
      <c r="E138" s="151" t="s">
        <v>2286</v>
      </c>
      <c r="F138" s="152" t="s">
        <v>2287</v>
      </c>
      <c r="G138" s="153" t="s">
        <v>352</v>
      </c>
      <c r="H138" s="154">
        <v>8.11</v>
      </c>
      <c r="I138" s="155">
        <v>0.71</v>
      </c>
      <c r="J138" s="155">
        <f t="shared" si="0"/>
        <v>5.76</v>
      </c>
      <c r="K138" s="156"/>
      <c r="L138" s="27"/>
      <c r="M138" s="157" t="s">
        <v>1</v>
      </c>
      <c r="N138" s="158" t="s">
        <v>37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233</v>
      </c>
      <c r="AT138" s="161" t="s">
        <v>229</v>
      </c>
      <c r="AU138" s="161" t="s">
        <v>83</v>
      </c>
      <c r="AY138" s="14" t="s">
        <v>226</v>
      </c>
      <c r="BE138" s="162">
        <f t="shared" si="4"/>
        <v>0</v>
      </c>
      <c r="BF138" s="162">
        <f t="shared" si="5"/>
        <v>5.76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83</v>
      </c>
      <c r="BK138" s="162">
        <f t="shared" si="9"/>
        <v>5.76</v>
      </c>
      <c r="BL138" s="14" t="s">
        <v>233</v>
      </c>
      <c r="BM138" s="161" t="s">
        <v>257</v>
      </c>
    </row>
    <row r="139" spans="1:65" s="2" customFormat="1" ht="24.2" customHeight="1">
      <c r="A139" s="26"/>
      <c r="B139" s="149"/>
      <c r="C139" s="150" t="s">
        <v>227</v>
      </c>
      <c r="D139" s="150" t="s">
        <v>229</v>
      </c>
      <c r="E139" s="151" t="s">
        <v>2288</v>
      </c>
      <c r="F139" s="152" t="s">
        <v>2289</v>
      </c>
      <c r="G139" s="153" t="s">
        <v>242</v>
      </c>
      <c r="H139" s="154">
        <v>13.787000000000001</v>
      </c>
      <c r="I139" s="155">
        <v>2.1</v>
      </c>
      <c r="J139" s="155">
        <f t="shared" si="0"/>
        <v>28.95</v>
      </c>
      <c r="K139" s="156"/>
      <c r="L139" s="27"/>
      <c r="M139" s="157" t="s">
        <v>1</v>
      </c>
      <c r="N139" s="158" t="s">
        <v>37</v>
      </c>
      <c r="O139" s="159">
        <v>0</v>
      </c>
      <c r="P139" s="159">
        <f t="shared" si="1"/>
        <v>0</v>
      </c>
      <c r="Q139" s="159">
        <v>0</v>
      </c>
      <c r="R139" s="159">
        <f t="shared" si="2"/>
        <v>0</v>
      </c>
      <c r="S139" s="159">
        <v>0</v>
      </c>
      <c r="T139" s="160">
        <f t="shared" si="3"/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233</v>
      </c>
      <c r="AT139" s="161" t="s">
        <v>229</v>
      </c>
      <c r="AU139" s="161" t="s">
        <v>83</v>
      </c>
      <c r="AY139" s="14" t="s">
        <v>226</v>
      </c>
      <c r="BE139" s="162">
        <f t="shared" si="4"/>
        <v>0</v>
      </c>
      <c r="BF139" s="162">
        <f t="shared" si="5"/>
        <v>28.95</v>
      </c>
      <c r="BG139" s="162">
        <f t="shared" si="6"/>
        <v>0</v>
      </c>
      <c r="BH139" s="162">
        <f t="shared" si="7"/>
        <v>0</v>
      </c>
      <c r="BI139" s="162">
        <f t="shared" si="8"/>
        <v>0</v>
      </c>
      <c r="BJ139" s="14" t="s">
        <v>83</v>
      </c>
      <c r="BK139" s="162">
        <f t="shared" si="9"/>
        <v>28.95</v>
      </c>
      <c r="BL139" s="14" t="s">
        <v>233</v>
      </c>
      <c r="BM139" s="161" t="s">
        <v>260</v>
      </c>
    </row>
    <row r="140" spans="1:65" s="2" customFormat="1" ht="33" customHeight="1">
      <c r="A140" s="26"/>
      <c r="B140" s="149"/>
      <c r="C140" s="150" t="s">
        <v>247</v>
      </c>
      <c r="D140" s="150" t="s">
        <v>229</v>
      </c>
      <c r="E140" s="151" t="s">
        <v>2290</v>
      </c>
      <c r="F140" s="152" t="s">
        <v>2291</v>
      </c>
      <c r="G140" s="153" t="s">
        <v>352</v>
      </c>
      <c r="H140" s="154">
        <v>14.84</v>
      </c>
      <c r="I140" s="155">
        <v>3.56</v>
      </c>
      <c r="J140" s="155">
        <f t="shared" si="0"/>
        <v>52.83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 t="shared" si="1"/>
        <v>0</v>
      </c>
      <c r="Q140" s="159">
        <v>0</v>
      </c>
      <c r="R140" s="159">
        <f t="shared" si="2"/>
        <v>0</v>
      </c>
      <c r="S140" s="159">
        <v>0</v>
      </c>
      <c r="T140" s="160">
        <f t="shared" si="3"/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233</v>
      </c>
      <c r="AT140" s="161" t="s">
        <v>229</v>
      </c>
      <c r="AU140" s="161" t="s">
        <v>83</v>
      </c>
      <c r="AY140" s="14" t="s">
        <v>226</v>
      </c>
      <c r="BE140" s="162">
        <f t="shared" si="4"/>
        <v>0</v>
      </c>
      <c r="BF140" s="162">
        <f t="shared" si="5"/>
        <v>52.83</v>
      </c>
      <c r="BG140" s="162">
        <f t="shared" si="6"/>
        <v>0</v>
      </c>
      <c r="BH140" s="162">
        <f t="shared" si="7"/>
        <v>0</v>
      </c>
      <c r="BI140" s="162">
        <f t="shared" si="8"/>
        <v>0</v>
      </c>
      <c r="BJ140" s="14" t="s">
        <v>83</v>
      </c>
      <c r="BK140" s="162">
        <f t="shared" si="9"/>
        <v>52.83</v>
      </c>
      <c r="BL140" s="14" t="s">
        <v>233</v>
      </c>
      <c r="BM140" s="161" t="s">
        <v>7</v>
      </c>
    </row>
    <row r="141" spans="1:65" s="12" customFormat="1" ht="22.9" customHeight="1">
      <c r="B141" s="137"/>
      <c r="D141" s="138" t="s">
        <v>70</v>
      </c>
      <c r="E141" s="147" t="s">
        <v>88</v>
      </c>
      <c r="F141" s="147" t="s">
        <v>369</v>
      </c>
      <c r="J141" s="148">
        <f>BK141</f>
        <v>615.73</v>
      </c>
      <c r="L141" s="137"/>
      <c r="M141" s="141"/>
      <c r="N141" s="142"/>
      <c r="O141" s="142"/>
      <c r="P141" s="143">
        <f>P142</f>
        <v>0</v>
      </c>
      <c r="Q141" s="142"/>
      <c r="R141" s="143">
        <f>R142</f>
        <v>0</v>
      </c>
      <c r="S141" s="142"/>
      <c r="T141" s="144">
        <f>T142</f>
        <v>0</v>
      </c>
      <c r="AR141" s="138" t="s">
        <v>78</v>
      </c>
      <c r="AT141" s="145" t="s">
        <v>70</v>
      </c>
      <c r="AU141" s="145" t="s">
        <v>78</v>
      </c>
      <c r="AY141" s="138" t="s">
        <v>226</v>
      </c>
      <c r="BK141" s="146">
        <f>BK142</f>
        <v>615.73</v>
      </c>
    </row>
    <row r="142" spans="1:65" s="2" customFormat="1" ht="24.2" customHeight="1">
      <c r="A142" s="26"/>
      <c r="B142" s="149"/>
      <c r="C142" s="150" t="s">
        <v>263</v>
      </c>
      <c r="D142" s="150" t="s">
        <v>229</v>
      </c>
      <c r="E142" s="151" t="s">
        <v>2356</v>
      </c>
      <c r="F142" s="152" t="s">
        <v>2357</v>
      </c>
      <c r="G142" s="153" t="s">
        <v>238</v>
      </c>
      <c r="H142" s="154">
        <v>12.96</v>
      </c>
      <c r="I142" s="155">
        <v>47.51</v>
      </c>
      <c r="J142" s="155">
        <f>ROUND(I142*H142,2)</f>
        <v>615.73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>O142*H142</f>
        <v>0</v>
      </c>
      <c r="Q142" s="159">
        <v>0</v>
      </c>
      <c r="R142" s="159">
        <f>Q142*H142</f>
        <v>0</v>
      </c>
      <c r="S142" s="159">
        <v>0</v>
      </c>
      <c r="T142" s="160">
        <f>S142*H142</f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233</v>
      </c>
      <c r="AT142" s="161" t="s">
        <v>229</v>
      </c>
      <c r="AU142" s="161" t="s">
        <v>83</v>
      </c>
      <c r="AY142" s="14" t="s">
        <v>226</v>
      </c>
      <c r="BE142" s="162">
        <f>IF(N142="základná",J142,0)</f>
        <v>0</v>
      </c>
      <c r="BF142" s="162">
        <f>IF(N142="znížená",J142,0)</f>
        <v>615.73</v>
      </c>
      <c r="BG142" s="162">
        <f>IF(N142="zákl. prenesená",J142,0)</f>
        <v>0</v>
      </c>
      <c r="BH142" s="162">
        <f>IF(N142="zníž. prenesená",J142,0)</f>
        <v>0</v>
      </c>
      <c r="BI142" s="162">
        <f>IF(N142="nulová",J142,0)</f>
        <v>0</v>
      </c>
      <c r="BJ142" s="14" t="s">
        <v>83</v>
      </c>
      <c r="BK142" s="162">
        <f>ROUND(I142*H142,2)</f>
        <v>615.73</v>
      </c>
      <c r="BL142" s="14" t="s">
        <v>233</v>
      </c>
      <c r="BM142" s="161" t="s">
        <v>266</v>
      </c>
    </row>
    <row r="143" spans="1:65" s="12" customFormat="1" ht="22.9" customHeight="1">
      <c r="B143" s="137"/>
      <c r="D143" s="138" t="s">
        <v>70</v>
      </c>
      <c r="E143" s="147" t="s">
        <v>233</v>
      </c>
      <c r="F143" s="147" t="s">
        <v>1711</v>
      </c>
      <c r="J143" s="148">
        <f>BK143</f>
        <v>100.6</v>
      </c>
      <c r="L143" s="137"/>
      <c r="M143" s="141"/>
      <c r="N143" s="142"/>
      <c r="O143" s="142"/>
      <c r="P143" s="143">
        <f>SUM(P144:P148)</f>
        <v>0</v>
      </c>
      <c r="Q143" s="142"/>
      <c r="R143" s="143">
        <f>SUM(R144:R148)</f>
        <v>0</v>
      </c>
      <c r="S143" s="142"/>
      <c r="T143" s="144">
        <f>SUM(T144:T148)</f>
        <v>0</v>
      </c>
      <c r="AR143" s="138" t="s">
        <v>78</v>
      </c>
      <c r="AT143" s="145" t="s">
        <v>70</v>
      </c>
      <c r="AU143" s="145" t="s">
        <v>78</v>
      </c>
      <c r="AY143" s="138" t="s">
        <v>226</v>
      </c>
      <c r="BK143" s="146">
        <f>SUM(BK144:BK148)</f>
        <v>100.6</v>
      </c>
    </row>
    <row r="144" spans="1:65" s="2" customFormat="1" ht="24.2" customHeight="1">
      <c r="A144" s="26"/>
      <c r="B144" s="149"/>
      <c r="C144" s="150" t="s">
        <v>250</v>
      </c>
      <c r="D144" s="150" t="s">
        <v>229</v>
      </c>
      <c r="E144" s="151" t="s">
        <v>2358</v>
      </c>
      <c r="F144" s="152" t="s">
        <v>2359</v>
      </c>
      <c r="G144" s="153" t="s">
        <v>352</v>
      </c>
      <c r="H144" s="154">
        <v>0.32400000000000001</v>
      </c>
      <c r="I144" s="155">
        <v>44.34</v>
      </c>
      <c r="J144" s="155">
        <f>ROUND(I144*H144,2)</f>
        <v>14.37</v>
      </c>
      <c r="K144" s="156"/>
      <c r="L144" s="27"/>
      <c r="M144" s="157" t="s">
        <v>1</v>
      </c>
      <c r="N144" s="158" t="s">
        <v>37</v>
      </c>
      <c r="O144" s="159">
        <v>0</v>
      </c>
      <c r="P144" s="159">
        <f>O144*H144</f>
        <v>0</v>
      </c>
      <c r="Q144" s="159">
        <v>0</v>
      </c>
      <c r="R144" s="159">
        <f>Q144*H144</f>
        <v>0</v>
      </c>
      <c r="S144" s="159">
        <v>0</v>
      </c>
      <c r="T144" s="160">
        <f>S144*H144</f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233</v>
      </c>
      <c r="AT144" s="161" t="s">
        <v>229</v>
      </c>
      <c r="AU144" s="161" t="s">
        <v>83</v>
      </c>
      <c r="AY144" s="14" t="s">
        <v>226</v>
      </c>
      <c r="BE144" s="162">
        <f>IF(N144="základná",J144,0)</f>
        <v>0</v>
      </c>
      <c r="BF144" s="162">
        <f>IF(N144="znížená",J144,0)</f>
        <v>14.37</v>
      </c>
      <c r="BG144" s="162">
        <f>IF(N144="zákl. prenesená",J144,0)</f>
        <v>0</v>
      </c>
      <c r="BH144" s="162">
        <f>IF(N144="zníž. prenesená",J144,0)</f>
        <v>0</v>
      </c>
      <c r="BI144" s="162">
        <f>IF(N144="nulová",J144,0)</f>
        <v>0</v>
      </c>
      <c r="BJ144" s="14" t="s">
        <v>83</v>
      </c>
      <c r="BK144" s="162">
        <f>ROUND(I144*H144,2)</f>
        <v>14.37</v>
      </c>
      <c r="BL144" s="14" t="s">
        <v>233</v>
      </c>
      <c r="BM144" s="161" t="s">
        <v>270</v>
      </c>
    </row>
    <row r="145" spans="1:65" s="2" customFormat="1" ht="37.9" customHeight="1">
      <c r="A145" s="26"/>
      <c r="B145" s="149"/>
      <c r="C145" s="150" t="s">
        <v>273</v>
      </c>
      <c r="D145" s="150" t="s">
        <v>229</v>
      </c>
      <c r="E145" s="151" t="s">
        <v>1786</v>
      </c>
      <c r="F145" s="152" t="s">
        <v>1787</v>
      </c>
      <c r="G145" s="153" t="s">
        <v>352</v>
      </c>
      <c r="H145" s="154">
        <v>0.13500000000000001</v>
      </c>
      <c r="I145" s="155">
        <v>55.12</v>
      </c>
      <c r="J145" s="155">
        <f>ROUND(I145*H145,2)</f>
        <v>7.44</v>
      </c>
      <c r="K145" s="156"/>
      <c r="L145" s="27"/>
      <c r="M145" s="157" t="s">
        <v>1</v>
      </c>
      <c r="N145" s="158" t="s">
        <v>37</v>
      </c>
      <c r="O145" s="159">
        <v>0</v>
      </c>
      <c r="P145" s="159">
        <f>O145*H145</f>
        <v>0</v>
      </c>
      <c r="Q145" s="159">
        <v>0</v>
      </c>
      <c r="R145" s="159">
        <f>Q145*H145</f>
        <v>0</v>
      </c>
      <c r="S145" s="159">
        <v>0</v>
      </c>
      <c r="T145" s="160">
        <f>S145*H145</f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233</v>
      </c>
      <c r="AT145" s="161" t="s">
        <v>229</v>
      </c>
      <c r="AU145" s="161" t="s">
        <v>83</v>
      </c>
      <c r="AY145" s="14" t="s">
        <v>226</v>
      </c>
      <c r="BE145" s="162">
        <f>IF(N145="základná",J145,0)</f>
        <v>0</v>
      </c>
      <c r="BF145" s="162">
        <f>IF(N145="znížená",J145,0)</f>
        <v>7.44</v>
      </c>
      <c r="BG145" s="162">
        <f>IF(N145="zákl. prenesená",J145,0)</f>
        <v>0</v>
      </c>
      <c r="BH145" s="162">
        <f>IF(N145="zníž. prenesená",J145,0)</f>
        <v>0</v>
      </c>
      <c r="BI145" s="162">
        <f>IF(N145="nulová",J145,0)</f>
        <v>0</v>
      </c>
      <c r="BJ145" s="14" t="s">
        <v>83</v>
      </c>
      <c r="BK145" s="162">
        <f>ROUND(I145*H145,2)</f>
        <v>7.44</v>
      </c>
      <c r="BL145" s="14" t="s">
        <v>233</v>
      </c>
      <c r="BM145" s="161" t="s">
        <v>276</v>
      </c>
    </row>
    <row r="146" spans="1:65" s="2" customFormat="1" ht="24.2" customHeight="1">
      <c r="A146" s="26"/>
      <c r="B146" s="149"/>
      <c r="C146" s="150" t="s">
        <v>254</v>
      </c>
      <c r="D146" s="150" t="s">
        <v>229</v>
      </c>
      <c r="E146" s="151" t="s">
        <v>2360</v>
      </c>
      <c r="F146" s="152" t="s">
        <v>2361</v>
      </c>
      <c r="G146" s="153" t="s">
        <v>352</v>
      </c>
      <c r="H146" s="154">
        <v>0.40500000000000003</v>
      </c>
      <c r="I146" s="155">
        <v>104.69</v>
      </c>
      <c r="J146" s="155">
        <f>ROUND(I146*H146,2)</f>
        <v>42.4</v>
      </c>
      <c r="K146" s="156"/>
      <c r="L146" s="27"/>
      <c r="M146" s="157" t="s">
        <v>1</v>
      </c>
      <c r="N146" s="158" t="s">
        <v>37</v>
      </c>
      <c r="O146" s="159">
        <v>0</v>
      </c>
      <c r="P146" s="159">
        <f>O146*H146</f>
        <v>0</v>
      </c>
      <c r="Q146" s="159">
        <v>0</v>
      </c>
      <c r="R146" s="159">
        <f>Q146*H146</f>
        <v>0</v>
      </c>
      <c r="S146" s="159">
        <v>0</v>
      </c>
      <c r="T146" s="160">
        <f>S146*H146</f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233</v>
      </c>
      <c r="AT146" s="161" t="s">
        <v>229</v>
      </c>
      <c r="AU146" s="161" t="s">
        <v>83</v>
      </c>
      <c r="AY146" s="14" t="s">
        <v>226</v>
      </c>
      <c r="BE146" s="162">
        <f>IF(N146="základná",J146,0)</f>
        <v>0</v>
      </c>
      <c r="BF146" s="162">
        <f>IF(N146="znížená",J146,0)</f>
        <v>42.4</v>
      </c>
      <c r="BG146" s="162">
        <f>IF(N146="zákl. prenesená",J146,0)</f>
        <v>0</v>
      </c>
      <c r="BH146" s="162">
        <f>IF(N146="zníž. prenesená",J146,0)</f>
        <v>0</v>
      </c>
      <c r="BI146" s="162">
        <f>IF(N146="nulová",J146,0)</f>
        <v>0</v>
      </c>
      <c r="BJ146" s="14" t="s">
        <v>83</v>
      </c>
      <c r="BK146" s="162">
        <f>ROUND(I146*H146,2)</f>
        <v>42.4</v>
      </c>
      <c r="BL146" s="14" t="s">
        <v>233</v>
      </c>
      <c r="BM146" s="161" t="s">
        <v>279</v>
      </c>
    </row>
    <row r="147" spans="1:65" s="2" customFormat="1" ht="33" customHeight="1">
      <c r="A147" s="26"/>
      <c r="B147" s="149"/>
      <c r="C147" s="150" t="s">
        <v>280</v>
      </c>
      <c r="D147" s="150" t="s">
        <v>229</v>
      </c>
      <c r="E147" s="151" t="s">
        <v>2362</v>
      </c>
      <c r="F147" s="152" t="s">
        <v>2363</v>
      </c>
      <c r="G147" s="153" t="s">
        <v>238</v>
      </c>
      <c r="H147" s="154">
        <v>0.99</v>
      </c>
      <c r="I147" s="155">
        <v>16.14</v>
      </c>
      <c r="J147" s="155">
        <f>ROUND(I147*H147,2)</f>
        <v>15.98</v>
      </c>
      <c r="K147" s="156"/>
      <c r="L147" s="27"/>
      <c r="M147" s="157" t="s">
        <v>1</v>
      </c>
      <c r="N147" s="158" t="s">
        <v>37</v>
      </c>
      <c r="O147" s="159">
        <v>0</v>
      </c>
      <c r="P147" s="159">
        <f>O147*H147</f>
        <v>0</v>
      </c>
      <c r="Q147" s="159">
        <v>0</v>
      </c>
      <c r="R147" s="159">
        <f>Q147*H147</f>
        <v>0</v>
      </c>
      <c r="S147" s="159">
        <v>0</v>
      </c>
      <c r="T147" s="160">
        <f>S147*H147</f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233</v>
      </c>
      <c r="AT147" s="161" t="s">
        <v>229</v>
      </c>
      <c r="AU147" s="161" t="s">
        <v>83</v>
      </c>
      <c r="AY147" s="14" t="s">
        <v>226</v>
      </c>
      <c r="BE147" s="162">
        <f>IF(N147="základná",J147,0)</f>
        <v>0</v>
      </c>
      <c r="BF147" s="162">
        <f>IF(N147="znížená",J147,0)</f>
        <v>15.98</v>
      </c>
      <c r="BG147" s="162">
        <f>IF(N147="zákl. prenesená",J147,0)</f>
        <v>0</v>
      </c>
      <c r="BH147" s="162">
        <f>IF(N147="zníž. prenesená",J147,0)</f>
        <v>0</v>
      </c>
      <c r="BI147" s="162">
        <f>IF(N147="nulová",J147,0)</f>
        <v>0</v>
      </c>
      <c r="BJ147" s="14" t="s">
        <v>83</v>
      </c>
      <c r="BK147" s="162">
        <f>ROUND(I147*H147,2)</f>
        <v>15.98</v>
      </c>
      <c r="BL147" s="14" t="s">
        <v>233</v>
      </c>
      <c r="BM147" s="161" t="s">
        <v>283</v>
      </c>
    </row>
    <row r="148" spans="1:65" s="2" customFormat="1" ht="24.2" customHeight="1">
      <c r="A148" s="26"/>
      <c r="B148" s="149"/>
      <c r="C148" s="150" t="s">
        <v>257</v>
      </c>
      <c r="D148" s="150" t="s">
        <v>229</v>
      </c>
      <c r="E148" s="151" t="s">
        <v>2364</v>
      </c>
      <c r="F148" s="152" t="s">
        <v>2365</v>
      </c>
      <c r="G148" s="153" t="s">
        <v>269</v>
      </c>
      <c r="H148" s="154">
        <v>1</v>
      </c>
      <c r="I148" s="155">
        <v>20.41</v>
      </c>
      <c r="J148" s="155">
        <f>ROUND(I148*H148,2)</f>
        <v>20.41</v>
      </c>
      <c r="K148" s="156"/>
      <c r="L148" s="27"/>
      <c r="M148" s="157" t="s">
        <v>1</v>
      </c>
      <c r="N148" s="158" t="s">
        <v>37</v>
      </c>
      <c r="O148" s="159">
        <v>0</v>
      </c>
      <c r="P148" s="159">
        <f>O148*H148</f>
        <v>0</v>
      </c>
      <c r="Q148" s="159">
        <v>0</v>
      </c>
      <c r="R148" s="159">
        <f>Q148*H148</f>
        <v>0</v>
      </c>
      <c r="S148" s="159">
        <v>0</v>
      </c>
      <c r="T148" s="160">
        <f>S148*H148</f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233</v>
      </c>
      <c r="AT148" s="161" t="s">
        <v>229</v>
      </c>
      <c r="AU148" s="161" t="s">
        <v>83</v>
      </c>
      <c r="AY148" s="14" t="s">
        <v>226</v>
      </c>
      <c r="BE148" s="162">
        <f>IF(N148="základná",J148,0)</f>
        <v>0</v>
      </c>
      <c r="BF148" s="162">
        <f>IF(N148="znížená",J148,0)</f>
        <v>20.41</v>
      </c>
      <c r="BG148" s="162">
        <f>IF(N148="zákl. prenesená",J148,0)</f>
        <v>0</v>
      </c>
      <c r="BH148" s="162">
        <f>IF(N148="zníž. prenesená",J148,0)</f>
        <v>0</v>
      </c>
      <c r="BI148" s="162">
        <f>IF(N148="nulová",J148,0)</f>
        <v>0</v>
      </c>
      <c r="BJ148" s="14" t="s">
        <v>83</v>
      </c>
      <c r="BK148" s="162">
        <f>ROUND(I148*H148,2)</f>
        <v>20.41</v>
      </c>
      <c r="BL148" s="14" t="s">
        <v>233</v>
      </c>
      <c r="BM148" s="161" t="s">
        <v>288</v>
      </c>
    </row>
    <row r="149" spans="1:65" s="12" customFormat="1" ht="22.9" customHeight="1">
      <c r="B149" s="137"/>
      <c r="D149" s="138" t="s">
        <v>70</v>
      </c>
      <c r="E149" s="147" t="s">
        <v>628</v>
      </c>
      <c r="F149" s="147" t="s">
        <v>2366</v>
      </c>
      <c r="J149" s="148">
        <f>BK149</f>
        <v>1786.6899999999998</v>
      </c>
      <c r="L149" s="137"/>
      <c r="M149" s="141"/>
      <c r="N149" s="142"/>
      <c r="O149" s="142"/>
      <c r="P149" s="143">
        <f>SUM(P150:P156)</f>
        <v>0</v>
      </c>
      <c r="Q149" s="142"/>
      <c r="R149" s="143">
        <f>SUM(R150:R156)</f>
        <v>0</v>
      </c>
      <c r="S149" s="142"/>
      <c r="T149" s="144">
        <f>SUM(T150:T156)</f>
        <v>0</v>
      </c>
      <c r="AR149" s="138" t="s">
        <v>78</v>
      </c>
      <c r="AT149" s="145" t="s">
        <v>70</v>
      </c>
      <c r="AU149" s="145" t="s">
        <v>78</v>
      </c>
      <c r="AY149" s="138" t="s">
        <v>226</v>
      </c>
      <c r="BK149" s="146">
        <f>SUM(BK150:BK156)</f>
        <v>1786.6899999999998</v>
      </c>
    </row>
    <row r="150" spans="1:65" s="2" customFormat="1" ht="24.2" customHeight="1">
      <c r="A150" s="26"/>
      <c r="B150" s="149"/>
      <c r="C150" s="150" t="s">
        <v>293</v>
      </c>
      <c r="D150" s="150" t="s">
        <v>229</v>
      </c>
      <c r="E150" s="151" t="s">
        <v>2367</v>
      </c>
      <c r="F150" s="152" t="s">
        <v>2368</v>
      </c>
      <c r="G150" s="153" t="s">
        <v>269</v>
      </c>
      <c r="H150" s="154">
        <v>1</v>
      </c>
      <c r="I150" s="155">
        <v>322.14</v>
      </c>
      <c r="J150" s="155">
        <f t="shared" ref="J150:J156" si="10">ROUND(I150*H150,2)</f>
        <v>322.14</v>
      </c>
      <c r="K150" s="156"/>
      <c r="L150" s="27"/>
      <c r="M150" s="157" t="s">
        <v>1</v>
      </c>
      <c r="N150" s="158" t="s">
        <v>37</v>
      </c>
      <c r="O150" s="159">
        <v>0</v>
      </c>
      <c r="P150" s="159">
        <f t="shared" ref="P150:P156" si="11">O150*H150</f>
        <v>0</v>
      </c>
      <c r="Q150" s="159">
        <v>0</v>
      </c>
      <c r="R150" s="159">
        <f t="shared" ref="R150:R156" si="12">Q150*H150</f>
        <v>0</v>
      </c>
      <c r="S150" s="159">
        <v>0</v>
      </c>
      <c r="T150" s="160">
        <f t="shared" ref="T150:T156" si="13">S150*H150</f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233</v>
      </c>
      <c r="AT150" s="161" t="s">
        <v>229</v>
      </c>
      <c r="AU150" s="161" t="s">
        <v>83</v>
      </c>
      <c r="AY150" s="14" t="s">
        <v>226</v>
      </c>
      <c r="BE150" s="162">
        <f t="shared" ref="BE150:BE156" si="14">IF(N150="základná",J150,0)</f>
        <v>0</v>
      </c>
      <c r="BF150" s="162">
        <f t="shared" ref="BF150:BF156" si="15">IF(N150="znížená",J150,0)</f>
        <v>322.14</v>
      </c>
      <c r="BG150" s="162">
        <f t="shared" ref="BG150:BG156" si="16">IF(N150="zákl. prenesená",J150,0)</f>
        <v>0</v>
      </c>
      <c r="BH150" s="162">
        <f t="shared" ref="BH150:BH156" si="17">IF(N150="zníž. prenesená",J150,0)</f>
        <v>0</v>
      </c>
      <c r="BI150" s="162">
        <f t="shared" ref="BI150:BI156" si="18">IF(N150="nulová",J150,0)</f>
        <v>0</v>
      </c>
      <c r="BJ150" s="14" t="s">
        <v>83</v>
      </c>
      <c r="BK150" s="162">
        <f t="shared" ref="BK150:BK156" si="19">ROUND(I150*H150,2)</f>
        <v>322.14</v>
      </c>
      <c r="BL150" s="14" t="s">
        <v>233</v>
      </c>
      <c r="BM150" s="161" t="s">
        <v>296</v>
      </c>
    </row>
    <row r="151" spans="1:65" s="2" customFormat="1" ht="24.2" customHeight="1">
      <c r="A151" s="26"/>
      <c r="B151" s="149"/>
      <c r="C151" s="167" t="s">
        <v>260</v>
      </c>
      <c r="D151" s="167" t="s">
        <v>362</v>
      </c>
      <c r="E151" s="168" t="s">
        <v>2369</v>
      </c>
      <c r="F151" s="169" t="s">
        <v>2370</v>
      </c>
      <c r="G151" s="170" t="s">
        <v>269</v>
      </c>
      <c r="H151" s="171">
        <v>1</v>
      </c>
      <c r="I151" s="172">
        <v>742.02</v>
      </c>
      <c r="J151" s="172">
        <f t="shared" si="10"/>
        <v>742.02</v>
      </c>
      <c r="K151" s="173"/>
      <c r="L151" s="174"/>
      <c r="M151" s="175" t="s">
        <v>1</v>
      </c>
      <c r="N151" s="176" t="s">
        <v>37</v>
      </c>
      <c r="O151" s="159">
        <v>0</v>
      </c>
      <c r="P151" s="159">
        <f t="shared" si="11"/>
        <v>0</v>
      </c>
      <c r="Q151" s="159">
        <v>0</v>
      </c>
      <c r="R151" s="159">
        <f t="shared" si="12"/>
        <v>0</v>
      </c>
      <c r="S151" s="159">
        <v>0</v>
      </c>
      <c r="T151" s="160">
        <f t="shared" si="1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243</v>
      </c>
      <c r="AT151" s="161" t="s">
        <v>362</v>
      </c>
      <c r="AU151" s="161" t="s">
        <v>83</v>
      </c>
      <c r="AY151" s="14" t="s">
        <v>226</v>
      </c>
      <c r="BE151" s="162">
        <f t="shared" si="14"/>
        <v>0</v>
      </c>
      <c r="BF151" s="162">
        <f t="shared" si="15"/>
        <v>742.02</v>
      </c>
      <c r="BG151" s="162">
        <f t="shared" si="16"/>
        <v>0</v>
      </c>
      <c r="BH151" s="162">
        <f t="shared" si="17"/>
        <v>0</v>
      </c>
      <c r="BI151" s="162">
        <f t="shared" si="18"/>
        <v>0</v>
      </c>
      <c r="BJ151" s="14" t="s">
        <v>83</v>
      </c>
      <c r="BK151" s="162">
        <f t="shared" si="19"/>
        <v>742.02</v>
      </c>
      <c r="BL151" s="14" t="s">
        <v>233</v>
      </c>
      <c r="BM151" s="161" t="s">
        <v>299</v>
      </c>
    </row>
    <row r="152" spans="1:65" s="2" customFormat="1" ht="24.2" customHeight="1">
      <c r="A152" s="26"/>
      <c r="B152" s="149"/>
      <c r="C152" s="150" t="s">
        <v>300</v>
      </c>
      <c r="D152" s="150" t="s">
        <v>229</v>
      </c>
      <c r="E152" s="151" t="s">
        <v>2371</v>
      </c>
      <c r="F152" s="152" t="s">
        <v>2372</v>
      </c>
      <c r="G152" s="153" t="s">
        <v>269</v>
      </c>
      <c r="H152" s="154">
        <v>1</v>
      </c>
      <c r="I152" s="155">
        <v>27.49</v>
      </c>
      <c r="J152" s="155">
        <f t="shared" si="10"/>
        <v>27.49</v>
      </c>
      <c r="K152" s="156"/>
      <c r="L152" s="27"/>
      <c r="M152" s="157" t="s">
        <v>1</v>
      </c>
      <c r="N152" s="158" t="s">
        <v>37</v>
      </c>
      <c r="O152" s="159">
        <v>0</v>
      </c>
      <c r="P152" s="159">
        <f t="shared" si="11"/>
        <v>0</v>
      </c>
      <c r="Q152" s="159">
        <v>0</v>
      </c>
      <c r="R152" s="159">
        <f t="shared" si="12"/>
        <v>0</v>
      </c>
      <c r="S152" s="159">
        <v>0</v>
      </c>
      <c r="T152" s="160">
        <f t="shared" si="1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233</v>
      </c>
      <c r="AT152" s="161" t="s">
        <v>229</v>
      </c>
      <c r="AU152" s="161" t="s">
        <v>83</v>
      </c>
      <c r="AY152" s="14" t="s">
        <v>226</v>
      </c>
      <c r="BE152" s="162">
        <f t="shared" si="14"/>
        <v>0</v>
      </c>
      <c r="BF152" s="162">
        <f t="shared" si="15"/>
        <v>27.49</v>
      </c>
      <c r="BG152" s="162">
        <f t="shared" si="16"/>
        <v>0</v>
      </c>
      <c r="BH152" s="162">
        <f t="shared" si="17"/>
        <v>0</v>
      </c>
      <c r="BI152" s="162">
        <f t="shared" si="18"/>
        <v>0</v>
      </c>
      <c r="BJ152" s="14" t="s">
        <v>83</v>
      </c>
      <c r="BK152" s="162">
        <f t="shared" si="19"/>
        <v>27.49</v>
      </c>
      <c r="BL152" s="14" t="s">
        <v>233</v>
      </c>
      <c r="BM152" s="161" t="s">
        <v>303</v>
      </c>
    </row>
    <row r="153" spans="1:65" s="2" customFormat="1" ht="16.5" customHeight="1">
      <c r="A153" s="26"/>
      <c r="B153" s="149"/>
      <c r="C153" s="167" t="s">
        <v>7</v>
      </c>
      <c r="D153" s="167" t="s">
        <v>362</v>
      </c>
      <c r="E153" s="168" t="s">
        <v>2373</v>
      </c>
      <c r="F153" s="169" t="s">
        <v>2374</v>
      </c>
      <c r="G153" s="170" t="s">
        <v>269</v>
      </c>
      <c r="H153" s="171">
        <v>1</v>
      </c>
      <c r="I153" s="172">
        <v>245.08</v>
      </c>
      <c r="J153" s="172">
        <f t="shared" si="10"/>
        <v>245.08</v>
      </c>
      <c r="K153" s="173"/>
      <c r="L153" s="174"/>
      <c r="M153" s="175" t="s">
        <v>1</v>
      </c>
      <c r="N153" s="176" t="s">
        <v>37</v>
      </c>
      <c r="O153" s="159">
        <v>0</v>
      </c>
      <c r="P153" s="159">
        <f t="shared" si="11"/>
        <v>0</v>
      </c>
      <c r="Q153" s="159">
        <v>0</v>
      </c>
      <c r="R153" s="159">
        <f t="shared" si="12"/>
        <v>0</v>
      </c>
      <c r="S153" s="159">
        <v>0</v>
      </c>
      <c r="T153" s="160">
        <f t="shared" si="1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243</v>
      </c>
      <c r="AT153" s="161" t="s">
        <v>362</v>
      </c>
      <c r="AU153" s="161" t="s">
        <v>83</v>
      </c>
      <c r="AY153" s="14" t="s">
        <v>226</v>
      </c>
      <c r="BE153" s="162">
        <f t="shared" si="14"/>
        <v>0</v>
      </c>
      <c r="BF153" s="162">
        <f t="shared" si="15"/>
        <v>245.08</v>
      </c>
      <c r="BG153" s="162">
        <f t="shared" si="16"/>
        <v>0</v>
      </c>
      <c r="BH153" s="162">
        <f t="shared" si="17"/>
        <v>0</v>
      </c>
      <c r="BI153" s="162">
        <f t="shared" si="18"/>
        <v>0</v>
      </c>
      <c r="BJ153" s="14" t="s">
        <v>83</v>
      </c>
      <c r="BK153" s="162">
        <f t="shared" si="19"/>
        <v>245.08</v>
      </c>
      <c r="BL153" s="14" t="s">
        <v>233</v>
      </c>
      <c r="BM153" s="161" t="s">
        <v>306</v>
      </c>
    </row>
    <row r="154" spans="1:65" s="2" customFormat="1" ht="24.2" customHeight="1">
      <c r="A154" s="26"/>
      <c r="B154" s="149"/>
      <c r="C154" s="150" t="s">
        <v>309</v>
      </c>
      <c r="D154" s="150" t="s">
        <v>229</v>
      </c>
      <c r="E154" s="151" t="s">
        <v>2375</v>
      </c>
      <c r="F154" s="152" t="s">
        <v>2376</v>
      </c>
      <c r="G154" s="153" t="s">
        <v>886</v>
      </c>
      <c r="H154" s="154">
        <v>45</v>
      </c>
      <c r="I154" s="155">
        <v>4.75</v>
      </c>
      <c r="J154" s="155">
        <f t="shared" si="10"/>
        <v>213.75</v>
      </c>
      <c r="K154" s="156"/>
      <c r="L154" s="27"/>
      <c r="M154" s="157" t="s">
        <v>1</v>
      </c>
      <c r="N154" s="158" t="s">
        <v>37</v>
      </c>
      <c r="O154" s="159">
        <v>0</v>
      </c>
      <c r="P154" s="159">
        <f t="shared" si="11"/>
        <v>0</v>
      </c>
      <c r="Q154" s="159">
        <v>0</v>
      </c>
      <c r="R154" s="159">
        <f t="shared" si="12"/>
        <v>0</v>
      </c>
      <c r="S154" s="159">
        <v>0</v>
      </c>
      <c r="T154" s="160">
        <f t="shared" si="1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233</v>
      </c>
      <c r="AT154" s="161" t="s">
        <v>229</v>
      </c>
      <c r="AU154" s="161" t="s">
        <v>83</v>
      </c>
      <c r="AY154" s="14" t="s">
        <v>226</v>
      </c>
      <c r="BE154" s="162">
        <f t="shared" si="14"/>
        <v>0</v>
      </c>
      <c r="BF154" s="162">
        <f t="shared" si="15"/>
        <v>213.75</v>
      </c>
      <c r="BG154" s="162">
        <f t="shared" si="16"/>
        <v>0</v>
      </c>
      <c r="BH154" s="162">
        <f t="shared" si="17"/>
        <v>0</v>
      </c>
      <c r="BI154" s="162">
        <f t="shared" si="18"/>
        <v>0</v>
      </c>
      <c r="BJ154" s="14" t="s">
        <v>83</v>
      </c>
      <c r="BK154" s="162">
        <f t="shared" si="19"/>
        <v>213.75</v>
      </c>
      <c r="BL154" s="14" t="s">
        <v>233</v>
      </c>
      <c r="BM154" s="161" t="s">
        <v>312</v>
      </c>
    </row>
    <row r="155" spans="1:65" s="2" customFormat="1" ht="37.9" customHeight="1">
      <c r="A155" s="26"/>
      <c r="B155" s="149"/>
      <c r="C155" s="167" t="s">
        <v>266</v>
      </c>
      <c r="D155" s="167" t="s">
        <v>362</v>
      </c>
      <c r="E155" s="168" t="s">
        <v>2377</v>
      </c>
      <c r="F155" s="169" t="s">
        <v>2378</v>
      </c>
      <c r="G155" s="170" t="s">
        <v>269</v>
      </c>
      <c r="H155" s="171">
        <v>2</v>
      </c>
      <c r="I155" s="172">
        <v>79.84</v>
      </c>
      <c r="J155" s="172">
        <f t="shared" si="10"/>
        <v>159.68</v>
      </c>
      <c r="K155" s="173"/>
      <c r="L155" s="174"/>
      <c r="M155" s="175" t="s">
        <v>1</v>
      </c>
      <c r="N155" s="176" t="s">
        <v>37</v>
      </c>
      <c r="O155" s="159">
        <v>0</v>
      </c>
      <c r="P155" s="159">
        <f t="shared" si="11"/>
        <v>0</v>
      </c>
      <c r="Q155" s="159">
        <v>0</v>
      </c>
      <c r="R155" s="159">
        <f t="shared" si="12"/>
        <v>0</v>
      </c>
      <c r="S155" s="159">
        <v>0</v>
      </c>
      <c r="T155" s="160">
        <f t="shared" si="1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243</v>
      </c>
      <c r="AT155" s="161" t="s">
        <v>362</v>
      </c>
      <c r="AU155" s="161" t="s">
        <v>83</v>
      </c>
      <c r="AY155" s="14" t="s">
        <v>226</v>
      </c>
      <c r="BE155" s="162">
        <f t="shared" si="14"/>
        <v>0</v>
      </c>
      <c r="BF155" s="162">
        <f t="shared" si="15"/>
        <v>159.68</v>
      </c>
      <c r="BG155" s="162">
        <f t="shared" si="16"/>
        <v>0</v>
      </c>
      <c r="BH155" s="162">
        <f t="shared" si="17"/>
        <v>0</v>
      </c>
      <c r="BI155" s="162">
        <f t="shared" si="18"/>
        <v>0</v>
      </c>
      <c r="BJ155" s="14" t="s">
        <v>83</v>
      </c>
      <c r="BK155" s="162">
        <f t="shared" si="19"/>
        <v>159.68</v>
      </c>
      <c r="BL155" s="14" t="s">
        <v>233</v>
      </c>
      <c r="BM155" s="161" t="s">
        <v>315</v>
      </c>
    </row>
    <row r="156" spans="1:65" s="2" customFormat="1" ht="37.9" customHeight="1">
      <c r="A156" s="26"/>
      <c r="B156" s="149"/>
      <c r="C156" s="167" t="s">
        <v>316</v>
      </c>
      <c r="D156" s="167" t="s">
        <v>362</v>
      </c>
      <c r="E156" s="168" t="s">
        <v>2379</v>
      </c>
      <c r="F156" s="169" t="s">
        <v>2380</v>
      </c>
      <c r="G156" s="170" t="s">
        <v>269</v>
      </c>
      <c r="H156" s="171">
        <v>1</v>
      </c>
      <c r="I156" s="172">
        <v>76.53</v>
      </c>
      <c r="J156" s="172">
        <f t="shared" si="10"/>
        <v>76.53</v>
      </c>
      <c r="K156" s="173"/>
      <c r="L156" s="174"/>
      <c r="M156" s="175" t="s">
        <v>1</v>
      </c>
      <c r="N156" s="176" t="s">
        <v>37</v>
      </c>
      <c r="O156" s="159">
        <v>0</v>
      </c>
      <c r="P156" s="159">
        <f t="shared" si="11"/>
        <v>0</v>
      </c>
      <c r="Q156" s="159">
        <v>0</v>
      </c>
      <c r="R156" s="159">
        <f t="shared" si="12"/>
        <v>0</v>
      </c>
      <c r="S156" s="159">
        <v>0</v>
      </c>
      <c r="T156" s="160">
        <f t="shared" si="1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243</v>
      </c>
      <c r="AT156" s="161" t="s">
        <v>362</v>
      </c>
      <c r="AU156" s="161" t="s">
        <v>83</v>
      </c>
      <c r="AY156" s="14" t="s">
        <v>226</v>
      </c>
      <c r="BE156" s="162">
        <f t="shared" si="14"/>
        <v>0</v>
      </c>
      <c r="BF156" s="162">
        <f t="shared" si="15"/>
        <v>76.53</v>
      </c>
      <c r="BG156" s="162">
        <f t="shared" si="16"/>
        <v>0</v>
      </c>
      <c r="BH156" s="162">
        <f t="shared" si="17"/>
        <v>0</v>
      </c>
      <c r="BI156" s="162">
        <f t="shared" si="18"/>
        <v>0</v>
      </c>
      <c r="BJ156" s="14" t="s">
        <v>83</v>
      </c>
      <c r="BK156" s="162">
        <f t="shared" si="19"/>
        <v>76.53</v>
      </c>
      <c r="BL156" s="14" t="s">
        <v>233</v>
      </c>
      <c r="BM156" s="161" t="s">
        <v>319</v>
      </c>
    </row>
    <row r="157" spans="1:65" s="12" customFormat="1" ht="22.9" customHeight="1">
      <c r="B157" s="137"/>
      <c r="D157" s="138" t="s">
        <v>70</v>
      </c>
      <c r="E157" s="147" t="s">
        <v>284</v>
      </c>
      <c r="F157" s="147" t="s">
        <v>2381</v>
      </c>
      <c r="J157" s="148">
        <f>BK157</f>
        <v>338.68</v>
      </c>
      <c r="L157" s="137"/>
      <c r="M157" s="141"/>
      <c r="N157" s="142"/>
      <c r="O157" s="142"/>
      <c r="P157" s="143">
        <f>P158</f>
        <v>0</v>
      </c>
      <c r="Q157" s="142"/>
      <c r="R157" s="143">
        <f>R158</f>
        <v>0</v>
      </c>
      <c r="S157" s="142"/>
      <c r="T157" s="144">
        <f>T158</f>
        <v>0</v>
      </c>
      <c r="AR157" s="138" t="s">
        <v>78</v>
      </c>
      <c r="AT157" s="145" t="s">
        <v>70</v>
      </c>
      <c r="AU157" s="145" t="s">
        <v>78</v>
      </c>
      <c r="AY157" s="138" t="s">
        <v>226</v>
      </c>
      <c r="BK157" s="146">
        <f>BK158</f>
        <v>338.68</v>
      </c>
    </row>
    <row r="158" spans="1:65" s="2" customFormat="1" ht="33" customHeight="1">
      <c r="A158" s="26"/>
      <c r="B158" s="149"/>
      <c r="C158" s="150" t="s">
        <v>270</v>
      </c>
      <c r="D158" s="150" t="s">
        <v>229</v>
      </c>
      <c r="E158" s="151" t="s">
        <v>895</v>
      </c>
      <c r="F158" s="152" t="s">
        <v>896</v>
      </c>
      <c r="G158" s="153" t="s">
        <v>242</v>
      </c>
      <c r="H158" s="154">
        <v>9.4789999999999992</v>
      </c>
      <c r="I158" s="155">
        <v>35.729999999999997</v>
      </c>
      <c r="J158" s="155">
        <f>ROUND(I158*H158,2)</f>
        <v>338.68</v>
      </c>
      <c r="K158" s="156"/>
      <c r="L158" s="27"/>
      <c r="M158" s="157" t="s">
        <v>1</v>
      </c>
      <c r="N158" s="158" t="s">
        <v>37</v>
      </c>
      <c r="O158" s="159">
        <v>0</v>
      </c>
      <c r="P158" s="159">
        <f>O158*H158</f>
        <v>0</v>
      </c>
      <c r="Q158" s="159">
        <v>0</v>
      </c>
      <c r="R158" s="159">
        <f>Q158*H158</f>
        <v>0</v>
      </c>
      <c r="S158" s="159">
        <v>0</v>
      </c>
      <c r="T158" s="160">
        <f>S158*H158</f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233</v>
      </c>
      <c r="AT158" s="161" t="s">
        <v>229</v>
      </c>
      <c r="AU158" s="161" t="s">
        <v>83</v>
      </c>
      <c r="AY158" s="14" t="s">
        <v>226</v>
      </c>
      <c r="BE158" s="162">
        <f>IF(N158="základná",J158,0)</f>
        <v>0</v>
      </c>
      <c r="BF158" s="162">
        <f>IF(N158="znížená",J158,0)</f>
        <v>338.68</v>
      </c>
      <c r="BG158" s="162">
        <f>IF(N158="zákl. prenesená",J158,0)</f>
        <v>0</v>
      </c>
      <c r="BH158" s="162">
        <f>IF(N158="zníž. prenesená",J158,0)</f>
        <v>0</v>
      </c>
      <c r="BI158" s="162">
        <f>IF(N158="nulová",J158,0)</f>
        <v>0</v>
      </c>
      <c r="BJ158" s="14" t="s">
        <v>83</v>
      </c>
      <c r="BK158" s="162">
        <f>ROUND(I158*H158,2)</f>
        <v>338.68</v>
      </c>
      <c r="BL158" s="14" t="s">
        <v>233</v>
      </c>
      <c r="BM158" s="161" t="s">
        <v>324</v>
      </c>
    </row>
    <row r="159" spans="1:65" s="12" customFormat="1" ht="25.9" customHeight="1">
      <c r="B159" s="137"/>
      <c r="D159" s="138" t="s">
        <v>70</v>
      </c>
      <c r="E159" s="139" t="s">
        <v>289</v>
      </c>
      <c r="F159" s="139" t="s">
        <v>290</v>
      </c>
      <c r="J159" s="140">
        <f>BK159</f>
        <v>331.16</v>
      </c>
      <c r="L159" s="137"/>
      <c r="M159" s="141"/>
      <c r="N159" s="142"/>
      <c r="O159" s="142"/>
      <c r="P159" s="143">
        <f>P160</f>
        <v>0</v>
      </c>
      <c r="Q159" s="142"/>
      <c r="R159" s="143">
        <f>R160</f>
        <v>0</v>
      </c>
      <c r="S159" s="142"/>
      <c r="T159" s="144">
        <f>T160</f>
        <v>0</v>
      </c>
      <c r="AR159" s="138" t="s">
        <v>83</v>
      </c>
      <c r="AT159" s="145" t="s">
        <v>70</v>
      </c>
      <c r="AU159" s="145" t="s">
        <v>71</v>
      </c>
      <c r="AY159" s="138" t="s">
        <v>226</v>
      </c>
      <c r="BK159" s="146">
        <f>BK160</f>
        <v>331.16</v>
      </c>
    </row>
    <row r="160" spans="1:65" s="12" customFormat="1" ht="22.9" customHeight="1">
      <c r="B160" s="137"/>
      <c r="D160" s="138" t="s">
        <v>70</v>
      </c>
      <c r="E160" s="147" t="s">
        <v>486</v>
      </c>
      <c r="F160" s="147" t="s">
        <v>2382</v>
      </c>
      <c r="J160" s="148">
        <f>BK160</f>
        <v>331.16</v>
      </c>
      <c r="L160" s="137"/>
      <c r="M160" s="141"/>
      <c r="N160" s="142"/>
      <c r="O160" s="142"/>
      <c r="P160" s="143">
        <f>SUM(P161:P165)</f>
        <v>0</v>
      </c>
      <c r="Q160" s="142"/>
      <c r="R160" s="143">
        <f>SUM(R161:R165)</f>
        <v>0</v>
      </c>
      <c r="S160" s="142"/>
      <c r="T160" s="144">
        <f>SUM(T161:T165)</f>
        <v>0</v>
      </c>
      <c r="AR160" s="138" t="s">
        <v>83</v>
      </c>
      <c r="AT160" s="145" t="s">
        <v>70</v>
      </c>
      <c r="AU160" s="145" t="s">
        <v>78</v>
      </c>
      <c r="AY160" s="138" t="s">
        <v>226</v>
      </c>
      <c r="BK160" s="146">
        <f>SUM(BK161:BK165)</f>
        <v>331.16</v>
      </c>
    </row>
    <row r="161" spans="1:65" s="2" customFormat="1" ht="24.2" customHeight="1">
      <c r="A161" s="26"/>
      <c r="B161" s="149"/>
      <c r="C161" s="150" t="s">
        <v>327</v>
      </c>
      <c r="D161" s="150" t="s">
        <v>229</v>
      </c>
      <c r="E161" s="151" t="s">
        <v>2383</v>
      </c>
      <c r="F161" s="152" t="s">
        <v>2384</v>
      </c>
      <c r="G161" s="153" t="s">
        <v>238</v>
      </c>
      <c r="H161" s="154">
        <v>51.3</v>
      </c>
      <c r="I161" s="155">
        <v>1.52</v>
      </c>
      <c r="J161" s="155">
        <f>ROUND(I161*H161,2)</f>
        <v>77.98</v>
      </c>
      <c r="K161" s="156"/>
      <c r="L161" s="27"/>
      <c r="M161" s="157" t="s">
        <v>1</v>
      </c>
      <c r="N161" s="158" t="s">
        <v>37</v>
      </c>
      <c r="O161" s="159">
        <v>0</v>
      </c>
      <c r="P161" s="159">
        <f>O161*H161</f>
        <v>0</v>
      </c>
      <c r="Q161" s="159">
        <v>0</v>
      </c>
      <c r="R161" s="159">
        <f>Q161*H161</f>
        <v>0</v>
      </c>
      <c r="S161" s="159">
        <v>0</v>
      </c>
      <c r="T161" s="160">
        <f>S161*H161</f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257</v>
      </c>
      <c r="AT161" s="161" t="s">
        <v>229</v>
      </c>
      <c r="AU161" s="161" t="s">
        <v>83</v>
      </c>
      <c r="AY161" s="14" t="s">
        <v>226</v>
      </c>
      <c r="BE161" s="162">
        <f>IF(N161="základná",J161,0)</f>
        <v>0</v>
      </c>
      <c r="BF161" s="162">
        <f>IF(N161="znížená",J161,0)</f>
        <v>77.98</v>
      </c>
      <c r="BG161" s="162">
        <f>IF(N161="zákl. prenesená",J161,0)</f>
        <v>0</v>
      </c>
      <c r="BH161" s="162">
        <f>IF(N161="zníž. prenesená",J161,0)</f>
        <v>0</v>
      </c>
      <c r="BI161" s="162">
        <f>IF(N161="nulová",J161,0)</f>
        <v>0</v>
      </c>
      <c r="BJ161" s="14" t="s">
        <v>83</v>
      </c>
      <c r="BK161" s="162">
        <f>ROUND(I161*H161,2)</f>
        <v>77.98</v>
      </c>
      <c r="BL161" s="14" t="s">
        <v>257</v>
      </c>
      <c r="BM161" s="161" t="s">
        <v>330</v>
      </c>
    </row>
    <row r="162" spans="1:65" s="2" customFormat="1" ht="16.5" customHeight="1">
      <c r="A162" s="26"/>
      <c r="B162" s="149"/>
      <c r="C162" s="167" t="s">
        <v>276</v>
      </c>
      <c r="D162" s="167" t="s">
        <v>362</v>
      </c>
      <c r="E162" s="168" t="s">
        <v>2385</v>
      </c>
      <c r="F162" s="169" t="s">
        <v>2386</v>
      </c>
      <c r="G162" s="170" t="s">
        <v>242</v>
      </c>
      <c r="H162" s="171">
        <v>1.4999999999999999E-2</v>
      </c>
      <c r="I162" s="172">
        <v>1944.77</v>
      </c>
      <c r="J162" s="172">
        <f>ROUND(I162*H162,2)</f>
        <v>29.17</v>
      </c>
      <c r="K162" s="173"/>
      <c r="L162" s="174"/>
      <c r="M162" s="175" t="s">
        <v>1</v>
      </c>
      <c r="N162" s="176" t="s">
        <v>37</v>
      </c>
      <c r="O162" s="159">
        <v>0</v>
      </c>
      <c r="P162" s="159">
        <f>O162*H162</f>
        <v>0</v>
      </c>
      <c r="Q162" s="159">
        <v>0</v>
      </c>
      <c r="R162" s="159">
        <f>Q162*H162</f>
        <v>0</v>
      </c>
      <c r="S162" s="159">
        <v>0</v>
      </c>
      <c r="T162" s="160">
        <f>S162*H162</f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288</v>
      </c>
      <c r="AT162" s="161" t="s">
        <v>362</v>
      </c>
      <c r="AU162" s="161" t="s">
        <v>83</v>
      </c>
      <c r="AY162" s="14" t="s">
        <v>226</v>
      </c>
      <c r="BE162" s="162">
        <f>IF(N162="základná",J162,0)</f>
        <v>0</v>
      </c>
      <c r="BF162" s="162">
        <f>IF(N162="znížená",J162,0)</f>
        <v>29.17</v>
      </c>
      <c r="BG162" s="162">
        <f>IF(N162="zákl. prenesená",J162,0)</f>
        <v>0</v>
      </c>
      <c r="BH162" s="162">
        <f>IF(N162="zníž. prenesená",J162,0)</f>
        <v>0</v>
      </c>
      <c r="BI162" s="162">
        <f>IF(N162="nulová",J162,0)</f>
        <v>0</v>
      </c>
      <c r="BJ162" s="14" t="s">
        <v>83</v>
      </c>
      <c r="BK162" s="162">
        <f>ROUND(I162*H162,2)</f>
        <v>29.17</v>
      </c>
      <c r="BL162" s="14" t="s">
        <v>257</v>
      </c>
      <c r="BM162" s="161" t="s">
        <v>408</v>
      </c>
    </row>
    <row r="163" spans="1:65" s="2" customFormat="1" ht="24.2" customHeight="1">
      <c r="A163" s="26"/>
      <c r="B163" s="149"/>
      <c r="C163" s="150" t="s">
        <v>409</v>
      </c>
      <c r="D163" s="150" t="s">
        <v>229</v>
      </c>
      <c r="E163" s="151" t="s">
        <v>2387</v>
      </c>
      <c r="F163" s="152" t="s">
        <v>2388</v>
      </c>
      <c r="G163" s="153" t="s">
        <v>238</v>
      </c>
      <c r="H163" s="154">
        <v>34.200000000000003</v>
      </c>
      <c r="I163" s="155">
        <v>4.03</v>
      </c>
      <c r="J163" s="155">
        <f>ROUND(I163*H163,2)</f>
        <v>137.83000000000001</v>
      </c>
      <c r="K163" s="156"/>
      <c r="L163" s="27"/>
      <c r="M163" s="157" t="s">
        <v>1</v>
      </c>
      <c r="N163" s="158" t="s">
        <v>37</v>
      </c>
      <c r="O163" s="159">
        <v>0</v>
      </c>
      <c r="P163" s="159">
        <f>O163*H163</f>
        <v>0</v>
      </c>
      <c r="Q163" s="159">
        <v>0</v>
      </c>
      <c r="R163" s="159">
        <f>Q163*H163</f>
        <v>0</v>
      </c>
      <c r="S163" s="159">
        <v>0</v>
      </c>
      <c r="T163" s="160">
        <f>S163*H163</f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257</v>
      </c>
      <c r="AT163" s="161" t="s">
        <v>229</v>
      </c>
      <c r="AU163" s="161" t="s">
        <v>83</v>
      </c>
      <c r="AY163" s="14" t="s">
        <v>226</v>
      </c>
      <c r="BE163" s="162">
        <f>IF(N163="základná",J163,0)</f>
        <v>0</v>
      </c>
      <c r="BF163" s="162">
        <f>IF(N163="znížená",J163,0)</f>
        <v>137.83000000000001</v>
      </c>
      <c r="BG163" s="162">
        <f>IF(N163="zákl. prenesená",J163,0)</f>
        <v>0</v>
      </c>
      <c r="BH163" s="162">
        <f>IF(N163="zníž. prenesená",J163,0)</f>
        <v>0</v>
      </c>
      <c r="BI163" s="162">
        <f>IF(N163="nulová",J163,0)</f>
        <v>0</v>
      </c>
      <c r="BJ163" s="14" t="s">
        <v>83</v>
      </c>
      <c r="BK163" s="162">
        <f>ROUND(I163*H163,2)</f>
        <v>137.83000000000001</v>
      </c>
      <c r="BL163" s="14" t="s">
        <v>257</v>
      </c>
      <c r="BM163" s="161" t="s">
        <v>412</v>
      </c>
    </row>
    <row r="164" spans="1:65" s="2" customFormat="1" ht="24.2" customHeight="1">
      <c r="A164" s="26"/>
      <c r="B164" s="149"/>
      <c r="C164" s="167" t="s">
        <v>279</v>
      </c>
      <c r="D164" s="167" t="s">
        <v>362</v>
      </c>
      <c r="E164" s="168" t="s">
        <v>2389</v>
      </c>
      <c r="F164" s="169" t="s">
        <v>2390</v>
      </c>
      <c r="G164" s="170" t="s">
        <v>238</v>
      </c>
      <c r="H164" s="171">
        <v>37.619999999999997</v>
      </c>
      <c r="I164" s="172">
        <v>2.23</v>
      </c>
      <c r="J164" s="172">
        <f>ROUND(I164*H164,2)</f>
        <v>83.89</v>
      </c>
      <c r="K164" s="173"/>
      <c r="L164" s="174"/>
      <c r="M164" s="175" t="s">
        <v>1</v>
      </c>
      <c r="N164" s="176" t="s">
        <v>37</v>
      </c>
      <c r="O164" s="159">
        <v>0</v>
      </c>
      <c r="P164" s="159">
        <f>O164*H164</f>
        <v>0</v>
      </c>
      <c r="Q164" s="159">
        <v>0</v>
      </c>
      <c r="R164" s="159">
        <f>Q164*H164</f>
        <v>0</v>
      </c>
      <c r="S164" s="159">
        <v>0</v>
      </c>
      <c r="T164" s="160">
        <f>S164*H164</f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288</v>
      </c>
      <c r="AT164" s="161" t="s">
        <v>362</v>
      </c>
      <c r="AU164" s="161" t="s">
        <v>83</v>
      </c>
      <c r="AY164" s="14" t="s">
        <v>226</v>
      </c>
      <c r="BE164" s="162">
        <f>IF(N164="základná",J164,0)</f>
        <v>0</v>
      </c>
      <c r="BF164" s="162">
        <f>IF(N164="znížená",J164,0)</f>
        <v>83.89</v>
      </c>
      <c r="BG164" s="162">
        <f>IF(N164="zákl. prenesená",J164,0)</f>
        <v>0</v>
      </c>
      <c r="BH164" s="162">
        <f>IF(N164="zníž. prenesená",J164,0)</f>
        <v>0</v>
      </c>
      <c r="BI164" s="162">
        <f>IF(N164="nulová",J164,0)</f>
        <v>0</v>
      </c>
      <c r="BJ164" s="14" t="s">
        <v>83</v>
      </c>
      <c r="BK164" s="162">
        <f>ROUND(I164*H164,2)</f>
        <v>83.89</v>
      </c>
      <c r="BL164" s="14" t="s">
        <v>257</v>
      </c>
      <c r="BM164" s="161" t="s">
        <v>415</v>
      </c>
    </row>
    <row r="165" spans="1:65" s="2" customFormat="1" ht="24.2" customHeight="1">
      <c r="A165" s="26"/>
      <c r="B165" s="149"/>
      <c r="C165" s="150" t="s">
        <v>416</v>
      </c>
      <c r="D165" s="150" t="s">
        <v>229</v>
      </c>
      <c r="E165" s="151" t="s">
        <v>495</v>
      </c>
      <c r="F165" s="152" t="s">
        <v>496</v>
      </c>
      <c r="G165" s="153" t="s">
        <v>242</v>
      </c>
      <c r="H165" s="154">
        <v>7.0000000000000007E-2</v>
      </c>
      <c r="I165" s="155">
        <v>32.76</v>
      </c>
      <c r="J165" s="155">
        <f>ROUND(I165*H165,2)</f>
        <v>2.29</v>
      </c>
      <c r="K165" s="156"/>
      <c r="L165" s="27"/>
      <c r="M165" s="163" t="s">
        <v>1</v>
      </c>
      <c r="N165" s="164" t="s">
        <v>37</v>
      </c>
      <c r="O165" s="165">
        <v>0</v>
      </c>
      <c r="P165" s="165">
        <f>O165*H165</f>
        <v>0</v>
      </c>
      <c r="Q165" s="165">
        <v>0</v>
      </c>
      <c r="R165" s="165">
        <f>Q165*H165</f>
        <v>0</v>
      </c>
      <c r="S165" s="165">
        <v>0</v>
      </c>
      <c r="T165" s="166">
        <f>S165*H165</f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257</v>
      </c>
      <c r="AT165" s="161" t="s">
        <v>229</v>
      </c>
      <c r="AU165" s="161" t="s">
        <v>83</v>
      </c>
      <c r="AY165" s="14" t="s">
        <v>226</v>
      </c>
      <c r="BE165" s="162">
        <f>IF(N165="základná",J165,0)</f>
        <v>0</v>
      </c>
      <c r="BF165" s="162">
        <f>IF(N165="znížená",J165,0)</f>
        <v>2.29</v>
      </c>
      <c r="BG165" s="162">
        <f>IF(N165="zákl. prenesená",J165,0)</f>
        <v>0</v>
      </c>
      <c r="BH165" s="162">
        <f>IF(N165="zníž. prenesená",J165,0)</f>
        <v>0</v>
      </c>
      <c r="BI165" s="162">
        <f>IF(N165="nulová",J165,0)</f>
        <v>0</v>
      </c>
      <c r="BJ165" s="14" t="s">
        <v>83</v>
      </c>
      <c r="BK165" s="162">
        <f>ROUND(I165*H165,2)</f>
        <v>2.29</v>
      </c>
      <c r="BL165" s="14" t="s">
        <v>257</v>
      </c>
      <c r="BM165" s="161" t="s">
        <v>419</v>
      </c>
    </row>
    <row r="166" spans="1:65" s="2" customFormat="1" ht="6.95" customHeight="1">
      <c r="A166" s="26"/>
      <c r="B166" s="44"/>
      <c r="C166" s="45"/>
      <c r="D166" s="45"/>
      <c r="E166" s="45"/>
      <c r="F166" s="45"/>
      <c r="G166" s="45"/>
      <c r="H166" s="45"/>
      <c r="I166" s="45"/>
      <c r="J166" s="45"/>
      <c r="K166" s="45"/>
      <c r="L166" s="27"/>
      <c r="M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</row>
    <row r="168" spans="1:65">
      <c r="H168" s="179"/>
    </row>
  </sheetData>
  <autoFilter ref="C127:K165" xr:uid="{00000000-0009-0000-0000-000013000000}"/>
  <mergeCells count="11">
    <mergeCell ref="E120:H120"/>
    <mergeCell ref="E7:H7"/>
    <mergeCell ref="E9:H9"/>
    <mergeCell ref="E11:H11"/>
    <mergeCell ref="E29:H29"/>
    <mergeCell ref="E85:H85"/>
    <mergeCell ref="L2:V2"/>
    <mergeCell ref="E87:H87"/>
    <mergeCell ref="E89:H89"/>
    <mergeCell ref="E116:H116"/>
    <mergeCell ref="E118:H11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BM167"/>
  <sheetViews>
    <sheetView showGridLines="0" topLeftCell="A128" workbookViewId="0">
      <selection activeCell="I128" sqref="I128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164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s="1" customFormat="1" ht="12" customHeight="1">
      <c r="B8" s="17"/>
      <c r="D8" s="23" t="s">
        <v>192</v>
      </c>
      <c r="L8" s="17"/>
    </row>
    <row r="9" spans="1:46" s="2" customFormat="1" ht="16.5" customHeight="1">
      <c r="A9" s="26"/>
      <c r="B9" s="27"/>
      <c r="C9" s="26"/>
      <c r="D9" s="26"/>
      <c r="E9" s="224" t="s">
        <v>2197</v>
      </c>
      <c r="F9" s="223"/>
      <c r="G9" s="223"/>
      <c r="H9" s="223"/>
      <c r="I9" s="26"/>
      <c r="J9" s="26"/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 ht="12" customHeight="1">
      <c r="A10" s="26"/>
      <c r="B10" s="27"/>
      <c r="C10" s="26"/>
      <c r="D10" s="23" t="s">
        <v>194</v>
      </c>
      <c r="E10" s="26"/>
      <c r="F10" s="26"/>
      <c r="G10" s="26"/>
      <c r="H10" s="26"/>
      <c r="I10" s="26"/>
      <c r="J10" s="26"/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16.5" customHeight="1">
      <c r="A11" s="26"/>
      <c r="B11" s="27"/>
      <c r="C11" s="26"/>
      <c r="D11" s="26"/>
      <c r="E11" s="189" t="s">
        <v>2391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>
      <c r="A12" s="26"/>
      <c r="B12" s="27"/>
      <c r="C12" s="26"/>
      <c r="D12" s="26"/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2" customHeight="1">
      <c r="A13" s="26"/>
      <c r="B13" s="27"/>
      <c r="C13" s="26"/>
      <c r="D13" s="23" t="s">
        <v>14</v>
      </c>
      <c r="E13" s="26"/>
      <c r="F13" s="21" t="s">
        <v>1</v>
      </c>
      <c r="G13" s="26"/>
      <c r="H13" s="26"/>
      <c r="I13" s="23" t="s">
        <v>15</v>
      </c>
      <c r="J13" s="21" t="s">
        <v>1</v>
      </c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12" customHeight="1">
      <c r="A14" s="26"/>
      <c r="B14" s="27"/>
      <c r="C14" s="26"/>
      <c r="D14" s="23" t="s">
        <v>16</v>
      </c>
      <c r="E14" s="26"/>
      <c r="F14" s="21" t="s">
        <v>17</v>
      </c>
      <c r="G14" s="26"/>
      <c r="H14" s="26"/>
      <c r="I14" s="23" t="s">
        <v>18</v>
      </c>
      <c r="J14" s="52" t="str">
        <f>'Rekapitulácia stavby'!AN8</f>
        <v>12. 5. 2022</v>
      </c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0.9" customHeight="1">
      <c r="A15" s="26"/>
      <c r="B15" s="27"/>
      <c r="C15" s="26"/>
      <c r="D15" s="26"/>
      <c r="E15" s="26"/>
      <c r="F15" s="26"/>
      <c r="G15" s="26"/>
      <c r="H15" s="26"/>
      <c r="I15" s="26"/>
      <c r="J15" s="26"/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20</v>
      </c>
      <c r="E16" s="26"/>
      <c r="F16" s="26"/>
      <c r="G16" s="26"/>
      <c r="H16" s="26"/>
      <c r="I16" s="23" t="s">
        <v>21</v>
      </c>
      <c r="J16" s="21" t="s">
        <v>1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8" customHeight="1">
      <c r="A17" s="26"/>
      <c r="B17" s="27"/>
      <c r="C17" s="26"/>
      <c r="D17" s="26"/>
      <c r="E17" s="21" t="s">
        <v>22</v>
      </c>
      <c r="F17" s="26"/>
      <c r="G17" s="26"/>
      <c r="H17" s="26"/>
      <c r="I17" s="23" t="s">
        <v>23</v>
      </c>
      <c r="J17" s="21" t="s">
        <v>1</v>
      </c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6.95" customHeight="1">
      <c r="A18" s="26"/>
      <c r="B18" s="27"/>
      <c r="C18" s="26"/>
      <c r="D18" s="26"/>
      <c r="E18" s="26"/>
      <c r="F18" s="26"/>
      <c r="G18" s="26"/>
      <c r="H18" s="26"/>
      <c r="I18" s="26"/>
      <c r="J18" s="26"/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2" customHeight="1">
      <c r="A19" s="26"/>
      <c r="B19" s="27"/>
      <c r="C19" s="26"/>
      <c r="D19" s="23" t="s">
        <v>24</v>
      </c>
      <c r="E19" s="26"/>
      <c r="F19" s="26"/>
      <c r="G19" s="26"/>
      <c r="H19" s="26"/>
      <c r="I19" s="23" t="s">
        <v>21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18" customHeight="1">
      <c r="A20" s="26"/>
      <c r="B20" s="27"/>
      <c r="C20" s="26"/>
      <c r="D20" s="26"/>
      <c r="E20" s="21" t="s">
        <v>25</v>
      </c>
      <c r="F20" s="26"/>
      <c r="G20" s="26"/>
      <c r="H20" s="26"/>
      <c r="I20" s="23" t="s">
        <v>23</v>
      </c>
      <c r="J20" s="21" t="s">
        <v>1</v>
      </c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6.95" customHeight="1">
      <c r="A21" s="26"/>
      <c r="B21" s="27"/>
      <c r="C21" s="26"/>
      <c r="D21" s="26"/>
      <c r="E21" s="26"/>
      <c r="F21" s="26"/>
      <c r="G21" s="26"/>
      <c r="H21" s="26"/>
      <c r="I21" s="26"/>
      <c r="J21" s="26"/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2" customHeight="1">
      <c r="A22" s="26"/>
      <c r="B22" s="27"/>
      <c r="C22" s="26"/>
      <c r="D22" s="23" t="s">
        <v>26</v>
      </c>
      <c r="E22" s="26"/>
      <c r="F22" s="26"/>
      <c r="G22" s="26"/>
      <c r="H22" s="26"/>
      <c r="I22" s="23" t="s">
        <v>21</v>
      </c>
      <c r="J22" s="21" t="str">
        <f>IF('Rekapitulácia stavby'!AN16="","",'Rekapitulácia stavby'!AN16)</f>
        <v/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18" customHeight="1">
      <c r="A23" s="26"/>
      <c r="B23" s="27"/>
      <c r="C23" s="26"/>
      <c r="D23" s="26"/>
      <c r="E23" s="21" t="str">
        <f>IF('Rekapitulácia stavby'!E17="","",'Rekapitulácia stavby'!E17)</f>
        <v xml:space="preserve"> </v>
      </c>
      <c r="F23" s="26"/>
      <c r="G23" s="26"/>
      <c r="H23" s="26"/>
      <c r="I23" s="23" t="s">
        <v>23</v>
      </c>
      <c r="J23" s="21" t="str">
        <f>IF('Rekapitulácia stavby'!AN17="","",'Rekapitulácia stavby'!AN17)</f>
        <v/>
      </c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6.95" customHeight="1">
      <c r="A24" s="26"/>
      <c r="B24" s="27"/>
      <c r="C24" s="26"/>
      <c r="D24" s="26"/>
      <c r="E24" s="26"/>
      <c r="F24" s="26"/>
      <c r="G24" s="26"/>
      <c r="H24" s="26"/>
      <c r="I24" s="26"/>
      <c r="J24" s="26"/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2" customHeight="1">
      <c r="A25" s="26"/>
      <c r="B25" s="27"/>
      <c r="C25" s="26"/>
      <c r="D25" s="23" t="s">
        <v>29</v>
      </c>
      <c r="E25" s="26"/>
      <c r="F25" s="26"/>
      <c r="G25" s="26"/>
      <c r="H25" s="26"/>
      <c r="I25" s="23" t="s">
        <v>21</v>
      </c>
      <c r="J25" s="21" t="str">
        <f>IF('Rekapitulácia stavby'!AN19="","",'Rekapitulácia stavby'!AN19)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18" customHeight="1">
      <c r="A26" s="26"/>
      <c r="B26" s="27"/>
      <c r="C26" s="26"/>
      <c r="D26" s="26"/>
      <c r="E26" s="21" t="str">
        <f>IF('Rekapitulácia stavby'!E20="","",'Rekapitulácia stavby'!E20)</f>
        <v xml:space="preserve"> </v>
      </c>
      <c r="F26" s="26"/>
      <c r="G26" s="26"/>
      <c r="H26" s="26"/>
      <c r="I26" s="23" t="s">
        <v>23</v>
      </c>
      <c r="J26" s="21" t="str">
        <f>IF('Rekapitulácia stavby'!AN20="","",'Rekapitulácia stavby'!AN20)</f>
        <v/>
      </c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6.95" customHeight="1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2" customHeight="1">
      <c r="A28" s="26"/>
      <c r="B28" s="27"/>
      <c r="C28" s="26"/>
      <c r="D28" s="23" t="s">
        <v>30</v>
      </c>
      <c r="E28" s="26"/>
      <c r="F28" s="26"/>
      <c r="G28" s="26"/>
      <c r="H28" s="26"/>
      <c r="I28" s="26"/>
      <c r="J28" s="26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8" customFormat="1" ht="16.5" customHeight="1">
      <c r="A29" s="98"/>
      <c r="B29" s="99"/>
      <c r="C29" s="98"/>
      <c r="D29" s="98"/>
      <c r="E29" s="218" t="s">
        <v>1</v>
      </c>
      <c r="F29" s="218"/>
      <c r="G29" s="218"/>
      <c r="H29" s="218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6.95" customHeight="1">
      <c r="A30" s="26"/>
      <c r="B30" s="27"/>
      <c r="C30" s="26"/>
      <c r="D30" s="26"/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6.95" customHeight="1">
      <c r="A31" s="26"/>
      <c r="B31" s="27"/>
      <c r="C31" s="26"/>
      <c r="D31" s="63"/>
      <c r="E31" s="63"/>
      <c r="F31" s="63"/>
      <c r="G31" s="63"/>
      <c r="H31" s="63"/>
      <c r="I31" s="63"/>
      <c r="J31" s="63"/>
      <c r="K31" s="63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25.35" customHeight="1">
      <c r="A32" s="26"/>
      <c r="B32" s="27"/>
      <c r="C32" s="26"/>
      <c r="D32" s="101" t="s">
        <v>31</v>
      </c>
      <c r="E32" s="26"/>
      <c r="F32" s="26"/>
      <c r="G32" s="26"/>
      <c r="H32" s="26"/>
      <c r="I32" s="26"/>
      <c r="J32" s="68">
        <f>ROUND(J128, 2)</f>
        <v>6105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customHeight="1">
      <c r="A34" s="26"/>
      <c r="B34" s="27"/>
      <c r="C34" s="26"/>
      <c r="D34" s="26"/>
      <c r="E34" s="26"/>
      <c r="F34" s="30" t="s">
        <v>33</v>
      </c>
      <c r="G34" s="26"/>
      <c r="H34" s="26"/>
      <c r="I34" s="30" t="s">
        <v>32</v>
      </c>
      <c r="J34" s="30" t="s">
        <v>34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customHeight="1">
      <c r="A35" s="26"/>
      <c r="B35" s="27"/>
      <c r="C35" s="26"/>
      <c r="D35" s="97" t="s">
        <v>35</v>
      </c>
      <c r="E35" s="32" t="s">
        <v>36</v>
      </c>
      <c r="F35" s="102">
        <f>ROUND((SUM(BE128:BE164)),  2)</f>
        <v>0</v>
      </c>
      <c r="G35" s="103"/>
      <c r="H35" s="103"/>
      <c r="I35" s="104">
        <v>0.2</v>
      </c>
      <c r="J35" s="102">
        <f>ROUND(((SUM(BE128:BE164))*I35),  2)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32" t="s">
        <v>37</v>
      </c>
      <c r="F36" s="105">
        <f>ROUND((SUM(BF128:BF164)),  2)</f>
        <v>6105</v>
      </c>
      <c r="G36" s="26"/>
      <c r="H36" s="26"/>
      <c r="I36" s="106">
        <v>0.2</v>
      </c>
      <c r="J36" s="105">
        <f>ROUND(((SUM(BF128:BF164))*I36),  2)</f>
        <v>1221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hidden="1" customHeight="1">
      <c r="A37" s="26"/>
      <c r="B37" s="27"/>
      <c r="C37" s="26"/>
      <c r="D37" s="26"/>
      <c r="E37" s="23" t="s">
        <v>38</v>
      </c>
      <c r="F37" s="105">
        <f>ROUND((SUM(BG128:BG164)),  2)</f>
        <v>0</v>
      </c>
      <c r="G37" s="26"/>
      <c r="H37" s="26"/>
      <c r="I37" s="106">
        <v>0.2</v>
      </c>
      <c r="J37" s="105">
        <f>0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hidden="1" customHeight="1">
      <c r="A38" s="26"/>
      <c r="B38" s="27"/>
      <c r="C38" s="26"/>
      <c r="D38" s="26"/>
      <c r="E38" s="23" t="s">
        <v>39</v>
      </c>
      <c r="F38" s="105">
        <f>ROUND((SUM(BH128:BH164)),  2)</f>
        <v>0</v>
      </c>
      <c r="G38" s="26"/>
      <c r="H38" s="26"/>
      <c r="I38" s="106">
        <v>0.2</v>
      </c>
      <c r="J38" s="105">
        <f>0</f>
        <v>0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32" t="s">
        <v>40</v>
      </c>
      <c r="F39" s="102">
        <f>ROUND((SUM(BI128:BI164)),  2)</f>
        <v>0</v>
      </c>
      <c r="G39" s="103"/>
      <c r="H39" s="103"/>
      <c r="I39" s="104">
        <v>0</v>
      </c>
      <c r="J39" s="102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6.95" customHeight="1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25.35" customHeight="1">
      <c r="A41" s="26"/>
      <c r="B41" s="27"/>
      <c r="C41" s="107"/>
      <c r="D41" s="108" t="s">
        <v>41</v>
      </c>
      <c r="E41" s="57"/>
      <c r="F41" s="57"/>
      <c r="G41" s="109" t="s">
        <v>42</v>
      </c>
      <c r="H41" s="110" t="s">
        <v>43</v>
      </c>
      <c r="I41" s="57"/>
      <c r="J41" s="111">
        <f>SUM(J32:J39)</f>
        <v>7326</v>
      </c>
      <c r="K41" s="112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14.4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2" customFormat="1" ht="16.5" customHeight="1">
      <c r="A87" s="26"/>
      <c r="B87" s="27"/>
      <c r="C87" s="26"/>
      <c r="D87" s="26"/>
      <c r="E87" s="224" t="s">
        <v>2197</v>
      </c>
      <c r="F87" s="223"/>
      <c r="G87" s="223"/>
      <c r="H87" s="223"/>
      <c r="I87" s="26"/>
      <c r="J87" s="26"/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31" s="2" customFormat="1" ht="12" customHeight="1">
      <c r="A88" s="26"/>
      <c r="B88" s="27"/>
      <c r="C88" s="23" t="s">
        <v>194</v>
      </c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31" s="2" customFormat="1" ht="16.5" customHeight="1">
      <c r="A89" s="26"/>
      <c r="B89" s="27"/>
      <c r="C89" s="26"/>
      <c r="D89" s="26"/>
      <c r="E89" s="189" t="str">
        <f>E11</f>
        <v>SO 04.4 - Vodomerná šachta - VŠ - stavebná časť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6.95" customHeight="1">
      <c r="A90" s="26"/>
      <c r="B90" s="27"/>
      <c r="C90" s="26"/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2" customHeight="1">
      <c r="A91" s="26"/>
      <c r="B91" s="27"/>
      <c r="C91" s="23" t="s">
        <v>16</v>
      </c>
      <c r="D91" s="26"/>
      <c r="E91" s="26"/>
      <c r="F91" s="21" t="str">
        <f>F14</f>
        <v>kú: Jelka,p.č.:1174/1,4,24,25</v>
      </c>
      <c r="G91" s="26"/>
      <c r="H91" s="26"/>
      <c r="I91" s="23" t="s">
        <v>18</v>
      </c>
      <c r="J91" s="52" t="str">
        <f>IF(J14="","",J14)</f>
        <v>12. 5. 2022</v>
      </c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5.2" customHeight="1">
      <c r="A93" s="26"/>
      <c r="B93" s="27"/>
      <c r="C93" s="23" t="s">
        <v>20</v>
      </c>
      <c r="D93" s="26"/>
      <c r="E93" s="26"/>
      <c r="F93" s="21" t="str">
        <f>E17</f>
        <v>Obec Jelka, Mierová 959/17, 925 23 Jelka</v>
      </c>
      <c r="G93" s="26"/>
      <c r="H93" s="26"/>
      <c r="I93" s="23" t="s">
        <v>26</v>
      </c>
      <c r="J93" s="24" t="str">
        <f>E23</f>
        <v xml:space="preserve"> 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15.2" customHeight="1">
      <c r="A94" s="26"/>
      <c r="B94" s="27"/>
      <c r="C94" s="23" t="s">
        <v>24</v>
      </c>
      <c r="D94" s="26"/>
      <c r="E94" s="26"/>
      <c r="F94" s="21" t="str">
        <f>IF(E20="","",E20)</f>
        <v>BALA, a.s., Veľká Budafa 66, 930 34 Holice</v>
      </c>
      <c r="G94" s="26"/>
      <c r="H94" s="26"/>
      <c r="I94" s="23" t="s">
        <v>29</v>
      </c>
      <c r="J94" s="24" t="str">
        <f>E26</f>
        <v xml:space="preserve"> </v>
      </c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0.35" customHeight="1">
      <c r="A95" s="26"/>
      <c r="B95" s="27"/>
      <c r="C95" s="26"/>
      <c r="D95" s="26"/>
      <c r="E95" s="26"/>
      <c r="F95" s="26"/>
      <c r="G95" s="26"/>
      <c r="H95" s="26"/>
      <c r="I95" s="26"/>
      <c r="J95" s="26"/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29.25" customHeight="1">
      <c r="A96" s="26"/>
      <c r="B96" s="27"/>
      <c r="C96" s="115" t="s">
        <v>199</v>
      </c>
      <c r="D96" s="107"/>
      <c r="E96" s="107"/>
      <c r="F96" s="107"/>
      <c r="G96" s="107"/>
      <c r="H96" s="107"/>
      <c r="I96" s="107"/>
      <c r="J96" s="116" t="s">
        <v>200</v>
      </c>
      <c r="K96" s="107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2.9" customHeight="1">
      <c r="A98" s="26"/>
      <c r="B98" s="27"/>
      <c r="C98" s="117" t="s">
        <v>201</v>
      </c>
      <c r="D98" s="26"/>
      <c r="E98" s="26"/>
      <c r="F98" s="26"/>
      <c r="G98" s="26"/>
      <c r="H98" s="26"/>
      <c r="I98" s="26"/>
      <c r="J98" s="68">
        <f>J128</f>
        <v>6104.9999999999991</v>
      </c>
      <c r="K98" s="26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U98" s="14" t="s">
        <v>202</v>
      </c>
    </row>
    <row r="99" spans="1:47" s="9" customFormat="1" ht="24.95" customHeight="1">
      <c r="B99" s="118"/>
      <c r="D99" s="119" t="s">
        <v>203</v>
      </c>
      <c r="E99" s="120"/>
      <c r="F99" s="120"/>
      <c r="G99" s="120"/>
      <c r="H99" s="120"/>
      <c r="I99" s="120"/>
      <c r="J99" s="121">
        <f>J129</f>
        <v>5684.2899999999991</v>
      </c>
      <c r="L99" s="118"/>
    </row>
    <row r="100" spans="1:47" s="10" customFormat="1" ht="19.899999999999999" customHeight="1">
      <c r="B100" s="122"/>
      <c r="D100" s="123" t="s">
        <v>332</v>
      </c>
      <c r="E100" s="124"/>
      <c r="F100" s="124"/>
      <c r="G100" s="124"/>
      <c r="H100" s="124"/>
      <c r="I100" s="124"/>
      <c r="J100" s="125">
        <f>J130</f>
        <v>521.83999999999992</v>
      </c>
      <c r="L100" s="122"/>
    </row>
    <row r="101" spans="1:47" s="10" customFormat="1" ht="19.899999999999999" customHeight="1">
      <c r="B101" s="122"/>
      <c r="D101" s="123" t="s">
        <v>334</v>
      </c>
      <c r="E101" s="124"/>
      <c r="F101" s="124"/>
      <c r="G101" s="124"/>
      <c r="H101" s="124"/>
      <c r="I101" s="124"/>
      <c r="J101" s="125">
        <f>J141</f>
        <v>752.56</v>
      </c>
      <c r="L101" s="122"/>
    </row>
    <row r="102" spans="1:47" s="10" customFormat="1" ht="19.899999999999999" customHeight="1">
      <c r="B102" s="122"/>
      <c r="D102" s="123" t="s">
        <v>1704</v>
      </c>
      <c r="E102" s="124"/>
      <c r="F102" s="124"/>
      <c r="G102" s="124"/>
      <c r="H102" s="124"/>
      <c r="I102" s="124"/>
      <c r="J102" s="125">
        <f>J143</f>
        <v>100.6</v>
      </c>
      <c r="L102" s="122"/>
    </row>
    <row r="103" spans="1:47" s="10" customFormat="1" ht="19.899999999999999" customHeight="1">
      <c r="B103" s="122"/>
      <c r="D103" s="123" t="s">
        <v>2345</v>
      </c>
      <c r="E103" s="124"/>
      <c r="F103" s="124"/>
      <c r="G103" s="124"/>
      <c r="H103" s="124"/>
      <c r="I103" s="124"/>
      <c r="J103" s="125">
        <f>J149</f>
        <v>3945.6699999999996</v>
      </c>
      <c r="L103" s="122"/>
    </row>
    <row r="104" spans="1:47" s="10" customFormat="1" ht="19.899999999999999" customHeight="1">
      <c r="B104" s="122"/>
      <c r="D104" s="123" t="s">
        <v>2346</v>
      </c>
      <c r="E104" s="124"/>
      <c r="F104" s="124"/>
      <c r="G104" s="124"/>
      <c r="H104" s="124"/>
      <c r="I104" s="124"/>
      <c r="J104" s="125">
        <f>J156</f>
        <v>363.62</v>
      </c>
      <c r="L104" s="122"/>
    </row>
    <row r="105" spans="1:47" s="9" customFormat="1" ht="24.95" customHeight="1">
      <c r="B105" s="118"/>
      <c r="D105" s="119" t="s">
        <v>207</v>
      </c>
      <c r="E105" s="120"/>
      <c r="F105" s="120"/>
      <c r="G105" s="120"/>
      <c r="H105" s="120"/>
      <c r="I105" s="120"/>
      <c r="J105" s="121">
        <f>J158</f>
        <v>420.71</v>
      </c>
      <c r="L105" s="118"/>
    </row>
    <row r="106" spans="1:47" s="10" customFormat="1" ht="19.899999999999999" customHeight="1">
      <c r="B106" s="122"/>
      <c r="D106" s="123" t="s">
        <v>2347</v>
      </c>
      <c r="E106" s="124"/>
      <c r="F106" s="124"/>
      <c r="G106" s="124"/>
      <c r="H106" s="124"/>
      <c r="I106" s="124"/>
      <c r="J106" s="125">
        <f>J159</f>
        <v>420.71</v>
      </c>
      <c r="L106" s="122"/>
    </row>
    <row r="107" spans="1:47" s="2" customFormat="1" ht="21.75" customHeight="1">
      <c r="A107" s="26"/>
      <c r="B107" s="27"/>
      <c r="C107" s="26"/>
      <c r="D107" s="26"/>
      <c r="E107" s="26"/>
      <c r="F107" s="26"/>
      <c r="G107" s="26"/>
      <c r="H107" s="26"/>
      <c r="I107" s="26"/>
      <c r="J107" s="26"/>
      <c r="K107" s="26"/>
      <c r="L107" s="39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</row>
    <row r="108" spans="1:47" s="2" customFormat="1" ht="6.95" customHeight="1">
      <c r="A108" s="26"/>
      <c r="B108" s="44"/>
      <c r="C108" s="45"/>
      <c r="D108" s="45"/>
      <c r="E108" s="45"/>
      <c r="F108" s="45"/>
      <c r="G108" s="45"/>
      <c r="H108" s="45"/>
      <c r="I108" s="45"/>
      <c r="J108" s="45"/>
      <c r="K108" s="45"/>
      <c r="L108" s="39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</row>
    <row r="112" spans="1:47" s="2" customFormat="1" ht="6.95" customHeight="1">
      <c r="A112" s="26"/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63" s="2" customFormat="1" ht="24.95" customHeight="1">
      <c r="A113" s="26"/>
      <c r="B113" s="27"/>
      <c r="C113" s="18" t="s">
        <v>212</v>
      </c>
      <c r="D113" s="26"/>
      <c r="E113" s="26"/>
      <c r="F113" s="26"/>
      <c r="G113" s="26"/>
      <c r="H113" s="26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63" s="2" customFormat="1" ht="6.95" customHeight="1">
      <c r="A114" s="26"/>
      <c r="B114" s="27"/>
      <c r="C114" s="26"/>
      <c r="D114" s="26"/>
      <c r="E114" s="26"/>
      <c r="F114" s="26"/>
      <c r="G114" s="26"/>
      <c r="H114" s="26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63" s="2" customFormat="1" ht="12" customHeight="1">
      <c r="A115" s="26"/>
      <c r="B115" s="27"/>
      <c r="C115" s="23" t="s">
        <v>12</v>
      </c>
      <c r="D115" s="26"/>
      <c r="E115" s="26"/>
      <c r="F115" s="26"/>
      <c r="G115" s="26"/>
      <c r="H115" s="26"/>
      <c r="I115" s="26"/>
      <c r="J115" s="26"/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63" s="2" customFormat="1" ht="16.5" customHeight="1">
      <c r="A116" s="26"/>
      <c r="B116" s="27"/>
      <c r="C116" s="26"/>
      <c r="D116" s="26"/>
      <c r="E116" s="224" t="str">
        <f>E7</f>
        <v>Prestavba budov zdravotného strediska</v>
      </c>
      <c r="F116" s="225"/>
      <c r="G116" s="225"/>
      <c r="H116" s="225"/>
      <c r="I116" s="26"/>
      <c r="J116" s="26"/>
      <c r="K116" s="26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63" s="1" customFormat="1" ht="12" customHeight="1">
      <c r="B117" s="17"/>
      <c r="C117" s="23" t="s">
        <v>192</v>
      </c>
      <c r="L117" s="17"/>
    </row>
    <row r="118" spans="1:63" s="2" customFormat="1" ht="16.5" customHeight="1">
      <c r="A118" s="26"/>
      <c r="B118" s="27"/>
      <c r="C118" s="26"/>
      <c r="D118" s="26"/>
      <c r="E118" s="224" t="s">
        <v>2197</v>
      </c>
      <c r="F118" s="223"/>
      <c r="G118" s="223"/>
      <c r="H118" s="223"/>
      <c r="I118" s="26"/>
      <c r="J118" s="26"/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63" s="2" customFormat="1" ht="12" customHeight="1">
      <c r="A119" s="26"/>
      <c r="B119" s="27"/>
      <c r="C119" s="23" t="s">
        <v>194</v>
      </c>
      <c r="D119" s="26"/>
      <c r="E119" s="26"/>
      <c r="F119" s="26"/>
      <c r="G119" s="26"/>
      <c r="H119" s="26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63" s="2" customFormat="1" ht="16.5" customHeight="1">
      <c r="A120" s="26"/>
      <c r="B120" s="27"/>
      <c r="C120" s="26"/>
      <c r="D120" s="26"/>
      <c r="E120" s="189" t="str">
        <f>E11</f>
        <v>SO 04.4 - Vodomerná šachta - VŠ - stavebná časť</v>
      </c>
      <c r="F120" s="223"/>
      <c r="G120" s="223"/>
      <c r="H120" s="223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63" s="2" customFormat="1" ht="6.95" customHeight="1">
      <c r="A121" s="26"/>
      <c r="B121" s="27"/>
      <c r="C121" s="26"/>
      <c r="D121" s="26"/>
      <c r="E121" s="26"/>
      <c r="F121" s="26"/>
      <c r="G121" s="26"/>
      <c r="H121" s="26"/>
      <c r="I121" s="26"/>
      <c r="J121" s="26"/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63" s="2" customFormat="1" ht="12" customHeight="1">
      <c r="A122" s="26"/>
      <c r="B122" s="27"/>
      <c r="C122" s="23" t="s">
        <v>16</v>
      </c>
      <c r="D122" s="26"/>
      <c r="E122" s="26"/>
      <c r="F122" s="21" t="str">
        <f>F14</f>
        <v>kú: Jelka,p.č.:1174/1,4,24,25</v>
      </c>
      <c r="G122" s="26"/>
      <c r="H122" s="26"/>
      <c r="I122" s="23" t="s">
        <v>18</v>
      </c>
      <c r="J122" s="52" t="str">
        <f>IF(J14="","",J14)</f>
        <v>12. 5. 2022</v>
      </c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63" s="2" customFormat="1" ht="6.95" customHeight="1">
      <c r="A123" s="26"/>
      <c r="B123" s="27"/>
      <c r="C123" s="26"/>
      <c r="D123" s="26"/>
      <c r="E123" s="26"/>
      <c r="F123" s="26"/>
      <c r="G123" s="26"/>
      <c r="H123" s="26"/>
      <c r="I123" s="26"/>
      <c r="J123" s="26"/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63" s="2" customFormat="1" ht="15.2" customHeight="1">
      <c r="A124" s="26"/>
      <c r="B124" s="27"/>
      <c r="C124" s="23" t="s">
        <v>20</v>
      </c>
      <c r="D124" s="26"/>
      <c r="E124" s="26"/>
      <c r="F124" s="21" t="str">
        <f>E17</f>
        <v>Obec Jelka, Mierová 959/17, 925 23 Jelka</v>
      </c>
      <c r="G124" s="26"/>
      <c r="H124" s="26"/>
      <c r="I124" s="23" t="s">
        <v>26</v>
      </c>
      <c r="J124" s="24" t="str">
        <f>E23</f>
        <v xml:space="preserve"> </v>
      </c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63" s="2" customFormat="1" ht="15.2" customHeight="1">
      <c r="A125" s="26"/>
      <c r="B125" s="27"/>
      <c r="C125" s="23" t="s">
        <v>24</v>
      </c>
      <c r="D125" s="26"/>
      <c r="E125" s="26"/>
      <c r="F125" s="21" t="str">
        <f>IF(E20="","",E20)</f>
        <v>BALA, a.s., Veľká Budafa 66, 930 34 Holice</v>
      </c>
      <c r="G125" s="26"/>
      <c r="H125" s="26"/>
      <c r="I125" s="23" t="s">
        <v>29</v>
      </c>
      <c r="J125" s="24" t="str">
        <f>E26</f>
        <v xml:space="preserve"> </v>
      </c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63" s="2" customFormat="1" ht="10.35" customHeight="1">
      <c r="A126" s="26"/>
      <c r="B126" s="27"/>
      <c r="C126" s="26"/>
      <c r="D126" s="26"/>
      <c r="E126" s="26"/>
      <c r="F126" s="26"/>
      <c r="G126" s="26"/>
      <c r="H126" s="26"/>
      <c r="I126" s="26"/>
      <c r="J126" s="26"/>
      <c r="K126" s="26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63" s="11" customFormat="1" ht="29.25" customHeight="1">
      <c r="A127" s="126"/>
      <c r="B127" s="127"/>
      <c r="C127" s="128" t="s">
        <v>213</v>
      </c>
      <c r="D127" s="129" t="s">
        <v>56</v>
      </c>
      <c r="E127" s="129" t="s">
        <v>52</v>
      </c>
      <c r="F127" s="129" t="s">
        <v>53</v>
      </c>
      <c r="G127" s="129" t="s">
        <v>214</v>
      </c>
      <c r="H127" s="129" t="s">
        <v>215</v>
      </c>
      <c r="I127" s="129" t="s">
        <v>216</v>
      </c>
      <c r="J127" s="130" t="s">
        <v>200</v>
      </c>
      <c r="K127" s="131" t="s">
        <v>217</v>
      </c>
      <c r="L127" s="132"/>
      <c r="M127" s="59" t="s">
        <v>1</v>
      </c>
      <c r="N127" s="60" t="s">
        <v>35</v>
      </c>
      <c r="O127" s="60" t="s">
        <v>218</v>
      </c>
      <c r="P127" s="60" t="s">
        <v>219</v>
      </c>
      <c r="Q127" s="60" t="s">
        <v>220</v>
      </c>
      <c r="R127" s="60" t="s">
        <v>221</v>
      </c>
      <c r="S127" s="60" t="s">
        <v>222</v>
      </c>
      <c r="T127" s="61" t="s">
        <v>223</v>
      </c>
      <c r="U127" s="126"/>
      <c r="V127" s="126"/>
      <c r="W127" s="126"/>
      <c r="X127" s="126"/>
      <c r="Y127" s="126"/>
      <c r="Z127" s="126"/>
      <c r="AA127" s="126"/>
      <c r="AB127" s="126"/>
      <c r="AC127" s="126"/>
      <c r="AD127" s="126"/>
      <c r="AE127" s="126"/>
    </row>
    <row r="128" spans="1:63" s="2" customFormat="1" ht="22.9" customHeight="1">
      <c r="A128" s="26"/>
      <c r="B128" s="27"/>
      <c r="C128" s="66" t="s">
        <v>201</v>
      </c>
      <c r="D128" s="26"/>
      <c r="E128" s="26"/>
      <c r="F128" s="26"/>
      <c r="G128" s="26"/>
      <c r="H128" s="26"/>
      <c r="I128" s="26"/>
      <c r="J128" s="133">
        <f>BK128</f>
        <v>6104.9999999999991</v>
      </c>
      <c r="K128" s="26"/>
      <c r="L128" s="27"/>
      <c r="M128" s="62"/>
      <c r="N128" s="53"/>
      <c r="O128" s="63"/>
      <c r="P128" s="134">
        <f>P129+P158</f>
        <v>0</v>
      </c>
      <c r="Q128" s="63"/>
      <c r="R128" s="134">
        <f>R129+R158</f>
        <v>0</v>
      </c>
      <c r="S128" s="63"/>
      <c r="T128" s="135">
        <f>T129+T158</f>
        <v>0</v>
      </c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T128" s="14" t="s">
        <v>70</v>
      </c>
      <c r="AU128" s="14" t="s">
        <v>202</v>
      </c>
      <c r="BK128" s="136">
        <f>BK129+BK158</f>
        <v>6104.9999999999991</v>
      </c>
    </row>
    <row r="129" spans="1:65" s="12" customFormat="1" ht="25.9" customHeight="1">
      <c r="B129" s="137"/>
      <c r="D129" s="138" t="s">
        <v>70</v>
      </c>
      <c r="E129" s="139" t="s">
        <v>224</v>
      </c>
      <c r="F129" s="139" t="s">
        <v>225</v>
      </c>
      <c r="J129" s="140">
        <f>BK129</f>
        <v>5684.2899999999991</v>
      </c>
      <c r="L129" s="137"/>
      <c r="M129" s="141"/>
      <c r="N129" s="142"/>
      <c r="O129" s="142"/>
      <c r="P129" s="143">
        <f>P130+P141+P143+P149+P156</f>
        <v>0</v>
      </c>
      <c r="Q129" s="142"/>
      <c r="R129" s="143">
        <f>R130+R141+R143+R149+R156</f>
        <v>0</v>
      </c>
      <c r="S129" s="142"/>
      <c r="T129" s="144">
        <f>T130+T141+T143+T149+T156</f>
        <v>0</v>
      </c>
      <c r="AR129" s="138" t="s">
        <v>78</v>
      </c>
      <c r="AT129" s="145" t="s">
        <v>70</v>
      </c>
      <c r="AU129" s="145" t="s">
        <v>71</v>
      </c>
      <c r="AY129" s="138" t="s">
        <v>226</v>
      </c>
      <c r="BK129" s="146">
        <f>BK130+BK141+BK143+BK149+BK156</f>
        <v>5684.2899999999991</v>
      </c>
    </row>
    <row r="130" spans="1:65" s="12" customFormat="1" ht="22.9" customHeight="1">
      <c r="B130" s="137"/>
      <c r="D130" s="138" t="s">
        <v>70</v>
      </c>
      <c r="E130" s="147" t="s">
        <v>78</v>
      </c>
      <c r="F130" s="147" t="s">
        <v>349</v>
      </c>
      <c r="J130" s="148">
        <f>BK130</f>
        <v>521.83999999999992</v>
      </c>
      <c r="L130" s="137"/>
      <c r="M130" s="141"/>
      <c r="N130" s="142"/>
      <c r="O130" s="142"/>
      <c r="P130" s="143">
        <f>SUM(P131:P140)</f>
        <v>0</v>
      </c>
      <c r="Q130" s="142"/>
      <c r="R130" s="143">
        <f>SUM(R131:R140)</f>
        <v>0</v>
      </c>
      <c r="S130" s="142"/>
      <c r="T130" s="144">
        <f>SUM(T131:T140)</f>
        <v>0</v>
      </c>
      <c r="AR130" s="138" t="s">
        <v>78</v>
      </c>
      <c r="AT130" s="145" t="s">
        <v>70</v>
      </c>
      <c r="AU130" s="145" t="s">
        <v>78</v>
      </c>
      <c r="AY130" s="138" t="s">
        <v>226</v>
      </c>
      <c r="BK130" s="146">
        <f>SUM(BK131:BK140)</f>
        <v>521.83999999999992</v>
      </c>
    </row>
    <row r="131" spans="1:65" s="2" customFormat="1" ht="24.2" customHeight="1">
      <c r="A131" s="26"/>
      <c r="B131" s="149"/>
      <c r="C131" s="150" t="s">
        <v>78</v>
      </c>
      <c r="D131" s="150" t="s">
        <v>229</v>
      </c>
      <c r="E131" s="151" t="s">
        <v>2348</v>
      </c>
      <c r="F131" s="152" t="s">
        <v>2349</v>
      </c>
      <c r="G131" s="153" t="s">
        <v>352</v>
      </c>
      <c r="H131" s="154">
        <v>23.25</v>
      </c>
      <c r="I131" s="155">
        <v>11.37</v>
      </c>
      <c r="J131" s="155">
        <f t="shared" ref="J131:J140" si="0">ROUND(I131*H131,2)</f>
        <v>264.35000000000002</v>
      </c>
      <c r="K131" s="156"/>
      <c r="L131" s="27"/>
      <c r="M131" s="157" t="s">
        <v>1</v>
      </c>
      <c r="N131" s="158" t="s">
        <v>37</v>
      </c>
      <c r="O131" s="159">
        <v>0</v>
      </c>
      <c r="P131" s="159">
        <f t="shared" ref="P131:P140" si="1">O131*H131</f>
        <v>0</v>
      </c>
      <c r="Q131" s="159">
        <v>0</v>
      </c>
      <c r="R131" s="159">
        <f t="shared" ref="R131:R140" si="2">Q131*H131</f>
        <v>0</v>
      </c>
      <c r="S131" s="159">
        <v>0</v>
      </c>
      <c r="T131" s="160">
        <f t="shared" ref="T131:T140" si="3">S131*H131</f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R131" s="161" t="s">
        <v>233</v>
      </c>
      <c r="AT131" s="161" t="s">
        <v>229</v>
      </c>
      <c r="AU131" s="161" t="s">
        <v>83</v>
      </c>
      <c r="AY131" s="14" t="s">
        <v>226</v>
      </c>
      <c r="BE131" s="162">
        <f t="shared" ref="BE131:BE140" si="4">IF(N131="základná",J131,0)</f>
        <v>0</v>
      </c>
      <c r="BF131" s="162">
        <f t="shared" ref="BF131:BF140" si="5">IF(N131="znížená",J131,0)</f>
        <v>264.35000000000002</v>
      </c>
      <c r="BG131" s="162">
        <f t="shared" ref="BG131:BG140" si="6">IF(N131="zákl. prenesená",J131,0)</f>
        <v>0</v>
      </c>
      <c r="BH131" s="162">
        <f t="shared" ref="BH131:BH140" si="7">IF(N131="zníž. prenesená",J131,0)</f>
        <v>0</v>
      </c>
      <c r="BI131" s="162">
        <f t="shared" ref="BI131:BI140" si="8">IF(N131="nulová",J131,0)</f>
        <v>0</v>
      </c>
      <c r="BJ131" s="14" t="s">
        <v>83</v>
      </c>
      <c r="BK131" s="162">
        <f t="shared" ref="BK131:BK140" si="9">ROUND(I131*H131,2)</f>
        <v>264.35000000000002</v>
      </c>
      <c r="BL131" s="14" t="s">
        <v>233</v>
      </c>
      <c r="BM131" s="161" t="s">
        <v>83</v>
      </c>
    </row>
    <row r="132" spans="1:65" s="2" customFormat="1" ht="24.2" customHeight="1">
      <c r="A132" s="26"/>
      <c r="B132" s="149"/>
      <c r="C132" s="150" t="s">
        <v>83</v>
      </c>
      <c r="D132" s="150" t="s">
        <v>229</v>
      </c>
      <c r="E132" s="151" t="s">
        <v>2350</v>
      </c>
      <c r="F132" s="152" t="s">
        <v>2351</v>
      </c>
      <c r="G132" s="153" t="s">
        <v>352</v>
      </c>
      <c r="H132" s="154">
        <v>6.9749999999999996</v>
      </c>
      <c r="I132" s="155">
        <v>1.71</v>
      </c>
      <c r="J132" s="155">
        <f t="shared" si="0"/>
        <v>11.93</v>
      </c>
      <c r="K132" s="156"/>
      <c r="L132" s="27"/>
      <c r="M132" s="157" t="s">
        <v>1</v>
      </c>
      <c r="N132" s="158" t="s">
        <v>37</v>
      </c>
      <c r="O132" s="159">
        <v>0</v>
      </c>
      <c r="P132" s="159">
        <f t="shared" si="1"/>
        <v>0</v>
      </c>
      <c r="Q132" s="159">
        <v>0</v>
      </c>
      <c r="R132" s="159">
        <f t="shared" si="2"/>
        <v>0</v>
      </c>
      <c r="S132" s="159">
        <v>0</v>
      </c>
      <c r="T132" s="160">
        <f t="shared" si="3"/>
        <v>0</v>
      </c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R132" s="161" t="s">
        <v>233</v>
      </c>
      <c r="AT132" s="161" t="s">
        <v>229</v>
      </c>
      <c r="AU132" s="161" t="s">
        <v>83</v>
      </c>
      <c r="AY132" s="14" t="s">
        <v>226</v>
      </c>
      <c r="BE132" s="162">
        <f t="shared" si="4"/>
        <v>0</v>
      </c>
      <c r="BF132" s="162">
        <f t="shared" si="5"/>
        <v>11.93</v>
      </c>
      <c r="BG132" s="162">
        <f t="shared" si="6"/>
        <v>0</v>
      </c>
      <c r="BH132" s="162">
        <f t="shared" si="7"/>
        <v>0</v>
      </c>
      <c r="BI132" s="162">
        <f t="shared" si="8"/>
        <v>0</v>
      </c>
      <c r="BJ132" s="14" t="s">
        <v>83</v>
      </c>
      <c r="BK132" s="162">
        <f t="shared" si="9"/>
        <v>11.93</v>
      </c>
      <c r="BL132" s="14" t="s">
        <v>233</v>
      </c>
      <c r="BM132" s="161" t="s">
        <v>233</v>
      </c>
    </row>
    <row r="133" spans="1:65" s="2" customFormat="1" ht="24.2" customHeight="1">
      <c r="A133" s="26"/>
      <c r="B133" s="149"/>
      <c r="C133" s="150" t="s">
        <v>88</v>
      </c>
      <c r="D133" s="150" t="s">
        <v>229</v>
      </c>
      <c r="E133" s="151" t="s">
        <v>2352</v>
      </c>
      <c r="F133" s="152" t="s">
        <v>2353</v>
      </c>
      <c r="G133" s="153" t="s">
        <v>238</v>
      </c>
      <c r="H133" s="154">
        <v>16.5</v>
      </c>
      <c r="I133" s="155">
        <v>3.86</v>
      </c>
      <c r="J133" s="155">
        <f t="shared" si="0"/>
        <v>63.69</v>
      </c>
      <c r="K133" s="156"/>
      <c r="L133" s="27"/>
      <c r="M133" s="157" t="s">
        <v>1</v>
      </c>
      <c r="N133" s="158" t="s">
        <v>37</v>
      </c>
      <c r="O133" s="159">
        <v>0</v>
      </c>
      <c r="P133" s="159">
        <f t="shared" si="1"/>
        <v>0</v>
      </c>
      <c r="Q133" s="159">
        <v>0</v>
      </c>
      <c r="R133" s="159">
        <f t="shared" si="2"/>
        <v>0</v>
      </c>
      <c r="S133" s="159">
        <v>0</v>
      </c>
      <c r="T133" s="160">
        <f t="shared" si="3"/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R133" s="161" t="s">
        <v>233</v>
      </c>
      <c r="AT133" s="161" t="s">
        <v>229</v>
      </c>
      <c r="AU133" s="161" t="s">
        <v>83</v>
      </c>
      <c r="AY133" s="14" t="s">
        <v>226</v>
      </c>
      <c r="BE133" s="162">
        <f t="shared" si="4"/>
        <v>0</v>
      </c>
      <c r="BF133" s="162">
        <f t="shared" si="5"/>
        <v>63.69</v>
      </c>
      <c r="BG133" s="162">
        <f t="shared" si="6"/>
        <v>0</v>
      </c>
      <c r="BH133" s="162">
        <f t="shared" si="7"/>
        <v>0</v>
      </c>
      <c r="BI133" s="162">
        <f t="shared" si="8"/>
        <v>0</v>
      </c>
      <c r="BJ133" s="14" t="s">
        <v>83</v>
      </c>
      <c r="BK133" s="162">
        <f t="shared" si="9"/>
        <v>63.69</v>
      </c>
      <c r="BL133" s="14" t="s">
        <v>233</v>
      </c>
      <c r="BM133" s="161" t="s">
        <v>239</v>
      </c>
    </row>
    <row r="134" spans="1:65" s="2" customFormat="1" ht="21.75" customHeight="1">
      <c r="A134" s="26"/>
      <c r="B134" s="149"/>
      <c r="C134" s="150" t="s">
        <v>233</v>
      </c>
      <c r="D134" s="150" t="s">
        <v>229</v>
      </c>
      <c r="E134" s="151" t="s">
        <v>2354</v>
      </c>
      <c r="F134" s="152" t="s">
        <v>2355</v>
      </c>
      <c r="G134" s="153" t="s">
        <v>238</v>
      </c>
      <c r="H134" s="154">
        <v>16.5</v>
      </c>
      <c r="I134" s="155">
        <v>1.25</v>
      </c>
      <c r="J134" s="155">
        <f t="shared" si="0"/>
        <v>20.63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si="1"/>
        <v>0</v>
      </c>
      <c r="Q134" s="159">
        <v>0</v>
      </c>
      <c r="R134" s="159">
        <f t="shared" si="2"/>
        <v>0</v>
      </c>
      <c r="S134" s="159">
        <v>0</v>
      </c>
      <c r="T134" s="160">
        <f t="shared" si="3"/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233</v>
      </c>
      <c r="AT134" s="161" t="s">
        <v>229</v>
      </c>
      <c r="AU134" s="161" t="s">
        <v>83</v>
      </c>
      <c r="AY134" s="14" t="s">
        <v>226</v>
      </c>
      <c r="BE134" s="162">
        <f t="shared" si="4"/>
        <v>0</v>
      </c>
      <c r="BF134" s="162">
        <f t="shared" si="5"/>
        <v>20.63</v>
      </c>
      <c r="BG134" s="162">
        <f t="shared" si="6"/>
        <v>0</v>
      </c>
      <c r="BH134" s="162">
        <f t="shared" si="7"/>
        <v>0</v>
      </c>
      <c r="BI134" s="162">
        <f t="shared" si="8"/>
        <v>0</v>
      </c>
      <c r="BJ134" s="14" t="s">
        <v>83</v>
      </c>
      <c r="BK134" s="162">
        <f t="shared" si="9"/>
        <v>20.63</v>
      </c>
      <c r="BL134" s="14" t="s">
        <v>233</v>
      </c>
      <c r="BM134" s="161" t="s">
        <v>243</v>
      </c>
    </row>
    <row r="135" spans="1:65" s="2" customFormat="1" ht="37.9" customHeight="1">
      <c r="A135" s="26"/>
      <c r="B135" s="149"/>
      <c r="C135" s="150" t="s">
        <v>244</v>
      </c>
      <c r="D135" s="150" t="s">
        <v>229</v>
      </c>
      <c r="E135" s="151" t="s">
        <v>2280</v>
      </c>
      <c r="F135" s="152" t="s">
        <v>2281</v>
      </c>
      <c r="G135" s="153" t="s">
        <v>352</v>
      </c>
      <c r="H135" s="154">
        <v>9.1980000000000004</v>
      </c>
      <c r="I135" s="155">
        <v>3.46</v>
      </c>
      <c r="J135" s="155">
        <f t="shared" si="0"/>
        <v>31.83</v>
      </c>
      <c r="K135" s="156"/>
      <c r="L135" s="27"/>
      <c r="M135" s="157" t="s">
        <v>1</v>
      </c>
      <c r="N135" s="158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233</v>
      </c>
      <c r="AT135" s="161" t="s">
        <v>229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31.83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31.83</v>
      </c>
      <c r="BL135" s="14" t="s">
        <v>233</v>
      </c>
      <c r="BM135" s="161" t="s">
        <v>247</v>
      </c>
    </row>
    <row r="136" spans="1:65" s="2" customFormat="1" ht="44.25" customHeight="1">
      <c r="A136" s="26"/>
      <c r="B136" s="149"/>
      <c r="C136" s="150" t="s">
        <v>239</v>
      </c>
      <c r="D136" s="150" t="s">
        <v>229</v>
      </c>
      <c r="E136" s="151" t="s">
        <v>2282</v>
      </c>
      <c r="F136" s="152" t="s">
        <v>2283</v>
      </c>
      <c r="G136" s="153" t="s">
        <v>352</v>
      </c>
      <c r="H136" s="154">
        <v>64.385999999999996</v>
      </c>
      <c r="I136" s="155">
        <v>0.33</v>
      </c>
      <c r="J136" s="155">
        <f t="shared" si="0"/>
        <v>21.25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233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21.25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21.25</v>
      </c>
      <c r="BL136" s="14" t="s">
        <v>233</v>
      </c>
      <c r="BM136" s="161" t="s">
        <v>250</v>
      </c>
    </row>
    <row r="137" spans="1:65" s="2" customFormat="1" ht="24.2" customHeight="1">
      <c r="A137" s="26"/>
      <c r="B137" s="149"/>
      <c r="C137" s="150" t="s">
        <v>251</v>
      </c>
      <c r="D137" s="150" t="s">
        <v>229</v>
      </c>
      <c r="E137" s="151" t="s">
        <v>2284</v>
      </c>
      <c r="F137" s="152" t="s">
        <v>2285</v>
      </c>
      <c r="G137" s="153" t="s">
        <v>352</v>
      </c>
      <c r="H137" s="154">
        <v>9.1980000000000004</v>
      </c>
      <c r="I137" s="155">
        <v>2.04</v>
      </c>
      <c r="J137" s="155">
        <f t="shared" si="0"/>
        <v>18.760000000000002</v>
      </c>
      <c r="K137" s="156"/>
      <c r="L137" s="27"/>
      <c r="M137" s="157" t="s">
        <v>1</v>
      </c>
      <c r="N137" s="158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233</v>
      </c>
      <c r="AT137" s="161" t="s">
        <v>229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18.760000000000002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18.760000000000002</v>
      </c>
      <c r="BL137" s="14" t="s">
        <v>233</v>
      </c>
      <c r="BM137" s="161" t="s">
        <v>254</v>
      </c>
    </row>
    <row r="138" spans="1:65" s="2" customFormat="1" ht="21.75" customHeight="1">
      <c r="A138" s="26"/>
      <c r="B138" s="149"/>
      <c r="C138" s="150" t="s">
        <v>243</v>
      </c>
      <c r="D138" s="150" t="s">
        <v>229</v>
      </c>
      <c r="E138" s="151" t="s">
        <v>2286</v>
      </c>
      <c r="F138" s="152" t="s">
        <v>2287</v>
      </c>
      <c r="G138" s="153" t="s">
        <v>352</v>
      </c>
      <c r="H138" s="154">
        <v>9.1980000000000004</v>
      </c>
      <c r="I138" s="155">
        <v>0.71</v>
      </c>
      <c r="J138" s="155">
        <f t="shared" si="0"/>
        <v>6.53</v>
      </c>
      <c r="K138" s="156"/>
      <c r="L138" s="27"/>
      <c r="M138" s="157" t="s">
        <v>1</v>
      </c>
      <c r="N138" s="158" t="s">
        <v>37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233</v>
      </c>
      <c r="AT138" s="161" t="s">
        <v>229</v>
      </c>
      <c r="AU138" s="161" t="s">
        <v>83</v>
      </c>
      <c r="AY138" s="14" t="s">
        <v>226</v>
      </c>
      <c r="BE138" s="162">
        <f t="shared" si="4"/>
        <v>0</v>
      </c>
      <c r="BF138" s="162">
        <f t="shared" si="5"/>
        <v>6.53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83</v>
      </c>
      <c r="BK138" s="162">
        <f t="shared" si="9"/>
        <v>6.53</v>
      </c>
      <c r="BL138" s="14" t="s">
        <v>233</v>
      </c>
      <c r="BM138" s="161" t="s">
        <v>257</v>
      </c>
    </row>
    <row r="139" spans="1:65" s="2" customFormat="1" ht="24.2" customHeight="1">
      <c r="A139" s="26"/>
      <c r="B139" s="149"/>
      <c r="C139" s="150" t="s">
        <v>227</v>
      </c>
      <c r="D139" s="150" t="s">
        <v>229</v>
      </c>
      <c r="E139" s="151" t="s">
        <v>2288</v>
      </c>
      <c r="F139" s="152" t="s">
        <v>2289</v>
      </c>
      <c r="G139" s="153" t="s">
        <v>242</v>
      </c>
      <c r="H139" s="154">
        <v>15.637</v>
      </c>
      <c r="I139" s="155">
        <v>2.1</v>
      </c>
      <c r="J139" s="155">
        <f t="shared" si="0"/>
        <v>32.840000000000003</v>
      </c>
      <c r="K139" s="156"/>
      <c r="L139" s="27"/>
      <c r="M139" s="157" t="s">
        <v>1</v>
      </c>
      <c r="N139" s="158" t="s">
        <v>37</v>
      </c>
      <c r="O139" s="159">
        <v>0</v>
      </c>
      <c r="P139" s="159">
        <f t="shared" si="1"/>
        <v>0</v>
      </c>
      <c r="Q139" s="159">
        <v>0</v>
      </c>
      <c r="R139" s="159">
        <f t="shared" si="2"/>
        <v>0</v>
      </c>
      <c r="S139" s="159">
        <v>0</v>
      </c>
      <c r="T139" s="160">
        <f t="shared" si="3"/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233</v>
      </c>
      <c r="AT139" s="161" t="s">
        <v>229</v>
      </c>
      <c r="AU139" s="161" t="s">
        <v>83</v>
      </c>
      <c r="AY139" s="14" t="s">
        <v>226</v>
      </c>
      <c r="BE139" s="162">
        <f t="shared" si="4"/>
        <v>0</v>
      </c>
      <c r="BF139" s="162">
        <f t="shared" si="5"/>
        <v>32.840000000000003</v>
      </c>
      <c r="BG139" s="162">
        <f t="shared" si="6"/>
        <v>0</v>
      </c>
      <c r="BH139" s="162">
        <f t="shared" si="7"/>
        <v>0</v>
      </c>
      <c r="BI139" s="162">
        <f t="shared" si="8"/>
        <v>0</v>
      </c>
      <c r="BJ139" s="14" t="s">
        <v>83</v>
      </c>
      <c r="BK139" s="162">
        <f t="shared" si="9"/>
        <v>32.840000000000003</v>
      </c>
      <c r="BL139" s="14" t="s">
        <v>233</v>
      </c>
      <c r="BM139" s="161" t="s">
        <v>260</v>
      </c>
    </row>
    <row r="140" spans="1:65" s="2" customFormat="1" ht="33" customHeight="1">
      <c r="A140" s="26"/>
      <c r="B140" s="149"/>
      <c r="C140" s="150" t="s">
        <v>247</v>
      </c>
      <c r="D140" s="150" t="s">
        <v>229</v>
      </c>
      <c r="E140" s="151" t="s">
        <v>2290</v>
      </c>
      <c r="F140" s="152" t="s">
        <v>2291</v>
      </c>
      <c r="G140" s="153" t="s">
        <v>352</v>
      </c>
      <c r="H140" s="154">
        <v>14.052</v>
      </c>
      <c r="I140" s="155">
        <v>3.56</v>
      </c>
      <c r="J140" s="155">
        <f t="shared" si="0"/>
        <v>50.03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 t="shared" si="1"/>
        <v>0</v>
      </c>
      <c r="Q140" s="159">
        <v>0</v>
      </c>
      <c r="R140" s="159">
        <f t="shared" si="2"/>
        <v>0</v>
      </c>
      <c r="S140" s="159">
        <v>0</v>
      </c>
      <c r="T140" s="160">
        <f t="shared" si="3"/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233</v>
      </c>
      <c r="AT140" s="161" t="s">
        <v>229</v>
      </c>
      <c r="AU140" s="161" t="s">
        <v>83</v>
      </c>
      <c r="AY140" s="14" t="s">
        <v>226</v>
      </c>
      <c r="BE140" s="162">
        <f t="shared" si="4"/>
        <v>0</v>
      </c>
      <c r="BF140" s="162">
        <f t="shared" si="5"/>
        <v>50.03</v>
      </c>
      <c r="BG140" s="162">
        <f t="shared" si="6"/>
        <v>0</v>
      </c>
      <c r="BH140" s="162">
        <f t="shared" si="7"/>
        <v>0</v>
      </c>
      <c r="BI140" s="162">
        <f t="shared" si="8"/>
        <v>0</v>
      </c>
      <c r="BJ140" s="14" t="s">
        <v>83</v>
      </c>
      <c r="BK140" s="162">
        <f t="shared" si="9"/>
        <v>50.03</v>
      </c>
      <c r="BL140" s="14" t="s">
        <v>233</v>
      </c>
      <c r="BM140" s="161" t="s">
        <v>7</v>
      </c>
    </row>
    <row r="141" spans="1:65" s="12" customFormat="1" ht="22.9" customHeight="1">
      <c r="B141" s="137"/>
      <c r="D141" s="138" t="s">
        <v>70</v>
      </c>
      <c r="E141" s="147" t="s">
        <v>88</v>
      </c>
      <c r="F141" s="147" t="s">
        <v>369</v>
      </c>
      <c r="J141" s="148">
        <f>BK141</f>
        <v>752.56</v>
      </c>
      <c r="L141" s="137"/>
      <c r="M141" s="141"/>
      <c r="N141" s="142"/>
      <c r="O141" s="142"/>
      <c r="P141" s="143">
        <f>P142</f>
        <v>0</v>
      </c>
      <c r="Q141" s="142"/>
      <c r="R141" s="143">
        <f>R142</f>
        <v>0</v>
      </c>
      <c r="S141" s="142"/>
      <c r="T141" s="144">
        <f>T142</f>
        <v>0</v>
      </c>
      <c r="AR141" s="138" t="s">
        <v>78</v>
      </c>
      <c r="AT141" s="145" t="s">
        <v>70</v>
      </c>
      <c r="AU141" s="145" t="s">
        <v>78</v>
      </c>
      <c r="AY141" s="138" t="s">
        <v>226</v>
      </c>
      <c r="BK141" s="146">
        <f>BK142</f>
        <v>752.56</v>
      </c>
    </row>
    <row r="142" spans="1:65" s="2" customFormat="1" ht="24.2" customHeight="1">
      <c r="A142" s="26"/>
      <c r="B142" s="149"/>
      <c r="C142" s="150" t="s">
        <v>263</v>
      </c>
      <c r="D142" s="150" t="s">
        <v>229</v>
      </c>
      <c r="E142" s="151" t="s">
        <v>2392</v>
      </c>
      <c r="F142" s="152" t="s">
        <v>2393</v>
      </c>
      <c r="G142" s="153" t="s">
        <v>238</v>
      </c>
      <c r="H142" s="154">
        <v>15.84</v>
      </c>
      <c r="I142" s="155">
        <v>47.51</v>
      </c>
      <c r="J142" s="155">
        <f>ROUND(I142*H142,2)</f>
        <v>752.56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>O142*H142</f>
        <v>0</v>
      </c>
      <c r="Q142" s="159">
        <v>0</v>
      </c>
      <c r="R142" s="159">
        <f>Q142*H142</f>
        <v>0</v>
      </c>
      <c r="S142" s="159">
        <v>0</v>
      </c>
      <c r="T142" s="160">
        <f>S142*H142</f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233</v>
      </c>
      <c r="AT142" s="161" t="s">
        <v>229</v>
      </c>
      <c r="AU142" s="161" t="s">
        <v>83</v>
      </c>
      <c r="AY142" s="14" t="s">
        <v>226</v>
      </c>
      <c r="BE142" s="162">
        <f>IF(N142="základná",J142,0)</f>
        <v>0</v>
      </c>
      <c r="BF142" s="162">
        <f>IF(N142="znížená",J142,0)</f>
        <v>752.56</v>
      </c>
      <c r="BG142" s="162">
        <f>IF(N142="zákl. prenesená",J142,0)</f>
        <v>0</v>
      </c>
      <c r="BH142" s="162">
        <f>IF(N142="zníž. prenesená",J142,0)</f>
        <v>0</v>
      </c>
      <c r="BI142" s="162">
        <f>IF(N142="nulová",J142,0)</f>
        <v>0</v>
      </c>
      <c r="BJ142" s="14" t="s">
        <v>83</v>
      </c>
      <c r="BK142" s="162">
        <f>ROUND(I142*H142,2)</f>
        <v>752.56</v>
      </c>
      <c r="BL142" s="14" t="s">
        <v>233</v>
      </c>
      <c r="BM142" s="161" t="s">
        <v>266</v>
      </c>
    </row>
    <row r="143" spans="1:65" s="12" customFormat="1" ht="22.9" customHeight="1">
      <c r="B143" s="137"/>
      <c r="D143" s="138" t="s">
        <v>70</v>
      </c>
      <c r="E143" s="147" t="s">
        <v>233</v>
      </c>
      <c r="F143" s="147" t="s">
        <v>1711</v>
      </c>
      <c r="J143" s="148">
        <f>BK143</f>
        <v>100.6</v>
      </c>
      <c r="L143" s="137"/>
      <c r="M143" s="141"/>
      <c r="N143" s="142"/>
      <c r="O143" s="142"/>
      <c r="P143" s="143">
        <f>SUM(P144:P148)</f>
        <v>0</v>
      </c>
      <c r="Q143" s="142"/>
      <c r="R143" s="143">
        <f>SUM(R144:R148)</f>
        <v>0</v>
      </c>
      <c r="S143" s="142"/>
      <c r="T143" s="144">
        <f>SUM(T144:T148)</f>
        <v>0</v>
      </c>
      <c r="AR143" s="138" t="s">
        <v>78</v>
      </c>
      <c r="AT143" s="145" t="s">
        <v>70</v>
      </c>
      <c r="AU143" s="145" t="s">
        <v>78</v>
      </c>
      <c r="AY143" s="138" t="s">
        <v>226</v>
      </c>
      <c r="BK143" s="146">
        <f>SUM(BK144:BK148)</f>
        <v>100.6</v>
      </c>
    </row>
    <row r="144" spans="1:65" s="2" customFormat="1" ht="24.2" customHeight="1">
      <c r="A144" s="26"/>
      <c r="B144" s="149"/>
      <c r="C144" s="150" t="s">
        <v>250</v>
      </c>
      <c r="D144" s="150" t="s">
        <v>229</v>
      </c>
      <c r="E144" s="151" t="s">
        <v>2358</v>
      </c>
      <c r="F144" s="152" t="s">
        <v>2359</v>
      </c>
      <c r="G144" s="153" t="s">
        <v>352</v>
      </c>
      <c r="H144" s="154">
        <v>0.32400000000000001</v>
      </c>
      <c r="I144" s="155">
        <v>44.34</v>
      </c>
      <c r="J144" s="155">
        <f>ROUND(I144*H144,2)</f>
        <v>14.37</v>
      </c>
      <c r="K144" s="156"/>
      <c r="L144" s="27"/>
      <c r="M144" s="157" t="s">
        <v>1</v>
      </c>
      <c r="N144" s="158" t="s">
        <v>37</v>
      </c>
      <c r="O144" s="159">
        <v>0</v>
      </c>
      <c r="P144" s="159">
        <f>O144*H144</f>
        <v>0</v>
      </c>
      <c r="Q144" s="159">
        <v>0</v>
      </c>
      <c r="R144" s="159">
        <f>Q144*H144</f>
        <v>0</v>
      </c>
      <c r="S144" s="159">
        <v>0</v>
      </c>
      <c r="T144" s="160">
        <f>S144*H144</f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233</v>
      </c>
      <c r="AT144" s="161" t="s">
        <v>229</v>
      </c>
      <c r="AU144" s="161" t="s">
        <v>83</v>
      </c>
      <c r="AY144" s="14" t="s">
        <v>226</v>
      </c>
      <c r="BE144" s="162">
        <f>IF(N144="základná",J144,0)</f>
        <v>0</v>
      </c>
      <c r="BF144" s="162">
        <f>IF(N144="znížená",J144,0)</f>
        <v>14.37</v>
      </c>
      <c r="BG144" s="162">
        <f>IF(N144="zákl. prenesená",J144,0)</f>
        <v>0</v>
      </c>
      <c r="BH144" s="162">
        <f>IF(N144="zníž. prenesená",J144,0)</f>
        <v>0</v>
      </c>
      <c r="BI144" s="162">
        <f>IF(N144="nulová",J144,0)</f>
        <v>0</v>
      </c>
      <c r="BJ144" s="14" t="s">
        <v>83</v>
      </c>
      <c r="BK144" s="162">
        <f>ROUND(I144*H144,2)</f>
        <v>14.37</v>
      </c>
      <c r="BL144" s="14" t="s">
        <v>233</v>
      </c>
      <c r="BM144" s="161" t="s">
        <v>270</v>
      </c>
    </row>
    <row r="145" spans="1:65" s="2" customFormat="1" ht="37.9" customHeight="1">
      <c r="A145" s="26"/>
      <c r="B145" s="149"/>
      <c r="C145" s="150" t="s">
        <v>273</v>
      </c>
      <c r="D145" s="150" t="s">
        <v>229</v>
      </c>
      <c r="E145" s="151" t="s">
        <v>1786</v>
      </c>
      <c r="F145" s="152" t="s">
        <v>1787</v>
      </c>
      <c r="G145" s="153" t="s">
        <v>352</v>
      </c>
      <c r="H145" s="154">
        <v>0.13500000000000001</v>
      </c>
      <c r="I145" s="155">
        <v>55.12</v>
      </c>
      <c r="J145" s="155">
        <f>ROUND(I145*H145,2)</f>
        <v>7.44</v>
      </c>
      <c r="K145" s="156"/>
      <c r="L145" s="27"/>
      <c r="M145" s="157" t="s">
        <v>1</v>
      </c>
      <c r="N145" s="158" t="s">
        <v>37</v>
      </c>
      <c r="O145" s="159">
        <v>0</v>
      </c>
      <c r="P145" s="159">
        <f>O145*H145</f>
        <v>0</v>
      </c>
      <c r="Q145" s="159">
        <v>0</v>
      </c>
      <c r="R145" s="159">
        <f>Q145*H145</f>
        <v>0</v>
      </c>
      <c r="S145" s="159">
        <v>0</v>
      </c>
      <c r="T145" s="160">
        <f>S145*H145</f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233</v>
      </c>
      <c r="AT145" s="161" t="s">
        <v>229</v>
      </c>
      <c r="AU145" s="161" t="s">
        <v>83</v>
      </c>
      <c r="AY145" s="14" t="s">
        <v>226</v>
      </c>
      <c r="BE145" s="162">
        <f>IF(N145="základná",J145,0)</f>
        <v>0</v>
      </c>
      <c r="BF145" s="162">
        <f>IF(N145="znížená",J145,0)</f>
        <v>7.44</v>
      </c>
      <c r="BG145" s="162">
        <f>IF(N145="zákl. prenesená",J145,0)</f>
        <v>0</v>
      </c>
      <c r="BH145" s="162">
        <f>IF(N145="zníž. prenesená",J145,0)</f>
        <v>0</v>
      </c>
      <c r="BI145" s="162">
        <f>IF(N145="nulová",J145,0)</f>
        <v>0</v>
      </c>
      <c r="BJ145" s="14" t="s">
        <v>83</v>
      </c>
      <c r="BK145" s="162">
        <f>ROUND(I145*H145,2)</f>
        <v>7.44</v>
      </c>
      <c r="BL145" s="14" t="s">
        <v>233</v>
      </c>
      <c r="BM145" s="161" t="s">
        <v>276</v>
      </c>
    </row>
    <row r="146" spans="1:65" s="2" customFormat="1" ht="24.2" customHeight="1">
      <c r="A146" s="26"/>
      <c r="B146" s="149"/>
      <c r="C146" s="150" t="s">
        <v>254</v>
      </c>
      <c r="D146" s="150" t="s">
        <v>229</v>
      </c>
      <c r="E146" s="151" t="s">
        <v>2360</v>
      </c>
      <c r="F146" s="152" t="s">
        <v>2361</v>
      </c>
      <c r="G146" s="153" t="s">
        <v>352</v>
      </c>
      <c r="H146" s="154">
        <v>0.40500000000000003</v>
      </c>
      <c r="I146" s="155">
        <v>104.69</v>
      </c>
      <c r="J146" s="155">
        <f>ROUND(I146*H146,2)</f>
        <v>42.4</v>
      </c>
      <c r="K146" s="156"/>
      <c r="L146" s="27"/>
      <c r="M146" s="157" t="s">
        <v>1</v>
      </c>
      <c r="N146" s="158" t="s">
        <v>37</v>
      </c>
      <c r="O146" s="159">
        <v>0</v>
      </c>
      <c r="P146" s="159">
        <f>O146*H146</f>
        <v>0</v>
      </c>
      <c r="Q146" s="159">
        <v>0</v>
      </c>
      <c r="R146" s="159">
        <f>Q146*H146</f>
        <v>0</v>
      </c>
      <c r="S146" s="159">
        <v>0</v>
      </c>
      <c r="T146" s="160">
        <f>S146*H146</f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233</v>
      </c>
      <c r="AT146" s="161" t="s">
        <v>229</v>
      </c>
      <c r="AU146" s="161" t="s">
        <v>83</v>
      </c>
      <c r="AY146" s="14" t="s">
        <v>226</v>
      </c>
      <c r="BE146" s="162">
        <f>IF(N146="základná",J146,0)</f>
        <v>0</v>
      </c>
      <c r="BF146" s="162">
        <f>IF(N146="znížená",J146,0)</f>
        <v>42.4</v>
      </c>
      <c r="BG146" s="162">
        <f>IF(N146="zákl. prenesená",J146,0)</f>
        <v>0</v>
      </c>
      <c r="BH146" s="162">
        <f>IF(N146="zníž. prenesená",J146,0)</f>
        <v>0</v>
      </c>
      <c r="BI146" s="162">
        <f>IF(N146="nulová",J146,0)</f>
        <v>0</v>
      </c>
      <c r="BJ146" s="14" t="s">
        <v>83</v>
      </c>
      <c r="BK146" s="162">
        <f>ROUND(I146*H146,2)</f>
        <v>42.4</v>
      </c>
      <c r="BL146" s="14" t="s">
        <v>233</v>
      </c>
      <c r="BM146" s="161" t="s">
        <v>279</v>
      </c>
    </row>
    <row r="147" spans="1:65" s="2" customFormat="1" ht="33" customHeight="1">
      <c r="A147" s="26"/>
      <c r="B147" s="149"/>
      <c r="C147" s="150" t="s">
        <v>280</v>
      </c>
      <c r="D147" s="150" t="s">
        <v>229</v>
      </c>
      <c r="E147" s="151" t="s">
        <v>2362</v>
      </c>
      <c r="F147" s="152" t="s">
        <v>2363</v>
      </c>
      <c r="G147" s="153" t="s">
        <v>238</v>
      </c>
      <c r="H147" s="154">
        <v>0.99</v>
      </c>
      <c r="I147" s="155">
        <v>16.14</v>
      </c>
      <c r="J147" s="155">
        <f>ROUND(I147*H147,2)</f>
        <v>15.98</v>
      </c>
      <c r="K147" s="156"/>
      <c r="L147" s="27"/>
      <c r="M147" s="157" t="s">
        <v>1</v>
      </c>
      <c r="N147" s="158" t="s">
        <v>37</v>
      </c>
      <c r="O147" s="159">
        <v>0</v>
      </c>
      <c r="P147" s="159">
        <f>O147*H147</f>
        <v>0</v>
      </c>
      <c r="Q147" s="159">
        <v>0</v>
      </c>
      <c r="R147" s="159">
        <f>Q147*H147</f>
        <v>0</v>
      </c>
      <c r="S147" s="159">
        <v>0</v>
      </c>
      <c r="T147" s="160">
        <f>S147*H147</f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233</v>
      </c>
      <c r="AT147" s="161" t="s">
        <v>229</v>
      </c>
      <c r="AU147" s="161" t="s">
        <v>83</v>
      </c>
      <c r="AY147" s="14" t="s">
        <v>226</v>
      </c>
      <c r="BE147" s="162">
        <f>IF(N147="základná",J147,0)</f>
        <v>0</v>
      </c>
      <c r="BF147" s="162">
        <f>IF(N147="znížená",J147,0)</f>
        <v>15.98</v>
      </c>
      <c r="BG147" s="162">
        <f>IF(N147="zákl. prenesená",J147,0)</f>
        <v>0</v>
      </c>
      <c r="BH147" s="162">
        <f>IF(N147="zníž. prenesená",J147,0)</f>
        <v>0</v>
      </c>
      <c r="BI147" s="162">
        <f>IF(N147="nulová",J147,0)</f>
        <v>0</v>
      </c>
      <c r="BJ147" s="14" t="s">
        <v>83</v>
      </c>
      <c r="BK147" s="162">
        <f>ROUND(I147*H147,2)</f>
        <v>15.98</v>
      </c>
      <c r="BL147" s="14" t="s">
        <v>233</v>
      </c>
      <c r="BM147" s="161" t="s">
        <v>283</v>
      </c>
    </row>
    <row r="148" spans="1:65" s="2" customFormat="1" ht="24.2" customHeight="1">
      <c r="A148" s="26"/>
      <c r="B148" s="149"/>
      <c r="C148" s="150" t="s">
        <v>257</v>
      </c>
      <c r="D148" s="150" t="s">
        <v>229</v>
      </c>
      <c r="E148" s="151" t="s">
        <v>2364</v>
      </c>
      <c r="F148" s="152" t="s">
        <v>2365</v>
      </c>
      <c r="G148" s="153" t="s">
        <v>269</v>
      </c>
      <c r="H148" s="154">
        <v>1</v>
      </c>
      <c r="I148" s="155">
        <v>20.41</v>
      </c>
      <c r="J148" s="155">
        <f>ROUND(I148*H148,2)</f>
        <v>20.41</v>
      </c>
      <c r="K148" s="156"/>
      <c r="L148" s="27"/>
      <c r="M148" s="157" t="s">
        <v>1</v>
      </c>
      <c r="N148" s="158" t="s">
        <v>37</v>
      </c>
      <c r="O148" s="159">
        <v>0</v>
      </c>
      <c r="P148" s="159">
        <f>O148*H148</f>
        <v>0</v>
      </c>
      <c r="Q148" s="159">
        <v>0</v>
      </c>
      <c r="R148" s="159">
        <f>Q148*H148</f>
        <v>0</v>
      </c>
      <c r="S148" s="159">
        <v>0</v>
      </c>
      <c r="T148" s="160">
        <f>S148*H148</f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233</v>
      </c>
      <c r="AT148" s="161" t="s">
        <v>229</v>
      </c>
      <c r="AU148" s="161" t="s">
        <v>83</v>
      </c>
      <c r="AY148" s="14" t="s">
        <v>226</v>
      </c>
      <c r="BE148" s="162">
        <f>IF(N148="základná",J148,0)</f>
        <v>0</v>
      </c>
      <c r="BF148" s="162">
        <f>IF(N148="znížená",J148,0)</f>
        <v>20.41</v>
      </c>
      <c r="BG148" s="162">
        <f>IF(N148="zákl. prenesená",J148,0)</f>
        <v>0</v>
      </c>
      <c r="BH148" s="162">
        <f>IF(N148="zníž. prenesená",J148,0)</f>
        <v>0</v>
      </c>
      <c r="BI148" s="162">
        <f>IF(N148="nulová",J148,0)</f>
        <v>0</v>
      </c>
      <c r="BJ148" s="14" t="s">
        <v>83</v>
      </c>
      <c r="BK148" s="162">
        <f>ROUND(I148*H148,2)</f>
        <v>20.41</v>
      </c>
      <c r="BL148" s="14" t="s">
        <v>233</v>
      </c>
      <c r="BM148" s="161" t="s">
        <v>288</v>
      </c>
    </row>
    <row r="149" spans="1:65" s="12" customFormat="1" ht="22.9" customHeight="1">
      <c r="B149" s="137"/>
      <c r="D149" s="138" t="s">
        <v>70</v>
      </c>
      <c r="E149" s="147" t="s">
        <v>628</v>
      </c>
      <c r="F149" s="147" t="s">
        <v>2366</v>
      </c>
      <c r="J149" s="148">
        <f>BK149</f>
        <v>3945.6699999999996</v>
      </c>
      <c r="L149" s="137"/>
      <c r="M149" s="141"/>
      <c r="N149" s="142"/>
      <c r="O149" s="142"/>
      <c r="P149" s="143">
        <f>SUM(P150:P155)</f>
        <v>0</v>
      </c>
      <c r="Q149" s="142"/>
      <c r="R149" s="143">
        <f>SUM(R150:R155)</f>
        <v>0</v>
      </c>
      <c r="S149" s="142"/>
      <c r="T149" s="144">
        <f>SUM(T150:T155)</f>
        <v>0</v>
      </c>
      <c r="AR149" s="138" t="s">
        <v>78</v>
      </c>
      <c r="AT149" s="145" t="s">
        <v>70</v>
      </c>
      <c r="AU149" s="145" t="s">
        <v>78</v>
      </c>
      <c r="AY149" s="138" t="s">
        <v>226</v>
      </c>
      <c r="BK149" s="146">
        <f>SUM(BK150:BK155)</f>
        <v>3945.6699999999996</v>
      </c>
    </row>
    <row r="150" spans="1:65" s="2" customFormat="1" ht="24.2" customHeight="1">
      <c r="A150" s="26"/>
      <c r="B150" s="149"/>
      <c r="C150" s="150" t="s">
        <v>293</v>
      </c>
      <c r="D150" s="150" t="s">
        <v>229</v>
      </c>
      <c r="E150" s="151" t="s">
        <v>2367</v>
      </c>
      <c r="F150" s="152" t="s">
        <v>2368</v>
      </c>
      <c r="G150" s="153" t="s">
        <v>269</v>
      </c>
      <c r="H150" s="154">
        <v>1</v>
      </c>
      <c r="I150" s="155">
        <v>322.14</v>
      </c>
      <c r="J150" s="155">
        <f t="shared" ref="J150:J155" si="10">ROUND(I150*H150,2)</f>
        <v>322.14</v>
      </c>
      <c r="K150" s="156"/>
      <c r="L150" s="27"/>
      <c r="M150" s="157" t="s">
        <v>1</v>
      </c>
      <c r="N150" s="158" t="s">
        <v>37</v>
      </c>
      <c r="O150" s="159">
        <v>0</v>
      </c>
      <c r="P150" s="159">
        <f t="shared" ref="P150:P155" si="11">O150*H150</f>
        <v>0</v>
      </c>
      <c r="Q150" s="159">
        <v>0</v>
      </c>
      <c r="R150" s="159">
        <f t="shared" ref="R150:R155" si="12">Q150*H150</f>
        <v>0</v>
      </c>
      <c r="S150" s="159">
        <v>0</v>
      </c>
      <c r="T150" s="160">
        <f t="shared" ref="T150:T155" si="13">S150*H150</f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233</v>
      </c>
      <c r="AT150" s="161" t="s">
        <v>229</v>
      </c>
      <c r="AU150" s="161" t="s">
        <v>83</v>
      </c>
      <c r="AY150" s="14" t="s">
        <v>226</v>
      </c>
      <c r="BE150" s="162">
        <f t="shared" ref="BE150:BE155" si="14">IF(N150="základná",J150,0)</f>
        <v>0</v>
      </c>
      <c r="BF150" s="162">
        <f t="shared" ref="BF150:BF155" si="15">IF(N150="znížená",J150,0)</f>
        <v>322.14</v>
      </c>
      <c r="BG150" s="162">
        <f t="shared" ref="BG150:BG155" si="16">IF(N150="zákl. prenesená",J150,0)</f>
        <v>0</v>
      </c>
      <c r="BH150" s="162">
        <f t="shared" ref="BH150:BH155" si="17">IF(N150="zníž. prenesená",J150,0)</f>
        <v>0</v>
      </c>
      <c r="BI150" s="162">
        <f t="shared" ref="BI150:BI155" si="18">IF(N150="nulová",J150,0)</f>
        <v>0</v>
      </c>
      <c r="BJ150" s="14" t="s">
        <v>83</v>
      </c>
      <c r="BK150" s="162">
        <f t="shared" ref="BK150:BK155" si="19">ROUND(I150*H150,2)</f>
        <v>322.14</v>
      </c>
      <c r="BL150" s="14" t="s">
        <v>233</v>
      </c>
      <c r="BM150" s="161" t="s">
        <v>296</v>
      </c>
    </row>
    <row r="151" spans="1:65" s="2" customFormat="1" ht="24.2" customHeight="1">
      <c r="A151" s="26"/>
      <c r="B151" s="149"/>
      <c r="C151" s="167" t="s">
        <v>260</v>
      </c>
      <c r="D151" s="167" t="s">
        <v>362</v>
      </c>
      <c r="E151" s="168" t="s">
        <v>2394</v>
      </c>
      <c r="F151" s="169" t="s">
        <v>2395</v>
      </c>
      <c r="G151" s="170" t="s">
        <v>269</v>
      </c>
      <c r="H151" s="171">
        <v>1</v>
      </c>
      <c r="I151" s="172">
        <v>3048.78</v>
      </c>
      <c r="J151" s="172">
        <f t="shared" si="10"/>
        <v>3048.78</v>
      </c>
      <c r="K151" s="173"/>
      <c r="L151" s="174"/>
      <c r="M151" s="175" t="s">
        <v>1</v>
      </c>
      <c r="N151" s="176" t="s">
        <v>37</v>
      </c>
      <c r="O151" s="159">
        <v>0</v>
      </c>
      <c r="P151" s="159">
        <f t="shared" si="11"/>
        <v>0</v>
      </c>
      <c r="Q151" s="159">
        <v>0</v>
      </c>
      <c r="R151" s="159">
        <f t="shared" si="12"/>
        <v>0</v>
      </c>
      <c r="S151" s="159">
        <v>0</v>
      </c>
      <c r="T151" s="160">
        <f t="shared" si="1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243</v>
      </c>
      <c r="AT151" s="161" t="s">
        <v>362</v>
      </c>
      <c r="AU151" s="161" t="s">
        <v>83</v>
      </c>
      <c r="AY151" s="14" t="s">
        <v>226</v>
      </c>
      <c r="BE151" s="162">
        <f t="shared" si="14"/>
        <v>0</v>
      </c>
      <c r="BF151" s="162">
        <f t="shared" si="15"/>
        <v>3048.78</v>
      </c>
      <c r="BG151" s="162">
        <f t="shared" si="16"/>
        <v>0</v>
      </c>
      <c r="BH151" s="162">
        <f t="shared" si="17"/>
        <v>0</v>
      </c>
      <c r="BI151" s="162">
        <f t="shared" si="18"/>
        <v>0</v>
      </c>
      <c r="BJ151" s="14" t="s">
        <v>83</v>
      </c>
      <c r="BK151" s="162">
        <f t="shared" si="19"/>
        <v>3048.78</v>
      </c>
      <c r="BL151" s="14" t="s">
        <v>233</v>
      </c>
      <c r="BM151" s="161" t="s">
        <v>299</v>
      </c>
    </row>
    <row r="152" spans="1:65" s="2" customFormat="1" ht="24.2" customHeight="1">
      <c r="A152" s="26"/>
      <c r="B152" s="149"/>
      <c r="C152" s="150" t="s">
        <v>300</v>
      </c>
      <c r="D152" s="150" t="s">
        <v>229</v>
      </c>
      <c r="E152" s="151" t="s">
        <v>2371</v>
      </c>
      <c r="F152" s="152" t="s">
        <v>2372</v>
      </c>
      <c r="G152" s="153" t="s">
        <v>269</v>
      </c>
      <c r="H152" s="154">
        <v>1</v>
      </c>
      <c r="I152" s="155">
        <v>27.49</v>
      </c>
      <c r="J152" s="155">
        <f t="shared" si="10"/>
        <v>27.49</v>
      </c>
      <c r="K152" s="156"/>
      <c r="L152" s="27"/>
      <c r="M152" s="157" t="s">
        <v>1</v>
      </c>
      <c r="N152" s="158" t="s">
        <v>37</v>
      </c>
      <c r="O152" s="159">
        <v>0</v>
      </c>
      <c r="P152" s="159">
        <f t="shared" si="11"/>
        <v>0</v>
      </c>
      <c r="Q152" s="159">
        <v>0</v>
      </c>
      <c r="R152" s="159">
        <f t="shared" si="12"/>
        <v>0</v>
      </c>
      <c r="S152" s="159">
        <v>0</v>
      </c>
      <c r="T152" s="160">
        <f t="shared" si="1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233</v>
      </c>
      <c r="AT152" s="161" t="s">
        <v>229</v>
      </c>
      <c r="AU152" s="161" t="s">
        <v>83</v>
      </c>
      <c r="AY152" s="14" t="s">
        <v>226</v>
      </c>
      <c r="BE152" s="162">
        <f t="shared" si="14"/>
        <v>0</v>
      </c>
      <c r="BF152" s="162">
        <f t="shared" si="15"/>
        <v>27.49</v>
      </c>
      <c r="BG152" s="162">
        <f t="shared" si="16"/>
        <v>0</v>
      </c>
      <c r="BH152" s="162">
        <f t="shared" si="17"/>
        <v>0</v>
      </c>
      <c r="BI152" s="162">
        <f t="shared" si="18"/>
        <v>0</v>
      </c>
      <c r="BJ152" s="14" t="s">
        <v>83</v>
      </c>
      <c r="BK152" s="162">
        <f t="shared" si="19"/>
        <v>27.49</v>
      </c>
      <c r="BL152" s="14" t="s">
        <v>233</v>
      </c>
      <c r="BM152" s="161" t="s">
        <v>303</v>
      </c>
    </row>
    <row r="153" spans="1:65" s="2" customFormat="1" ht="16.5" customHeight="1">
      <c r="A153" s="26"/>
      <c r="B153" s="149"/>
      <c r="C153" s="167" t="s">
        <v>7</v>
      </c>
      <c r="D153" s="167" t="s">
        <v>362</v>
      </c>
      <c r="E153" s="168" t="s">
        <v>2373</v>
      </c>
      <c r="F153" s="169" t="s">
        <v>2374</v>
      </c>
      <c r="G153" s="170" t="s">
        <v>269</v>
      </c>
      <c r="H153" s="171">
        <v>1</v>
      </c>
      <c r="I153" s="172">
        <v>245.08</v>
      </c>
      <c r="J153" s="172">
        <f t="shared" si="10"/>
        <v>245.08</v>
      </c>
      <c r="K153" s="173"/>
      <c r="L153" s="174"/>
      <c r="M153" s="175" t="s">
        <v>1</v>
      </c>
      <c r="N153" s="176" t="s">
        <v>37</v>
      </c>
      <c r="O153" s="159">
        <v>0</v>
      </c>
      <c r="P153" s="159">
        <f t="shared" si="11"/>
        <v>0</v>
      </c>
      <c r="Q153" s="159">
        <v>0</v>
      </c>
      <c r="R153" s="159">
        <f t="shared" si="12"/>
        <v>0</v>
      </c>
      <c r="S153" s="159">
        <v>0</v>
      </c>
      <c r="T153" s="160">
        <f t="shared" si="1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243</v>
      </c>
      <c r="AT153" s="161" t="s">
        <v>362</v>
      </c>
      <c r="AU153" s="161" t="s">
        <v>83</v>
      </c>
      <c r="AY153" s="14" t="s">
        <v>226</v>
      </c>
      <c r="BE153" s="162">
        <f t="shared" si="14"/>
        <v>0</v>
      </c>
      <c r="BF153" s="162">
        <f t="shared" si="15"/>
        <v>245.08</v>
      </c>
      <c r="BG153" s="162">
        <f t="shared" si="16"/>
        <v>0</v>
      </c>
      <c r="BH153" s="162">
        <f t="shared" si="17"/>
        <v>0</v>
      </c>
      <c r="BI153" s="162">
        <f t="shared" si="18"/>
        <v>0</v>
      </c>
      <c r="BJ153" s="14" t="s">
        <v>83</v>
      </c>
      <c r="BK153" s="162">
        <f t="shared" si="19"/>
        <v>245.08</v>
      </c>
      <c r="BL153" s="14" t="s">
        <v>233</v>
      </c>
      <c r="BM153" s="161" t="s">
        <v>306</v>
      </c>
    </row>
    <row r="154" spans="1:65" s="2" customFormat="1" ht="24.2" customHeight="1">
      <c r="A154" s="26"/>
      <c r="B154" s="149"/>
      <c r="C154" s="150" t="s">
        <v>309</v>
      </c>
      <c r="D154" s="150" t="s">
        <v>229</v>
      </c>
      <c r="E154" s="151" t="s">
        <v>2375</v>
      </c>
      <c r="F154" s="152" t="s">
        <v>2376</v>
      </c>
      <c r="G154" s="153" t="s">
        <v>886</v>
      </c>
      <c r="H154" s="154">
        <v>30</v>
      </c>
      <c r="I154" s="155">
        <v>4.75</v>
      </c>
      <c r="J154" s="155">
        <f t="shared" si="10"/>
        <v>142.5</v>
      </c>
      <c r="K154" s="156"/>
      <c r="L154" s="27"/>
      <c r="M154" s="157" t="s">
        <v>1</v>
      </c>
      <c r="N154" s="158" t="s">
        <v>37</v>
      </c>
      <c r="O154" s="159">
        <v>0</v>
      </c>
      <c r="P154" s="159">
        <f t="shared" si="11"/>
        <v>0</v>
      </c>
      <c r="Q154" s="159">
        <v>0</v>
      </c>
      <c r="R154" s="159">
        <f t="shared" si="12"/>
        <v>0</v>
      </c>
      <c r="S154" s="159">
        <v>0</v>
      </c>
      <c r="T154" s="160">
        <f t="shared" si="1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233</v>
      </c>
      <c r="AT154" s="161" t="s">
        <v>229</v>
      </c>
      <c r="AU154" s="161" t="s">
        <v>83</v>
      </c>
      <c r="AY154" s="14" t="s">
        <v>226</v>
      </c>
      <c r="BE154" s="162">
        <f t="shared" si="14"/>
        <v>0</v>
      </c>
      <c r="BF154" s="162">
        <f t="shared" si="15"/>
        <v>142.5</v>
      </c>
      <c r="BG154" s="162">
        <f t="shared" si="16"/>
        <v>0</v>
      </c>
      <c r="BH154" s="162">
        <f t="shared" si="17"/>
        <v>0</v>
      </c>
      <c r="BI154" s="162">
        <f t="shared" si="18"/>
        <v>0</v>
      </c>
      <c r="BJ154" s="14" t="s">
        <v>83</v>
      </c>
      <c r="BK154" s="162">
        <f t="shared" si="19"/>
        <v>142.5</v>
      </c>
      <c r="BL154" s="14" t="s">
        <v>233</v>
      </c>
      <c r="BM154" s="161" t="s">
        <v>312</v>
      </c>
    </row>
    <row r="155" spans="1:65" s="2" customFormat="1" ht="37.9" customHeight="1">
      <c r="A155" s="26"/>
      <c r="B155" s="149"/>
      <c r="C155" s="167" t="s">
        <v>266</v>
      </c>
      <c r="D155" s="167" t="s">
        <v>362</v>
      </c>
      <c r="E155" s="168" t="s">
        <v>2377</v>
      </c>
      <c r="F155" s="169" t="s">
        <v>2378</v>
      </c>
      <c r="G155" s="170" t="s">
        <v>269</v>
      </c>
      <c r="H155" s="171">
        <v>2</v>
      </c>
      <c r="I155" s="172">
        <v>79.84</v>
      </c>
      <c r="J155" s="172">
        <f t="shared" si="10"/>
        <v>159.68</v>
      </c>
      <c r="K155" s="173"/>
      <c r="L155" s="174"/>
      <c r="M155" s="175" t="s">
        <v>1</v>
      </c>
      <c r="N155" s="176" t="s">
        <v>37</v>
      </c>
      <c r="O155" s="159">
        <v>0</v>
      </c>
      <c r="P155" s="159">
        <f t="shared" si="11"/>
        <v>0</v>
      </c>
      <c r="Q155" s="159">
        <v>0</v>
      </c>
      <c r="R155" s="159">
        <f t="shared" si="12"/>
        <v>0</v>
      </c>
      <c r="S155" s="159">
        <v>0</v>
      </c>
      <c r="T155" s="160">
        <f t="shared" si="1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243</v>
      </c>
      <c r="AT155" s="161" t="s">
        <v>362</v>
      </c>
      <c r="AU155" s="161" t="s">
        <v>83</v>
      </c>
      <c r="AY155" s="14" t="s">
        <v>226</v>
      </c>
      <c r="BE155" s="162">
        <f t="shared" si="14"/>
        <v>0</v>
      </c>
      <c r="BF155" s="162">
        <f t="shared" si="15"/>
        <v>159.68</v>
      </c>
      <c r="BG155" s="162">
        <f t="shared" si="16"/>
        <v>0</v>
      </c>
      <c r="BH155" s="162">
        <f t="shared" si="17"/>
        <v>0</v>
      </c>
      <c r="BI155" s="162">
        <f t="shared" si="18"/>
        <v>0</v>
      </c>
      <c r="BJ155" s="14" t="s">
        <v>83</v>
      </c>
      <c r="BK155" s="162">
        <f t="shared" si="19"/>
        <v>159.68</v>
      </c>
      <c r="BL155" s="14" t="s">
        <v>233</v>
      </c>
      <c r="BM155" s="161" t="s">
        <v>315</v>
      </c>
    </row>
    <row r="156" spans="1:65" s="12" customFormat="1" ht="22.9" customHeight="1">
      <c r="B156" s="137"/>
      <c r="D156" s="138" t="s">
        <v>70</v>
      </c>
      <c r="E156" s="147" t="s">
        <v>284</v>
      </c>
      <c r="F156" s="147" t="s">
        <v>2381</v>
      </c>
      <c r="J156" s="148">
        <f>BK156</f>
        <v>363.62</v>
      </c>
      <c r="L156" s="137"/>
      <c r="M156" s="141"/>
      <c r="N156" s="142"/>
      <c r="O156" s="142"/>
      <c r="P156" s="143">
        <f>P157</f>
        <v>0</v>
      </c>
      <c r="Q156" s="142"/>
      <c r="R156" s="143">
        <f>R157</f>
        <v>0</v>
      </c>
      <c r="S156" s="142"/>
      <c r="T156" s="144">
        <f>T157</f>
        <v>0</v>
      </c>
      <c r="AR156" s="138" t="s">
        <v>78</v>
      </c>
      <c r="AT156" s="145" t="s">
        <v>70</v>
      </c>
      <c r="AU156" s="145" t="s">
        <v>78</v>
      </c>
      <c r="AY156" s="138" t="s">
        <v>226</v>
      </c>
      <c r="BK156" s="146">
        <f>BK157</f>
        <v>363.62</v>
      </c>
    </row>
    <row r="157" spans="1:65" s="2" customFormat="1" ht="33" customHeight="1">
      <c r="A157" s="26"/>
      <c r="B157" s="149"/>
      <c r="C157" s="150" t="s">
        <v>316</v>
      </c>
      <c r="D157" s="150" t="s">
        <v>229</v>
      </c>
      <c r="E157" s="151" t="s">
        <v>895</v>
      </c>
      <c r="F157" s="152" t="s">
        <v>896</v>
      </c>
      <c r="G157" s="153" t="s">
        <v>242</v>
      </c>
      <c r="H157" s="154">
        <v>10.177</v>
      </c>
      <c r="I157" s="155">
        <v>35.729999999999997</v>
      </c>
      <c r="J157" s="155">
        <f>ROUND(I157*H157,2)</f>
        <v>363.62</v>
      </c>
      <c r="K157" s="156"/>
      <c r="L157" s="27"/>
      <c r="M157" s="157" t="s">
        <v>1</v>
      </c>
      <c r="N157" s="158" t="s">
        <v>37</v>
      </c>
      <c r="O157" s="159">
        <v>0</v>
      </c>
      <c r="P157" s="159">
        <f>O157*H157</f>
        <v>0</v>
      </c>
      <c r="Q157" s="159">
        <v>0</v>
      </c>
      <c r="R157" s="159">
        <f>Q157*H157</f>
        <v>0</v>
      </c>
      <c r="S157" s="159">
        <v>0</v>
      </c>
      <c r="T157" s="160">
        <f>S157*H157</f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233</v>
      </c>
      <c r="AT157" s="161" t="s">
        <v>229</v>
      </c>
      <c r="AU157" s="161" t="s">
        <v>83</v>
      </c>
      <c r="AY157" s="14" t="s">
        <v>226</v>
      </c>
      <c r="BE157" s="162">
        <f>IF(N157="základná",J157,0)</f>
        <v>0</v>
      </c>
      <c r="BF157" s="162">
        <f>IF(N157="znížená",J157,0)</f>
        <v>363.62</v>
      </c>
      <c r="BG157" s="162">
        <f>IF(N157="zákl. prenesená",J157,0)</f>
        <v>0</v>
      </c>
      <c r="BH157" s="162">
        <f>IF(N157="zníž. prenesená",J157,0)</f>
        <v>0</v>
      </c>
      <c r="BI157" s="162">
        <f>IF(N157="nulová",J157,0)</f>
        <v>0</v>
      </c>
      <c r="BJ157" s="14" t="s">
        <v>83</v>
      </c>
      <c r="BK157" s="162">
        <f>ROUND(I157*H157,2)</f>
        <v>363.62</v>
      </c>
      <c r="BL157" s="14" t="s">
        <v>233</v>
      </c>
      <c r="BM157" s="161" t="s">
        <v>319</v>
      </c>
    </row>
    <row r="158" spans="1:65" s="12" customFormat="1" ht="25.9" customHeight="1">
      <c r="B158" s="137"/>
      <c r="D158" s="138" t="s">
        <v>70</v>
      </c>
      <c r="E158" s="139" t="s">
        <v>289</v>
      </c>
      <c r="F158" s="139" t="s">
        <v>290</v>
      </c>
      <c r="J158" s="140">
        <f>BK158</f>
        <v>420.71</v>
      </c>
      <c r="L158" s="137"/>
      <c r="M158" s="141"/>
      <c r="N158" s="142"/>
      <c r="O158" s="142"/>
      <c r="P158" s="143">
        <f>P159</f>
        <v>0</v>
      </c>
      <c r="Q158" s="142"/>
      <c r="R158" s="143">
        <f>R159</f>
        <v>0</v>
      </c>
      <c r="S158" s="142"/>
      <c r="T158" s="144">
        <f>T159</f>
        <v>0</v>
      </c>
      <c r="AR158" s="138" t="s">
        <v>83</v>
      </c>
      <c r="AT158" s="145" t="s">
        <v>70</v>
      </c>
      <c r="AU158" s="145" t="s">
        <v>71</v>
      </c>
      <c r="AY158" s="138" t="s">
        <v>226</v>
      </c>
      <c r="BK158" s="146">
        <f>BK159</f>
        <v>420.71</v>
      </c>
    </row>
    <row r="159" spans="1:65" s="12" customFormat="1" ht="22.9" customHeight="1">
      <c r="B159" s="137"/>
      <c r="D159" s="138" t="s">
        <v>70</v>
      </c>
      <c r="E159" s="147" t="s">
        <v>486</v>
      </c>
      <c r="F159" s="147" t="s">
        <v>2382</v>
      </c>
      <c r="J159" s="148">
        <f>BK159</f>
        <v>420.71</v>
      </c>
      <c r="L159" s="137"/>
      <c r="M159" s="141"/>
      <c r="N159" s="142"/>
      <c r="O159" s="142"/>
      <c r="P159" s="143">
        <f>SUM(P160:P164)</f>
        <v>0</v>
      </c>
      <c r="Q159" s="142"/>
      <c r="R159" s="143">
        <f>SUM(R160:R164)</f>
        <v>0</v>
      </c>
      <c r="S159" s="142"/>
      <c r="T159" s="144">
        <f>SUM(T160:T164)</f>
        <v>0</v>
      </c>
      <c r="AR159" s="138" t="s">
        <v>83</v>
      </c>
      <c r="AT159" s="145" t="s">
        <v>70</v>
      </c>
      <c r="AU159" s="145" t="s">
        <v>78</v>
      </c>
      <c r="AY159" s="138" t="s">
        <v>226</v>
      </c>
      <c r="BK159" s="146">
        <f>SUM(BK160:BK164)</f>
        <v>420.71</v>
      </c>
    </row>
    <row r="160" spans="1:65" s="2" customFormat="1" ht="24.2" customHeight="1">
      <c r="A160" s="26"/>
      <c r="B160" s="149"/>
      <c r="C160" s="150" t="s">
        <v>270</v>
      </c>
      <c r="D160" s="150" t="s">
        <v>229</v>
      </c>
      <c r="E160" s="151" t="s">
        <v>2383</v>
      </c>
      <c r="F160" s="152" t="s">
        <v>2384</v>
      </c>
      <c r="G160" s="153" t="s">
        <v>238</v>
      </c>
      <c r="H160" s="154">
        <v>65.7</v>
      </c>
      <c r="I160" s="155">
        <v>1.52</v>
      </c>
      <c r="J160" s="155">
        <f>ROUND(I160*H160,2)</f>
        <v>99.86</v>
      </c>
      <c r="K160" s="156"/>
      <c r="L160" s="27"/>
      <c r="M160" s="157" t="s">
        <v>1</v>
      </c>
      <c r="N160" s="158" t="s">
        <v>37</v>
      </c>
      <c r="O160" s="159">
        <v>0</v>
      </c>
      <c r="P160" s="159">
        <f>O160*H160</f>
        <v>0</v>
      </c>
      <c r="Q160" s="159">
        <v>0</v>
      </c>
      <c r="R160" s="159">
        <f>Q160*H160</f>
        <v>0</v>
      </c>
      <c r="S160" s="159">
        <v>0</v>
      </c>
      <c r="T160" s="160">
        <f>S160*H160</f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257</v>
      </c>
      <c r="AT160" s="161" t="s">
        <v>229</v>
      </c>
      <c r="AU160" s="161" t="s">
        <v>83</v>
      </c>
      <c r="AY160" s="14" t="s">
        <v>226</v>
      </c>
      <c r="BE160" s="162">
        <f>IF(N160="základná",J160,0)</f>
        <v>0</v>
      </c>
      <c r="BF160" s="162">
        <f>IF(N160="znížená",J160,0)</f>
        <v>99.86</v>
      </c>
      <c r="BG160" s="162">
        <f>IF(N160="zákl. prenesená",J160,0)</f>
        <v>0</v>
      </c>
      <c r="BH160" s="162">
        <f>IF(N160="zníž. prenesená",J160,0)</f>
        <v>0</v>
      </c>
      <c r="BI160" s="162">
        <f>IF(N160="nulová",J160,0)</f>
        <v>0</v>
      </c>
      <c r="BJ160" s="14" t="s">
        <v>83</v>
      </c>
      <c r="BK160" s="162">
        <f>ROUND(I160*H160,2)</f>
        <v>99.86</v>
      </c>
      <c r="BL160" s="14" t="s">
        <v>257</v>
      </c>
      <c r="BM160" s="161" t="s">
        <v>324</v>
      </c>
    </row>
    <row r="161" spans="1:65" s="2" customFormat="1" ht="16.5" customHeight="1">
      <c r="A161" s="26"/>
      <c r="B161" s="149"/>
      <c r="C161" s="167" t="s">
        <v>327</v>
      </c>
      <c r="D161" s="167" t="s">
        <v>362</v>
      </c>
      <c r="E161" s="168" t="s">
        <v>2385</v>
      </c>
      <c r="F161" s="169" t="s">
        <v>2386</v>
      </c>
      <c r="G161" s="170" t="s">
        <v>242</v>
      </c>
      <c r="H161" s="171">
        <v>0.02</v>
      </c>
      <c r="I161" s="172">
        <v>1944.77</v>
      </c>
      <c r="J161" s="172">
        <f>ROUND(I161*H161,2)</f>
        <v>38.9</v>
      </c>
      <c r="K161" s="173"/>
      <c r="L161" s="174"/>
      <c r="M161" s="175" t="s">
        <v>1</v>
      </c>
      <c r="N161" s="176" t="s">
        <v>37</v>
      </c>
      <c r="O161" s="159">
        <v>0</v>
      </c>
      <c r="P161" s="159">
        <f>O161*H161</f>
        <v>0</v>
      </c>
      <c r="Q161" s="159">
        <v>0</v>
      </c>
      <c r="R161" s="159">
        <f>Q161*H161</f>
        <v>0</v>
      </c>
      <c r="S161" s="159">
        <v>0</v>
      </c>
      <c r="T161" s="160">
        <f>S161*H161</f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288</v>
      </c>
      <c r="AT161" s="161" t="s">
        <v>362</v>
      </c>
      <c r="AU161" s="161" t="s">
        <v>83</v>
      </c>
      <c r="AY161" s="14" t="s">
        <v>226</v>
      </c>
      <c r="BE161" s="162">
        <f>IF(N161="základná",J161,0)</f>
        <v>0</v>
      </c>
      <c r="BF161" s="162">
        <f>IF(N161="znížená",J161,0)</f>
        <v>38.9</v>
      </c>
      <c r="BG161" s="162">
        <f>IF(N161="zákl. prenesená",J161,0)</f>
        <v>0</v>
      </c>
      <c r="BH161" s="162">
        <f>IF(N161="zníž. prenesená",J161,0)</f>
        <v>0</v>
      </c>
      <c r="BI161" s="162">
        <f>IF(N161="nulová",J161,0)</f>
        <v>0</v>
      </c>
      <c r="BJ161" s="14" t="s">
        <v>83</v>
      </c>
      <c r="BK161" s="162">
        <f>ROUND(I161*H161,2)</f>
        <v>38.9</v>
      </c>
      <c r="BL161" s="14" t="s">
        <v>257</v>
      </c>
      <c r="BM161" s="161" t="s">
        <v>330</v>
      </c>
    </row>
    <row r="162" spans="1:65" s="2" customFormat="1" ht="24.2" customHeight="1">
      <c r="A162" s="26"/>
      <c r="B162" s="149"/>
      <c r="C162" s="150" t="s">
        <v>276</v>
      </c>
      <c r="D162" s="150" t="s">
        <v>229</v>
      </c>
      <c r="E162" s="151" t="s">
        <v>2387</v>
      </c>
      <c r="F162" s="152" t="s">
        <v>2388</v>
      </c>
      <c r="G162" s="153" t="s">
        <v>238</v>
      </c>
      <c r="H162" s="154">
        <v>43.8</v>
      </c>
      <c r="I162" s="155">
        <v>4.03</v>
      </c>
      <c r="J162" s="155">
        <f>ROUND(I162*H162,2)</f>
        <v>176.51</v>
      </c>
      <c r="K162" s="156"/>
      <c r="L162" s="27"/>
      <c r="M162" s="157" t="s">
        <v>1</v>
      </c>
      <c r="N162" s="158" t="s">
        <v>37</v>
      </c>
      <c r="O162" s="159">
        <v>0</v>
      </c>
      <c r="P162" s="159">
        <f>O162*H162</f>
        <v>0</v>
      </c>
      <c r="Q162" s="159">
        <v>0</v>
      </c>
      <c r="R162" s="159">
        <f>Q162*H162</f>
        <v>0</v>
      </c>
      <c r="S162" s="159">
        <v>0</v>
      </c>
      <c r="T162" s="160">
        <f>S162*H162</f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257</v>
      </c>
      <c r="AT162" s="161" t="s">
        <v>229</v>
      </c>
      <c r="AU162" s="161" t="s">
        <v>83</v>
      </c>
      <c r="AY162" s="14" t="s">
        <v>226</v>
      </c>
      <c r="BE162" s="162">
        <f>IF(N162="základná",J162,0)</f>
        <v>0</v>
      </c>
      <c r="BF162" s="162">
        <f>IF(N162="znížená",J162,0)</f>
        <v>176.51</v>
      </c>
      <c r="BG162" s="162">
        <f>IF(N162="zákl. prenesená",J162,0)</f>
        <v>0</v>
      </c>
      <c r="BH162" s="162">
        <f>IF(N162="zníž. prenesená",J162,0)</f>
        <v>0</v>
      </c>
      <c r="BI162" s="162">
        <f>IF(N162="nulová",J162,0)</f>
        <v>0</v>
      </c>
      <c r="BJ162" s="14" t="s">
        <v>83</v>
      </c>
      <c r="BK162" s="162">
        <f>ROUND(I162*H162,2)</f>
        <v>176.51</v>
      </c>
      <c r="BL162" s="14" t="s">
        <v>257</v>
      </c>
      <c r="BM162" s="161" t="s">
        <v>408</v>
      </c>
    </row>
    <row r="163" spans="1:65" s="2" customFormat="1" ht="24.2" customHeight="1">
      <c r="A163" s="26"/>
      <c r="B163" s="149"/>
      <c r="C163" s="167" t="s">
        <v>409</v>
      </c>
      <c r="D163" s="167" t="s">
        <v>362</v>
      </c>
      <c r="E163" s="168" t="s">
        <v>2389</v>
      </c>
      <c r="F163" s="169" t="s">
        <v>2390</v>
      </c>
      <c r="G163" s="170" t="s">
        <v>238</v>
      </c>
      <c r="H163" s="171">
        <v>45.99</v>
      </c>
      <c r="I163" s="172">
        <v>2.23</v>
      </c>
      <c r="J163" s="172">
        <f>ROUND(I163*H163,2)</f>
        <v>102.56</v>
      </c>
      <c r="K163" s="173"/>
      <c r="L163" s="174"/>
      <c r="M163" s="175" t="s">
        <v>1</v>
      </c>
      <c r="N163" s="176" t="s">
        <v>37</v>
      </c>
      <c r="O163" s="159">
        <v>0</v>
      </c>
      <c r="P163" s="159">
        <f>O163*H163</f>
        <v>0</v>
      </c>
      <c r="Q163" s="159">
        <v>0</v>
      </c>
      <c r="R163" s="159">
        <f>Q163*H163</f>
        <v>0</v>
      </c>
      <c r="S163" s="159">
        <v>0</v>
      </c>
      <c r="T163" s="160">
        <f>S163*H163</f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288</v>
      </c>
      <c r="AT163" s="161" t="s">
        <v>362</v>
      </c>
      <c r="AU163" s="161" t="s">
        <v>83</v>
      </c>
      <c r="AY163" s="14" t="s">
        <v>226</v>
      </c>
      <c r="BE163" s="162">
        <f>IF(N163="základná",J163,0)</f>
        <v>0</v>
      </c>
      <c r="BF163" s="162">
        <f>IF(N163="znížená",J163,0)</f>
        <v>102.56</v>
      </c>
      <c r="BG163" s="162">
        <f>IF(N163="zákl. prenesená",J163,0)</f>
        <v>0</v>
      </c>
      <c r="BH163" s="162">
        <f>IF(N163="zníž. prenesená",J163,0)</f>
        <v>0</v>
      </c>
      <c r="BI163" s="162">
        <f>IF(N163="nulová",J163,0)</f>
        <v>0</v>
      </c>
      <c r="BJ163" s="14" t="s">
        <v>83</v>
      </c>
      <c r="BK163" s="162">
        <f>ROUND(I163*H163,2)</f>
        <v>102.56</v>
      </c>
      <c r="BL163" s="14" t="s">
        <v>257</v>
      </c>
      <c r="BM163" s="161" t="s">
        <v>412</v>
      </c>
    </row>
    <row r="164" spans="1:65" s="2" customFormat="1" ht="24.2" customHeight="1">
      <c r="A164" s="26"/>
      <c r="B164" s="149"/>
      <c r="C164" s="150" t="s">
        <v>279</v>
      </c>
      <c r="D164" s="150" t="s">
        <v>229</v>
      </c>
      <c r="E164" s="151" t="s">
        <v>495</v>
      </c>
      <c r="F164" s="152" t="s">
        <v>496</v>
      </c>
      <c r="G164" s="153" t="s">
        <v>242</v>
      </c>
      <c r="H164" s="154">
        <v>8.7999999999999995E-2</v>
      </c>
      <c r="I164" s="155">
        <v>32.76</v>
      </c>
      <c r="J164" s="155">
        <f>ROUND(I164*H164,2)</f>
        <v>2.88</v>
      </c>
      <c r="K164" s="156"/>
      <c r="L164" s="27"/>
      <c r="M164" s="163" t="s">
        <v>1</v>
      </c>
      <c r="N164" s="164" t="s">
        <v>37</v>
      </c>
      <c r="O164" s="165">
        <v>0</v>
      </c>
      <c r="P164" s="165">
        <f>O164*H164</f>
        <v>0</v>
      </c>
      <c r="Q164" s="165">
        <v>0</v>
      </c>
      <c r="R164" s="165">
        <f>Q164*H164</f>
        <v>0</v>
      </c>
      <c r="S164" s="165">
        <v>0</v>
      </c>
      <c r="T164" s="166">
        <f>S164*H164</f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257</v>
      </c>
      <c r="AT164" s="161" t="s">
        <v>229</v>
      </c>
      <c r="AU164" s="161" t="s">
        <v>83</v>
      </c>
      <c r="AY164" s="14" t="s">
        <v>226</v>
      </c>
      <c r="BE164" s="162">
        <f>IF(N164="základná",J164,0)</f>
        <v>0</v>
      </c>
      <c r="BF164" s="162">
        <f>IF(N164="znížená",J164,0)</f>
        <v>2.88</v>
      </c>
      <c r="BG164" s="162">
        <f>IF(N164="zákl. prenesená",J164,0)</f>
        <v>0</v>
      </c>
      <c r="BH164" s="162">
        <f>IF(N164="zníž. prenesená",J164,0)</f>
        <v>0</v>
      </c>
      <c r="BI164" s="162">
        <f>IF(N164="nulová",J164,0)</f>
        <v>0</v>
      </c>
      <c r="BJ164" s="14" t="s">
        <v>83</v>
      </c>
      <c r="BK164" s="162">
        <f>ROUND(I164*H164,2)</f>
        <v>2.88</v>
      </c>
      <c r="BL164" s="14" t="s">
        <v>257</v>
      </c>
      <c r="BM164" s="161" t="s">
        <v>415</v>
      </c>
    </row>
    <row r="165" spans="1:65" s="2" customFormat="1" ht="6.95" customHeight="1">
      <c r="A165" s="26"/>
      <c r="B165" s="44"/>
      <c r="C165" s="45"/>
      <c r="D165" s="45"/>
      <c r="E165" s="45"/>
      <c r="F165" s="45"/>
      <c r="G165" s="45"/>
      <c r="H165" s="45"/>
      <c r="I165" s="45"/>
      <c r="J165" s="45"/>
      <c r="K165" s="45"/>
      <c r="L165" s="27"/>
      <c r="M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</row>
    <row r="167" spans="1:65">
      <c r="H167" s="179"/>
    </row>
  </sheetData>
  <autoFilter ref="C127:K164" xr:uid="{00000000-0009-0000-0000-000014000000}"/>
  <mergeCells count="11">
    <mergeCell ref="E120:H120"/>
    <mergeCell ref="E7:H7"/>
    <mergeCell ref="E9:H9"/>
    <mergeCell ref="E11:H11"/>
    <mergeCell ref="E29:H29"/>
    <mergeCell ref="E85:H85"/>
    <mergeCell ref="L2:V2"/>
    <mergeCell ref="E87:H87"/>
    <mergeCell ref="E89:H89"/>
    <mergeCell ref="E116:H116"/>
    <mergeCell ref="E118:H11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BM180"/>
  <sheetViews>
    <sheetView showGridLines="0" topLeftCell="A125" workbookViewId="0">
      <selection activeCell="I125" sqref="I125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170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s="1" customFormat="1" ht="12" customHeight="1">
      <c r="B8" s="17"/>
      <c r="D8" s="23" t="s">
        <v>192</v>
      </c>
      <c r="L8" s="17"/>
    </row>
    <row r="9" spans="1:46" s="2" customFormat="1" ht="16.5" customHeight="1">
      <c r="A9" s="26"/>
      <c r="B9" s="27"/>
      <c r="C9" s="26"/>
      <c r="D9" s="26"/>
      <c r="E9" s="224" t="s">
        <v>2396</v>
      </c>
      <c r="F9" s="223"/>
      <c r="G9" s="223"/>
      <c r="H9" s="223"/>
      <c r="I9" s="26"/>
      <c r="J9" s="26"/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 ht="12" customHeight="1">
      <c r="A10" s="26"/>
      <c r="B10" s="27"/>
      <c r="C10" s="26"/>
      <c r="D10" s="23" t="s">
        <v>194</v>
      </c>
      <c r="E10" s="26"/>
      <c r="F10" s="26"/>
      <c r="G10" s="26"/>
      <c r="H10" s="26"/>
      <c r="I10" s="26"/>
      <c r="J10" s="26"/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30" customHeight="1">
      <c r="A11" s="26"/>
      <c r="B11" s="27"/>
      <c r="C11" s="26"/>
      <c r="D11" s="26"/>
      <c r="E11" s="189" t="s">
        <v>2397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>
      <c r="A12" s="26"/>
      <c r="B12" s="27"/>
      <c r="C12" s="26"/>
      <c r="D12" s="26"/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2" customHeight="1">
      <c r="A13" s="26"/>
      <c r="B13" s="27"/>
      <c r="C13" s="26"/>
      <c r="D13" s="23" t="s">
        <v>14</v>
      </c>
      <c r="E13" s="26"/>
      <c r="F13" s="21" t="s">
        <v>1</v>
      </c>
      <c r="G13" s="26"/>
      <c r="H13" s="26"/>
      <c r="I13" s="23" t="s">
        <v>15</v>
      </c>
      <c r="J13" s="21" t="s">
        <v>1</v>
      </c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12" customHeight="1">
      <c r="A14" s="26"/>
      <c r="B14" s="27"/>
      <c r="C14" s="26"/>
      <c r="D14" s="23" t="s">
        <v>16</v>
      </c>
      <c r="E14" s="26"/>
      <c r="F14" s="21" t="s">
        <v>17</v>
      </c>
      <c r="G14" s="26"/>
      <c r="H14" s="26"/>
      <c r="I14" s="23" t="s">
        <v>18</v>
      </c>
      <c r="J14" s="52" t="str">
        <f>'Rekapitulácia stavby'!AN8</f>
        <v>12. 5. 2022</v>
      </c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0.9" customHeight="1">
      <c r="A15" s="26"/>
      <c r="B15" s="27"/>
      <c r="C15" s="26"/>
      <c r="D15" s="26"/>
      <c r="E15" s="26"/>
      <c r="F15" s="26"/>
      <c r="G15" s="26"/>
      <c r="H15" s="26"/>
      <c r="I15" s="26"/>
      <c r="J15" s="26"/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20</v>
      </c>
      <c r="E16" s="26"/>
      <c r="F16" s="26"/>
      <c r="G16" s="26"/>
      <c r="H16" s="26"/>
      <c r="I16" s="23" t="s">
        <v>21</v>
      </c>
      <c r="J16" s="21" t="s">
        <v>1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8" customHeight="1">
      <c r="A17" s="26"/>
      <c r="B17" s="27"/>
      <c r="C17" s="26"/>
      <c r="D17" s="26"/>
      <c r="E17" s="21" t="s">
        <v>22</v>
      </c>
      <c r="F17" s="26"/>
      <c r="G17" s="26"/>
      <c r="H17" s="26"/>
      <c r="I17" s="23" t="s">
        <v>23</v>
      </c>
      <c r="J17" s="21" t="s">
        <v>1</v>
      </c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6.95" customHeight="1">
      <c r="A18" s="26"/>
      <c r="B18" s="27"/>
      <c r="C18" s="26"/>
      <c r="D18" s="26"/>
      <c r="E18" s="26"/>
      <c r="F18" s="26"/>
      <c r="G18" s="26"/>
      <c r="H18" s="26"/>
      <c r="I18" s="26"/>
      <c r="J18" s="26"/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2" customHeight="1">
      <c r="A19" s="26"/>
      <c r="B19" s="27"/>
      <c r="C19" s="26"/>
      <c r="D19" s="23" t="s">
        <v>24</v>
      </c>
      <c r="E19" s="26"/>
      <c r="F19" s="26"/>
      <c r="G19" s="26"/>
      <c r="H19" s="26"/>
      <c r="I19" s="23" t="s">
        <v>21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18" customHeight="1">
      <c r="A20" s="26"/>
      <c r="B20" s="27"/>
      <c r="C20" s="26"/>
      <c r="D20" s="26"/>
      <c r="E20" s="21" t="s">
        <v>25</v>
      </c>
      <c r="F20" s="26"/>
      <c r="G20" s="26"/>
      <c r="H20" s="26"/>
      <c r="I20" s="23" t="s">
        <v>23</v>
      </c>
      <c r="J20" s="21" t="s">
        <v>1</v>
      </c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6.95" customHeight="1">
      <c r="A21" s="26"/>
      <c r="B21" s="27"/>
      <c r="C21" s="26"/>
      <c r="D21" s="26"/>
      <c r="E21" s="26"/>
      <c r="F21" s="26"/>
      <c r="G21" s="26"/>
      <c r="H21" s="26"/>
      <c r="I21" s="26"/>
      <c r="J21" s="26"/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2" customHeight="1">
      <c r="A22" s="26"/>
      <c r="B22" s="27"/>
      <c r="C22" s="26"/>
      <c r="D22" s="23" t="s">
        <v>26</v>
      </c>
      <c r="E22" s="26"/>
      <c r="F22" s="26"/>
      <c r="G22" s="26"/>
      <c r="H22" s="26"/>
      <c r="I22" s="23" t="s">
        <v>21</v>
      </c>
      <c r="J22" s="21" t="str">
        <f>IF('Rekapitulácia stavby'!AN16="","",'Rekapitulácia stavby'!AN16)</f>
        <v/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18" customHeight="1">
      <c r="A23" s="26"/>
      <c r="B23" s="27"/>
      <c r="C23" s="26"/>
      <c r="D23" s="26"/>
      <c r="E23" s="21" t="str">
        <f>IF('Rekapitulácia stavby'!E17="","",'Rekapitulácia stavby'!E17)</f>
        <v xml:space="preserve"> </v>
      </c>
      <c r="F23" s="26"/>
      <c r="G23" s="26"/>
      <c r="H23" s="26"/>
      <c r="I23" s="23" t="s">
        <v>23</v>
      </c>
      <c r="J23" s="21" t="str">
        <f>IF('Rekapitulácia stavby'!AN17="","",'Rekapitulácia stavby'!AN17)</f>
        <v/>
      </c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6.95" customHeight="1">
      <c r="A24" s="26"/>
      <c r="B24" s="27"/>
      <c r="C24" s="26"/>
      <c r="D24" s="26"/>
      <c r="E24" s="26"/>
      <c r="F24" s="26"/>
      <c r="G24" s="26"/>
      <c r="H24" s="26"/>
      <c r="I24" s="26"/>
      <c r="J24" s="26"/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2" customHeight="1">
      <c r="A25" s="26"/>
      <c r="B25" s="27"/>
      <c r="C25" s="26"/>
      <c r="D25" s="23" t="s">
        <v>29</v>
      </c>
      <c r="E25" s="26"/>
      <c r="F25" s="26"/>
      <c r="G25" s="26"/>
      <c r="H25" s="26"/>
      <c r="I25" s="23" t="s">
        <v>21</v>
      </c>
      <c r="J25" s="21" t="str">
        <f>IF('Rekapitulácia stavby'!AN19="","",'Rekapitulácia stavby'!AN19)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18" customHeight="1">
      <c r="A26" s="26"/>
      <c r="B26" s="27"/>
      <c r="C26" s="26"/>
      <c r="D26" s="26"/>
      <c r="E26" s="21" t="str">
        <f>IF('Rekapitulácia stavby'!E20="","",'Rekapitulácia stavby'!E20)</f>
        <v xml:space="preserve"> </v>
      </c>
      <c r="F26" s="26"/>
      <c r="G26" s="26"/>
      <c r="H26" s="26"/>
      <c r="I26" s="23" t="s">
        <v>23</v>
      </c>
      <c r="J26" s="21" t="str">
        <f>IF('Rekapitulácia stavby'!AN20="","",'Rekapitulácia stavby'!AN20)</f>
        <v/>
      </c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6.95" customHeight="1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2" customHeight="1">
      <c r="A28" s="26"/>
      <c r="B28" s="27"/>
      <c r="C28" s="26"/>
      <c r="D28" s="23" t="s">
        <v>30</v>
      </c>
      <c r="E28" s="26"/>
      <c r="F28" s="26"/>
      <c r="G28" s="26"/>
      <c r="H28" s="26"/>
      <c r="I28" s="26"/>
      <c r="J28" s="26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8" customFormat="1" ht="16.5" customHeight="1">
      <c r="A29" s="98"/>
      <c r="B29" s="99"/>
      <c r="C29" s="98"/>
      <c r="D29" s="98"/>
      <c r="E29" s="218" t="s">
        <v>1</v>
      </c>
      <c r="F29" s="218"/>
      <c r="G29" s="218"/>
      <c r="H29" s="218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6.95" customHeight="1">
      <c r="A30" s="26"/>
      <c r="B30" s="27"/>
      <c r="C30" s="26"/>
      <c r="D30" s="26"/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6.95" customHeight="1">
      <c r="A31" s="26"/>
      <c r="B31" s="27"/>
      <c r="C31" s="26"/>
      <c r="D31" s="63"/>
      <c r="E31" s="63"/>
      <c r="F31" s="63"/>
      <c r="G31" s="63"/>
      <c r="H31" s="63"/>
      <c r="I31" s="63"/>
      <c r="J31" s="63"/>
      <c r="K31" s="63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25.35" customHeight="1">
      <c r="A32" s="26"/>
      <c r="B32" s="27"/>
      <c r="C32" s="26"/>
      <c r="D32" s="101" t="s">
        <v>31</v>
      </c>
      <c r="E32" s="26"/>
      <c r="F32" s="26"/>
      <c r="G32" s="26"/>
      <c r="H32" s="26"/>
      <c r="I32" s="26"/>
      <c r="J32" s="68">
        <f>ROUND(J126, 2)</f>
        <v>21053.5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customHeight="1">
      <c r="A34" s="26"/>
      <c r="B34" s="27"/>
      <c r="C34" s="26"/>
      <c r="D34" s="26"/>
      <c r="E34" s="26"/>
      <c r="F34" s="30" t="s">
        <v>33</v>
      </c>
      <c r="G34" s="26"/>
      <c r="H34" s="26"/>
      <c r="I34" s="30" t="s">
        <v>32</v>
      </c>
      <c r="J34" s="30" t="s">
        <v>34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customHeight="1">
      <c r="A35" s="26"/>
      <c r="B35" s="27"/>
      <c r="C35" s="26"/>
      <c r="D35" s="97" t="s">
        <v>35</v>
      </c>
      <c r="E35" s="32" t="s">
        <v>36</v>
      </c>
      <c r="F35" s="102">
        <f>ROUND((SUM(BE126:BE176)),  2)</f>
        <v>0</v>
      </c>
      <c r="G35" s="103"/>
      <c r="H35" s="103"/>
      <c r="I35" s="104">
        <v>0.2</v>
      </c>
      <c r="J35" s="102">
        <f>ROUND(((SUM(BE126:BE176))*I35),  2)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32" t="s">
        <v>37</v>
      </c>
      <c r="F36" s="105">
        <f>ROUND((SUM(BF126:BF176)),  2)</f>
        <v>21053.5</v>
      </c>
      <c r="G36" s="26"/>
      <c r="H36" s="26"/>
      <c r="I36" s="106">
        <v>0.2</v>
      </c>
      <c r="J36" s="105">
        <f>ROUND(((SUM(BF126:BF176))*I36),  2)</f>
        <v>4210.7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hidden="1" customHeight="1">
      <c r="A37" s="26"/>
      <c r="B37" s="27"/>
      <c r="C37" s="26"/>
      <c r="D37" s="26"/>
      <c r="E37" s="23" t="s">
        <v>38</v>
      </c>
      <c r="F37" s="105">
        <f>ROUND((SUM(BG126:BG176)),  2)</f>
        <v>0</v>
      </c>
      <c r="G37" s="26"/>
      <c r="H37" s="26"/>
      <c r="I37" s="106">
        <v>0.2</v>
      </c>
      <c r="J37" s="105">
        <f>0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hidden="1" customHeight="1">
      <c r="A38" s="26"/>
      <c r="B38" s="27"/>
      <c r="C38" s="26"/>
      <c r="D38" s="26"/>
      <c r="E38" s="23" t="s">
        <v>39</v>
      </c>
      <c r="F38" s="105">
        <f>ROUND((SUM(BH126:BH176)),  2)</f>
        <v>0</v>
      </c>
      <c r="G38" s="26"/>
      <c r="H38" s="26"/>
      <c r="I38" s="106">
        <v>0.2</v>
      </c>
      <c r="J38" s="105">
        <f>0</f>
        <v>0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32" t="s">
        <v>40</v>
      </c>
      <c r="F39" s="102">
        <f>ROUND((SUM(BI126:BI176)),  2)</f>
        <v>0</v>
      </c>
      <c r="G39" s="103"/>
      <c r="H39" s="103"/>
      <c r="I39" s="104">
        <v>0</v>
      </c>
      <c r="J39" s="102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6.95" customHeight="1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25.35" customHeight="1">
      <c r="A41" s="26"/>
      <c r="B41" s="27"/>
      <c r="C41" s="107"/>
      <c r="D41" s="108" t="s">
        <v>41</v>
      </c>
      <c r="E41" s="57"/>
      <c r="F41" s="57"/>
      <c r="G41" s="109" t="s">
        <v>42</v>
      </c>
      <c r="H41" s="110" t="s">
        <v>43</v>
      </c>
      <c r="I41" s="57"/>
      <c r="J41" s="111">
        <f>SUM(J32:J39)</f>
        <v>25264.2</v>
      </c>
      <c r="K41" s="112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14.4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2" customFormat="1" ht="16.5" customHeight="1">
      <c r="A87" s="26"/>
      <c r="B87" s="27"/>
      <c r="C87" s="26"/>
      <c r="D87" s="26"/>
      <c r="E87" s="224" t="s">
        <v>2396</v>
      </c>
      <c r="F87" s="223"/>
      <c r="G87" s="223"/>
      <c r="H87" s="223"/>
      <c r="I87" s="26"/>
      <c r="J87" s="26"/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31" s="2" customFormat="1" ht="12" customHeight="1">
      <c r="A88" s="26"/>
      <c r="B88" s="27"/>
      <c r="C88" s="23" t="s">
        <v>194</v>
      </c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31" s="2" customFormat="1" ht="30" customHeight="1">
      <c r="A89" s="26"/>
      <c r="B89" s="27"/>
      <c r="C89" s="26"/>
      <c r="D89" s="26"/>
      <c r="E89" s="189" t="str">
        <f>E11</f>
        <v>SO 05.1 - Dažďová kanalizácia, revízne šachty RŠD a filtračné šachty FŠ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6.95" customHeight="1">
      <c r="A90" s="26"/>
      <c r="B90" s="27"/>
      <c r="C90" s="26"/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2" customHeight="1">
      <c r="A91" s="26"/>
      <c r="B91" s="27"/>
      <c r="C91" s="23" t="s">
        <v>16</v>
      </c>
      <c r="D91" s="26"/>
      <c r="E91" s="26"/>
      <c r="F91" s="21" t="str">
        <f>F14</f>
        <v>kú: Jelka,p.č.:1174/1,4,24,25</v>
      </c>
      <c r="G91" s="26"/>
      <c r="H91" s="26"/>
      <c r="I91" s="23" t="s">
        <v>18</v>
      </c>
      <c r="J91" s="52" t="str">
        <f>IF(J14="","",J14)</f>
        <v>12. 5. 2022</v>
      </c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5.2" customHeight="1">
      <c r="A93" s="26"/>
      <c r="B93" s="27"/>
      <c r="C93" s="23" t="s">
        <v>20</v>
      </c>
      <c r="D93" s="26"/>
      <c r="E93" s="26"/>
      <c r="F93" s="21" t="str">
        <f>E17</f>
        <v>Obec Jelka, Mierová 959/17, 925 23 Jelka</v>
      </c>
      <c r="G93" s="26"/>
      <c r="H93" s="26"/>
      <c r="I93" s="23" t="s">
        <v>26</v>
      </c>
      <c r="J93" s="24" t="str">
        <f>E23</f>
        <v xml:space="preserve"> 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15.2" customHeight="1">
      <c r="A94" s="26"/>
      <c r="B94" s="27"/>
      <c r="C94" s="23" t="s">
        <v>24</v>
      </c>
      <c r="D94" s="26"/>
      <c r="E94" s="26"/>
      <c r="F94" s="21" t="str">
        <f>IF(E20="","",E20)</f>
        <v>BALA, a.s., Veľká Budafa 66, 930 34 Holice</v>
      </c>
      <c r="G94" s="26"/>
      <c r="H94" s="26"/>
      <c r="I94" s="23" t="s">
        <v>29</v>
      </c>
      <c r="J94" s="24" t="str">
        <f>E26</f>
        <v xml:space="preserve"> </v>
      </c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0.35" customHeight="1">
      <c r="A95" s="26"/>
      <c r="B95" s="27"/>
      <c r="C95" s="26"/>
      <c r="D95" s="26"/>
      <c r="E95" s="26"/>
      <c r="F95" s="26"/>
      <c r="G95" s="26"/>
      <c r="H95" s="26"/>
      <c r="I95" s="26"/>
      <c r="J95" s="26"/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29.25" customHeight="1">
      <c r="A96" s="26"/>
      <c r="B96" s="27"/>
      <c r="C96" s="115" t="s">
        <v>199</v>
      </c>
      <c r="D96" s="107"/>
      <c r="E96" s="107"/>
      <c r="F96" s="107"/>
      <c r="G96" s="107"/>
      <c r="H96" s="107"/>
      <c r="I96" s="107"/>
      <c r="J96" s="116" t="s">
        <v>200</v>
      </c>
      <c r="K96" s="107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2.9" customHeight="1">
      <c r="A98" s="26"/>
      <c r="B98" s="27"/>
      <c r="C98" s="117" t="s">
        <v>201</v>
      </c>
      <c r="D98" s="26"/>
      <c r="E98" s="26"/>
      <c r="F98" s="26"/>
      <c r="G98" s="26"/>
      <c r="H98" s="26"/>
      <c r="I98" s="26"/>
      <c r="J98" s="68">
        <f>J126</f>
        <v>21053.5</v>
      </c>
      <c r="K98" s="26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U98" s="14" t="s">
        <v>202</v>
      </c>
    </row>
    <row r="99" spans="1:47" s="9" customFormat="1" ht="24.95" customHeight="1">
      <c r="B99" s="118"/>
      <c r="D99" s="119" t="s">
        <v>203</v>
      </c>
      <c r="E99" s="120"/>
      <c r="F99" s="120"/>
      <c r="G99" s="120"/>
      <c r="H99" s="120"/>
      <c r="I99" s="120"/>
      <c r="J99" s="121">
        <f>J127</f>
        <v>21053.5</v>
      </c>
      <c r="L99" s="118"/>
    </row>
    <row r="100" spans="1:47" s="10" customFormat="1" ht="19.899999999999999" customHeight="1">
      <c r="B100" s="122"/>
      <c r="D100" s="123" t="s">
        <v>332</v>
      </c>
      <c r="E100" s="124"/>
      <c r="F100" s="124"/>
      <c r="G100" s="124"/>
      <c r="H100" s="124"/>
      <c r="I100" s="124"/>
      <c r="J100" s="125">
        <f>J128</f>
        <v>4657.76</v>
      </c>
      <c r="L100" s="122"/>
    </row>
    <row r="101" spans="1:47" s="10" customFormat="1" ht="19.899999999999999" customHeight="1">
      <c r="B101" s="122"/>
      <c r="D101" s="123" t="s">
        <v>1704</v>
      </c>
      <c r="E101" s="124"/>
      <c r="F101" s="124"/>
      <c r="G101" s="124"/>
      <c r="H101" s="124"/>
      <c r="I101" s="124"/>
      <c r="J101" s="125">
        <f>J139</f>
        <v>945.86</v>
      </c>
      <c r="L101" s="122"/>
    </row>
    <row r="102" spans="1:47" s="10" customFormat="1" ht="19.899999999999999" customHeight="1">
      <c r="B102" s="122"/>
      <c r="D102" s="123" t="s">
        <v>1783</v>
      </c>
      <c r="E102" s="124"/>
      <c r="F102" s="124"/>
      <c r="G102" s="124"/>
      <c r="H102" s="124"/>
      <c r="I102" s="124"/>
      <c r="J102" s="125">
        <f>J141</f>
        <v>5687.6399999999985</v>
      </c>
      <c r="L102" s="122"/>
    </row>
    <row r="103" spans="1:47" s="10" customFormat="1" ht="19.899999999999999" customHeight="1">
      <c r="B103" s="122"/>
      <c r="D103" s="123" t="s">
        <v>2398</v>
      </c>
      <c r="E103" s="124"/>
      <c r="F103" s="124"/>
      <c r="G103" s="124"/>
      <c r="H103" s="124"/>
      <c r="I103" s="124"/>
      <c r="J103" s="125">
        <f>J170</f>
        <v>7712.52</v>
      </c>
      <c r="L103" s="122"/>
    </row>
    <row r="104" spans="1:47" s="10" customFormat="1" ht="19.899999999999999" customHeight="1">
      <c r="B104" s="122"/>
      <c r="D104" s="123" t="s">
        <v>206</v>
      </c>
      <c r="E104" s="124"/>
      <c r="F104" s="124"/>
      <c r="G104" s="124"/>
      <c r="H104" s="124"/>
      <c r="I104" s="124"/>
      <c r="J104" s="125">
        <f>J175</f>
        <v>2049.7199999999998</v>
      </c>
      <c r="L104" s="122"/>
    </row>
    <row r="105" spans="1:47" s="2" customFormat="1" ht="21.75" customHeight="1">
      <c r="A105" s="26"/>
      <c r="B105" s="27"/>
      <c r="C105" s="26"/>
      <c r="D105" s="26"/>
      <c r="E105" s="26"/>
      <c r="F105" s="26"/>
      <c r="G105" s="26"/>
      <c r="H105" s="26"/>
      <c r="I105" s="26"/>
      <c r="J105" s="26"/>
      <c r="K105" s="26"/>
      <c r="L105" s="39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</row>
    <row r="106" spans="1:47" s="2" customFormat="1" ht="6.95" customHeight="1">
      <c r="A106" s="26"/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9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</row>
    <row r="110" spans="1:47" s="2" customFormat="1" ht="6.95" customHeight="1">
      <c r="A110" s="26"/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9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</row>
    <row r="111" spans="1:47" s="2" customFormat="1" ht="24.95" customHeight="1">
      <c r="A111" s="26"/>
      <c r="B111" s="27"/>
      <c r="C111" s="18" t="s">
        <v>212</v>
      </c>
      <c r="D111" s="26"/>
      <c r="E111" s="26"/>
      <c r="F111" s="26"/>
      <c r="G111" s="26"/>
      <c r="H111" s="26"/>
      <c r="I111" s="26"/>
      <c r="J111" s="26"/>
      <c r="K111" s="26"/>
      <c r="L111" s="39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2" spans="1:47" s="2" customFormat="1" ht="6.95" customHeight="1">
      <c r="A112" s="26"/>
      <c r="B112" s="27"/>
      <c r="C112" s="26"/>
      <c r="D112" s="26"/>
      <c r="E112" s="26"/>
      <c r="F112" s="26"/>
      <c r="G112" s="26"/>
      <c r="H112" s="26"/>
      <c r="I112" s="26"/>
      <c r="J112" s="26"/>
      <c r="K112" s="26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63" s="2" customFormat="1" ht="12" customHeight="1">
      <c r="A113" s="26"/>
      <c r="B113" s="27"/>
      <c r="C113" s="23" t="s">
        <v>12</v>
      </c>
      <c r="D113" s="26"/>
      <c r="E113" s="26"/>
      <c r="F113" s="26"/>
      <c r="G113" s="26"/>
      <c r="H113" s="26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63" s="2" customFormat="1" ht="16.5" customHeight="1">
      <c r="A114" s="26"/>
      <c r="B114" s="27"/>
      <c r="C114" s="26"/>
      <c r="D114" s="26"/>
      <c r="E114" s="224" t="str">
        <f>E7</f>
        <v>Prestavba budov zdravotného strediska</v>
      </c>
      <c r="F114" s="225"/>
      <c r="G114" s="225"/>
      <c r="H114" s="225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63" s="1" customFormat="1" ht="12" customHeight="1">
      <c r="B115" s="17"/>
      <c r="C115" s="23" t="s">
        <v>192</v>
      </c>
      <c r="L115" s="17"/>
    </row>
    <row r="116" spans="1:63" s="2" customFormat="1" ht="16.5" customHeight="1">
      <c r="A116" s="26"/>
      <c r="B116" s="27"/>
      <c r="C116" s="26"/>
      <c r="D116" s="26"/>
      <c r="E116" s="224" t="s">
        <v>2396</v>
      </c>
      <c r="F116" s="223"/>
      <c r="G116" s="223"/>
      <c r="H116" s="223"/>
      <c r="I116" s="26"/>
      <c r="J116" s="26"/>
      <c r="K116" s="26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63" s="2" customFormat="1" ht="12" customHeight="1">
      <c r="A117" s="26"/>
      <c r="B117" s="27"/>
      <c r="C117" s="23" t="s">
        <v>194</v>
      </c>
      <c r="D117" s="26"/>
      <c r="E117" s="26"/>
      <c r="F117" s="26"/>
      <c r="G117" s="26"/>
      <c r="H117" s="26"/>
      <c r="I117" s="26"/>
      <c r="J117" s="26"/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63" s="2" customFormat="1" ht="30" customHeight="1">
      <c r="A118" s="26"/>
      <c r="B118" s="27"/>
      <c r="C118" s="26"/>
      <c r="D118" s="26"/>
      <c r="E118" s="189" t="str">
        <f>E11</f>
        <v>SO 05.1 - Dažďová kanalizácia, revízne šachty RŠD a filtračné šachty FŠ</v>
      </c>
      <c r="F118" s="223"/>
      <c r="G118" s="223"/>
      <c r="H118" s="223"/>
      <c r="I118" s="26"/>
      <c r="J118" s="26"/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63" s="2" customFormat="1" ht="6.95" customHeight="1">
      <c r="A119" s="26"/>
      <c r="B119" s="27"/>
      <c r="C119" s="26"/>
      <c r="D119" s="26"/>
      <c r="E119" s="26"/>
      <c r="F119" s="26"/>
      <c r="G119" s="26"/>
      <c r="H119" s="26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63" s="2" customFormat="1" ht="12" customHeight="1">
      <c r="A120" s="26"/>
      <c r="B120" s="27"/>
      <c r="C120" s="23" t="s">
        <v>16</v>
      </c>
      <c r="D120" s="26"/>
      <c r="E120" s="26"/>
      <c r="F120" s="21" t="str">
        <f>F14</f>
        <v>kú: Jelka,p.č.:1174/1,4,24,25</v>
      </c>
      <c r="G120" s="26"/>
      <c r="H120" s="26"/>
      <c r="I120" s="23" t="s">
        <v>18</v>
      </c>
      <c r="J120" s="52" t="str">
        <f>IF(J14="","",J14)</f>
        <v>12. 5. 2022</v>
      </c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63" s="2" customFormat="1" ht="6.95" customHeight="1">
      <c r="A121" s="26"/>
      <c r="B121" s="27"/>
      <c r="C121" s="26"/>
      <c r="D121" s="26"/>
      <c r="E121" s="26"/>
      <c r="F121" s="26"/>
      <c r="G121" s="26"/>
      <c r="H121" s="26"/>
      <c r="I121" s="26"/>
      <c r="J121" s="26"/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63" s="2" customFormat="1" ht="15.2" customHeight="1">
      <c r="A122" s="26"/>
      <c r="B122" s="27"/>
      <c r="C122" s="23" t="s">
        <v>20</v>
      </c>
      <c r="D122" s="26"/>
      <c r="E122" s="26"/>
      <c r="F122" s="21" t="str">
        <f>E17</f>
        <v>Obec Jelka, Mierová 959/17, 925 23 Jelka</v>
      </c>
      <c r="G122" s="26"/>
      <c r="H122" s="26"/>
      <c r="I122" s="23" t="s">
        <v>26</v>
      </c>
      <c r="J122" s="24" t="str">
        <f>E23</f>
        <v xml:space="preserve"> </v>
      </c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63" s="2" customFormat="1" ht="15.2" customHeight="1">
      <c r="A123" s="26"/>
      <c r="B123" s="27"/>
      <c r="C123" s="23" t="s">
        <v>24</v>
      </c>
      <c r="D123" s="26"/>
      <c r="E123" s="26"/>
      <c r="F123" s="21" t="str">
        <f>IF(E20="","",E20)</f>
        <v>BALA, a.s., Veľká Budafa 66, 930 34 Holice</v>
      </c>
      <c r="G123" s="26"/>
      <c r="H123" s="26"/>
      <c r="I123" s="23" t="s">
        <v>29</v>
      </c>
      <c r="J123" s="24" t="str">
        <f>E26</f>
        <v xml:space="preserve"> </v>
      </c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63" s="2" customFormat="1" ht="10.35" customHeight="1">
      <c r="A124" s="26"/>
      <c r="B124" s="27"/>
      <c r="C124" s="26"/>
      <c r="D124" s="26"/>
      <c r="E124" s="26"/>
      <c r="F124" s="26"/>
      <c r="G124" s="26"/>
      <c r="H124" s="26"/>
      <c r="I124" s="26"/>
      <c r="J124" s="26"/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63" s="11" customFormat="1" ht="29.25" customHeight="1">
      <c r="A125" s="126"/>
      <c r="B125" s="127"/>
      <c r="C125" s="128" t="s">
        <v>213</v>
      </c>
      <c r="D125" s="129" t="s">
        <v>56</v>
      </c>
      <c r="E125" s="129" t="s">
        <v>52</v>
      </c>
      <c r="F125" s="129" t="s">
        <v>53</v>
      </c>
      <c r="G125" s="129" t="s">
        <v>214</v>
      </c>
      <c r="H125" s="129" t="s">
        <v>215</v>
      </c>
      <c r="I125" s="129" t="s">
        <v>216</v>
      </c>
      <c r="J125" s="130" t="s">
        <v>200</v>
      </c>
      <c r="K125" s="131" t="s">
        <v>217</v>
      </c>
      <c r="L125" s="132"/>
      <c r="M125" s="59" t="s">
        <v>1</v>
      </c>
      <c r="N125" s="60" t="s">
        <v>35</v>
      </c>
      <c r="O125" s="60" t="s">
        <v>218</v>
      </c>
      <c r="P125" s="60" t="s">
        <v>219</v>
      </c>
      <c r="Q125" s="60" t="s">
        <v>220</v>
      </c>
      <c r="R125" s="60" t="s">
        <v>221</v>
      </c>
      <c r="S125" s="60" t="s">
        <v>222</v>
      </c>
      <c r="T125" s="61" t="s">
        <v>223</v>
      </c>
      <c r="U125" s="126"/>
      <c r="V125" s="126"/>
      <c r="W125" s="126"/>
      <c r="X125" s="126"/>
      <c r="Y125" s="126"/>
      <c r="Z125" s="126"/>
      <c r="AA125" s="126"/>
      <c r="AB125" s="126"/>
      <c r="AC125" s="126"/>
      <c r="AD125" s="126"/>
      <c r="AE125" s="126"/>
    </row>
    <row r="126" spans="1:63" s="2" customFormat="1" ht="22.9" customHeight="1">
      <c r="A126" s="26"/>
      <c r="B126" s="27"/>
      <c r="C126" s="66" t="s">
        <v>201</v>
      </c>
      <c r="D126" s="26"/>
      <c r="E126" s="26"/>
      <c r="F126" s="26"/>
      <c r="G126" s="26"/>
      <c r="H126" s="26"/>
      <c r="I126" s="26"/>
      <c r="J126" s="133">
        <f>BK126</f>
        <v>21053.5</v>
      </c>
      <c r="K126" s="26"/>
      <c r="L126" s="27"/>
      <c r="M126" s="62"/>
      <c r="N126" s="53"/>
      <c r="O126" s="63"/>
      <c r="P126" s="134">
        <f>P127</f>
        <v>0</v>
      </c>
      <c r="Q126" s="63"/>
      <c r="R126" s="134">
        <f>R127</f>
        <v>0</v>
      </c>
      <c r="S126" s="63"/>
      <c r="T126" s="135">
        <f>T127</f>
        <v>0</v>
      </c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T126" s="14" t="s">
        <v>70</v>
      </c>
      <c r="AU126" s="14" t="s">
        <v>202</v>
      </c>
      <c r="BK126" s="136">
        <f>BK127</f>
        <v>21053.5</v>
      </c>
    </row>
    <row r="127" spans="1:63" s="12" customFormat="1" ht="25.9" customHeight="1">
      <c r="B127" s="137"/>
      <c r="D127" s="138" t="s">
        <v>70</v>
      </c>
      <c r="E127" s="139" t="s">
        <v>224</v>
      </c>
      <c r="F127" s="139" t="s">
        <v>225</v>
      </c>
      <c r="J127" s="140">
        <f>BK127</f>
        <v>21053.5</v>
      </c>
      <c r="L127" s="137"/>
      <c r="M127" s="141"/>
      <c r="N127" s="142"/>
      <c r="O127" s="142"/>
      <c r="P127" s="143">
        <f>P128+P139+P141+P170+P175</f>
        <v>0</v>
      </c>
      <c r="Q127" s="142"/>
      <c r="R127" s="143">
        <f>R128+R139+R141+R170+R175</f>
        <v>0</v>
      </c>
      <c r="S127" s="142"/>
      <c r="T127" s="144">
        <f>T128+T139+T141+T170+T175</f>
        <v>0</v>
      </c>
      <c r="AR127" s="138" t="s">
        <v>78</v>
      </c>
      <c r="AT127" s="145" t="s">
        <v>70</v>
      </c>
      <c r="AU127" s="145" t="s">
        <v>71</v>
      </c>
      <c r="AY127" s="138" t="s">
        <v>226</v>
      </c>
      <c r="BK127" s="146">
        <f>BK128+BK139+BK141+BK170+BK175</f>
        <v>21053.5</v>
      </c>
    </row>
    <row r="128" spans="1:63" s="12" customFormat="1" ht="22.9" customHeight="1">
      <c r="B128" s="137"/>
      <c r="D128" s="138" t="s">
        <v>70</v>
      </c>
      <c r="E128" s="147" t="s">
        <v>78</v>
      </c>
      <c r="F128" s="147" t="s">
        <v>349</v>
      </c>
      <c r="J128" s="148">
        <f>BK128</f>
        <v>4657.76</v>
      </c>
      <c r="L128" s="137"/>
      <c r="M128" s="141"/>
      <c r="N128" s="142"/>
      <c r="O128" s="142"/>
      <c r="P128" s="143">
        <f>SUM(P129:P138)</f>
        <v>0</v>
      </c>
      <c r="Q128" s="142"/>
      <c r="R128" s="143">
        <f>SUM(R129:R138)</f>
        <v>0</v>
      </c>
      <c r="S128" s="142"/>
      <c r="T128" s="144">
        <f>SUM(T129:T138)</f>
        <v>0</v>
      </c>
      <c r="AR128" s="138" t="s">
        <v>78</v>
      </c>
      <c r="AT128" s="145" t="s">
        <v>70</v>
      </c>
      <c r="AU128" s="145" t="s">
        <v>78</v>
      </c>
      <c r="AY128" s="138" t="s">
        <v>226</v>
      </c>
      <c r="BK128" s="146">
        <f>SUM(BK129:BK138)</f>
        <v>4657.76</v>
      </c>
    </row>
    <row r="129" spans="1:65" s="2" customFormat="1" ht="24.2" customHeight="1">
      <c r="A129" s="26"/>
      <c r="B129" s="149"/>
      <c r="C129" s="150" t="s">
        <v>78</v>
      </c>
      <c r="D129" s="150" t="s">
        <v>229</v>
      </c>
      <c r="E129" s="151" t="s">
        <v>2276</v>
      </c>
      <c r="F129" s="152" t="s">
        <v>2277</v>
      </c>
      <c r="G129" s="153" t="s">
        <v>352</v>
      </c>
      <c r="H129" s="154">
        <v>131.56</v>
      </c>
      <c r="I129" s="155">
        <v>11.39</v>
      </c>
      <c r="J129" s="155">
        <f t="shared" ref="J129:J138" si="0">ROUND(I129*H129,2)</f>
        <v>1498.47</v>
      </c>
      <c r="K129" s="156"/>
      <c r="L129" s="27"/>
      <c r="M129" s="157" t="s">
        <v>1</v>
      </c>
      <c r="N129" s="158" t="s">
        <v>37</v>
      </c>
      <c r="O129" s="159">
        <v>0</v>
      </c>
      <c r="P129" s="159">
        <f t="shared" ref="P129:P138" si="1">O129*H129</f>
        <v>0</v>
      </c>
      <c r="Q129" s="159">
        <v>0</v>
      </c>
      <c r="R129" s="159">
        <f t="shared" ref="R129:R138" si="2">Q129*H129</f>
        <v>0</v>
      </c>
      <c r="S129" s="159">
        <v>0</v>
      </c>
      <c r="T129" s="160">
        <f t="shared" ref="T129:T138" si="3">S129*H129</f>
        <v>0</v>
      </c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R129" s="161" t="s">
        <v>233</v>
      </c>
      <c r="AT129" s="161" t="s">
        <v>229</v>
      </c>
      <c r="AU129" s="161" t="s">
        <v>83</v>
      </c>
      <c r="AY129" s="14" t="s">
        <v>226</v>
      </c>
      <c r="BE129" s="162">
        <f t="shared" ref="BE129:BE138" si="4">IF(N129="základná",J129,0)</f>
        <v>0</v>
      </c>
      <c r="BF129" s="162">
        <f t="shared" ref="BF129:BF138" si="5">IF(N129="znížená",J129,0)</f>
        <v>1498.47</v>
      </c>
      <c r="BG129" s="162">
        <f t="shared" ref="BG129:BG138" si="6">IF(N129="zákl. prenesená",J129,0)</f>
        <v>0</v>
      </c>
      <c r="BH129" s="162">
        <f t="shared" ref="BH129:BH138" si="7">IF(N129="zníž. prenesená",J129,0)</f>
        <v>0</v>
      </c>
      <c r="BI129" s="162">
        <f t="shared" ref="BI129:BI138" si="8">IF(N129="nulová",J129,0)</f>
        <v>0</v>
      </c>
      <c r="BJ129" s="14" t="s">
        <v>83</v>
      </c>
      <c r="BK129" s="162">
        <f t="shared" ref="BK129:BK138" si="9">ROUND(I129*H129,2)</f>
        <v>1498.47</v>
      </c>
      <c r="BL129" s="14" t="s">
        <v>233</v>
      </c>
      <c r="BM129" s="161" t="s">
        <v>83</v>
      </c>
    </row>
    <row r="130" spans="1:65" s="2" customFormat="1" ht="37.9" customHeight="1">
      <c r="A130" s="26"/>
      <c r="B130" s="149"/>
      <c r="C130" s="150" t="s">
        <v>83</v>
      </c>
      <c r="D130" s="150" t="s">
        <v>229</v>
      </c>
      <c r="E130" s="151" t="s">
        <v>2278</v>
      </c>
      <c r="F130" s="152" t="s">
        <v>2279</v>
      </c>
      <c r="G130" s="153" t="s">
        <v>352</v>
      </c>
      <c r="H130" s="154">
        <v>39.468000000000004</v>
      </c>
      <c r="I130" s="155">
        <v>1.1200000000000001</v>
      </c>
      <c r="J130" s="155">
        <f t="shared" si="0"/>
        <v>44.2</v>
      </c>
      <c r="K130" s="156"/>
      <c r="L130" s="27"/>
      <c r="M130" s="157" t="s">
        <v>1</v>
      </c>
      <c r="N130" s="158" t="s">
        <v>37</v>
      </c>
      <c r="O130" s="159">
        <v>0</v>
      </c>
      <c r="P130" s="159">
        <f t="shared" si="1"/>
        <v>0</v>
      </c>
      <c r="Q130" s="159">
        <v>0</v>
      </c>
      <c r="R130" s="159">
        <f t="shared" si="2"/>
        <v>0</v>
      </c>
      <c r="S130" s="159">
        <v>0</v>
      </c>
      <c r="T130" s="160">
        <f t="shared" si="3"/>
        <v>0</v>
      </c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R130" s="161" t="s">
        <v>233</v>
      </c>
      <c r="AT130" s="161" t="s">
        <v>229</v>
      </c>
      <c r="AU130" s="161" t="s">
        <v>83</v>
      </c>
      <c r="AY130" s="14" t="s">
        <v>226</v>
      </c>
      <c r="BE130" s="162">
        <f t="shared" si="4"/>
        <v>0</v>
      </c>
      <c r="BF130" s="162">
        <f t="shared" si="5"/>
        <v>44.2</v>
      </c>
      <c r="BG130" s="162">
        <f t="shared" si="6"/>
        <v>0</v>
      </c>
      <c r="BH130" s="162">
        <f t="shared" si="7"/>
        <v>0</v>
      </c>
      <c r="BI130" s="162">
        <f t="shared" si="8"/>
        <v>0</v>
      </c>
      <c r="BJ130" s="14" t="s">
        <v>83</v>
      </c>
      <c r="BK130" s="162">
        <f t="shared" si="9"/>
        <v>44.2</v>
      </c>
      <c r="BL130" s="14" t="s">
        <v>233</v>
      </c>
      <c r="BM130" s="161" t="s">
        <v>233</v>
      </c>
    </row>
    <row r="131" spans="1:65" s="2" customFormat="1" ht="37.9" customHeight="1">
      <c r="A131" s="26"/>
      <c r="B131" s="149"/>
      <c r="C131" s="150" t="s">
        <v>88</v>
      </c>
      <c r="D131" s="150" t="s">
        <v>229</v>
      </c>
      <c r="E131" s="151" t="s">
        <v>2280</v>
      </c>
      <c r="F131" s="152" t="s">
        <v>2281</v>
      </c>
      <c r="G131" s="153" t="s">
        <v>352</v>
      </c>
      <c r="H131" s="154">
        <v>67.040000000000006</v>
      </c>
      <c r="I131" s="155">
        <v>3.46</v>
      </c>
      <c r="J131" s="155">
        <f t="shared" si="0"/>
        <v>231.96</v>
      </c>
      <c r="K131" s="156"/>
      <c r="L131" s="27"/>
      <c r="M131" s="157" t="s">
        <v>1</v>
      </c>
      <c r="N131" s="158" t="s">
        <v>37</v>
      </c>
      <c r="O131" s="159">
        <v>0</v>
      </c>
      <c r="P131" s="159">
        <f t="shared" si="1"/>
        <v>0</v>
      </c>
      <c r="Q131" s="159">
        <v>0</v>
      </c>
      <c r="R131" s="159">
        <f t="shared" si="2"/>
        <v>0</v>
      </c>
      <c r="S131" s="159">
        <v>0</v>
      </c>
      <c r="T131" s="160">
        <f t="shared" si="3"/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R131" s="161" t="s">
        <v>233</v>
      </c>
      <c r="AT131" s="161" t="s">
        <v>229</v>
      </c>
      <c r="AU131" s="161" t="s">
        <v>83</v>
      </c>
      <c r="AY131" s="14" t="s">
        <v>226</v>
      </c>
      <c r="BE131" s="162">
        <f t="shared" si="4"/>
        <v>0</v>
      </c>
      <c r="BF131" s="162">
        <f t="shared" si="5"/>
        <v>231.96</v>
      </c>
      <c r="BG131" s="162">
        <f t="shared" si="6"/>
        <v>0</v>
      </c>
      <c r="BH131" s="162">
        <f t="shared" si="7"/>
        <v>0</v>
      </c>
      <c r="BI131" s="162">
        <f t="shared" si="8"/>
        <v>0</v>
      </c>
      <c r="BJ131" s="14" t="s">
        <v>83</v>
      </c>
      <c r="BK131" s="162">
        <f t="shared" si="9"/>
        <v>231.96</v>
      </c>
      <c r="BL131" s="14" t="s">
        <v>233</v>
      </c>
      <c r="BM131" s="161" t="s">
        <v>239</v>
      </c>
    </row>
    <row r="132" spans="1:65" s="2" customFormat="1" ht="44.25" customHeight="1">
      <c r="A132" s="26"/>
      <c r="B132" s="149"/>
      <c r="C132" s="150" t="s">
        <v>233</v>
      </c>
      <c r="D132" s="150" t="s">
        <v>229</v>
      </c>
      <c r="E132" s="151" t="s">
        <v>2282</v>
      </c>
      <c r="F132" s="152" t="s">
        <v>2283</v>
      </c>
      <c r="G132" s="153" t="s">
        <v>352</v>
      </c>
      <c r="H132" s="154">
        <v>469.28</v>
      </c>
      <c r="I132" s="155">
        <v>0.33</v>
      </c>
      <c r="J132" s="155">
        <f t="shared" si="0"/>
        <v>154.86000000000001</v>
      </c>
      <c r="K132" s="156"/>
      <c r="L132" s="27"/>
      <c r="M132" s="157" t="s">
        <v>1</v>
      </c>
      <c r="N132" s="158" t="s">
        <v>37</v>
      </c>
      <c r="O132" s="159">
        <v>0</v>
      </c>
      <c r="P132" s="159">
        <f t="shared" si="1"/>
        <v>0</v>
      </c>
      <c r="Q132" s="159">
        <v>0</v>
      </c>
      <c r="R132" s="159">
        <f t="shared" si="2"/>
        <v>0</v>
      </c>
      <c r="S132" s="159">
        <v>0</v>
      </c>
      <c r="T132" s="160">
        <f t="shared" si="3"/>
        <v>0</v>
      </c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R132" s="161" t="s">
        <v>233</v>
      </c>
      <c r="AT132" s="161" t="s">
        <v>229</v>
      </c>
      <c r="AU132" s="161" t="s">
        <v>83</v>
      </c>
      <c r="AY132" s="14" t="s">
        <v>226</v>
      </c>
      <c r="BE132" s="162">
        <f t="shared" si="4"/>
        <v>0</v>
      </c>
      <c r="BF132" s="162">
        <f t="shared" si="5"/>
        <v>154.86000000000001</v>
      </c>
      <c r="BG132" s="162">
        <f t="shared" si="6"/>
        <v>0</v>
      </c>
      <c r="BH132" s="162">
        <f t="shared" si="7"/>
        <v>0</v>
      </c>
      <c r="BI132" s="162">
        <f t="shared" si="8"/>
        <v>0</v>
      </c>
      <c r="BJ132" s="14" t="s">
        <v>83</v>
      </c>
      <c r="BK132" s="162">
        <f t="shared" si="9"/>
        <v>154.86000000000001</v>
      </c>
      <c r="BL132" s="14" t="s">
        <v>233</v>
      </c>
      <c r="BM132" s="161" t="s">
        <v>243</v>
      </c>
    </row>
    <row r="133" spans="1:65" s="2" customFormat="1" ht="24.2" customHeight="1">
      <c r="A133" s="26"/>
      <c r="B133" s="149"/>
      <c r="C133" s="150" t="s">
        <v>244</v>
      </c>
      <c r="D133" s="150" t="s">
        <v>229</v>
      </c>
      <c r="E133" s="151" t="s">
        <v>2284</v>
      </c>
      <c r="F133" s="152" t="s">
        <v>2285</v>
      </c>
      <c r="G133" s="153" t="s">
        <v>352</v>
      </c>
      <c r="H133" s="154">
        <v>67.040000000000006</v>
      </c>
      <c r="I133" s="155">
        <v>2.04</v>
      </c>
      <c r="J133" s="155">
        <f t="shared" si="0"/>
        <v>136.76</v>
      </c>
      <c r="K133" s="156"/>
      <c r="L133" s="27"/>
      <c r="M133" s="157" t="s">
        <v>1</v>
      </c>
      <c r="N133" s="158" t="s">
        <v>37</v>
      </c>
      <c r="O133" s="159">
        <v>0</v>
      </c>
      <c r="P133" s="159">
        <f t="shared" si="1"/>
        <v>0</v>
      </c>
      <c r="Q133" s="159">
        <v>0</v>
      </c>
      <c r="R133" s="159">
        <f t="shared" si="2"/>
        <v>0</v>
      </c>
      <c r="S133" s="159">
        <v>0</v>
      </c>
      <c r="T133" s="160">
        <f t="shared" si="3"/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R133" s="161" t="s">
        <v>233</v>
      </c>
      <c r="AT133" s="161" t="s">
        <v>229</v>
      </c>
      <c r="AU133" s="161" t="s">
        <v>83</v>
      </c>
      <c r="AY133" s="14" t="s">
        <v>226</v>
      </c>
      <c r="BE133" s="162">
        <f t="shared" si="4"/>
        <v>0</v>
      </c>
      <c r="BF133" s="162">
        <f t="shared" si="5"/>
        <v>136.76</v>
      </c>
      <c r="BG133" s="162">
        <f t="shared" si="6"/>
        <v>0</v>
      </c>
      <c r="BH133" s="162">
        <f t="shared" si="7"/>
        <v>0</v>
      </c>
      <c r="BI133" s="162">
        <f t="shared" si="8"/>
        <v>0</v>
      </c>
      <c r="BJ133" s="14" t="s">
        <v>83</v>
      </c>
      <c r="BK133" s="162">
        <f t="shared" si="9"/>
        <v>136.76</v>
      </c>
      <c r="BL133" s="14" t="s">
        <v>233</v>
      </c>
      <c r="BM133" s="161" t="s">
        <v>247</v>
      </c>
    </row>
    <row r="134" spans="1:65" s="2" customFormat="1" ht="21.75" customHeight="1">
      <c r="A134" s="26"/>
      <c r="B134" s="149"/>
      <c r="C134" s="150" t="s">
        <v>239</v>
      </c>
      <c r="D134" s="150" t="s">
        <v>229</v>
      </c>
      <c r="E134" s="151" t="s">
        <v>2286</v>
      </c>
      <c r="F134" s="152" t="s">
        <v>2287</v>
      </c>
      <c r="G134" s="153" t="s">
        <v>352</v>
      </c>
      <c r="H134" s="154">
        <v>67.040000000000006</v>
      </c>
      <c r="I134" s="155">
        <v>0.71</v>
      </c>
      <c r="J134" s="155">
        <f t="shared" si="0"/>
        <v>47.6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si="1"/>
        <v>0</v>
      </c>
      <c r="Q134" s="159">
        <v>0</v>
      </c>
      <c r="R134" s="159">
        <f t="shared" si="2"/>
        <v>0</v>
      </c>
      <c r="S134" s="159">
        <v>0</v>
      </c>
      <c r="T134" s="160">
        <f t="shared" si="3"/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233</v>
      </c>
      <c r="AT134" s="161" t="s">
        <v>229</v>
      </c>
      <c r="AU134" s="161" t="s">
        <v>83</v>
      </c>
      <c r="AY134" s="14" t="s">
        <v>226</v>
      </c>
      <c r="BE134" s="162">
        <f t="shared" si="4"/>
        <v>0</v>
      </c>
      <c r="BF134" s="162">
        <f t="shared" si="5"/>
        <v>47.6</v>
      </c>
      <c r="BG134" s="162">
        <f t="shared" si="6"/>
        <v>0</v>
      </c>
      <c r="BH134" s="162">
        <f t="shared" si="7"/>
        <v>0</v>
      </c>
      <c r="BI134" s="162">
        <f t="shared" si="8"/>
        <v>0</v>
      </c>
      <c r="BJ134" s="14" t="s">
        <v>83</v>
      </c>
      <c r="BK134" s="162">
        <f t="shared" si="9"/>
        <v>47.6</v>
      </c>
      <c r="BL134" s="14" t="s">
        <v>233</v>
      </c>
      <c r="BM134" s="161" t="s">
        <v>250</v>
      </c>
    </row>
    <row r="135" spans="1:65" s="2" customFormat="1" ht="24.2" customHeight="1">
      <c r="A135" s="26"/>
      <c r="B135" s="149"/>
      <c r="C135" s="150" t="s">
        <v>251</v>
      </c>
      <c r="D135" s="150" t="s">
        <v>229</v>
      </c>
      <c r="E135" s="151" t="s">
        <v>2288</v>
      </c>
      <c r="F135" s="152" t="s">
        <v>2289</v>
      </c>
      <c r="G135" s="153" t="s">
        <v>242</v>
      </c>
      <c r="H135" s="154">
        <v>107.264</v>
      </c>
      <c r="I135" s="155">
        <v>2.1</v>
      </c>
      <c r="J135" s="155">
        <f t="shared" si="0"/>
        <v>225.25</v>
      </c>
      <c r="K135" s="156"/>
      <c r="L135" s="27"/>
      <c r="M135" s="157" t="s">
        <v>1</v>
      </c>
      <c r="N135" s="158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233</v>
      </c>
      <c r="AT135" s="161" t="s">
        <v>229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225.25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225.25</v>
      </c>
      <c r="BL135" s="14" t="s">
        <v>233</v>
      </c>
      <c r="BM135" s="161" t="s">
        <v>254</v>
      </c>
    </row>
    <row r="136" spans="1:65" s="2" customFormat="1" ht="33" customHeight="1">
      <c r="A136" s="26"/>
      <c r="B136" s="149"/>
      <c r="C136" s="150" t="s">
        <v>243</v>
      </c>
      <c r="D136" s="150" t="s">
        <v>229</v>
      </c>
      <c r="E136" s="151" t="s">
        <v>2290</v>
      </c>
      <c r="F136" s="152" t="s">
        <v>2291</v>
      </c>
      <c r="G136" s="153" t="s">
        <v>352</v>
      </c>
      <c r="H136" s="154">
        <v>64.52</v>
      </c>
      <c r="I136" s="155">
        <v>3.56</v>
      </c>
      <c r="J136" s="155">
        <f t="shared" si="0"/>
        <v>229.69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233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229.69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229.69</v>
      </c>
      <c r="BL136" s="14" t="s">
        <v>233</v>
      </c>
      <c r="BM136" s="161" t="s">
        <v>257</v>
      </c>
    </row>
    <row r="137" spans="1:65" s="2" customFormat="1" ht="24.2" customHeight="1">
      <c r="A137" s="26"/>
      <c r="B137" s="149"/>
      <c r="C137" s="150" t="s">
        <v>227</v>
      </c>
      <c r="D137" s="150" t="s">
        <v>229</v>
      </c>
      <c r="E137" s="151" t="s">
        <v>2199</v>
      </c>
      <c r="F137" s="152" t="s">
        <v>2200</v>
      </c>
      <c r="G137" s="153" t="s">
        <v>352</v>
      </c>
      <c r="H137" s="154">
        <v>49.88</v>
      </c>
      <c r="I137" s="155">
        <v>17.57</v>
      </c>
      <c r="J137" s="155">
        <f t="shared" si="0"/>
        <v>876.39</v>
      </c>
      <c r="K137" s="156"/>
      <c r="L137" s="27"/>
      <c r="M137" s="157" t="s">
        <v>1</v>
      </c>
      <c r="N137" s="158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233</v>
      </c>
      <c r="AT137" s="161" t="s">
        <v>229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876.39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876.39</v>
      </c>
      <c r="BL137" s="14" t="s">
        <v>233</v>
      </c>
      <c r="BM137" s="161" t="s">
        <v>260</v>
      </c>
    </row>
    <row r="138" spans="1:65" s="2" customFormat="1" ht="16.5" customHeight="1">
      <c r="A138" s="26"/>
      <c r="B138" s="149"/>
      <c r="C138" s="167" t="s">
        <v>247</v>
      </c>
      <c r="D138" s="167" t="s">
        <v>362</v>
      </c>
      <c r="E138" s="168" t="s">
        <v>2292</v>
      </c>
      <c r="F138" s="169" t="s">
        <v>2293</v>
      </c>
      <c r="G138" s="170" t="s">
        <v>242</v>
      </c>
      <c r="H138" s="171">
        <v>84.796000000000006</v>
      </c>
      <c r="I138" s="172">
        <v>14.3</v>
      </c>
      <c r="J138" s="172">
        <f t="shared" si="0"/>
        <v>1212.58</v>
      </c>
      <c r="K138" s="173"/>
      <c r="L138" s="174"/>
      <c r="M138" s="175" t="s">
        <v>1</v>
      </c>
      <c r="N138" s="176" t="s">
        <v>37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243</v>
      </c>
      <c r="AT138" s="161" t="s">
        <v>362</v>
      </c>
      <c r="AU138" s="161" t="s">
        <v>83</v>
      </c>
      <c r="AY138" s="14" t="s">
        <v>226</v>
      </c>
      <c r="BE138" s="162">
        <f t="shared" si="4"/>
        <v>0</v>
      </c>
      <c r="BF138" s="162">
        <f t="shared" si="5"/>
        <v>1212.58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83</v>
      </c>
      <c r="BK138" s="162">
        <f t="shared" si="9"/>
        <v>1212.58</v>
      </c>
      <c r="BL138" s="14" t="s">
        <v>233</v>
      </c>
      <c r="BM138" s="161" t="s">
        <v>7</v>
      </c>
    </row>
    <row r="139" spans="1:65" s="12" customFormat="1" ht="22.9" customHeight="1">
      <c r="B139" s="137"/>
      <c r="D139" s="138" t="s">
        <v>70</v>
      </c>
      <c r="E139" s="147" t="s">
        <v>233</v>
      </c>
      <c r="F139" s="147" t="s">
        <v>1711</v>
      </c>
      <c r="J139" s="148">
        <f>BK139</f>
        <v>945.86</v>
      </c>
      <c r="L139" s="137"/>
      <c r="M139" s="141"/>
      <c r="N139" s="142"/>
      <c r="O139" s="142"/>
      <c r="P139" s="143">
        <f>P140</f>
        <v>0</v>
      </c>
      <c r="Q139" s="142"/>
      <c r="R139" s="143">
        <f>R140</f>
        <v>0</v>
      </c>
      <c r="S139" s="142"/>
      <c r="T139" s="144">
        <f>T140</f>
        <v>0</v>
      </c>
      <c r="AR139" s="138" t="s">
        <v>78</v>
      </c>
      <c r="AT139" s="145" t="s">
        <v>70</v>
      </c>
      <c r="AU139" s="145" t="s">
        <v>78</v>
      </c>
      <c r="AY139" s="138" t="s">
        <v>226</v>
      </c>
      <c r="BK139" s="146">
        <f>BK140</f>
        <v>945.86</v>
      </c>
    </row>
    <row r="140" spans="1:65" s="2" customFormat="1" ht="37.9" customHeight="1">
      <c r="A140" s="26"/>
      <c r="B140" s="149"/>
      <c r="C140" s="150" t="s">
        <v>263</v>
      </c>
      <c r="D140" s="150" t="s">
        <v>229</v>
      </c>
      <c r="E140" s="151" t="s">
        <v>1786</v>
      </c>
      <c r="F140" s="152" t="s">
        <v>1787</v>
      </c>
      <c r="G140" s="153" t="s">
        <v>352</v>
      </c>
      <c r="H140" s="154">
        <v>17.16</v>
      </c>
      <c r="I140" s="155">
        <v>55.12</v>
      </c>
      <c r="J140" s="155">
        <f>ROUND(I140*H140,2)</f>
        <v>945.86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>O140*H140</f>
        <v>0</v>
      </c>
      <c r="Q140" s="159">
        <v>0</v>
      </c>
      <c r="R140" s="159">
        <f>Q140*H140</f>
        <v>0</v>
      </c>
      <c r="S140" s="159">
        <v>0</v>
      </c>
      <c r="T140" s="160">
        <f>S140*H140</f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233</v>
      </c>
      <c r="AT140" s="161" t="s">
        <v>229</v>
      </c>
      <c r="AU140" s="161" t="s">
        <v>83</v>
      </c>
      <c r="AY140" s="14" t="s">
        <v>226</v>
      </c>
      <c r="BE140" s="162">
        <f>IF(N140="základná",J140,0)</f>
        <v>0</v>
      </c>
      <c r="BF140" s="162">
        <f>IF(N140="znížená",J140,0)</f>
        <v>945.86</v>
      </c>
      <c r="BG140" s="162">
        <f>IF(N140="zákl. prenesená",J140,0)</f>
        <v>0</v>
      </c>
      <c r="BH140" s="162">
        <f>IF(N140="zníž. prenesená",J140,0)</f>
        <v>0</v>
      </c>
      <c r="BI140" s="162">
        <f>IF(N140="nulová",J140,0)</f>
        <v>0</v>
      </c>
      <c r="BJ140" s="14" t="s">
        <v>83</v>
      </c>
      <c r="BK140" s="162">
        <f>ROUND(I140*H140,2)</f>
        <v>945.86</v>
      </c>
      <c r="BL140" s="14" t="s">
        <v>233</v>
      </c>
      <c r="BM140" s="161" t="s">
        <v>266</v>
      </c>
    </row>
    <row r="141" spans="1:65" s="12" customFormat="1" ht="22.9" customHeight="1">
      <c r="B141" s="137"/>
      <c r="D141" s="138" t="s">
        <v>70</v>
      </c>
      <c r="E141" s="147" t="s">
        <v>243</v>
      </c>
      <c r="F141" s="147" t="s">
        <v>1788</v>
      </c>
      <c r="J141" s="148">
        <f>BK141</f>
        <v>5687.6399999999985</v>
      </c>
      <c r="L141" s="137"/>
      <c r="M141" s="141"/>
      <c r="N141" s="142"/>
      <c r="O141" s="142"/>
      <c r="P141" s="143">
        <f>SUM(P142:P169)</f>
        <v>0</v>
      </c>
      <c r="Q141" s="142"/>
      <c r="R141" s="143">
        <f>SUM(R142:R169)</f>
        <v>0</v>
      </c>
      <c r="S141" s="142"/>
      <c r="T141" s="144">
        <f>SUM(T142:T169)</f>
        <v>0</v>
      </c>
      <c r="AR141" s="138" t="s">
        <v>78</v>
      </c>
      <c r="AT141" s="145" t="s">
        <v>70</v>
      </c>
      <c r="AU141" s="145" t="s">
        <v>78</v>
      </c>
      <c r="AY141" s="138" t="s">
        <v>226</v>
      </c>
      <c r="BK141" s="146">
        <f>SUM(BK142:BK169)</f>
        <v>5687.6399999999985</v>
      </c>
    </row>
    <row r="142" spans="1:65" s="2" customFormat="1" ht="24.2" customHeight="1">
      <c r="A142" s="26"/>
      <c r="B142" s="149"/>
      <c r="C142" s="150" t="s">
        <v>250</v>
      </c>
      <c r="D142" s="150" t="s">
        <v>229</v>
      </c>
      <c r="E142" s="151" t="s">
        <v>2296</v>
      </c>
      <c r="F142" s="152" t="s">
        <v>2297</v>
      </c>
      <c r="G142" s="153" t="s">
        <v>232</v>
      </c>
      <c r="H142" s="154">
        <v>98</v>
      </c>
      <c r="I142" s="155">
        <v>2.56</v>
      </c>
      <c r="J142" s="155">
        <f t="shared" ref="J142:J169" si="10">ROUND(I142*H142,2)</f>
        <v>250.88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 t="shared" ref="P142:P169" si="11">O142*H142</f>
        <v>0</v>
      </c>
      <c r="Q142" s="159">
        <v>0</v>
      </c>
      <c r="R142" s="159">
        <f t="shared" ref="R142:R169" si="12">Q142*H142</f>
        <v>0</v>
      </c>
      <c r="S142" s="159">
        <v>0</v>
      </c>
      <c r="T142" s="160">
        <f t="shared" ref="T142:T169" si="13">S142*H142</f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233</v>
      </c>
      <c r="AT142" s="161" t="s">
        <v>229</v>
      </c>
      <c r="AU142" s="161" t="s">
        <v>83</v>
      </c>
      <c r="AY142" s="14" t="s">
        <v>226</v>
      </c>
      <c r="BE142" s="162">
        <f t="shared" ref="BE142:BE169" si="14">IF(N142="základná",J142,0)</f>
        <v>0</v>
      </c>
      <c r="BF142" s="162">
        <f t="shared" ref="BF142:BF169" si="15">IF(N142="znížená",J142,0)</f>
        <v>250.88</v>
      </c>
      <c r="BG142" s="162">
        <f t="shared" ref="BG142:BG169" si="16">IF(N142="zákl. prenesená",J142,0)</f>
        <v>0</v>
      </c>
      <c r="BH142" s="162">
        <f t="shared" ref="BH142:BH169" si="17">IF(N142="zníž. prenesená",J142,0)</f>
        <v>0</v>
      </c>
      <c r="BI142" s="162">
        <f t="shared" ref="BI142:BI169" si="18">IF(N142="nulová",J142,0)</f>
        <v>0</v>
      </c>
      <c r="BJ142" s="14" t="s">
        <v>83</v>
      </c>
      <c r="BK142" s="162">
        <f t="shared" ref="BK142:BK169" si="19">ROUND(I142*H142,2)</f>
        <v>250.88</v>
      </c>
      <c r="BL142" s="14" t="s">
        <v>233</v>
      </c>
      <c r="BM142" s="161" t="s">
        <v>270</v>
      </c>
    </row>
    <row r="143" spans="1:65" s="2" customFormat="1" ht="24.2" customHeight="1">
      <c r="A143" s="26"/>
      <c r="B143" s="149"/>
      <c r="C143" s="167" t="s">
        <v>273</v>
      </c>
      <c r="D143" s="167" t="s">
        <v>362</v>
      </c>
      <c r="E143" s="168" t="s">
        <v>2298</v>
      </c>
      <c r="F143" s="169" t="s">
        <v>2299</v>
      </c>
      <c r="G143" s="170" t="s">
        <v>269</v>
      </c>
      <c r="H143" s="171">
        <v>6</v>
      </c>
      <c r="I143" s="172">
        <v>8.8699999999999992</v>
      </c>
      <c r="J143" s="172">
        <f t="shared" si="10"/>
        <v>53.22</v>
      </c>
      <c r="K143" s="173"/>
      <c r="L143" s="174"/>
      <c r="M143" s="175" t="s">
        <v>1</v>
      </c>
      <c r="N143" s="176" t="s">
        <v>37</v>
      </c>
      <c r="O143" s="159">
        <v>0</v>
      </c>
      <c r="P143" s="159">
        <f t="shared" si="11"/>
        <v>0</v>
      </c>
      <c r="Q143" s="159">
        <v>0</v>
      </c>
      <c r="R143" s="159">
        <f t="shared" si="12"/>
        <v>0</v>
      </c>
      <c r="S143" s="159">
        <v>0</v>
      </c>
      <c r="T143" s="160">
        <f t="shared" si="13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243</v>
      </c>
      <c r="AT143" s="161" t="s">
        <v>362</v>
      </c>
      <c r="AU143" s="161" t="s">
        <v>83</v>
      </c>
      <c r="AY143" s="14" t="s">
        <v>226</v>
      </c>
      <c r="BE143" s="162">
        <f t="shared" si="14"/>
        <v>0</v>
      </c>
      <c r="BF143" s="162">
        <f t="shared" si="15"/>
        <v>53.22</v>
      </c>
      <c r="BG143" s="162">
        <f t="shared" si="16"/>
        <v>0</v>
      </c>
      <c r="BH143" s="162">
        <f t="shared" si="17"/>
        <v>0</v>
      </c>
      <c r="BI143" s="162">
        <f t="shared" si="18"/>
        <v>0</v>
      </c>
      <c r="BJ143" s="14" t="s">
        <v>83</v>
      </c>
      <c r="BK143" s="162">
        <f t="shared" si="19"/>
        <v>53.22</v>
      </c>
      <c r="BL143" s="14" t="s">
        <v>233</v>
      </c>
      <c r="BM143" s="161" t="s">
        <v>276</v>
      </c>
    </row>
    <row r="144" spans="1:65" s="2" customFormat="1" ht="24.2" customHeight="1">
      <c r="A144" s="26"/>
      <c r="B144" s="149"/>
      <c r="C144" s="167" t="s">
        <v>254</v>
      </c>
      <c r="D144" s="167" t="s">
        <v>362</v>
      </c>
      <c r="E144" s="168" t="s">
        <v>2300</v>
      </c>
      <c r="F144" s="169" t="s">
        <v>2301</v>
      </c>
      <c r="G144" s="170" t="s">
        <v>269</v>
      </c>
      <c r="H144" s="171">
        <v>11</v>
      </c>
      <c r="I144" s="172">
        <v>15.46</v>
      </c>
      <c r="J144" s="172">
        <f t="shared" si="10"/>
        <v>170.06</v>
      </c>
      <c r="K144" s="173"/>
      <c r="L144" s="174"/>
      <c r="M144" s="175" t="s">
        <v>1</v>
      </c>
      <c r="N144" s="176" t="s">
        <v>37</v>
      </c>
      <c r="O144" s="159">
        <v>0</v>
      </c>
      <c r="P144" s="159">
        <f t="shared" si="11"/>
        <v>0</v>
      </c>
      <c r="Q144" s="159">
        <v>0</v>
      </c>
      <c r="R144" s="159">
        <f t="shared" si="12"/>
        <v>0</v>
      </c>
      <c r="S144" s="159">
        <v>0</v>
      </c>
      <c r="T144" s="160">
        <f t="shared" si="13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243</v>
      </c>
      <c r="AT144" s="161" t="s">
        <v>362</v>
      </c>
      <c r="AU144" s="161" t="s">
        <v>83</v>
      </c>
      <c r="AY144" s="14" t="s">
        <v>226</v>
      </c>
      <c r="BE144" s="162">
        <f t="shared" si="14"/>
        <v>0</v>
      </c>
      <c r="BF144" s="162">
        <f t="shared" si="15"/>
        <v>170.06</v>
      </c>
      <c r="BG144" s="162">
        <f t="shared" si="16"/>
        <v>0</v>
      </c>
      <c r="BH144" s="162">
        <f t="shared" si="17"/>
        <v>0</v>
      </c>
      <c r="BI144" s="162">
        <f t="shared" si="18"/>
        <v>0</v>
      </c>
      <c r="BJ144" s="14" t="s">
        <v>83</v>
      </c>
      <c r="BK144" s="162">
        <f t="shared" si="19"/>
        <v>170.06</v>
      </c>
      <c r="BL144" s="14" t="s">
        <v>233</v>
      </c>
      <c r="BM144" s="161" t="s">
        <v>279</v>
      </c>
    </row>
    <row r="145" spans="1:65" s="2" customFormat="1" ht="24.2" customHeight="1">
      <c r="A145" s="26"/>
      <c r="B145" s="149"/>
      <c r="C145" s="167" t="s">
        <v>280</v>
      </c>
      <c r="D145" s="167" t="s">
        <v>362</v>
      </c>
      <c r="E145" s="168" t="s">
        <v>2399</v>
      </c>
      <c r="F145" s="169" t="s">
        <v>2400</v>
      </c>
      <c r="G145" s="170" t="s">
        <v>269</v>
      </c>
      <c r="H145" s="171">
        <v>2</v>
      </c>
      <c r="I145" s="172">
        <v>10.96</v>
      </c>
      <c r="J145" s="172">
        <f t="shared" si="10"/>
        <v>21.92</v>
      </c>
      <c r="K145" s="173"/>
      <c r="L145" s="174"/>
      <c r="M145" s="175" t="s">
        <v>1</v>
      </c>
      <c r="N145" s="176" t="s">
        <v>37</v>
      </c>
      <c r="O145" s="159">
        <v>0</v>
      </c>
      <c r="P145" s="159">
        <f t="shared" si="11"/>
        <v>0</v>
      </c>
      <c r="Q145" s="159">
        <v>0</v>
      </c>
      <c r="R145" s="159">
        <f t="shared" si="12"/>
        <v>0</v>
      </c>
      <c r="S145" s="159">
        <v>0</v>
      </c>
      <c r="T145" s="160">
        <f t="shared" si="1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243</v>
      </c>
      <c r="AT145" s="161" t="s">
        <v>362</v>
      </c>
      <c r="AU145" s="161" t="s">
        <v>83</v>
      </c>
      <c r="AY145" s="14" t="s">
        <v>226</v>
      </c>
      <c r="BE145" s="162">
        <f t="shared" si="14"/>
        <v>0</v>
      </c>
      <c r="BF145" s="162">
        <f t="shared" si="15"/>
        <v>21.92</v>
      </c>
      <c r="BG145" s="162">
        <f t="shared" si="16"/>
        <v>0</v>
      </c>
      <c r="BH145" s="162">
        <f t="shared" si="17"/>
        <v>0</v>
      </c>
      <c r="BI145" s="162">
        <f t="shared" si="18"/>
        <v>0</v>
      </c>
      <c r="BJ145" s="14" t="s">
        <v>83</v>
      </c>
      <c r="BK145" s="162">
        <f t="shared" si="19"/>
        <v>21.92</v>
      </c>
      <c r="BL145" s="14" t="s">
        <v>233</v>
      </c>
      <c r="BM145" s="161" t="s">
        <v>283</v>
      </c>
    </row>
    <row r="146" spans="1:65" s="2" customFormat="1" ht="24.2" customHeight="1">
      <c r="A146" s="26"/>
      <c r="B146" s="149"/>
      <c r="C146" s="167" t="s">
        <v>257</v>
      </c>
      <c r="D146" s="167" t="s">
        <v>362</v>
      </c>
      <c r="E146" s="168" t="s">
        <v>2302</v>
      </c>
      <c r="F146" s="169" t="s">
        <v>2303</v>
      </c>
      <c r="G146" s="170" t="s">
        <v>269</v>
      </c>
      <c r="H146" s="171">
        <v>2</v>
      </c>
      <c r="I146" s="172">
        <v>22.09</v>
      </c>
      <c r="J146" s="172">
        <f t="shared" si="10"/>
        <v>44.18</v>
      </c>
      <c r="K146" s="173"/>
      <c r="L146" s="174"/>
      <c r="M146" s="175" t="s">
        <v>1</v>
      </c>
      <c r="N146" s="176" t="s">
        <v>37</v>
      </c>
      <c r="O146" s="159">
        <v>0</v>
      </c>
      <c r="P146" s="159">
        <f t="shared" si="11"/>
        <v>0</v>
      </c>
      <c r="Q146" s="159">
        <v>0</v>
      </c>
      <c r="R146" s="159">
        <f t="shared" si="12"/>
        <v>0</v>
      </c>
      <c r="S146" s="159">
        <v>0</v>
      </c>
      <c r="T146" s="160">
        <f t="shared" si="1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243</v>
      </c>
      <c r="AT146" s="161" t="s">
        <v>362</v>
      </c>
      <c r="AU146" s="161" t="s">
        <v>83</v>
      </c>
      <c r="AY146" s="14" t="s">
        <v>226</v>
      </c>
      <c r="BE146" s="162">
        <f t="shared" si="14"/>
        <v>0</v>
      </c>
      <c r="BF146" s="162">
        <f t="shared" si="15"/>
        <v>44.18</v>
      </c>
      <c r="BG146" s="162">
        <f t="shared" si="16"/>
        <v>0</v>
      </c>
      <c r="BH146" s="162">
        <f t="shared" si="17"/>
        <v>0</v>
      </c>
      <c r="BI146" s="162">
        <f t="shared" si="18"/>
        <v>0</v>
      </c>
      <c r="BJ146" s="14" t="s">
        <v>83</v>
      </c>
      <c r="BK146" s="162">
        <f t="shared" si="19"/>
        <v>44.18</v>
      </c>
      <c r="BL146" s="14" t="s">
        <v>233</v>
      </c>
      <c r="BM146" s="161" t="s">
        <v>288</v>
      </c>
    </row>
    <row r="147" spans="1:65" s="2" customFormat="1" ht="24.2" customHeight="1">
      <c r="A147" s="26"/>
      <c r="B147" s="149"/>
      <c r="C147" s="167" t="s">
        <v>293</v>
      </c>
      <c r="D147" s="167" t="s">
        <v>362</v>
      </c>
      <c r="E147" s="168" t="s">
        <v>2304</v>
      </c>
      <c r="F147" s="169" t="s">
        <v>2305</v>
      </c>
      <c r="G147" s="170" t="s">
        <v>269</v>
      </c>
      <c r="H147" s="171">
        <v>13</v>
      </c>
      <c r="I147" s="172">
        <v>36.58</v>
      </c>
      <c r="J147" s="172">
        <f t="shared" si="10"/>
        <v>475.54</v>
      </c>
      <c r="K147" s="173"/>
      <c r="L147" s="174"/>
      <c r="M147" s="175" t="s">
        <v>1</v>
      </c>
      <c r="N147" s="176" t="s">
        <v>37</v>
      </c>
      <c r="O147" s="159">
        <v>0</v>
      </c>
      <c r="P147" s="159">
        <f t="shared" si="11"/>
        <v>0</v>
      </c>
      <c r="Q147" s="159">
        <v>0</v>
      </c>
      <c r="R147" s="159">
        <f t="shared" si="12"/>
        <v>0</v>
      </c>
      <c r="S147" s="159">
        <v>0</v>
      </c>
      <c r="T147" s="160">
        <f t="shared" si="1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243</v>
      </c>
      <c r="AT147" s="161" t="s">
        <v>362</v>
      </c>
      <c r="AU147" s="161" t="s">
        <v>83</v>
      </c>
      <c r="AY147" s="14" t="s">
        <v>226</v>
      </c>
      <c r="BE147" s="162">
        <f t="shared" si="14"/>
        <v>0</v>
      </c>
      <c r="BF147" s="162">
        <f t="shared" si="15"/>
        <v>475.54</v>
      </c>
      <c r="BG147" s="162">
        <f t="shared" si="16"/>
        <v>0</v>
      </c>
      <c r="BH147" s="162">
        <f t="shared" si="17"/>
        <v>0</v>
      </c>
      <c r="BI147" s="162">
        <f t="shared" si="18"/>
        <v>0</v>
      </c>
      <c r="BJ147" s="14" t="s">
        <v>83</v>
      </c>
      <c r="BK147" s="162">
        <f t="shared" si="19"/>
        <v>475.54</v>
      </c>
      <c r="BL147" s="14" t="s">
        <v>233</v>
      </c>
      <c r="BM147" s="161" t="s">
        <v>296</v>
      </c>
    </row>
    <row r="148" spans="1:65" s="2" customFormat="1" ht="24.2" customHeight="1">
      <c r="A148" s="26"/>
      <c r="B148" s="149"/>
      <c r="C148" s="150" t="s">
        <v>260</v>
      </c>
      <c r="D148" s="150" t="s">
        <v>229</v>
      </c>
      <c r="E148" s="151" t="s">
        <v>2306</v>
      </c>
      <c r="F148" s="152" t="s">
        <v>2307</v>
      </c>
      <c r="G148" s="153" t="s">
        <v>232</v>
      </c>
      <c r="H148" s="154">
        <v>45</v>
      </c>
      <c r="I148" s="155">
        <v>2.79</v>
      </c>
      <c r="J148" s="155">
        <f t="shared" si="10"/>
        <v>125.55</v>
      </c>
      <c r="K148" s="156"/>
      <c r="L148" s="27"/>
      <c r="M148" s="157" t="s">
        <v>1</v>
      </c>
      <c r="N148" s="158" t="s">
        <v>37</v>
      </c>
      <c r="O148" s="159">
        <v>0</v>
      </c>
      <c r="P148" s="159">
        <f t="shared" si="11"/>
        <v>0</v>
      </c>
      <c r="Q148" s="159">
        <v>0</v>
      </c>
      <c r="R148" s="159">
        <f t="shared" si="12"/>
        <v>0</v>
      </c>
      <c r="S148" s="159">
        <v>0</v>
      </c>
      <c r="T148" s="160">
        <f t="shared" si="1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233</v>
      </c>
      <c r="AT148" s="161" t="s">
        <v>229</v>
      </c>
      <c r="AU148" s="161" t="s">
        <v>83</v>
      </c>
      <c r="AY148" s="14" t="s">
        <v>226</v>
      </c>
      <c r="BE148" s="162">
        <f t="shared" si="14"/>
        <v>0</v>
      </c>
      <c r="BF148" s="162">
        <f t="shared" si="15"/>
        <v>125.55</v>
      </c>
      <c r="BG148" s="162">
        <f t="shared" si="16"/>
        <v>0</v>
      </c>
      <c r="BH148" s="162">
        <f t="shared" si="17"/>
        <v>0</v>
      </c>
      <c r="BI148" s="162">
        <f t="shared" si="18"/>
        <v>0</v>
      </c>
      <c r="BJ148" s="14" t="s">
        <v>83</v>
      </c>
      <c r="BK148" s="162">
        <f t="shared" si="19"/>
        <v>125.55</v>
      </c>
      <c r="BL148" s="14" t="s">
        <v>233</v>
      </c>
      <c r="BM148" s="161" t="s">
        <v>299</v>
      </c>
    </row>
    <row r="149" spans="1:65" s="2" customFormat="1" ht="24.2" customHeight="1">
      <c r="A149" s="26"/>
      <c r="B149" s="149"/>
      <c r="C149" s="167" t="s">
        <v>300</v>
      </c>
      <c r="D149" s="167" t="s">
        <v>362</v>
      </c>
      <c r="E149" s="168" t="s">
        <v>2401</v>
      </c>
      <c r="F149" s="169" t="s">
        <v>2402</v>
      </c>
      <c r="G149" s="170" t="s">
        <v>269</v>
      </c>
      <c r="H149" s="171">
        <v>2</v>
      </c>
      <c r="I149" s="172">
        <v>25.07</v>
      </c>
      <c r="J149" s="172">
        <f t="shared" si="10"/>
        <v>50.14</v>
      </c>
      <c r="K149" s="173"/>
      <c r="L149" s="174"/>
      <c r="M149" s="175" t="s">
        <v>1</v>
      </c>
      <c r="N149" s="176" t="s">
        <v>37</v>
      </c>
      <c r="O149" s="159">
        <v>0</v>
      </c>
      <c r="P149" s="159">
        <f t="shared" si="11"/>
        <v>0</v>
      </c>
      <c r="Q149" s="159">
        <v>0</v>
      </c>
      <c r="R149" s="159">
        <f t="shared" si="12"/>
        <v>0</v>
      </c>
      <c r="S149" s="159">
        <v>0</v>
      </c>
      <c r="T149" s="160">
        <f t="shared" si="1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243</v>
      </c>
      <c r="AT149" s="161" t="s">
        <v>362</v>
      </c>
      <c r="AU149" s="161" t="s">
        <v>83</v>
      </c>
      <c r="AY149" s="14" t="s">
        <v>226</v>
      </c>
      <c r="BE149" s="162">
        <f t="shared" si="14"/>
        <v>0</v>
      </c>
      <c r="BF149" s="162">
        <f t="shared" si="15"/>
        <v>50.14</v>
      </c>
      <c r="BG149" s="162">
        <f t="shared" si="16"/>
        <v>0</v>
      </c>
      <c r="BH149" s="162">
        <f t="shared" si="17"/>
        <v>0</v>
      </c>
      <c r="BI149" s="162">
        <f t="shared" si="18"/>
        <v>0</v>
      </c>
      <c r="BJ149" s="14" t="s">
        <v>83</v>
      </c>
      <c r="BK149" s="162">
        <f t="shared" si="19"/>
        <v>50.14</v>
      </c>
      <c r="BL149" s="14" t="s">
        <v>233</v>
      </c>
      <c r="BM149" s="161" t="s">
        <v>303</v>
      </c>
    </row>
    <row r="150" spans="1:65" s="2" customFormat="1" ht="24.2" customHeight="1">
      <c r="A150" s="26"/>
      <c r="B150" s="149"/>
      <c r="C150" s="167" t="s">
        <v>7</v>
      </c>
      <c r="D150" s="167" t="s">
        <v>362</v>
      </c>
      <c r="E150" s="168" t="s">
        <v>2403</v>
      </c>
      <c r="F150" s="169" t="s">
        <v>2404</v>
      </c>
      <c r="G150" s="170" t="s">
        <v>269</v>
      </c>
      <c r="H150" s="171">
        <v>2</v>
      </c>
      <c r="I150" s="172">
        <v>36.64</v>
      </c>
      <c r="J150" s="172">
        <f t="shared" si="10"/>
        <v>73.28</v>
      </c>
      <c r="K150" s="173"/>
      <c r="L150" s="174"/>
      <c r="M150" s="175" t="s">
        <v>1</v>
      </c>
      <c r="N150" s="176" t="s">
        <v>37</v>
      </c>
      <c r="O150" s="159">
        <v>0</v>
      </c>
      <c r="P150" s="159">
        <f t="shared" si="11"/>
        <v>0</v>
      </c>
      <c r="Q150" s="159">
        <v>0</v>
      </c>
      <c r="R150" s="159">
        <f t="shared" si="12"/>
        <v>0</v>
      </c>
      <c r="S150" s="159">
        <v>0</v>
      </c>
      <c r="T150" s="160">
        <f t="shared" si="1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243</v>
      </c>
      <c r="AT150" s="161" t="s">
        <v>362</v>
      </c>
      <c r="AU150" s="161" t="s">
        <v>83</v>
      </c>
      <c r="AY150" s="14" t="s">
        <v>226</v>
      </c>
      <c r="BE150" s="162">
        <f t="shared" si="14"/>
        <v>0</v>
      </c>
      <c r="BF150" s="162">
        <f t="shared" si="15"/>
        <v>73.28</v>
      </c>
      <c r="BG150" s="162">
        <f t="shared" si="16"/>
        <v>0</v>
      </c>
      <c r="BH150" s="162">
        <f t="shared" si="17"/>
        <v>0</v>
      </c>
      <c r="BI150" s="162">
        <f t="shared" si="18"/>
        <v>0</v>
      </c>
      <c r="BJ150" s="14" t="s">
        <v>83</v>
      </c>
      <c r="BK150" s="162">
        <f t="shared" si="19"/>
        <v>73.28</v>
      </c>
      <c r="BL150" s="14" t="s">
        <v>233</v>
      </c>
      <c r="BM150" s="161" t="s">
        <v>306</v>
      </c>
    </row>
    <row r="151" spans="1:65" s="2" customFormat="1" ht="24.2" customHeight="1">
      <c r="A151" s="26"/>
      <c r="B151" s="149"/>
      <c r="C151" s="167" t="s">
        <v>309</v>
      </c>
      <c r="D151" s="167" t="s">
        <v>362</v>
      </c>
      <c r="E151" s="168" t="s">
        <v>2310</v>
      </c>
      <c r="F151" s="169" t="s">
        <v>2405</v>
      </c>
      <c r="G151" s="170" t="s">
        <v>269</v>
      </c>
      <c r="H151" s="171">
        <v>7</v>
      </c>
      <c r="I151" s="172">
        <v>57.41</v>
      </c>
      <c r="J151" s="172">
        <f t="shared" si="10"/>
        <v>401.87</v>
      </c>
      <c r="K151" s="173"/>
      <c r="L151" s="174"/>
      <c r="M151" s="175" t="s">
        <v>1</v>
      </c>
      <c r="N151" s="176" t="s">
        <v>37</v>
      </c>
      <c r="O151" s="159">
        <v>0</v>
      </c>
      <c r="P151" s="159">
        <f t="shared" si="11"/>
        <v>0</v>
      </c>
      <c r="Q151" s="159">
        <v>0</v>
      </c>
      <c r="R151" s="159">
        <f t="shared" si="12"/>
        <v>0</v>
      </c>
      <c r="S151" s="159">
        <v>0</v>
      </c>
      <c r="T151" s="160">
        <f t="shared" si="1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243</v>
      </c>
      <c r="AT151" s="161" t="s">
        <v>362</v>
      </c>
      <c r="AU151" s="161" t="s">
        <v>83</v>
      </c>
      <c r="AY151" s="14" t="s">
        <v>226</v>
      </c>
      <c r="BE151" s="162">
        <f t="shared" si="14"/>
        <v>0</v>
      </c>
      <c r="BF151" s="162">
        <f t="shared" si="15"/>
        <v>401.87</v>
      </c>
      <c r="BG151" s="162">
        <f t="shared" si="16"/>
        <v>0</v>
      </c>
      <c r="BH151" s="162">
        <f t="shared" si="17"/>
        <v>0</v>
      </c>
      <c r="BI151" s="162">
        <f t="shared" si="18"/>
        <v>0</v>
      </c>
      <c r="BJ151" s="14" t="s">
        <v>83</v>
      </c>
      <c r="BK151" s="162">
        <f t="shared" si="19"/>
        <v>401.87</v>
      </c>
      <c r="BL151" s="14" t="s">
        <v>233</v>
      </c>
      <c r="BM151" s="161" t="s">
        <v>312</v>
      </c>
    </row>
    <row r="152" spans="1:65" s="2" customFormat="1" ht="16.5" customHeight="1">
      <c r="A152" s="26"/>
      <c r="B152" s="149"/>
      <c r="C152" s="150" t="s">
        <v>266</v>
      </c>
      <c r="D152" s="150" t="s">
        <v>229</v>
      </c>
      <c r="E152" s="151" t="s">
        <v>2406</v>
      </c>
      <c r="F152" s="152" t="s">
        <v>2407</v>
      </c>
      <c r="G152" s="153" t="s">
        <v>269</v>
      </c>
      <c r="H152" s="154">
        <v>4</v>
      </c>
      <c r="I152" s="155">
        <v>4.3099999999999996</v>
      </c>
      <c r="J152" s="155">
        <f t="shared" si="10"/>
        <v>17.239999999999998</v>
      </c>
      <c r="K152" s="156"/>
      <c r="L152" s="27"/>
      <c r="M152" s="157" t="s">
        <v>1</v>
      </c>
      <c r="N152" s="158" t="s">
        <v>37</v>
      </c>
      <c r="O152" s="159">
        <v>0</v>
      </c>
      <c r="P152" s="159">
        <f t="shared" si="11"/>
        <v>0</v>
      </c>
      <c r="Q152" s="159">
        <v>0</v>
      </c>
      <c r="R152" s="159">
        <f t="shared" si="12"/>
        <v>0</v>
      </c>
      <c r="S152" s="159">
        <v>0</v>
      </c>
      <c r="T152" s="160">
        <f t="shared" si="1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233</v>
      </c>
      <c r="AT152" s="161" t="s">
        <v>229</v>
      </c>
      <c r="AU152" s="161" t="s">
        <v>83</v>
      </c>
      <c r="AY152" s="14" t="s">
        <v>226</v>
      </c>
      <c r="BE152" s="162">
        <f t="shared" si="14"/>
        <v>0</v>
      </c>
      <c r="BF152" s="162">
        <f t="shared" si="15"/>
        <v>17.239999999999998</v>
      </c>
      <c r="BG152" s="162">
        <f t="shared" si="16"/>
        <v>0</v>
      </c>
      <c r="BH152" s="162">
        <f t="shared" si="17"/>
        <v>0</v>
      </c>
      <c r="BI152" s="162">
        <f t="shared" si="18"/>
        <v>0</v>
      </c>
      <c r="BJ152" s="14" t="s">
        <v>83</v>
      </c>
      <c r="BK152" s="162">
        <f t="shared" si="19"/>
        <v>17.239999999999998</v>
      </c>
      <c r="BL152" s="14" t="s">
        <v>233</v>
      </c>
      <c r="BM152" s="161" t="s">
        <v>315</v>
      </c>
    </row>
    <row r="153" spans="1:65" s="2" customFormat="1" ht="21.75" customHeight="1">
      <c r="A153" s="26"/>
      <c r="B153" s="149"/>
      <c r="C153" s="167" t="s">
        <v>316</v>
      </c>
      <c r="D153" s="167" t="s">
        <v>362</v>
      </c>
      <c r="E153" s="168" t="s">
        <v>2408</v>
      </c>
      <c r="F153" s="169" t="s">
        <v>2409</v>
      </c>
      <c r="G153" s="170" t="s">
        <v>269</v>
      </c>
      <c r="H153" s="171">
        <v>4</v>
      </c>
      <c r="I153" s="172">
        <v>4.1900000000000004</v>
      </c>
      <c r="J153" s="172">
        <f t="shared" si="10"/>
        <v>16.760000000000002</v>
      </c>
      <c r="K153" s="173"/>
      <c r="L153" s="174"/>
      <c r="M153" s="175" t="s">
        <v>1</v>
      </c>
      <c r="N153" s="176" t="s">
        <v>37</v>
      </c>
      <c r="O153" s="159">
        <v>0</v>
      </c>
      <c r="P153" s="159">
        <f t="shared" si="11"/>
        <v>0</v>
      </c>
      <c r="Q153" s="159">
        <v>0</v>
      </c>
      <c r="R153" s="159">
        <f t="shared" si="12"/>
        <v>0</v>
      </c>
      <c r="S153" s="159">
        <v>0</v>
      </c>
      <c r="T153" s="160">
        <f t="shared" si="1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243</v>
      </c>
      <c r="AT153" s="161" t="s">
        <v>362</v>
      </c>
      <c r="AU153" s="161" t="s">
        <v>83</v>
      </c>
      <c r="AY153" s="14" t="s">
        <v>226</v>
      </c>
      <c r="BE153" s="162">
        <f t="shared" si="14"/>
        <v>0</v>
      </c>
      <c r="BF153" s="162">
        <f t="shared" si="15"/>
        <v>16.760000000000002</v>
      </c>
      <c r="BG153" s="162">
        <f t="shared" si="16"/>
        <v>0</v>
      </c>
      <c r="BH153" s="162">
        <f t="shared" si="17"/>
        <v>0</v>
      </c>
      <c r="BI153" s="162">
        <f t="shared" si="18"/>
        <v>0</v>
      </c>
      <c r="BJ153" s="14" t="s">
        <v>83</v>
      </c>
      <c r="BK153" s="162">
        <f t="shared" si="19"/>
        <v>16.760000000000002</v>
      </c>
      <c r="BL153" s="14" t="s">
        <v>233</v>
      </c>
      <c r="BM153" s="161" t="s">
        <v>319</v>
      </c>
    </row>
    <row r="154" spans="1:65" s="2" customFormat="1" ht="16.5" customHeight="1">
      <c r="A154" s="26"/>
      <c r="B154" s="149"/>
      <c r="C154" s="150" t="s">
        <v>270</v>
      </c>
      <c r="D154" s="150" t="s">
        <v>229</v>
      </c>
      <c r="E154" s="151" t="s">
        <v>2410</v>
      </c>
      <c r="F154" s="152" t="s">
        <v>2411</v>
      </c>
      <c r="G154" s="153" t="s">
        <v>269</v>
      </c>
      <c r="H154" s="154">
        <v>2</v>
      </c>
      <c r="I154" s="155">
        <v>4.3099999999999996</v>
      </c>
      <c r="J154" s="155">
        <f t="shared" si="10"/>
        <v>8.6199999999999992</v>
      </c>
      <c r="K154" s="156"/>
      <c r="L154" s="27"/>
      <c r="M154" s="157" t="s">
        <v>1</v>
      </c>
      <c r="N154" s="158" t="s">
        <v>37</v>
      </c>
      <c r="O154" s="159">
        <v>0</v>
      </c>
      <c r="P154" s="159">
        <f t="shared" si="11"/>
        <v>0</v>
      </c>
      <c r="Q154" s="159">
        <v>0</v>
      </c>
      <c r="R154" s="159">
        <f t="shared" si="12"/>
        <v>0</v>
      </c>
      <c r="S154" s="159">
        <v>0</v>
      </c>
      <c r="T154" s="160">
        <f t="shared" si="1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233</v>
      </c>
      <c r="AT154" s="161" t="s">
        <v>229</v>
      </c>
      <c r="AU154" s="161" t="s">
        <v>83</v>
      </c>
      <c r="AY154" s="14" t="s">
        <v>226</v>
      </c>
      <c r="BE154" s="162">
        <f t="shared" si="14"/>
        <v>0</v>
      </c>
      <c r="BF154" s="162">
        <f t="shared" si="15"/>
        <v>8.6199999999999992</v>
      </c>
      <c r="BG154" s="162">
        <f t="shared" si="16"/>
        <v>0</v>
      </c>
      <c r="BH154" s="162">
        <f t="shared" si="17"/>
        <v>0</v>
      </c>
      <c r="BI154" s="162">
        <f t="shared" si="18"/>
        <v>0</v>
      </c>
      <c r="BJ154" s="14" t="s">
        <v>83</v>
      </c>
      <c r="BK154" s="162">
        <f t="shared" si="19"/>
        <v>8.6199999999999992</v>
      </c>
      <c r="BL154" s="14" t="s">
        <v>233</v>
      </c>
      <c r="BM154" s="161" t="s">
        <v>324</v>
      </c>
    </row>
    <row r="155" spans="1:65" s="2" customFormat="1" ht="24.2" customHeight="1">
      <c r="A155" s="26"/>
      <c r="B155" s="149"/>
      <c r="C155" s="167" t="s">
        <v>327</v>
      </c>
      <c r="D155" s="167" t="s">
        <v>362</v>
      </c>
      <c r="E155" s="168" t="s">
        <v>2412</v>
      </c>
      <c r="F155" s="169" t="s">
        <v>2413</v>
      </c>
      <c r="G155" s="170" t="s">
        <v>269</v>
      </c>
      <c r="H155" s="171">
        <v>2</v>
      </c>
      <c r="I155" s="172">
        <v>7.87</v>
      </c>
      <c r="J155" s="172">
        <f t="shared" si="10"/>
        <v>15.74</v>
      </c>
      <c r="K155" s="173"/>
      <c r="L155" s="174"/>
      <c r="M155" s="175" t="s">
        <v>1</v>
      </c>
      <c r="N155" s="176" t="s">
        <v>37</v>
      </c>
      <c r="O155" s="159">
        <v>0</v>
      </c>
      <c r="P155" s="159">
        <f t="shared" si="11"/>
        <v>0</v>
      </c>
      <c r="Q155" s="159">
        <v>0</v>
      </c>
      <c r="R155" s="159">
        <f t="shared" si="12"/>
        <v>0</v>
      </c>
      <c r="S155" s="159">
        <v>0</v>
      </c>
      <c r="T155" s="160">
        <f t="shared" si="1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243</v>
      </c>
      <c r="AT155" s="161" t="s">
        <v>362</v>
      </c>
      <c r="AU155" s="161" t="s">
        <v>83</v>
      </c>
      <c r="AY155" s="14" t="s">
        <v>226</v>
      </c>
      <c r="BE155" s="162">
        <f t="shared" si="14"/>
        <v>0</v>
      </c>
      <c r="BF155" s="162">
        <f t="shared" si="15"/>
        <v>15.74</v>
      </c>
      <c r="BG155" s="162">
        <f t="shared" si="16"/>
        <v>0</v>
      </c>
      <c r="BH155" s="162">
        <f t="shared" si="17"/>
        <v>0</v>
      </c>
      <c r="BI155" s="162">
        <f t="shared" si="18"/>
        <v>0</v>
      </c>
      <c r="BJ155" s="14" t="s">
        <v>83</v>
      </c>
      <c r="BK155" s="162">
        <f t="shared" si="19"/>
        <v>15.74</v>
      </c>
      <c r="BL155" s="14" t="s">
        <v>233</v>
      </c>
      <c r="BM155" s="161" t="s">
        <v>330</v>
      </c>
    </row>
    <row r="156" spans="1:65" s="2" customFormat="1" ht="16.5" customHeight="1">
      <c r="A156" s="26"/>
      <c r="B156" s="149"/>
      <c r="C156" s="150" t="s">
        <v>276</v>
      </c>
      <c r="D156" s="150" t="s">
        <v>229</v>
      </c>
      <c r="E156" s="151" t="s">
        <v>2414</v>
      </c>
      <c r="F156" s="152" t="s">
        <v>2415</v>
      </c>
      <c r="G156" s="153" t="s">
        <v>269</v>
      </c>
      <c r="H156" s="154">
        <v>2</v>
      </c>
      <c r="I156" s="155">
        <v>4.88</v>
      </c>
      <c r="J156" s="155">
        <f t="shared" si="10"/>
        <v>9.76</v>
      </c>
      <c r="K156" s="156"/>
      <c r="L156" s="27"/>
      <c r="M156" s="157" t="s">
        <v>1</v>
      </c>
      <c r="N156" s="158" t="s">
        <v>37</v>
      </c>
      <c r="O156" s="159">
        <v>0</v>
      </c>
      <c r="P156" s="159">
        <f t="shared" si="11"/>
        <v>0</v>
      </c>
      <c r="Q156" s="159">
        <v>0</v>
      </c>
      <c r="R156" s="159">
        <f t="shared" si="12"/>
        <v>0</v>
      </c>
      <c r="S156" s="159">
        <v>0</v>
      </c>
      <c r="T156" s="160">
        <f t="shared" si="1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233</v>
      </c>
      <c r="AT156" s="161" t="s">
        <v>229</v>
      </c>
      <c r="AU156" s="161" t="s">
        <v>83</v>
      </c>
      <c r="AY156" s="14" t="s">
        <v>226</v>
      </c>
      <c r="BE156" s="162">
        <f t="shared" si="14"/>
        <v>0</v>
      </c>
      <c r="BF156" s="162">
        <f t="shared" si="15"/>
        <v>9.76</v>
      </c>
      <c r="BG156" s="162">
        <f t="shared" si="16"/>
        <v>0</v>
      </c>
      <c r="BH156" s="162">
        <f t="shared" si="17"/>
        <v>0</v>
      </c>
      <c r="BI156" s="162">
        <f t="shared" si="18"/>
        <v>0</v>
      </c>
      <c r="BJ156" s="14" t="s">
        <v>83</v>
      </c>
      <c r="BK156" s="162">
        <f t="shared" si="19"/>
        <v>9.76</v>
      </c>
      <c r="BL156" s="14" t="s">
        <v>233</v>
      </c>
      <c r="BM156" s="161" t="s">
        <v>408</v>
      </c>
    </row>
    <row r="157" spans="1:65" s="2" customFormat="1" ht="21.75" customHeight="1">
      <c r="A157" s="26"/>
      <c r="B157" s="149"/>
      <c r="C157" s="167" t="s">
        <v>409</v>
      </c>
      <c r="D157" s="167" t="s">
        <v>362</v>
      </c>
      <c r="E157" s="168" t="s">
        <v>2416</v>
      </c>
      <c r="F157" s="169" t="s">
        <v>2417</v>
      </c>
      <c r="G157" s="170" t="s">
        <v>269</v>
      </c>
      <c r="H157" s="171">
        <v>2</v>
      </c>
      <c r="I157" s="172">
        <v>6.31</v>
      </c>
      <c r="J157" s="172">
        <f t="shared" si="10"/>
        <v>12.62</v>
      </c>
      <c r="K157" s="173"/>
      <c r="L157" s="174"/>
      <c r="M157" s="175" t="s">
        <v>1</v>
      </c>
      <c r="N157" s="176" t="s">
        <v>37</v>
      </c>
      <c r="O157" s="159">
        <v>0</v>
      </c>
      <c r="P157" s="159">
        <f t="shared" si="11"/>
        <v>0</v>
      </c>
      <c r="Q157" s="159">
        <v>0</v>
      </c>
      <c r="R157" s="159">
        <f t="shared" si="12"/>
        <v>0</v>
      </c>
      <c r="S157" s="159">
        <v>0</v>
      </c>
      <c r="T157" s="160">
        <f t="shared" si="1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243</v>
      </c>
      <c r="AT157" s="161" t="s">
        <v>362</v>
      </c>
      <c r="AU157" s="161" t="s">
        <v>83</v>
      </c>
      <c r="AY157" s="14" t="s">
        <v>226</v>
      </c>
      <c r="BE157" s="162">
        <f t="shared" si="14"/>
        <v>0</v>
      </c>
      <c r="BF157" s="162">
        <f t="shared" si="15"/>
        <v>12.62</v>
      </c>
      <c r="BG157" s="162">
        <f t="shared" si="16"/>
        <v>0</v>
      </c>
      <c r="BH157" s="162">
        <f t="shared" si="17"/>
        <v>0</v>
      </c>
      <c r="BI157" s="162">
        <f t="shared" si="18"/>
        <v>0</v>
      </c>
      <c r="BJ157" s="14" t="s">
        <v>83</v>
      </c>
      <c r="BK157" s="162">
        <f t="shared" si="19"/>
        <v>12.62</v>
      </c>
      <c r="BL157" s="14" t="s">
        <v>233</v>
      </c>
      <c r="BM157" s="161" t="s">
        <v>412</v>
      </c>
    </row>
    <row r="158" spans="1:65" s="2" customFormat="1" ht="16.5" customHeight="1">
      <c r="A158" s="26"/>
      <c r="B158" s="149"/>
      <c r="C158" s="150" t="s">
        <v>279</v>
      </c>
      <c r="D158" s="150" t="s">
        <v>229</v>
      </c>
      <c r="E158" s="151" t="s">
        <v>2418</v>
      </c>
      <c r="F158" s="152" t="s">
        <v>2419</v>
      </c>
      <c r="G158" s="153" t="s">
        <v>269</v>
      </c>
      <c r="H158" s="154">
        <v>2</v>
      </c>
      <c r="I158" s="155">
        <v>4.6500000000000004</v>
      </c>
      <c r="J158" s="155">
        <f t="shared" si="10"/>
        <v>9.3000000000000007</v>
      </c>
      <c r="K158" s="156"/>
      <c r="L158" s="27"/>
      <c r="M158" s="157" t="s">
        <v>1</v>
      </c>
      <c r="N158" s="158" t="s">
        <v>37</v>
      </c>
      <c r="O158" s="159">
        <v>0</v>
      </c>
      <c r="P158" s="159">
        <f t="shared" si="11"/>
        <v>0</v>
      </c>
      <c r="Q158" s="159">
        <v>0</v>
      </c>
      <c r="R158" s="159">
        <f t="shared" si="12"/>
        <v>0</v>
      </c>
      <c r="S158" s="159">
        <v>0</v>
      </c>
      <c r="T158" s="160">
        <f t="shared" si="1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233</v>
      </c>
      <c r="AT158" s="161" t="s">
        <v>229</v>
      </c>
      <c r="AU158" s="161" t="s">
        <v>83</v>
      </c>
      <c r="AY158" s="14" t="s">
        <v>226</v>
      </c>
      <c r="BE158" s="162">
        <f t="shared" si="14"/>
        <v>0</v>
      </c>
      <c r="BF158" s="162">
        <f t="shared" si="15"/>
        <v>9.3000000000000007</v>
      </c>
      <c r="BG158" s="162">
        <f t="shared" si="16"/>
        <v>0</v>
      </c>
      <c r="BH158" s="162">
        <f t="shared" si="17"/>
        <v>0</v>
      </c>
      <c r="BI158" s="162">
        <f t="shared" si="18"/>
        <v>0</v>
      </c>
      <c r="BJ158" s="14" t="s">
        <v>83</v>
      </c>
      <c r="BK158" s="162">
        <f t="shared" si="19"/>
        <v>9.3000000000000007</v>
      </c>
      <c r="BL158" s="14" t="s">
        <v>233</v>
      </c>
      <c r="BM158" s="161" t="s">
        <v>415</v>
      </c>
    </row>
    <row r="159" spans="1:65" s="2" customFormat="1" ht="24.2" customHeight="1">
      <c r="A159" s="26"/>
      <c r="B159" s="149"/>
      <c r="C159" s="167" t="s">
        <v>416</v>
      </c>
      <c r="D159" s="167" t="s">
        <v>362</v>
      </c>
      <c r="E159" s="168" t="s">
        <v>2420</v>
      </c>
      <c r="F159" s="169" t="s">
        <v>2421</v>
      </c>
      <c r="G159" s="170" t="s">
        <v>269</v>
      </c>
      <c r="H159" s="171">
        <v>2</v>
      </c>
      <c r="I159" s="172">
        <v>11.63</v>
      </c>
      <c r="J159" s="172">
        <f t="shared" si="10"/>
        <v>23.26</v>
      </c>
      <c r="K159" s="173"/>
      <c r="L159" s="174"/>
      <c r="M159" s="175" t="s">
        <v>1</v>
      </c>
      <c r="N159" s="176" t="s">
        <v>37</v>
      </c>
      <c r="O159" s="159">
        <v>0</v>
      </c>
      <c r="P159" s="159">
        <f t="shared" si="11"/>
        <v>0</v>
      </c>
      <c r="Q159" s="159">
        <v>0</v>
      </c>
      <c r="R159" s="159">
        <f t="shared" si="12"/>
        <v>0</v>
      </c>
      <c r="S159" s="159">
        <v>0</v>
      </c>
      <c r="T159" s="160">
        <f t="shared" si="1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243</v>
      </c>
      <c r="AT159" s="161" t="s">
        <v>362</v>
      </c>
      <c r="AU159" s="161" t="s">
        <v>83</v>
      </c>
      <c r="AY159" s="14" t="s">
        <v>226</v>
      </c>
      <c r="BE159" s="162">
        <f t="shared" si="14"/>
        <v>0</v>
      </c>
      <c r="BF159" s="162">
        <f t="shared" si="15"/>
        <v>23.26</v>
      </c>
      <c r="BG159" s="162">
        <f t="shared" si="16"/>
        <v>0</v>
      </c>
      <c r="BH159" s="162">
        <f t="shared" si="17"/>
        <v>0</v>
      </c>
      <c r="BI159" s="162">
        <f t="shared" si="18"/>
        <v>0</v>
      </c>
      <c r="BJ159" s="14" t="s">
        <v>83</v>
      </c>
      <c r="BK159" s="162">
        <f t="shared" si="19"/>
        <v>23.26</v>
      </c>
      <c r="BL159" s="14" t="s">
        <v>233</v>
      </c>
      <c r="BM159" s="161" t="s">
        <v>419</v>
      </c>
    </row>
    <row r="160" spans="1:65" s="2" customFormat="1" ht="16.5" customHeight="1">
      <c r="A160" s="26"/>
      <c r="B160" s="149"/>
      <c r="C160" s="150" t="s">
        <v>283</v>
      </c>
      <c r="D160" s="150" t="s">
        <v>229</v>
      </c>
      <c r="E160" s="151" t="s">
        <v>2422</v>
      </c>
      <c r="F160" s="152" t="s">
        <v>2423</v>
      </c>
      <c r="G160" s="153" t="s">
        <v>269</v>
      </c>
      <c r="H160" s="154">
        <v>2</v>
      </c>
      <c r="I160" s="155">
        <v>4.6500000000000004</v>
      </c>
      <c r="J160" s="155">
        <f t="shared" si="10"/>
        <v>9.3000000000000007</v>
      </c>
      <c r="K160" s="156"/>
      <c r="L160" s="27"/>
      <c r="M160" s="157" t="s">
        <v>1</v>
      </c>
      <c r="N160" s="158" t="s">
        <v>37</v>
      </c>
      <c r="O160" s="159">
        <v>0</v>
      </c>
      <c r="P160" s="159">
        <f t="shared" si="11"/>
        <v>0</v>
      </c>
      <c r="Q160" s="159">
        <v>0</v>
      </c>
      <c r="R160" s="159">
        <f t="shared" si="12"/>
        <v>0</v>
      </c>
      <c r="S160" s="159">
        <v>0</v>
      </c>
      <c r="T160" s="160">
        <f t="shared" si="1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233</v>
      </c>
      <c r="AT160" s="161" t="s">
        <v>229</v>
      </c>
      <c r="AU160" s="161" t="s">
        <v>83</v>
      </c>
      <c r="AY160" s="14" t="s">
        <v>226</v>
      </c>
      <c r="BE160" s="162">
        <f t="shared" si="14"/>
        <v>0</v>
      </c>
      <c r="BF160" s="162">
        <f t="shared" si="15"/>
        <v>9.3000000000000007</v>
      </c>
      <c r="BG160" s="162">
        <f t="shared" si="16"/>
        <v>0</v>
      </c>
      <c r="BH160" s="162">
        <f t="shared" si="17"/>
        <v>0</v>
      </c>
      <c r="BI160" s="162">
        <f t="shared" si="18"/>
        <v>0</v>
      </c>
      <c r="BJ160" s="14" t="s">
        <v>83</v>
      </c>
      <c r="BK160" s="162">
        <f t="shared" si="19"/>
        <v>9.3000000000000007</v>
      </c>
      <c r="BL160" s="14" t="s">
        <v>233</v>
      </c>
      <c r="BM160" s="161" t="s">
        <v>424</v>
      </c>
    </row>
    <row r="161" spans="1:65" s="2" customFormat="1" ht="24.2" customHeight="1">
      <c r="A161" s="26"/>
      <c r="B161" s="149"/>
      <c r="C161" s="167" t="s">
        <v>425</v>
      </c>
      <c r="D161" s="167" t="s">
        <v>362</v>
      </c>
      <c r="E161" s="168" t="s">
        <v>2424</v>
      </c>
      <c r="F161" s="169" t="s">
        <v>2425</v>
      </c>
      <c r="G161" s="170" t="s">
        <v>269</v>
      </c>
      <c r="H161" s="171">
        <v>2</v>
      </c>
      <c r="I161" s="172">
        <v>5.56</v>
      </c>
      <c r="J161" s="172">
        <f t="shared" si="10"/>
        <v>11.12</v>
      </c>
      <c r="K161" s="173"/>
      <c r="L161" s="174"/>
      <c r="M161" s="175" t="s">
        <v>1</v>
      </c>
      <c r="N161" s="176" t="s">
        <v>37</v>
      </c>
      <c r="O161" s="159">
        <v>0</v>
      </c>
      <c r="P161" s="159">
        <f t="shared" si="11"/>
        <v>0</v>
      </c>
      <c r="Q161" s="159">
        <v>0</v>
      </c>
      <c r="R161" s="159">
        <f t="shared" si="12"/>
        <v>0</v>
      </c>
      <c r="S161" s="159">
        <v>0</v>
      </c>
      <c r="T161" s="160">
        <f t="shared" si="13"/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243</v>
      </c>
      <c r="AT161" s="161" t="s">
        <v>362</v>
      </c>
      <c r="AU161" s="161" t="s">
        <v>83</v>
      </c>
      <c r="AY161" s="14" t="s">
        <v>226</v>
      </c>
      <c r="BE161" s="162">
        <f t="shared" si="14"/>
        <v>0</v>
      </c>
      <c r="BF161" s="162">
        <f t="shared" si="15"/>
        <v>11.12</v>
      </c>
      <c r="BG161" s="162">
        <f t="shared" si="16"/>
        <v>0</v>
      </c>
      <c r="BH161" s="162">
        <f t="shared" si="17"/>
        <v>0</v>
      </c>
      <c r="BI161" s="162">
        <f t="shared" si="18"/>
        <v>0</v>
      </c>
      <c r="BJ161" s="14" t="s">
        <v>83</v>
      </c>
      <c r="BK161" s="162">
        <f t="shared" si="19"/>
        <v>11.12</v>
      </c>
      <c r="BL161" s="14" t="s">
        <v>233</v>
      </c>
      <c r="BM161" s="161" t="s">
        <v>428</v>
      </c>
    </row>
    <row r="162" spans="1:65" s="2" customFormat="1" ht="16.5" customHeight="1">
      <c r="A162" s="26"/>
      <c r="B162" s="149"/>
      <c r="C162" s="150" t="s">
        <v>288</v>
      </c>
      <c r="D162" s="150" t="s">
        <v>229</v>
      </c>
      <c r="E162" s="151" t="s">
        <v>2330</v>
      </c>
      <c r="F162" s="152" t="s">
        <v>2331</v>
      </c>
      <c r="G162" s="153" t="s">
        <v>232</v>
      </c>
      <c r="H162" s="154">
        <v>143</v>
      </c>
      <c r="I162" s="155">
        <v>1.88</v>
      </c>
      <c r="J162" s="155">
        <f t="shared" si="10"/>
        <v>268.83999999999997</v>
      </c>
      <c r="K162" s="156"/>
      <c r="L162" s="27"/>
      <c r="M162" s="157" t="s">
        <v>1</v>
      </c>
      <c r="N162" s="158" t="s">
        <v>37</v>
      </c>
      <c r="O162" s="159">
        <v>0</v>
      </c>
      <c r="P162" s="159">
        <f t="shared" si="11"/>
        <v>0</v>
      </c>
      <c r="Q162" s="159">
        <v>0</v>
      </c>
      <c r="R162" s="159">
        <f t="shared" si="12"/>
        <v>0</v>
      </c>
      <c r="S162" s="159">
        <v>0</v>
      </c>
      <c r="T162" s="160">
        <f t="shared" si="13"/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233</v>
      </c>
      <c r="AT162" s="161" t="s">
        <v>229</v>
      </c>
      <c r="AU162" s="161" t="s">
        <v>83</v>
      </c>
      <c r="AY162" s="14" t="s">
        <v>226</v>
      </c>
      <c r="BE162" s="162">
        <f t="shared" si="14"/>
        <v>0</v>
      </c>
      <c r="BF162" s="162">
        <f t="shared" si="15"/>
        <v>268.83999999999997</v>
      </c>
      <c r="BG162" s="162">
        <f t="shared" si="16"/>
        <v>0</v>
      </c>
      <c r="BH162" s="162">
        <f t="shared" si="17"/>
        <v>0</v>
      </c>
      <c r="BI162" s="162">
        <f t="shared" si="18"/>
        <v>0</v>
      </c>
      <c r="BJ162" s="14" t="s">
        <v>83</v>
      </c>
      <c r="BK162" s="162">
        <f t="shared" si="19"/>
        <v>268.83999999999997</v>
      </c>
      <c r="BL162" s="14" t="s">
        <v>233</v>
      </c>
      <c r="BM162" s="161" t="s">
        <v>431</v>
      </c>
    </row>
    <row r="163" spans="1:65" s="2" customFormat="1" ht="24.2" customHeight="1">
      <c r="A163" s="26"/>
      <c r="B163" s="149"/>
      <c r="C163" s="150" t="s">
        <v>432</v>
      </c>
      <c r="D163" s="150" t="s">
        <v>229</v>
      </c>
      <c r="E163" s="151" t="s">
        <v>2426</v>
      </c>
      <c r="F163" s="152" t="s">
        <v>2427</v>
      </c>
      <c r="G163" s="153" t="s">
        <v>269</v>
      </c>
      <c r="H163" s="154">
        <v>10</v>
      </c>
      <c r="I163" s="155">
        <v>59.43</v>
      </c>
      <c r="J163" s="155">
        <f t="shared" si="10"/>
        <v>594.29999999999995</v>
      </c>
      <c r="K163" s="156"/>
      <c r="L163" s="27"/>
      <c r="M163" s="157" t="s">
        <v>1</v>
      </c>
      <c r="N163" s="158" t="s">
        <v>37</v>
      </c>
      <c r="O163" s="159">
        <v>0</v>
      </c>
      <c r="P163" s="159">
        <f t="shared" si="11"/>
        <v>0</v>
      </c>
      <c r="Q163" s="159">
        <v>0</v>
      </c>
      <c r="R163" s="159">
        <f t="shared" si="12"/>
        <v>0</v>
      </c>
      <c r="S163" s="159">
        <v>0</v>
      </c>
      <c r="T163" s="160">
        <f t="shared" si="1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233</v>
      </c>
      <c r="AT163" s="161" t="s">
        <v>229</v>
      </c>
      <c r="AU163" s="161" t="s">
        <v>83</v>
      </c>
      <c r="AY163" s="14" t="s">
        <v>226</v>
      </c>
      <c r="BE163" s="162">
        <f t="shared" si="14"/>
        <v>0</v>
      </c>
      <c r="BF163" s="162">
        <f t="shared" si="15"/>
        <v>594.29999999999995</v>
      </c>
      <c r="BG163" s="162">
        <f t="shared" si="16"/>
        <v>0</v>
      </c>
      <c r="BH163" s="162">
        <f t="shared" si="17"/>
        <v>0</v>
      </c>
      <c r="BI163" s="162">
        <f t="shared" si="18"/>
        <v>0</v>
      </c>
      <c r="BJ163" s="14" t="s">
        <v>83</v>
      </c>
      <c r="BK163" s="162">
        <f t="shared" si="19"/>
        <v>594.29999999999995</v>
      </c>
      <c r="BL163" s="14" t="s">
        <v>233</v>
      </c>
      <c r="BM163" s="161" t="s">
        <v>435</v>
      </c>
    </row>
    <row r="164" spans="1:65" s="2" customFormat="1" ht="33" customHeight="1">
      <c r="A164" s="26"/>
      <c r="B164" s="149"/>
      <c r="C164" s="167" t="s">
        <v>296</v>
      </c>
      <c r="D164" s="167" t="s">
        <v>362</v>
      </c>
      <c r="E164" s="168" t="s">
        <v>2428</v>
      </c>
      <c r="F164" s="169" t="s">
        <v>2337</v>
      </c>
      <c r="G164" s="170" t="s">
        <v>269</v>
      </c>
      <c r="H164" s="171">
        <v>10</v>
      </c>
      <c r="I164" s="172">
        <v>161.69999999999999</v>
      </c>
      <c r="J164" s="172">
        <f t="shared" si="10"/>
        <v>1617</v>
      </c>
      <c r="K164" s="173"/>
      <c r="L164" s="174"/>
      <c r="M164" s="175" t="s">
        <v>1</v>
      </c>
      <c r="N164" s="176" t="s">
        <v>37</v>
      </c>
      <c r="O164" s="159">
        <v>0</v>
      </c>
      <c r="P164" s="159">
        <f t="shared" si="11"/>
        <v>0</v>
      </c>
      <c r="Q164" s="159">
        <v>0</v>
      </c>
      <c r="R164" s="159">
        <f t="shared" si="12"/>
        <v>0</v>
      </c>
      <c r="S164" s="159">
        <v>0</v>
      </c>
      <c r="T164" s="160">
        <f t="shared" si="1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243</v>
      </c>
      <c r="AT164" s="161" t="s">
        <v>362</v>
      </c>
      <c r="AU164" s="161" t="s">
        <v>83</v>
      </c>
      <c r="AY164" s="14" t="s">
        <v>226</v>
      </c>
      <c r="BE164" s="162">
        <f t="shared" si="14"/>
        <v>0</v>
      </c>
      <c r="BF164" s="162">
        <f t="shared" si="15"/>
        <v>1617</v>
      </c>
      <c r="BG164" s="162">
        <f t="shared" si="16"/>
        <v>0</v>
      </c>
      <c r="BH164" s="162">
        <f t="shared" si="17"/>
        <v>0</v>
      </c>
      <c r="BI164" s="162">
        <f t="shared" si="18"/>
        <v>0</v>
      </c>
      <c r="BJ164" s="14" t="s">
        <v>83</v>
      </c>
      <c r="BK164" s="162">
        <f t="shared" si="19"/>
        <v>1617</v>
      </c>
      <c r="BL164" s="14" t="s">
        <v>233</v>
      </c>
      <c r="BM164" s="161" t="s">
        <v>438</v>
      </c>
    </row>
    <row r="165" spans="1:65" s="2" customFormat="1" ht="16.5" customHeight="1">
      <c r="A165" s="26"/>
      <c r="B165" s="149"/>
      <c r="C165" s="150" t="s">
        <v>441</v>
      </c>
      <c r="D165" s="150" t="s">
        <v>229</v>
      </c>
      <c r="E165" s="151" t="s">
        <v>2429</v>
      </c>
      <c r="F165" s="152" t="s">
        <v>2430</v>
      </c>
      <c r="G165" s="153" t="s">
        <v>269</v>
      </c>
      <c r="H165" s="154">
        <v>13</v>
      </c>
      <c r="I165" s="155">
        <v>10.42</v>
      </c>
      <c r="J165" s="155">
        <f t="shared" si="10"/>
        <v>135.46</v>
      </c>
      <c r="K165" s="156"/>
      <c r="L165" s="27"/>
      <c r="M165" s="157" t="s">
        <v>1</v>
      </c>
      <c r="N165" s="158" t="s">
        <v>37</v>
      </c>
      <c r="O165" s="159">
        <v>0</v>
      </c>
      <c r="P165" s="159">
        <f t="shared" si="11"/>
        <v>0</v>
      </c>
      <c r="Q165" s="159">
        <v>0</v>
      </c>
      <c r="R165" s="159">
        <f t="shared" si="12"/>
        <v>0</v>
      </c>
      <c r="S165" s="159">
        <v>0</v>
      </c>
      <c r="T165" s="160">
        <f t="shared" si="1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233</v>
      </c>
      <c r="AT165" s="161" t="s">
        <v>229</v>
      </c>
      <c r="AU165" s="161" t="s">
        <v>83</v>
      </c>
      <c r="AY165" s="14" t="s">
        <v>226</v>
      </c>
      <c r="BE165" s="162">
        <f t="shared" si="14"/>
        <v>0</v>
      </c>
      <c r="BF165" s="162">
        <f t="shared" si="15"/>
        <v>135.46</v>
      </c>
      <c r="BG165" s="162">
        <f t="shared" si="16"/>
        <v>0</v>
      </c>
      <c r="BH165" s="162">
        <f t="shared" si="17"/>
        <v>0</v>
      </c>
      <c r="BI165" s="162">
        <f t="shared" si="18"/>
        <v>0</v>
      </c>
      <c r="BJ165" s="14" t="s">
        <v>83</v>
      </c>
      <c r="BK165" s="162">
        <f t="shared" si="19"/>
        <v>135.46</v>
      </c>
      <c r="BL165" s="14" t="s">
        <v>233</v>
      </c>
      <c r="BM165" s="161" t="s">
        <v>444</v>
      </c>
    </row>
    <row r="166" spans="1:65" s="2" customFormat="1" ht="37.9" customHeight="1">
      <c r="A166" s="26"/>
      <c r="B166" s="149"/>
      <c r="C166" s="167" t="s">
        <v>299</v>
      </c>
      <c r="D166" s="167" t="s">
        <v>362</v>
      </c>
      <c r="E166" s="168" t="s">
        <v>2431</v>
      </c>
      <c r="F166" s="169" t="s">
        <v>2432</v>
      </c>
      <c r="G166" s="170" t="s">
        <v>269</v>
      </c>
      <c r="H166" s="171">
        <v>13</v>
      </c>
      <c r="I166" s="172">
        <v>22.44</v>
      </c>
      <c r="J166" s="172">
        <f t="shared" si="10"/>
        <v>291.72000000000003</v>
      </c>
      <c r="K166" s="173"/>
      <c r="L166" s="174"/>
      <c r="M166" s="175" t="s">
        <v>1</v>
      </c>
      <c r="N166" s="176" t="s">
        <v>37</v>
      </c>
      <c r="O166" s="159">
        <v>0</v>
      </c>
      <c r="P166" s="159">
        <f t="shared" si="11"/>
        <v>0</v>
      </c>
      <c r="Q166" s="159">
        <v>0</v>
      </c>
      <c r="R166" s="159">
        <f t="shared" si="12"/>
        <v>0</v>
      </c>
      <c r="S166" s="159">
        <v>0</v>
      </c>
      <c r="T166" s="160">
        <f t="shared" si="1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243</v>
      </c>
      <c r="AT166" s="161" t="s">
        <v>362</v>
      </c>
      <c r="AU166" s="161" t="s">
        <v>83</v>
      </c>
      <c r="AY166" s="14" t="s">
        <v>226</v>
      </c>
      <c r="BE166" s="162">
        <f t="shared" si="14"/>
        <v>0</v>
      </c>
      <c r="BF166" s="162">
        <f t="shared" si="15"/>
        <v>291.72000000000003</v>
      </c>
      <c r="BG166" s="162">
        <f t="shared" si="16"/>
        <v>0</v>
      </c>
      <c r="BH166" s="162">
        <f t="shared" si="17"/>
        <v>0</v>
      </c>
      <c r="BI166" s="162">
        <f t="shared" si="18"/>
        <v>0</v>
      </c>
      <c r="BJ166" s="14" t="s">
        <v>83</v>
      </c>
      <c r="BK166" s="162">
        <f t="shared" si="19"/>
        <v>291.72000000000003</v>
      </c>
      <c r="BL166" s="14" t="s">
        <v>233</v>
      </c>
      <c r="BM166" s="161" t="s">
        <v>447</v>
      </c>
    </row>
    <row r="167" spans="1:65" s="2" customFormat="1" ht="24.2" customHeight="1">
      <c r="A167" s="26"/>
      <c r="B167" s="149"/>
      <c r="C167" s="150" t="s">
        <v>448</v>
      </c>
      <c r="D167" s="150" t="s">
        <v>229</v>
      </c>
      <c r="E167" s="151" t="s">
        <v>2371</v>
      </c>
      <c r="F167" s="152" t="s">
        <v>2372</v>
      </c>
      <c r="G167" s="153" t="s">
        <v>269</v>
      </c>
      <c r="H167" s="154">
        <v>10</v>
      </c>
      <c r="I167" s="155">
        <v>27.49</v>
      </c>
      <c r="J167" s="155">
        <f t="shared" si="10"/>
        <v>274.89999999999998</v>
      </c>
      <c r="K167" s="156"/>
      <c r="L167" s="27"/>
      <c r="M167" s="157" t="s">
        <v>1</v>
      </c>
      <c r="N167" s="158" t="s">
        <v>37</v>
      </c>
      <c r="O167" s="159">
        <v>0</v>
      </c>
      <c r="P167" s="159">
        <f t="shared" si="11"/>
        <v>0</v>
      </c>
      <c r="Q167" s="159">
        <v>0</v>
      </c>
      <c r="R167" s="159">
        <f t="shared" si="12"/>
        <v>0</v>
      </c>
      <c r="S167" s="159">
        <v>0</v>
      </c>
      <c r="T167" s="160">
        <f t="shared" si="13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233</v>
      </c>
      <c r="AT167" s="161" t="s">
        <v>229</v>
      </c>
      <c r="AU167" s="161" t="s">
        <v>83</v>
      </c>
      <c r="AY167" s="14" t="s">
        <v>226</v>
      </c>
      <c r="BE167" s="162">
        <f t="shared" si="14"/>
        <v>0</v>
      </c>
      <c r="BF167" s="162">
        <f t="shared" si="15"/>
        <v>274.89999999999998</v>
      </c>
      <c r="BG167" s="162">
        <f t="shared" si="16"/>
        <v>0</v>
      </c>
      <c r="BH167" s="162">
        <f t="shared" si="17"/>
        <v>0</v>
      </c>
      <c r="BI167" s="162">
        <f t="shared" si="18"/>
        <v>0</v>
      </c>
      <c r="BJ167" s="14" t="s">
        <v>83</v>
      </c>
      <c r="BK167" s="162">
        <f t="shared" si="19"/>
        <v>274.89999999999998</v>
      </c>
      <c r="BL167" s="14" t="s">
        <v>233</v>
      </c>
      <c r="BM167" s="161" t="s">
        <v>451</v>
      </c>
    </row>
    <row r="168" spans="1:65" s="2" customFormat="1" ht="16.5" customHeight="1">
      <c r="A168" s="26"/>
      <c r="B168" s="149"/>
      <c r="C168" s="167" t="s">
        <v>303</v>
      </c>
      <c r="D168" s="167" t="s">
        <v>362</v>
      </c>
      <c r="E168" s="168" t="s">
        <v>2433</v>
      </c>
      <c r="F168" s="169" t="s">
        <v>2434</v>
      </c>
      <c r="G168" s="170" t="s">
        <v>269</v>
      </c>
      <c r="H168" s="171">
        <v>10</v>
      </c>
      <c r="I168" s="172">
        <v>55.92</v>
      </c>
      <c r="J168" s="172">
        <f t="shared" si="10"/>
        <v>559.20000000000005</v>
      </c>
      <c r="K168" s="173"/>
      <c r="L168" s="174"/>
      <c r="M168" s="175" t="s">
        <v>1</v>
      </c>
      <c r="N168" s="176" t="s">
        <v>37</v>
      </c>
      <c r="O168" s="159">
        <v>0</v>
      </c>
      <c r="P168" s="159">
        <f t="shared" si="11"/>
        <v>0</v>
      </c>
      <c r="Q168" s="159">
        <v>0</v>
      </c>
      <c r="R168" s="159">
        <f t="shared" si="12"/>
        <v>0</v>
      </c>
      <c r="S168" s="159">
        <v>0</v>
      </c>
      <c r="T168" s="160">
        <f t="shared" si="13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243</v>
      </c>
      <c r="AT168" s="161" t="s">
        <v>362</v>
      </c>
      <c r="AU168" s="161" t="s">
        <v>83</v>
      </c>
      <c r="AY168" s="14" t="s">
        <v>226</v>
      </c>
      <c r="BE168" s="162">
        <f t="shared" si="14"/>
        <v>0</v>
      </c>
      <c r="BF168" s="162">
        <f t="shared" si="15"/>
        <v>559.20000000000005</v>
      </c>
      <c r="BG168" s="162">
        <f t="shared" si="16"/>
        <v>0</v>
      </c>
      <c r="BH168" s="162">
        <f t="shared" si="17"/>
        <v>0</v>
      </c>
      <c r="BI168" s="162">
        <f t="shared" si="18"/>
        <v>0</v>
      </c>
      <c r="BJ168" s="14" t="s">
        <v>83</v>
      </c>
      <c r="BK168" s="162">
        <f t="shared" si="19"/>
        <v>559.20000000000005</v>
      </c>
      <c r="BL168" s="14" t="s">
        <v>233</v>
      </c>
      <c r="BM168" s="161" t="s">
        <v>454</v>
      </c>
    </row>
    <row r="169" spans="1:65" s="2" customFormat="1" ht="24.2" customHeight="1">
      <c r="A169" s="26"/>
      <c r="B169" s="149"/>
      <c r="C169" s="150" t="s">
        <v>455</v>
      </c>
      <c r="D169" s="150" t="s">
        <v>229</v>
      </c>
      <c r="E169" s="151" t="s">
        <v>2342</v>
      </c>
      <c r="F169" s="152" t="s">
        <v>2343</v>
      </c>
      <c r="G169" s="153" t="s">
        <v>232</v>
      </c>
      <c r="H169" s="154">
        <v>143</v>
      </c>
      <c r="I169" s="155">
        <v>1.02</v>
      </c>
      <c r="J169" s="155">
        <f t="shared" si="10"/>
        <v>145.86000000000001</v>
      </c>
      <c r="K169" s="156"/>
      <c r="L169" s="27"/>
      <c r="M169" s="157" t="s">
        <v>1</v>
      </c>
      <c r="N169" s="158" t="s">
        <v>37</v>
      </c>
      <c r="O169" s="159">
        <v>0</v>
      </c>
      <c r="P169" s="159">
        <f t="shared" si="11"/>
        <v>0</v>
      </c>
      <c r="Q169" s="159">
        <v>0</v>
      </c>
      <c r="R169" s="159">
        <f t="shared" si="12"/>
        <v>0</v>
      </c>
      <c r="S169" s="159">
        <v>0</v>
      </c>
      <c r="T169" s="160">
        <f t="shared" si="13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233</v>
      </c>
      <c r="AT169" s="161" t="s">
        <v>229</v>
      </c>
      <c r="AU169" s="161" t="s">
        <v>83</v>
      </c>
      <c r="AY169" s="14" t="s">
        <v>226</v>
      </c>
      <c r="BE169" s="162">
        <f t="shared" si="14"/>
        <v>0</v>
      </c>
      <c r="BF169" s="162">
        <f t="shared" si="15"/>
        <v>145.86000000000001</v>
      </c>
      <c r="BG169" s="162">
        <f t="shared" si="16"/>
        <v>0</v>
      </c>
      <c r="BH169" s="162">
        <f t="shared" si="17"/>
        <v>0</v>
      </c>
      <c r="BI169" s="162">
        <f t="shared" si="18"/>
        <v>0</v>
      </c>
      <c r="BJ169" s="14" t="s">
        <v>83</v>
      </c>
      <c r="BK169" s="162">
        <f t="shared" si="19"/>
        <v>145.86000000000001</v>
      </c>
      <c r="BL169" s="14" t="s">
        <v>233</v>
      </c>
      <c r="BM169" s="161" t="s">
        <v>458</v>
      </c>
    </row>
    <row r="170" spans="1:65" s="12" customFormat="1" ht="22.9" customHeight="1">
      <c r="B170" s="137"/>
      <c r="D170" s="138" t="s">
        <v>70</v>
      </c>
      <c r="E170" s="147" t="s">
        <v>2435</v>
      </c>
      <c r="F170" s="147" t="s">
        <v>2436</v>
      </c>
      <c r="J170" s="148">
        <f>BK170</f>
        <v>7712.52</v>
      </c>
      <c r="L170" s="137"/>
      <c r="M170" s="141"/>
      <c r="N170" s="142"/>
      <c r="O170" s="142"/>
      <c r="P170" s="143">
        <f>SUM(P171:P174)</f>
        <v>0</v>
      </c>
      <c r="Q170" s="142"/>
      <c r="R170" s="143">
        <f>SUM(R171:R174)</f>
        <v>0</v>
      </c>
      <c r="S170" s="142"/>
      <c r="T170" s="144">
        <f>SUM(T171:T174)</f>
        <v>0</v>
      </c>
      <c r="AR170" s="138" t="s">
        <v>78</v>
      </c>
      <c r="AT170" s="145" t="s">
        <v>70</v>
      </c>
      <c r="AU170" s="145" t="s">
        <v>78</v>
      </c>
      <c r="AY170" s="138" t="s">
        <v>226</v>
      </c>
      <c r="BK170" s="146">
        <f>SUM(BK171:BK174)</f>
        <v>7712.52</v>
      </c>
    </row>
    <row r="171" spans="1:65" s="2" customFormat="1" ht="16.5" customHeight="1">
      <c r="A171" s="26"/>
      <c r="B171" s="149"/>
      <c r="C171" s="150" t="s">
        <v>306</v>
      </c>
      <c r="D171" s="150" t="s">
        <v>229</v>
      </c>
      <c r="E171" s="151" t="s">
        <v>2437</v>
      </c>
      <c r="F171" s="152" t="s">
        <v>2438</v>
      </c>
      <c r="G171" s="153" t="s">
        <v>269</v>
      </c>
      <c r="H171" s="154">
        <v>4</v>
      </c>
      <c r="I171" s="155">
        <v>414.7</v>
      </c>
      <c r="J171" s="155">
        <f>ROUND(I171*H171,2)</f>
        <v>1658.8</v>
      </c>
      <c r="K171" s="156"/>
      <c r="L171" s="27"/>
      <c r="M171" s="157" t="s">
        <v>1</v>
      </c>
      <c r="N171" s="158" t="s">
        <v>37</v>
      </c>
      <c r="O171" s="159">
        <v>0</v>
      </c>
      <c r="P171" s="159">
        <f>O171*H171</f>
        <v>0</v>
      </c>
      <c r="Q171" s="159">
        <v>0</v>
      </c>
      <c r="R171" s="159">
        <f>Q171*H171</f>
        <v>0</v>
      </c>
      <c r="S171" s="159">
        <v>0</v>
      </c>
      <c r="T171" s="160">
        <f>S171*H171</f>
        <v>0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R171" s="161" t="s">
        <v>233</v>
      </c>
      <c r="AT171" s="161" t="s">
        <v>229</v>
      </c>
      <c r="AU171" s="161" t="s">
        <v>83</v>
      </c>
      <c r="AY171" s="14" t="s">
        <v>226</v>
      </c>
      <c r="BE171" s="162">
        <f>IF(N171="základná",J171,0)</f>
        <v>0</v>
      </c>
      <c r="BF171" s="162">
        <f>IF(N171="znížená",J171,0)</f>
        <v>1658.8</v>
      </c>
      <c r="BG171" s="162">
        <f>IF(N171="zákl. prenesená",J171,0)</f>
        <v>0</v>
      </c>
      <c r="BH171" s="162">
        <f>IF(N171="zníž. prenesená",J171,0)</f>
        <v>0</v>
      </c>
      <c r="BI171" s="162">
        <f>IF(N171="nulová",J171,0)</f>
        <v>0</v>
      </c>
      <c r="BJ171" s="14" t="s">
        <v>83</v>
      </c>
      <c r="BK171" s="162">
        <f>ROUND(I171*H171,2)</f>
        <v>1658.8</v>
      </c>
      <c r="BL171" s="14" t="s">
        <v>233</v>
      </c>
      <c r="BM171" s="161" t="s">
        <v>461</v>
      </c>
    </row>
    <row r="172" spans="1:65" s="2" customFormat="1" ht="16.5" customHeight="1">
      <c r="A172" s="26"/>
      <c r="B172" s="149"/>
      <c r="C172" s="167" t="s">
        <v>462</v>
      </c>
      <c r="D172" s="167" t="s">
        <v>362</v>
      </c>
      <c r="E172" s="168" t="s">
        <v>2439</v>
      </c>
      <c r="F172" s="169" t="s">
        <v>2440</v>
      </c>
      <c r="G172" s="170" t="s">
        <v>269</v>
      </c>
      <c r="H172" s="171">
        <v>4</v>
      </c>
      <c r="I172" s="172">
        <v>1312.58</v>
      </c>
      <c r="J172" s="172">
        <f>ROUND(I172*H172,2)</f>
        <v>5250.32</v>
      </c>
      <c r="K172" s="173"/>
      <c r="L172" s="174"/>
      <c r="M172" s="175" t="s">
        <v>1</v>
      </c>
      <c r="N172" s="176" t="s">
        <v>37</v>
      </c>
      <c r="O172" s="159">
        <v>0</v>
      </c>
      <c r="P172" s="159">
        <f>O172*H172</f>
        <v>0</v>
      </c>
      <c r="Q172" s="159">
        <v>0</v>
      </c>
      <c r="R172" s="159">
        <f>Q172*H172</f>
        <v>0</v>
      </c>
      <c r="S172" s="159">
        <v>0</v>
      </c>
      <c r="T172" s="160">
        <f>S172*H172</f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243</v>
      </c>
      <c r="AT172" s="161" t="s">
        <v>362</v>
      </c>
      <c r="AU172" s="161" t="s">
        <v>83</v>
      </c>
      <c r="AY172" s="14" t="s">
        <v>226</v>
      </c>
      <c r="BE172" s="162">
        <f>IF(N172="základná",J172,0)</f>
        <v>0</v>
      </c>
      <c r="BF172" s="162">
        <f>IF(N172="znížená",J172,0)</f>
        <v>5250.32</v>
      </c>
      <c r="BG172" s="162">
        <f>IF(N172="zákl. prenesená",J172,0)</f>
        <v>0</v>
      </c>
      <c r="BH172" s="162">
        <f>IF(N172="zníž. prenesená",J172,0)</f>
        <v>0</v>
      </c>
      <c r="BI172" s="162">
        <f>IF(N172="nulová",J172,0)</f>
        <v>0</v>
      </c>
      <c r="BJ172" s="14" t="s">
        <v>83</v>
      </c>
      <c r="BK172" s="162">
        <f>ROUND(I172*H172,2)</f>
        <v>5250.32</v>
      </c>
      <c r="BL172" s="14" t="s">
        <v>233</v>
      </c>
      <c r="BM172" s="161" t="s">
        <v>465</v>
      </c>
    </row>
    <row r="173" spans="1:65" s="2" customFormat="1" ht="24.2" customHeight="1">
      <c r="A173" s="26"/>
      <c r="B173" s="149"/>
      <c r="C173" s="150" t="s">
        <v>312</v>
      </c>
      <c r="D173" s="150" t="s">
        <v>229</v>
      </c>
      <c r="E173" s="151" t="s">
        <v>2441</v>
      </c>
      <c r="F173" s="152" t="s">
        <v>2372</v>
      </c>
      <c r="G173" s="153" t="s">
        <v>269</v>
      </c>
      <c r="H173" s="154">
        <v>4</v>
      </c>
      <c r="I173" s="155">
        <v>28.15</v>
      </c>
      <c r="J173" s="155">
        <f>ROUND(I173*H173,2)</f>
        <v>112.6</v>
      </c>
      <c r="K173" s="156"/>
      <c r="L173" s="27"/>
      <c r="M173" s="157" t="s">
        <v>1</v>
      </c>
      <c r="N173" s="158" t="s">
        <v>37</v>
      </c>
      <c r="O173" s="159">
        <v>0</v>
      </c>
      <c r="P173" s="159">
        <f>O173*H173</f>
        <v>0</v>
      </c>
      <c r="Q173" s="159">
        <v>0</v>
      </c>
      <c r="R173" s="159">
        <f>Q173*H173</f>
        <v>0</v>
      </c>
      <c r="S173" s="159">
        <v>0</v>
      </c>
      <c r="T173" s="160">
        <f>S173*H173</f>
        <v>0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R173" s="161" t="s">
        <v>233</v>
      </c>
      <c r="AT173" s="161" t="s">
        <v>229</v>
      </c>
      <c r="AU173" s="161" t="s">
        <v>83</v>
      </c>
      <c r="AY173" s="14" t="s">
        <v>226</v>
      </c>
      <c r="BE173" s="162">
        <f>IF(N173="základná",J173,0)</f>
        <v>0</v>
      </c>
      <c r="BF173" s="162">
        <f>IF(N173="znížená",J173,0)</f>
        <v>112.6</v>
      </c>
      <c r="BG173" s="162">
        <f>IF(N173="zákl. prenesená",J173,0)</f>
        <v>0</v>
      </c>
      <c r="BH173" s="162">
        <f>IF(N173="zníž. prenesená",J173,0)</f>
        <v>0</v>
      </c>
      <c r="BI173" s="162">
        <f>IF(N173="nulová",J173,0)</f>
        <v>0</v>
      </c>
      <c r="BJ173" s="14" t="s">
        <v>83</v>
      </c>
      <c r="BK173" s="162">
        <f>ROUND(I173*H173,2)</f>
        <v>112.6</v>
      </c>
      <c r="BL173" s="14" t="s">
        <v>233</v>
      </c>
      <c r="BM173" s="161" t="s">
        <v>468</v>
      </c>
    </row>
    <row r="174" spans="1:65" s="2" customFormat="1" ht="16.5" customHeight="1">
      <c r="A174" s="26"/>
      <c r="B174" s="149"/>
      <c r="C174" s="167" t="s">
        <v>469</v>
      </c>
      <c r="D174" s="167" t="s">
        <v>362</v>
      </c>
      <c r="E174" s="168" t="s">
        <v>2442</v>
      </c>
      <c r="F174" s="169" t="s">
        <v>2443</v>
      </c>
      <c r="G174" s="170" t="s">
        <v>269</v>
      </c>
      <c r="H174" s="171">
        <v>4</v>
      </c>
      <c r="I174" s="172">
        <v>172.7</v>
      </c>
      <c r="J174" s="172">
        <f>ROUND(I174*H174,2)</f>
        <v>690.8</v>
      </c>
      <c r="K174" s="173"/>
      <c r="L174" s="174"/>
      <c r="M174" s="175" t="s">
        <v>1</v>
      </c>
      <c r="N174" s="176" t="s">
        <v>37</v>
      </c>
      <c r="O174" s="159">
        <v>0</v>
      </c>
      <c r="P174" s="159">
        <f>O174*H174</f>
        <v>0</v>
      </c>
      <c r="Q174" s="159">
        <v>0</v>
      </c>
      <c r="R174" s="159">
        <f>Q174*H174</f>
        <v>0</v>
      </c>
      <c r="S174" s="159">
        <v>0</v>
      </c>
      <c r="T174" s="160">
        <f>S174*H174</f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243</v>
      </c>
      <c r="AT174" s="161" t="s">
        <v>362</v>
      </c>
      <c r="AU174" s="161" t="s">
        <v>83</v>
      </c>
      <c r="AY174" s="14" t="s">
        <v>226</v>
      </c>
      <c r="BE174" s="162">
        <f>IF(N174="základná",J174,0)</f>
        <v>0</v>
      </c>
      <c r="BF174" s="162">
        <f>IF(N174="znížená",J174,0)</f>
        <v>690.8</v>
      </c>
      <c r="BG174" s="162">
        <f>IF(N174="zákl. prenesená",J174,0)</f>
        <v>0</v>
      </c>
      <c r="BH174" s="162">
        <f>IF(N174="zníž. prenesená",J174,0)</f>
        <v>0</v>
      </c>
      <c r="BI174" s="162">
        <f>IF(N174="nulová",J174,0)</f>
        <v>0</v>
      </c>
      <c r="BJ174" s="14" t="s">
        <v>83</v>
      </c>
      <c r="BK174" s="162">
        <f>ROUND(I174*H174,2)</f>
        <v>690.8</v>
      </c>
      <c r="BL174" s="14" t="s">
        <v>233</v>
      </c>
      <c r="BM174" s="161" t="s">
        <v>472</v>
      </c>
    </row>
    <row r="175" spans="1:65" s="12" customFormat="1" ht="22.9" customHeight="1">
      <c r="B175" s="137"/>
      <c r="D175" s="138" t="s">
        <v>70</v>
      </c>
      <c r="E175" s="147" t="s">
        <v>284</v>
      </c>
      <c r="F175" s="147" t="s">
        <v>285</v>
      </c>
      <c r="J175" s="148">
        <f>BK175</f>
        <v>2049.7199999999998</v>
      </c>
      <c r="L175" s="137"/>
      <c r="M175" s="141"/>
      <c r="N175" s="142"/>
      <c r="O175" s="142"/>
      <c r="P175" s="143">
        <f>P176</f>
        <v>0</v>
      </c>
      <c r="Q175" s="142"/>
      <c r="R175" s="143">
        <f>R176</f>
        <v>0</v>
      </c>
      <c r="S175" s="142"/>
      <c r="T175" s="144">
        <f>T176</f>
        <v>0</v>
      </c>
      <c r="AR175" s="138" t="s">
        <v>78</v>
      </c>
      <c r="AT175" s="145" t="s">
        <v>70</v>
      </c>
      <c r="AU175" s="145" t="s">
        <v>78</v>
      </c>
      <c r="AY175" s="138" t="s">
        <v>226</v>
      </c>
      <c r="BK175" s="146">
        <f>BK176</f>
        <v>2049.7199999999998</v>
      </c>
    </row>
    <row r="176" spans="1:65" s="2" customFormat="1" ht="33" customHeight="1">
      <c r="A176" s="26"/>
      <c r="B176" s="149"/>
      <c r="C176" s="150" t="s">
        <v>315</v>
      </c>
      <c r="D176" s="150" t="s">
        <v>229</v>
      </c>
      <c r="E176" s="151" t="s">
        <v>895</v>
      </c>
      <c r="F176" s="152" t="s">
        <v>896</v>
      </c>
      <c r="G176" s="153" t="s">
        <v>242</v>
      </c>
      <c r="H176" s="154">
        <v>57.366999999999997</v>
      </c>
      <c r="I176" s="155">
        <v>35.729999999999997</v>
      </c>
      <c r="J176" s="155">
        <f>ROUND(I176*H176,2)</f>
        <v>2049.7199999999998</v>
      </c>
      <c r="K176" s="156"/>
      <c r="L176" s="27"/>
      <c r="M176" s="163" t="s">
        <v>1</v>
      </c>
      <c r="N176" s="164" t="s">
        <v>37</v>
      </c>
      <c r="O176" s="165">
        <v>0</v>
      </c>
      <c r="P176" s="165">
        <f>O176*H176</f>
        <v>0</v>
      </c>
      <c r="Q176" s="165">
        <v>0</v>
      </c>
      <c r="R176" s="165">
        <f>Q176*H176</f>
        <v>0</v>
      </c>
      <c r="S176" s="165">
        <v>0</v>
      </c>
      <c r="T176" s="166">
        <f>S176*H176</f>
        <v>0</v>
      </c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R176" s="161" t="s">
        <v>233</v>
      </c>
      <c r="AT176" s="161" t="s">
        <v>229</v>
      </c>
      <c r="AU176" s="161" t="s">
        <v>83</v>
      </c>
      <c r="AY176" s="14" t="s">
        <v>226</v>
      </c>
      <c r="BE176" s="162">
        <f>IF(N176="základná",J176,0)</f>
        <v>0</v>
      </c>
      <c r="BF176" s="162">
        <f>IF(N176="znížená",J176,0)</f>
        <v>2049.7199999999998</v>
      </c>
      <c r="BG176" s="162">
        <f>IF(N176="zákl. prenesená",J176,0)</f>
        <v>0</v>
      </c>
      <c r="BH176" s="162">
        <f>IF(N176="zníž. prenesená",J176,0)</f>
        <v>0</v>
      </c>
      <c r="BI176" s="162">
        <f>IF(N176="nulová",J176,0)</f>
        <v>0</v>
      </c>
      <c r="BJ176" s="14" t="s">
        <v>83</v>
      </c>
      <c r="BK176" s="162">
        <f>ROUND(I176*H176,2)</f>
        <v>2049.7199999999998</v>
      </c>
      <c r="BL176" s="14" t="s">
        <v>233</v>
      </c>
      <c r="BM176" s="161" t="s">
        <v>475</v>
      </c>
    </row>
    <row r="177" spans="1:31" s="2" customFormat="1" ht="6.95" customHeight="1">
      <c r="A177" s="26"/>
      <c r="B177" s="44"/>
      <c r="C177" s="45"/>
      <c r="D177" s="45"/>
      <c r="E177" s="45"/>
      <c r="F177" s="45"/>
      <c r="G177" s="45"/>
      <c r="H177" s="45"/>
      <c r="I177" s="45"/>
      <c r="J177" s="45"/>
      <c r="K177" s="45"/>
      <c r="L177" s="27"/>
      <c r="M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</row>
    <row r="180" spans="1:31">
      <c r="H180" s="179"/>
    </row>
  </sheetData>
  <autoFilter ref="C125:K176" xr:uid="{00000000-0009-0000-0000-000015000000}"/>
  <mergeCells count="11">
    <mergeCell ref="E118:H118"/>
    <mergeCell ref="E7:H7"/>
    <mergeCell ref="E9:H9"/>
    <mergeCell ref="E11:H11"/>
    <mergeCell ref="E29:H29"/>
    <mergeCell ref="E85:H85"/>
    <mergeCell ref="L2:V2"/>
    <mergeCell ref="E87:H87"/>
    <mergeCell ref="E89:H89"/>
    <mergeCell ref="E114:H114"/>
    <mergeCell ref="E116:H116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BM173"/>
  <sheetViews>
    <sheetView showGridLines="0" topLeftCell="A127" workbookViewId="0">
      <selection activeCell="I127" sqref="I127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173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s="1" customFormat="1" ht="12" customHeight="1">
      <c r="B8" s="17"/>
      <c r="D8" s="23" t="s">
        <v>192</v>
      </c>
      <c r="L8" s="17"/>
    </row>
    <row r="9" spans="1:46" s="2" customFormat="1" ht="16.5" customHeight="1">
      <c r="A9" s="26"/>
      <c r="B9" s="27"/>
      <c r="C9" s="26"/>
      <c r="D9" s="26"/>
      <c r="E9" s="224" t="s">
        <v>2396</v>
      </c>
      <c r="F9" s="223"/>
      <c r="G9" s="223"/>
      <c r="H9" s="223"/>
      <c r="I9" s="26"/>
      <c r="J9" s="26"/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 ht="12" customHeight="1">
      <c r="A10" s="26"/>
      <c r="B10" s="27"/>
      <c r="C10" s="26"/>
      <c r="D10" s="23" t="s">
        <v>194</v>
      </c>
      <c r="E10" s="26"/>
      <c r="F10" s="26"/>
      <c r="G10" s="26"/>
      <c r="H10" s="26"/>
      <c r="I10" s="26"/>
      <c r="J10" s="26"/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16.5" customHeight="1">
      <c r="A11" s="26"/>
      <c r="B11" s="27"/>
      <c r="C11" s="26"/>
      <c r="D11" s="26"/>
      <c r="E11" s="189" t="s">
        <v>2444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>
      <c r="A12" s="26"/>
      <c r="B12" s="27"/>
      <c r="C12" s="26"/>
      <c r="D12" s="26"/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2" customHeight="1">
      <c r="A13" s="26"/>
      <c r="B13" s="27"/>
      <c r="C13" s="26"/>
      <c r="D13" s="23" t="s">
        <v>14</v>
      </c>
      <c r="E13" s="26"/>
      <c r="F13" s="21" t="s">
        <v>1</v>
      </c>
      <c r="G13" s="26"/>
      <c r="H13" s="26"/>
      <c r="I13" s="23" t="s">
        <v>15</v>
      </c>
      <c r="J13" s="21" t="s">
        <v>1</v>
      </c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12" customHeight="1">
      <c r="A14" s="26"/>
      <c r="B14" s="27"/>
      <c r="C14" s="26"/>
      <c r="D14" s="23" t="s">
        <v>16</v>
      </c>
      <c r="E14" s="26"/>
      <c r="F14" s="21" t="s">
        <v>17</v>
      </c>
      <c r="G14" s="26"/>
      <c r="H14" s="26"/>
      <c r="I14" s="23" t="s">
        <v>18</v>
      </c>
      <c r="J14" s="52" t="str">
        <f>'Rekapitulácia stavby'!AN8</f>
        <v>12. 5. 2022</v>
      </c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0.9" customHeight="1">
      <c r="A15" s="26"/>
      <c r="B15" s="27"/>
      <c r="C15" s="26"/>
      <c r="D15" s="26"/>
      <c r="E15" s="26"/>
      <c r="F15" s="26"/>
      <c r="G15" s="26"/>
      <c r="H15" s="26"/>
      <c r="I15" s="26"/>
      <c r="J15" s="26"/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20</v>
      </c>
      <c r="E16" s="26"/>
      <c r="F16" s="26"/>
      <c r="G16" s="26"/>
      <c r="H16" s="26"/>
      <c r="I16" s="23" t="s">
        <v>21</v>
      </c>
      <c r="J16" s="21" t="s">
        <v>1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8" customHeight="1">
      <c r="A17" s="26"/>
      <c r="B17" s="27"/>
      <c r="C17" s="26"/>
      <c r="D17" s="26"/>
      <c r="E17" s="21" t="s">
        <v>22</v>
      </c>
      <c r="F17" s="26"/>
      <c r="G17" s="26"/>
      <c r="H17" s="26"/>
      <c r="I17" s="23" t="s">
        <v>23</v>
      </c>
      <c r="J17" s="21" t="s">
        <v>1</v>
      </c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6.95" customHeight="1">
      <c r="A18" s="26"/>
      <c r="B18" s="27"/>
      <c r="C18" s="26"/>
      <c r="D18" s="26"/>
      <c r="E18" s="26"/>
      <c r="F18" s="26"/>
      <c r="G18" s="26"/>
      <c r="H18" s="26"/>
      <c r="I18" s="26"/>
      <c r="J18" s="26"/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2" customHeight="1">
      <c r="A19" s="26"/>
      <c r="B19" s="27"/>
      <c r="C19" s="26"/>
      <c r="D19" s="23" t="s">
        <v>24</v>
      </c>
      <c r="E19" s="26"/>
      <c r="F19" s="26"/>
      <c r="G19" s="26"/>
      <c r="H19" s="26"/>
      <c r="I19" s="23" t="s">
        <v>21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18" customHeight="1">
      <c r="A20" s="26"/>
      <c r="B20" s="27"/>
      <c r="C20" s="26"/>
      <c r="D20" s="26"/>
      <c r="E20" s="21" t="s">
        <v>25</v>
      </c>
      <c r="F20" s="26"/>
      <c r="G20" s="26"/>
      <c r="H20" s="26"/>
      <c r="I20" s="23" t="s">
        <v>23</v>
      </c>
      <c r="J20" s="21" t="s">
        <v>1</v>
      </c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6.95" customHeight="1">
      <c r="A21" s="26"/>
      <c r="B21" s="27"/>
      <c r="C21" s="26"/>
      <c r="D21" s="26"/>
      <c r="E21" s="26"/>
      <c r="F21" s="26"/>
      <c r="G21" s="26"/>
      <c r="H21" s="26"/>
      <c r="I21" s="26"/>
      <c r="J21" s="26"/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2" customHeight="1">
      <c r="A22" s="26"/>
      <c r="B22" s="27"/>
      <c r="C22" s="26"/>
      <c r="D22" s="23" t="s">
        <v>26</v>
      </c>
      <c r="E22" s="26"/>
      <c r="F22" s="26"/>
      <c r="G22" s="26"/>
      <c r="H22" s="26"/>
      <c r="I22" s="23" t="s">
        <v>21</v>
      </c>
      <c r="J22" s="21" t="str">
        <f>IF('Rekapitulácia stavby'!AN16="","",'Rekapitulácia stavby'!AN16)</f>
        <v/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18" customHeight="1">
      <c r="A23" s="26"/>
      <c r="B23" s="27"/>
      <c r="C23" s="26"/>
      <c r="D23" s="26"/>
      <c r="E23" s="21" t="str">
        <f>IF('Rekapitulácia stavby'!E17="","",'Rekapitulácia stavby'!E17)</f>
        <v xml:space="preserve"> </v>
      </c>
      <c r="F23" s="26"/>
      <c r="G23" s="26"/>
      <c r="H23" s="26"/>
      <c r="I23" s="23" t="s">
        <v>23</v>
      </c>
      <c r="J23" s="21" t="str">
        <f>IF('Rekapitulácia stavby'!AN17="","",'Rekapitulácia stavby'!AN17)</f>
        <v/>
      </c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6.95" customHeight="1">
      <c r="A24" s="26"/>
      <c r="B24" s="27"/>
      <c r="C24" s="26"/>
      <c r="D24" s="26"/>
      <c r="E24" s="26"/>
      <c r="F24" s="26"/>
      <c r="G24" s="26"/>
      <c r="H24" s="26"/>
      <c r="I24" s="26"/>
      <c r="J24" s="26"/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2" customHeight="1">
      <c r="A25" s="26"/>
      <c r="B25" s="27"/>
      <c r="C25" s="26"/>
      <c r="D25" s="23" t="s">
        <v>29</v>
      </c>
      <c r="E25" s="26"/>
      <c r="F25" s="26"/>
      <c r="G25" s="26"/>
      <c r="H25" s="26"/>
      <c r="I25" s="23" t="s">
        <v>21</v>
      </c>
      <c r="J25" s="21" t="str">
        <f>IF('Rekapitulácia stavby'!AN19="","",'Rekapitulácia stavby'!AN19)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18" customHeight="1">
      <c r="A26" s="26"/>
      <c r="B26" s="27"/>
      <c r="C26" s="26"/>
      <c r="D26" s="26"/>
      <c r="E26" s="21" t="str">
        <f>IF('Rekapitulácia stavby'!E20="","",'Rekapitulácia stavby'!E20)</f>
        <v xml:space="preserve"> </v>
      </c>
      <c r="F26" s="26"/>
      <c r="G26" s="26"/>
      <c r="H26" s="26"/>
      <c r="I26" s="23" t="s">
        <v>23</v>
      </c>
      <c r="J26" s="21" t="str">
        <f>IF('Rekapitulácia stavby'!AN20="","",'Rekapitulácia stavby'!AN20)</f>
        <v/>
      </c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6.95" customHeight="1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2" customHeight="1">
      <c r="A28" s="26"/>
      <c r="B28" s="27"/>
      <c r="C28" s="26"/>
      <c r="D28" s="23" t="s">
        <v>30</v>
      </c>
      <c r="E28" s="26"/>
      <c r="F28" s="26"/>
      <c r="G28" s="26"/>
      <c r="H28" s="26"/>
      <c r="I28" s="26"/>
      <c r="J28" s="26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8" customFormat="1" ht="16.5" customHeight="1">
      <c r="A29" s="98"/>
      <c r="B29" s="99"/>
      <c r="C29" s="98"/>
      <c r="D29" s="98"/>
      <c r="E29" s="218" t="s">
        <v>1</v>
      </c>
      <c r="F29" s="218"/>
      <c r="G29" s="218"/>
      <c r="H29" s="218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6.95" customHeight="1">
      <c r="A30" s="26"/>
      <c r="B30" s="27"/>
      <c r="C30" s="26"/>
      <c r="D30" s="26"/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6.95" customHeight="1">
      <c r="A31" s="26"/>
      <c r="B31" s="27"/>
      <c r="C31" s="26"/>
      <c r="D31" s="63"/>
      <c r="E31" s="63"/>
      <c r="F31" s="63"/>
      <c r="G31" s="63"/>
      <c r="H31" s="63"/>
      <c r="I31" s="63"/>
      <c r="J31" s="63"/>
      <c r="K31" s="63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25.35" customHeight="1">
      <c r="A32" s="26"/>
      <c r="B32" s="27"/>
      <c r="C32" s="26"/>
      <c r="D32" s="101" t="s">
        <v>31</v>
      </c>
      <c r="E32" s="26"/>
      <c r="F32" s="26"/>
      <c r="G32" s="26"/>
      <c r="H32" s="26"/>
      <c r="I32" s="26"/>
      <c r="J32" s="68">
        <f>ROUND(J127, 2)</f>
        <v>7806.9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customHeight="1">
      <c r="A34" s="26"/>
      <c r="B34" s="27"/>
      <c r="C34" s="26"/>
      <c r="D34" s="26"/>
      <c r="E34" s="26"/>
      <c r="F34" s="30" t="s">
        <v>33</v>
      </c>
      <c r="G34" s="26"/>
      <c r="H34" s="26"/>
      <c r="I34" s="30" t="s">
        <v>32</v>
      </c>
      <c r="J34" s="30" t="s">
        <v>34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customHeight="1">
      <c r="A35" s="26"/>
      <c r="B35" s="27"/>
      <c r="C35" s="26"/>
      <c r="D35" s="97" t="s">
        <v>35</v>
      </c>
      <c r="E35" s="32" t="s">
        <v>36</v>
      </c>
      <c r="F35" s="102">
        <f>ROUND((SUM(BE127:BE170)),  2)</f>
        <v>0</v>
      </c>
      <c r="G35" s="103"/>
      <c r="H35" s="103"/>
      <c r="I35" s="104">
        <v>0.2</v>
      </c>
      <c r="J35" s="102">
        <f>ROUND(((SUM(BE127:BE170))*I35),  2)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32" t="s">
        <v>37</v>
      </c>
      <c r="F36" s="105">
        <f>ROUND((SUM(BF127:BF170)),  2)</f>
        <v>7806.9</v>
      </c>
      <c r="G36" s="26"/>
      <c r="H36" s="26"/>
      <c r="I36" s="106">
        <v>0.2</v>
      </c>
      <c r="J36" s="105">
        <f>ROUND(((SUM(BF127:BF170))*I36),  2)</f>
        <v>1561.38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hidden="1" customHeight="1">
      <c r="A37" s="26"/>
      <c r="B37" s="27"/>
      <c r="C37" s="26"/>
      <c r="D37" s="26"/>
      <c r="E37" s="23" t="s">
        <v>38</v>
      </c>
      <c r="F37" s="105">
        <f>ROUND((SUM(BG127:BG170)),  2)</f>
        <v>0</v>
      </c>
      <c r="G37" s="26"/>
      <c r="H37" s="26"/>
      <c r="I37" s="106">
        <v>0.2</v>
      </c>
      <c r="J37" s="105">
        <f>0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hidden="1" customHeight="1">
      <c r="A38" s="26"/>
      <c r="B38" s="27"/>
      <c r="C38" s="26"/>
      <c r="D38" s="26"/>
      <c r="E38" s="23" t="s">
        <v>39</v>
      </c>
      <c r="F38" s="105">
        <f>ROUND((SUM(BH127:BH170)),  2)</f>
        <v>0</v>
      </c>
      <c r="G38" s="26"/>
      <c r="H38" s="26"/>
      <c r="I38" s="106">
        <v>0.2</v>
      </c>
      <c r="J38" s="105">
        <f>0</f>
        <v>0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32" t="s">
        <v>40</v>
      </c>
      <c r="F39" s="102">
        <f>ROUND((SUM(BI127:BI170)),  2)</f>
        <v>0</v>
      </c>
      <c r="G39" s="103"/>
      <c r="H39" s="103"/>
      <c r="I39" s="104">
        <v>0</v>
      </c>
      <c r="J39" s="102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6.95" customHeight="1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25.35" customHeight="1">
      <c r="A41" s="26"/>
      <c r="B41" s="27"/>
      <c r="C41" s="107"/>
      <c r="D41" s="108" t="s">
        <v>41</v>
      </c>
      <c r="E41" s="57"/>
      <c r="F41" s="57"/>
      <c r="G41" s="109" t="s">
        <v>42</v>
      </c>
      <c r="H41" s="110" t="s">
        <v>43</v>
      </c>
      <c r="I41" s="57"/>
      <c r="J41" s="111">
        <f>SUM(J32:J39)</f>
        <v>9368.2799999999988</v>
      </c>
      <c r="K41" s="112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14.4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2" customFormat="1" ht="16.5" customHeight="1">
      <c r="A87" s="26"/>
      <c r="B87" s="27"/>
      <c r="C87" s="26"/>
      <c r="D87" s="26"/>
      <c r="E87" s="224" t="s">
        <v>2396</v>
      </c>
      <c r="F87" s="223"/>
      <c r="G87" s="223"/>
      <c r="H87" s="223"/>
      <c r="I87" s="26"/>
      <c r="J87" s="26"/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31" s="2" customFormat="1" ht="12" customHeight="1">
      <c r="A88" s="26"/>
      <c r="B88" s="27"/>
      <c r="C88" s="23" t="s">
        <v>194</v>
      </c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31" s="2" customFormat="1" ht="16.5" customHeight="1">
      <c r="A89" s="26"/>
      <c r="B89" s="27"/>
      <c r="C89" s="26"/>
      <c r="D89" s="26"/>
      <c r="E89" s="189" t="str">
        <f>E11</f>
        <v>SO 05.2 - Vsakovacie bloky a vetracia šachta VTŠ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6.95" customHeight="1">
      <c r="A90" s="26"/>
      <c r="B90" s="27"/>
      <c r="C90" s="26"/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2" customHeight="1">
      <c r="A91" s="26"/>
      <c r="B91" s="27"/>
      <c r="C91" s="23" t="s">
        <v>16</v>
      </c>
      <c r="D91" s="26"/>
      <c r="E91" s="26"/>
      <c r="F91" s="21" t="str">
        <f>F14</f>
        <v>kú: Jelka,p.č.:1174/1,4,24,25</v>
      </c>
      <c r="G91" s="26"/>
      <c r="H91" s="26"/>
      <c r="I91" s="23" t="s">
        <v>18</v>
      </c>
      <c r="J91" s="52" t="str">
        <f>IF(J14="","",J14)</f>
        <v>12. 5. 2022</v>
      </c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5.2" customHeight="1">
      <c r="A93" s="26"/>
      <c r="B93" s="27"/>
      <c r="C93" s="23" t="s">
        <v>20</v>
      </c>
      <c r="D93" s="26"/>
      <c r="E93" s="26"/>
      <c r="F93" s="21" t="str">
        <f>E17</f>
        <v>Obec Jelka, Mierová 959/17, 925 23 Jelka</v>
      </c>
      <c r="G93" s="26"/>
      <c r="H93" s="26"/>
      <c r="I93" s="23" t="s">
        <v>26</v>
      </c>
      <c r="J93" s="24" t="str">
        <f>E23</f>
        <v xml:space="preserve"> 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15.2" customHeight="1">
      <c r="A94" s="26"/>
      <c r="B94" s="27"/>
      <c r="C94" s="23" t="s">
        <v>24</v>
      </c>
      <c r="D94" s="26"/>
      <c r="E94" s="26"/>
      <c r="F94" s="21" t="str">
        <f>IF(E20="","",E20)</f>
        <v>BALA, a.s., Veľká Budafa 66, 930 34 Holice</v>
      </c>
      <c r="G94" s="26"/>
      <c r="H94" s="26"/>
      <c r="I94" s="23" t="s">
        <v>29</v>
      </c>
      <c r="J94" s="24" t="str">
        <f>E26</f>
        <v xml:space="preserve"> </v>
      </c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0.35" customHeight="1">
      <c r="A95" s="26"/>
      <c r="B95" s="27"/>
      <c r="C95" s="26"/>
      <c r="D95" s="26"/>
      <c r="E95" s="26"/>
      <c r="F95" s="26"/>
      <c r="G95" s="26"/>
      <c r="H95" s="26"/>
      <c r="I95" s="26"/>
      <c r="J95" s="26"/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29.25" customHeight="1">
      <c r="A96" s="26"/>
      <c r="B96" s="27"/>
      <c r="C96" s="115" t="s">
        <v>199</v>
      </c>
      <c r="D96" s="107"/>
      <c r="E96" s="107"/>
      <c r="F96" s="107"/>
      <c r="G96" s="107"/>
      <c r="H96" s="107"/>
      <c r="I96" s="107"/>
      <c r="J96" s="116" t="s">
        <v>200</v>
      </c>
      <c r="K96" s="107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2.9" customHeight="1">
      <c r="A98" s="26"/>
      <c r="B98" s="27"/>
      <c r="C98" s="117" t="s">
        <v>201</v>
      </c>
      <c r="D98" s="26"/>
      <c r="E98" s="26"/>
      <c r="F98" s="26"/>
      <c r="G98" s="26"/>
      <c r="H98" s="26"/>
      <c r="I98" s="26"/>
      <c r="J98" s="68">
        <f>J127</f>
        <v>7806.9</v>
      </c>
      <c r="K98" s="26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U98" s="14" t="s">
        <v>202</v>
      </c>
    </row>
    <row r="99" spans="1:47" s="9" customFormat="1" ht="24.95" customHeight="1">
      <c r="B99" s="118"/>
      <c r="D99" s="119" t="s">
        <v>203</v>
      </c>
      <c r="E99" s="120"/>
      <c r="F99" s="120"/>
      <c r="G99" s="120"/>
      <c r="H99" s="120"/>
      <c r="I99" s="120"/>
      <c r="J99" s="121">
        <f>J128</f>
        <v>7806.9</v>
      </c>
      <c r="L99" s="118"/>
    </row>
    <row r="100" spans="1:47" s="10" customFormat="1" ht="19.899999999999999" customHeight="1">
      <c r="B100" s="122"/>
      <c r="D100" s="123" t="s">
        <v>332</v>
      </c>
      <c r="E100" s="124"/>
      <c r="F100" s="124"/>
      <c r="G100" s="124"/>
      <c r="H100" s="124"/>
      <c r="I100" s="124"/>
      <c r="J100" s="125">
        <f>J129</f>
        <v>2090.1</v>
      </c>
      <c r="L100" s="122"/>
    </row>
    <row r="101" spans="1:47" s="10" customFormat="1" ht="19.899999999999999" customHeight="1">
      <c r="B101" s="122"/>
      <c r="D101" s="123" t="s">
        <v>1704</v>
      </c>
      <c r="E101" s="124"/>
      <c r="F101" s="124"/>
      <c r="G101" s="124"/>
      <c r="H101" s="124"/>
      <c r="I101" s="124"/>
      <c r="J101" s="125">
        <f>J139</f>
        <v>339.55999999999995</v>
      </c>
      <c r="L101" s="122"/>
    </row>
    <row r="102" spans="1:47" s="10" customFormat="1" ht="19.899999999999999" customHeight="1">
      <c r="B102" s="122"/>
      <c r="D102" s="123" t="s">
        <v>1783</v>
      </c>
      <c r="E102" s="124"/>
      <c r="F102" s="124"/>
      <c r="G102" s="124"/>
      <c r="H102" s="124"/>
      <c r="I102" s="124"/>
      <c r="J102" s="125">
        <f>J145</f>
        <v>53.62</v>
      </c>
      <c r="L102" s="122"/>
    </row>
    <row r="103" spans="1:47" s="10" customFormat="1" ht="19.899999999999999" customHeight="1">
      <c r="B103" s="122"/>
      <c r="D103" s="123" t="s">
        <v>2398</v>
      </c>
      <c r="E103" s="124"/>
      <c r="F103" s="124"/>
      <c r="G103" s="124"/>
      <c r="H103" s="124"/>
      <c r="I103" s="124"/>
      <c r="J103" s="125">
        <f>J152</f>
        <v>1286.0000000000002</v>
      </c>
      <c r="L103" s="122"/>
    </row>
    <row r="104" spans="1:47" s="10" customFormat="1" ht="19.899999999999999" customHeight="1">
      <c r="B104" s="122"/>
      <c r="D104" s="123" t="s">
        <v>2445</v>
      </c>
      <c r="E104" s="124"/>
      <c r="F104" s="124"/>
      <c r="G104" s="124"/>
      <c r="H104" s="124"/>
      <c r="I104" s="124"/>
      <c r="J104" s="125">
        <f>J166</f>
        <v>3912.67</v>
      </c>
      <c r="L104" s="122"/>
    </row>
    <row r="105" spans="1:47" s="10" customFormat="1" ht="19.899999999999999" customHeight="1">
      <c r="B105" s="122"/>
      <c r="D105" s="123" t="s">
        <v>206</v>
      </c>
      <c r="E105" s="124"/>
      <c r="F105" s="124"/>
      <c r="G105" s="124"/>
      <c r="H105" s="124"/>
      <c r="I105" s="124"/>
      <c r="J105" s="125">
        <f>J169</f>
        <v>124.95</v>
      </c>
      <c r="L105" s="122"/>
    </row>
    <row r="106" spans="1:47" s="2" customFormat="1" ht="21.75" customHeight="1">
      <c r="A106" s="26"/>
      <c r="B106" s="27"/>
      <c r="C106" s="26"/>
      <c r="D106" s="26"/>
      <c r="E106" s="26"/>
      <c r="F106" s="26"/>
      <c r="G106" s="26"/>
      <c r="H106" s="26"/>
      <c r="I106" s="26"/>
      <c r="J106" s="26"/>
      <c r="K106" s="26"/>
      <c r="L106" s="39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</row>
    <row r="107" spans="1:47" s="2" customFormat="1" ht="6.95" customHeight="1">
      <c r="A107" s="26"/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9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</row>
    <row r="111" spans="1:47" s="2" customFormat="1" ht="6.95" customHeight="1">
      <c r="A111" s="26"/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9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2" spans="1:47" s="2" customFormat="1" ht="24.95" customHeight="1">
      <c r="A112" s="26"/>
      <c r="B112" s="27"/>
      <c r="C112" s="18" t="s">
        <v>212</v>
      </c>
      <c r="D112" s="26"/>
      <c r="E112" s="26"/>
      <c r="F112" s="26"/>
      <c r="G112" s="26"/>
      <c r="H112" s="26"/>
      <c r="I112" s="26"/>
      <c r="J112" s="26"/>
      <c r="K112" s="26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63" s="2" customFormat="1" ht="6.95" customHeight="1">
      <c r="A113" s="26"/>
      <c r="B113" s="27"/>
      <c r="C113" s="26"/>
      <c r="D113" s="26"/>
      <c r="E113" s="26"/>
      <c r="F113" s="26"/>
      <c r="G113" s="26"/>
      <c r="H113" s="26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63" s="2" customFormat="1" ht="12" customHeight="1">
      <c r="A114" s="26"/>
      <c r="B114" s="27"/>
      <c r="C114" s="23" t="s">
        <v>12</v>
      </c>
      <c r="D114" s="26"/>
      <c r="E114" s="26"/>
      <c r="F114" s="26"/>
      <c r="G114" s="26"/>
      <c r="H114" s="26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63" s="2" customFormat="1" ht="16.5" customHeight="1">
      <c r="A115" s="26"/>
      <c r="B115" s="27"/>
      <c r="C115" s="26"/>
      <c r="D115" s="26"/>
      <c r="E115" s="224" t="str">
        <f>E7</f>
        <v>Prestavba budov zdravotného strediska</v>
      </c>
      <c r="F115" s="225"/>
      <c r="G115" s="225"/>
      <c r="H115" s="225"/>
      <c r="I115" s="26"/>
      <c r="J115" s="26"/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63" s="1" customFormat="1" ht="12" customHeight="1">
      <c r="B116" s="17"/>
      <c r="C116" s="23" t="s">
        <v>192</v>
      </c>
      <c r="L116" s="17"/>
    </row>
    <row r="117" spans="1:63" s="2" customFormat="1" ht="16.5" customHeight="1">
      <c r="A117" s="26"/>
      <c r="B117" s="27"/>
      <c r="C117" s="26"/>
      <c r="D117" s="26"/>
      <c r="E117" s="224" t="s">
        <v>2396</v>
      </c>
      <c r="F117" s="223"/>
      <c r="G117" s="223"/>
      <c r="H117" s="223"/>
      <c r="I117" s="26"/>
      <c r="J117" s="26"/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63" s="2" customFormat="1" ht="12" customHeight="1">
      <c r="A118" s="26"/>
      <c r="B118" s="27"/>
      <c r="C118" s="23" t="s">
        <v>194</v>
      </c>
      <c r="D118" s="26"/>
      <c r="E118" s="26"/>
      <c r="F118" s="26"/>
      <c r="G118" s="26"/>
      <c r="H118" s="26"/>
      <c r="I118" s="26"/>
      <c r="J118" s="26"/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63" s="2" customFormat="1" ht="16.5" customHeight="1">
      <c r="A119" s="26"/>
      <c r="B119" s="27"/>
      <c r="C119" s="26"/>
      <c r="D119" s="26"/>
      <c r="E119" s="189" t="str">
        <f>E11</f>
        <v>SO 05.2 - Vsakovacie bloky a vetracia šachta VTŠ</v>
      </c>
      <c r="F119" s="223"/>
      <c r="G119" s="223"/>
      <c r="H119" s="223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63" s="2" customFormat="1" ht="6.95" customHeight="1">
      <c r="A120" s="26"/>
      <c r="B120" s="27"/>
      <c r="C120" s="26"/>
      <c r="D120" s="26"/>
      <c r="E120" s="26"/>
      <c r="F120" s="26"/>
      <c r="G120" s="26"/>
      <c r="H120" s="26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63" s="2" customFormat="1" ht="12" customHeight="1">
      <c r="A121" s="26"/>
      <c r="B121" s="27"/>
      <c r="C121" s="23" t="s">
        <v>16</v>
      </c>
      <c r="D121" s="26"/>
      <c r="E121" s="26"/>
      <c r="F121" s="21" t="str">
        <f>F14</f>
        <v>kú: Jelka,p.č.:1174/1,4,24,25</v>
      </c>
      <c r="G121" s="26"/>
      <c r="H121" s="26"/>
      <c r="I121" s="23" t="s">
        <v>18</v>
      </c>
      <c r="J121" s="52" t="str">
        <f>IF(J14="","",J14)</f>
        <v>12. 5. 2022</v>
      </c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63" s="2" customFormat="1" ht="6.95" customHeight="1">
      <c r="A122" s="26"/>
      <c r="B122" s="27"/>
      <c r="C122" s="26"/>
      <c r="D122" s="26"/>
      <c r="E122" s="26"/>
      <c r="F122" s="26"/>
      <c r="G122" s="26"/>
      <c r="H122" s="26"/>
      <c r="I122" s="26"/>
      <c r="J122" s="26"/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63" s="2" customFormat="1" ht="15.2" customHeight="1">
      <c r="A123" s="26"/>
      <c r="B123" s="27"/>
      <c r="C123" s="23" t="s">
        <v>20</v>
      </c>
      <c r="D123" s="26"/>
      <c r="E123" s="26"/>
      <c r="F123" s="21" t="str">
        <f>E17</f>
        <v>Obec Jelka, Mierová 959/17, 925 23 Jelka</v>
      </c>
      <c r="G123" s="26"/>
      <c r="H123" s="26"/>
      <c r="I123" s="23" t="s">
        <v>26</v>
      </c>
      <c r="J123" s="24" t="str">
        <f>E23</f>
        <v xml:space="preserve"> </v>
      </c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63" s="2" customFormat="1" ht="15.2" customHeight="1">
      <c r="A124" s="26"/>
      <c r="B124" s="27"/>
      <c r="C124" s="23" t="s">
        <v>24</v>
      </c>
      <c r="D124" s="26"/>
      <c r="E124" s="26"/>
      <c r="F124" s="21" t="str">
        <f>IF(E20="","",E20)</f>
        <v>BALA, a.s., Veľká Budafa 66, 930 34 Holice</v>
      </c>
      <c r="G124" s="26"/>
      <c r="H124" s="26"/>
      <c r="I124" s="23" t="s">
        <v>29</v>
      </c>
      <c r="J124" s="24" t="str">
        <f>E26</f>
        <v xml:space="preserve"> </v>
      </c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63" s="2" customFormat="1" ht="10.35" customHeight="1">
      <c r="A125" s="26"/>
      <c r="B125" s="27"/>
      <c r="C125" s="26"/>
      <c r="D125" s="26"/>
      <c r="E125" s="26"/>
      <c r="F125" s="26"/>
      <c r="G125" s="26"/>
      <c r="H125" s="26"/>
      <c r="I125" s="26"/>
      <c r="J125" s="26"/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63" s="11" customFormat="1" ht="29.25" customHeight="1">
      <c r="A126" s="126"/>
      <c r="B126" s="127"/>
      <c r="C126" s="128" t="s">
        <v>213</v>
      </c>
      <c r="D126" s="129" t="s">
        <v>56</v>
      </c>
      <c r="E126" s="129" t="s">
        <v>52</v>
      </c>
      <c r="F126" s="129" t="s">
        <v>53</v>
      </c>
      <c r="G126" s="129" t="s">
        <v>214</v>
      </c>
      <c r="H126" s="129" t="s">
        <v>215</v>
      </c>
      <c r="I126" s="129" t="s">
        <v>216</v>
      </c>
      <c r="J126" s="130" t="s">
        <v>200</v>
      </c>
      <c r="K126" s="131" t="s">
        <v>217</v>
      </c>
      <c r="L126" s="132"/>
      <c r="M126" s="59" t="s">
        <v>1</v>
      </c>
      <c r="N126" s="60" t="s">
        <v>35</v>
      </c>
      <c r="O126" s="60" t="s">
        <v>218</v>
      </c>
      <c r="P126" s="60" t="s">
        <v>219</v>
      </c>
      <c r="Q126" s="60" t="s">
        <v>220</v>
      </c>
      <c r="R126" s="60" t="s">
        <v>221</v>
      </c>
      <c r="S126" s="60" t="s">
        <v>222</v>
      </c>
      <c r="T126" s="61" t="s">
        <v>223</v>
      </c>
      <c r="U126" s="126"/>
      <c r="V126" s="126"/>
      <c r="W126" s="126"/>
      <c r="X126" s="126"/>
      <c r="Y126" s="126"/>
      <c r="Z126" s="126"/>
      <c r="AA126" s="126"/>
      <c r="AB126" s="126"/>
      <c r="AC126" s="126"/>
      <c r="AD126" s="126"/>
      <c r="AE126" s="126"/>
    </row>
    <row r="127" spans="1:63" s="2" customFormat="1" ht="22.9" customHeight="1">
      <c r="A127" s="26"/>
      <c r="B127" s="27"/>
      <c r="C127" s="66" t="s">
        <v>201</v>
      </c>
      <c r="D127" s="26"/>
      <c r="E127" s="26"/>
      <c r="F127" s="26"/>
      <c r="G127" s="26"/>
      <c r="H127" s="26"/>
      <c r="I127" s="26"/>
      <c r="J127" s="133">
        <f>BK127</f>
        <v>7806.9</v>
      </c>
      <c r="K127" s="26"/>
      <c r="L127" s="27"/>
      <c r="M127" s="62"/>
      <c r="N127" s="53"/>
      <c r="O127" s="63"/>
      <c r="P127" s="134">
        <f>P128</f>
        <v>0</v>
      </c>
      <c r="Q127" s="63"/>
      <c r="R127" s="134">
        <f>R128</f>
        <v>0</v>
      </c>
      <c r="S127" s="63"/>
      <c r="T127" s="135">
        <f>T128</f>
        <v>0</v>
      </c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T127" s="14" t="s">
        <v>70</v>
      </c>
      <c r="AU127" s="14" t="s">
        <v>202</v>
      </c>
      <c r="BK127" s="136">
        <f>BK128</f>
        <v>7806.9</v>
      </c>
    </row>
    <row r="128" spans="1:63" s="12" customFormat="1" ht="25.9" customHeight="1">
      <c r="B128" s="137"/>
      <c r="D128" s="138" t="s">
        <v>70</v>
      </c>
      <c r="E128" s="139" t="s">
        <v>224</v>
      </c>
      <c r="F128" s="139" t="s">
        <v>225</v>
      </c>
      <c r="J128" s="140">
        <f>BK128</f>
        <v>7806.9</v>
      </c>
      <c r="L128" s="137"/>
      <c r="M128" s="141"/>
      <c r="N128" s="142"/>
      <c r="O128" s="142"/>
      <c r="P128" s="143">
        <f>P129+P139+P145+P152+P166+P169</f>
        <v>0</v>
      </c>
      <c r="Q128" s="142"/>
      <c r="R128" s="143">
        <f>R129+R139+R145+R152+R166+R169</f>
        <v>0</v>
      </c>
      <c r="S128" s="142"/>
      <c r="T128" s="144">
        <f>T129+T139+T145+T152+T166+T169</f>
        <v>0</v>
      </c>
      <c r="AR128" s="138" t="s">
        <v>78</v>
      </c>
      <c r="AT128" s="145" t="s">
        <v>70</v>
      </c>
      <c r="AU128" s="145" t="s">
        <v>71</v>
      </c>
      <c r="AY128" s="138" t="s">
        <v>226</v>
      </c>
      <c r="BK128" s="146">
        <f>BK129+BK139+BK145+BK152+BK166+BK169</f>
        <v>7806.9</v>
      </c>
    </row>
    <row r="129" spans="1:65" s="12" customFormat="1" ht="22.9" customHeight="1">
      <c r="B129" s="137"/>
      <c r="D129" s="138" t="s">
        <v>70</v>
      </c>
      <c r="E129" s="147" t="s">
        <v>78</v>
      </c>
      <c r="F129" s="147" t="s">
        <v>349</v>
      </c>
      <c r="J129" s="148">
        <f>BK129</f>
        <v>2090.1</v>
      </c>
      <c r="L129" s="137"/>
      <c r="M129" s="141"/>
      <c r="N129" s="142"/>
      <c r="O129" s="142"/>
      <c r="P129" s="143">
        <f>SUM(P130:P138)</f>
        <v>0</v>
      </c>
      <c r="Q129" s="142"/>
      <c r="R129" s="143">
        <f>SUM(R130:R138)</f>
        <v>0</v>
      </c>
      <c r="S129" s="142"/>
      <c r="T129" s="144">
        <f>SUM(T130:T138)</f>
        <v>0</v>
      </c>
      <c r="AR129" s="138" t="s">
        <v>78</v>
      </c>
      <c r="AT129" s="145" t="s">
        <v>70</v>
      </c>
      <c r="AU129" s="145" t="s">
        <v>78</v>
      </c>
      <c r="AY129" s="138" t="s">
        <v>226</v>
      </c>
      <c r="BK129" s="146">
        <f>SUM(BK130:BK138)</f>
        <v>2090.1</v>
      </c>
    </row>
    <row r="130" spans="1:65" s="2" customFormat="1" ht="24.2" customHeight="1">
      <c r="A130" s="26"/>
      <c r="B130" s="149"/>
      <c r="C130" s="150" t="s">
        <v>78</v>
      </c>
      <c r="D130" s="150" t="s">
        <v>229</v>
      </c>
      <c r="E130" s="151" t="s">
        <v>2127</v>
      </c>
      <c r="F130" s="152" t="s">
        <v>2128</v>
      </c>
      <c r="G130" s="153" t="s">
        <v>352</v>
      </c>
      <c r="H130" s="154">
        <v>70.254999999999995</v>
      </c>
      <c r="I130" s="155">
        <v>6.63</v>
      </c>
      <c r="J130" s="155">
        <f t="shared" ref="J130:J138" si="0">ROUND(I130*H130,2)</f>
        <v>465.79</v>
      </c>
      <c r="K130" s="156"/>
      <c r="L130" s="27"/>
      <c r="M130" s="157" t="s">
        <v>1</v>
      </c>
      <c r="N130" s="158" t="s">
        <v>37</v>
      </c>
      <c r="O130" s="159">
        <v>0</v>
      </c>
      <c r="P130" s="159">
        <f t="shared" ref="P130:P138" si="1">O130*H130</f>
        <v>0</v>
      </c>
      <c r="Q130" s="159">
        <v>0</v>
      </c>
      <c r="R130" s="159">
        <f t="shared" ref="R130:R138" si="2">Q130*H130</f>
        <v>0</v>
      </c>
      <c r="S130" s="159">
        <v>0</v>
      </c>
      <c r="T130" s="160">
        <f t="shared" ref="T130:T138" si="3">S130*H130</f>
        <v>0</v>
      </c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R130" s="161" t="s">
        <v>233</v>
      </c>
      <c r="AT130" s="161" t="s">
        <v>229</v>
      </c>
      <c r="AU130" s="161" t="s">
        <v>83</v>
      </c>
      <c r="AY130" s="14" t="s">
        <v>226</v>
      </c>
      <c r="BE130" s="162">
        <f t="shared" ref="BE130:BE138" si="4">IF(N130="základná",J130,0)</f>
        <v>0</v>
      </c>
      <c r="BF130" s="162">
        <f t="shared" ref="BF130:BF138" si="5">IF(N130="znížená",J130,0)</f>
        <v>465.79</v>
      </c>
      <c r="BG130" s="162">
        <f t="shared" ref="BG130:BG138" si="6">IF(N130="zákl. prenesená",J130,0)</f>
        <v>0</v>
      </c>
      <c r="BH130" s="162">
        <f t="shared" ref="BH130:BH138" si="7">IF(N130="zníž. prenesená",J130,0)</f>
        <v>0</v>
      </c>
      <c r="BI130" s="162">
        <f t="shared" ref="BI130:BI138" si="8">IF(N130="nulová",J130,0)</f>
        <v>0</v>
      </c>
      <c r="BJ130" s="14" t="s">
        <v>83</v>
      </c>
      <c r="BK130" s="162">
        <f t="shared" ref="BK130:BK138" si="9">ROUND(I130*H130,2)</f>
        <v>465.79</v>
      </c>
      <c r="BL130" s="14" t="s">
        <v>233</v>
      </c>
      <c r="BM130" s="161" t="s">
        <v>83</v>
      </c>
    </row>
    <row r="131" spans="1:65" s="2" customFormat="1" ht="24.2" customHeight="1">
      <c r="A131" s="26"/>
      <c r="B131" s="149"/>
      <c r="C131" s="150" t="s">
        <v>83</v>
      </c>
      <c r="D131" s="150" t="s">
        <v>229</v>
      </c>
      <c r="E131" s="151" t="s">
        <v>2446</v>
      </c>
      <c r="F131" s="152" t="s">
        <v>2447</v>
      </c>
      <c r="G131" s="153" t="s">
        <v>352</v>
      </c>
      <c r="H131" s="154">
        <v>21.077000000000002</v>
      </c>
      <c r="I131" s="155">
        <v>0.95</v>
      </c>
      <c r="J131" s="155">
        <f t="shared" si="0"/>
        <v>20.02</v>
      </c>
      <c r="K131" s="156"/>
      <c r="L131" s="27"/>
      <c r="M131" s="157" t="s">
        <v>1</v>
      </c>
      <c r="N131" s="158" t="s">
        <v>37</v>
      </c>
      <c r="O131" s="159">
        <v>0</v>
      </c>
      <c r="P131" s="159">
        <f t="shared" si="1"/>
        <v>0</v>
      </c>
      <c r="Q131" s="159">
        <v>0</v>
      </c>
      <c r="R131" s="159">
        <f t="shared" si="2"/>
        <v>0</v>
      </c>
      <c r="S131" s="159">
        <v>0</v>
      </c>
      <c r="T131" s="160">
        <f t="shared" si="3"/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R131" s="161" t="s">
        <v>233</v>
      </c>
      <c r="AT131" s="161" t="s">
        <v>229</v>
      </c>
      <c r="AU131" s="161" t="s">
        <v>83</v>
      </c>
      <c r="AY131" s="14" t="s">
        <v>226</v>
      </c>
      <c r="BE131" s="162">
        <f t="shared" si="4"/>
        <v>0</v>
      </c>
      <c r="BF131" s="162">
        <f t="shared" si="5"/>
        <v>20.02</v>
      </c>
      <c r="BG131" s="162">
        <f t="shared" si="6"/>
        <v>0</v>
      </c>
      <c r="BH131" s="162">
        <f t="shared" si="7"/>
        <v>0</v>
      </c>
      <c r="BI131" s="162">
        <f t="shared" si="8"/>
        <v>0</v>
      </c>
      <c r="BJ131" s="14" t="s">
        <v>83</v>
      </c>
      <c r="BK131" s="162">
        <f t="shared" si="9"/>
        <v>20.02</v>
      </c>
      <c r="BL131" s="14" t="s">
        <v>233</v>
      </c>
      <c r="BM131" s="161" t="s">
        <v>233</v>
      </c>
    </row>
    <row r="132" spans="1:65" s="2" customFormat="1" ht="24.2" customHeight="1">
      <c r="A132" s="26"/>
      <c r="B132" s="149"/>
      <c r="C132" s="150" t="s">
        <v>88</v>
      </c>
      <c r="D132" s="150" t="s">
        <v>229</v>
      </c>
      <c r="E132" s="151" t="s">
        <v>355</v>
      </c>
      <c r="F132" s="152" t="s">
        <v>356</v>
      </c>
      <c r="G132" s="153" t="s">
        <v>352</v>
      </c>
      <c r="H132" s="154">
        <v>18.654</v>
      </c>
      <c r="I132" s="155">
        <v>1.72</v>
      </c>
      <c r="J132" s="155">
        <f t="shared" si="0"/>
        <v>32.08</v>
      </c>
      <c r="K132" s="156"/>
      <c r="L132" s="27"/>
      <c r="M132" s="157" t="s">
        <v>1</v>
      </c>
      <c r="N132" s="158" t="s">
        <v>37</v>
      </c>
      <c r="O132" s="159">
        <v>0</v>
      </c>
      <c r="P132" s="159">
        <f t="shared" si="1"/>
        <v>0</v>
      </c>
      <c r="Q132" s="159">
        <v>0</v>
      </c>
      <c r="R132" s="159">
        <f t="shared" si="2"/>
        <v>0</v>
      </c>
      <c r="S132" s="159">
        <v>0</v>
      </c>
      <c r="T132" s="160">
        <f t="shared" si="3"/>
        <v>0</v>
      </c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R132" s="161" t="s">
        <v>233</v>
      </c>
      <c r="AT132" s="161" t="s">
        <v>229</v>
      </c>
      <c r="AU132" s="161" t="s">
        <v>83</v>
      </c>
      <c r="AY132" s="14" t="s">
        <v>226</v>
      </c>
      <c r="BE132" s="162">
        <f t="shared" si="4"/>
        <v>0</v>
      </c>
      <c r="BF132" s="162">
        <f t="shared" si="5"/>
        <v>32.08</v>
      </c>
      <c r="BG132" s="162">
        <f t="shared" si="6"/>
        <v>0</v>
      </c>
      <c r="BH132" s="162">
        <f t="shared" si="7"/>
        <v>0</v>
      </c>
      <c r="BI132" s="162">
        <f t="shared" si="8"/>
        <v>0</v>
      </c>
      <c r="BJ132" s="14" t="s">
        <v>83</v>
      </c>
      <c r="BK132" s="162">
        <f t="shared" si="9"/>
        <v>32.08</v>
      </c>
      <c r="BL132" s="14" t="s">
        <v>233</v>
      </c>
      <c r="BM132" s="161" t="s">
        <v>239</v>
      </c>
    </row>
    <row r="133" spans="1:65" s="2" customFormat="1" ht="37.9" customHeight="1">
      <c r="A133" s="26"/>
      <c r="B133" s="149"/>
      <c r="C133" s="150" t="s">
        <v>233</v>
      </c>
      <c r="D133" s="150" t="s">
        <v>229</v>
      </c>
      <c r="E133" s="151" t="s">
        <v>2280</v>
      </c>
      <c r="F133" s="152" t="s">
        <v>2281</v>
      </c>
      <c r="G133" s="153" t="s">
        <v>352</v>
      </c>
      <c r="H133" s="154">
        <v>18.654</v>
      </c>
      <c r="I133" s="155">
        <v>3.46</v>
      </c>
      <c r="J133" s="155">
        <f t="shared" si="0"/>
        <v>64.540000000000006</v>
      </c>
      <c r="K133" s="156"/>
      <c r="L133" s="27"/>
      <c r="M133" s="157" t="s">
        <v>1</v>
      </c>
      <c r="N133" s="158" t="s">
        <v>37</v>
      </c>
      <c r="O133" s="159">
        <v>0</v>
      </c>
      <c r="P133" s="159">
        <f t="shared" si="1"/>
        <v>0</v>
      </c>
      <c r="Q133" s="159">
        <v>0</v>
      </c>
      <c r="R133" s="159">
        <f t="shared" si="2"/>
        <v>0</v>
      </c>
      <c r="S133" s="159">
        <v>0</v>
      </c>
      <c r="T133" s="160">
        <f t="shared" si="3"/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R133" s="161" t="s">
        <v>233</v>
      </c>
      <c r="AT133" s="161" t="s">
        <v>229</v>
      </c>
      <c r="AU133" s="161" t="s">
        <v>83</v>
      </c>
      <c r="AY133" s="14" t="s">
        <v>226</v>
      </c>
      <c r="BE133" s="162">
        <f t="shared" si="4"/>
        <v>0</v>
      </c>
      <c r="BF133" s="162">
        <f t="shared" si="5"/>
        <v>64.540000000000006</v>
      </c>
      <c r="BG133" s="162">
        <f t="shared" si="6"/>
        <v>0</v>
      </c>
      <c r="BH133" s="162">
        <f t="shared" si="7"/>
        <v>0</v>
      </c>
      <c r="BI133" s="162">
        <f t="shared" si="8"/>
        <v>0</v>
      </c>
      <c r="BJ133" s="14" t="s">
        <v>83</v>
      </c>
      <c r="BK133" s="162">
        <f t="shared" si="9"/>
        <v>64.540000000000006</v>
      </c>
      <c r="BL133" s="14" t="s">
        <v>233</v>
      </c>
      <c r="BM133" s="161" t="s">
        <v>243</v>
      </c>
    </row>
    <row r="134" spans="1:65" s="2" customFormat="1" ht="44.25" customHeight="1">
      <c r="A134" s="26"/>
      <c r="B134" s="149"/>
      <c r="C134" s="150" t="s">
        <v>244</v>
      </c>
      <c r="D134" s="150" t="s">
        <v>229</v>
      </c>
      <c r="E134" s="151" t="s">
        <v>2282</v>
      </c>
      <c r="F134" s="152" t="s">
        <v>2283</v>
      </c>
      <c r="G134" s="153" t="s">
        <v>352</v>
      </c>
      <c r="H134" s="154">
        <v>130.578</v>
      </c>
      <c r="I134" s="155">
        <v>0.33</v>
      </c>
      <c r="J134" s="155">
        <f t="shared" si="0"/>
        <v>43.09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si="1"/>
        <v>0</v>
      </c>
      <c r="Q134" s="159">
        <v>0</v>
      </c>
      <c r="R134" s="159">
        <f t="shared" si="2"/>
        <v>0</v>
      </c>
      <c r="S134" s="159">
        <v>0</v>
      </c>
      <c r="T134" s="160">
        <f t="shared" si="3"/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233</v>
      </c>
      <c r="AT134" s="161" t="s">
        <v>229</v>
      </c>
      <c r="AU134" s="161" t="s">
        <v>83</v>
      </c>
      <c r="AY134" s="14" t="s">
        <v>226</v>
      </c>
      <c r="BE134" s="162">
        <f t="shared" si="4"/>
        <v>0</v>
      </c>
      <c r="BF134" s="162">
        <f t="shared" si="5"/>
        <v>43.09</v>
      </c>
      <c r="BG134" s="162">
        <f t="shared" si="6"/>
        <v>0</v>
      </c>
      <c r="BH134" s="162">
        <f t="shared" si="7"/>
        <v>0</v>
      </c>
      <c r="BI134" s="162">
        <f t="shared" si="8"/>
        <v>0</v>
      </c>
      <c r="BJ134" s="14" t="s">
        <v>83</v>
      </c>
      <c r="BK134" s="162">
        <f t="shared" si="9"/>
        <v>43.09</v>
      </c>
      <c r="BL134" s="14" t="s">
        <v>233</v>
      </c>
      <c r="BM134" s="161" t="s">
        <v>247</v>
      </c>
    </row>
    <row r="135" spans="1:65" s="2" customFormat="1" ht="24.2" customHeight="1">
      <c r="A135" s="26"/>
      <c r="B135" s="149"/>
      <c r="C135" s="150" t="s">
        <v>239</v>
      </c>
      <c r="D135" s="150" t="s">
        <v>229</v>
      </c>
      <c r="E135" s="151" t="s">
        <v>2284</v>
      </c>
      <c r="F135" s="152" t="s">
        <v>2285</v>
      </c>
      <c r="G135" s="153" t="s">
        <v>352</v>
      </c>
      <c r="H135" s="154">
        <v>18.654</v>
      </c>
      <c r="I135" s="155">
        <v>2.04</v>
      </c>
      <c r="J135" s="155">
        <f t="shared" si="0"/>
        <v>38.049999999999997</v>
      </c>
      <c r="K135" s="156"/>
      <c r="L135" s="27"/>
      <c r="M135" s="157" t="s">
        <v>1</v>
      </c>
      <c r="N135" s="158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233</v>
      </c>
      <c r="AT135" s="161" t="s">
        <v>229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38.049999999999997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38.049999999999997</v>
      </c>
      <c r="BL135" s="14" t="s">
        <v>233</v>
      </c>
      <c r="BM135" s="161" t="s">
        <v>250</v>
      </c>
    </row>
    <row r="136" spans="1:65" s="2" customFormat="1" ht="21.75" customHeight="1">
      <c r="A136" s="26"/>
      <c r="B136" s="149"/>
      <c r="C136" s="150" t="s">
        <v>251</v>
      </c>
      <c r="D136" s="150" t="s">
        <v>229</v>
      </c>
      <c r="E136" s="151" t="s">
        <v>2286</v>
      </c>
      <c r="F136" s="152" t="s">
        <v>2287</v>
      </c>
      <c r="G136" s="153" t="s">
        <v>352</v>
      </c>
      <c r="H136" s="154">
        <v>18.654</v>
      </c>
      <c r="I136" s="155">
        <v>0.71</v>
      </c>
      <c r="J136" s="155">
        <f t="shared" si="0"/>
        <v>13.24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233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13.24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13.24</v>
      </c>
      <c r="BL136" s="14" t="s">
        <v>233</v>
      </c>
      <c r="BM136" s="161" t="s">
        <v>254</v>
      </c>
    </row>
    <row r="137" spans="1:65" s="2" customFormat="1" ht="24.2" customHeight="1">
      <c r="A137" s="26"/>
      <c r="B137" s="149"/>
      <c r="C137" s="150" t="s">
        <v>243</v>
      </c>
      <c r="D137" s="150" t="s">
        <v>229</v>
      </c>
      <c r="E137" s="151" t="s">
        <v>2288</v>
      </c>
      <c r="F137" s="152" t="s">
        <v>2289</v>
      </c>
      <c r="G137" s="153" t="s">
        <v>242</v>
      </c>
      <c r="H137" s="154">
        <v>31.712</v>
      </c>
      <c r="I137" s="155">
        <v>2.1</v>
      </c>
      <c r="J137" s="155">
        <f t="shared" si="0"/>
        <v>66.599999999999994</v>
      </c>
      <c r="K137" s="156"/>
      <c r="L137" s="27"/>
      <c r="M137" s="157" t="s">
        <v>1</v>
      </c>
      <c r="N137" s="158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233</v>
      </c>
      <c r="AT137" s="161" t="s">
        <v>229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66.599999999999994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66.599999999999994</v>
      </c>
      <c r="BL137" s="14" t="s">
        <v>233</v>
      </c>
      <c r="BM137" s="161" t="s">
        <v>257</v>
      </c>
    </row>
    <row r="138" spans="1:65" s="2" customFormat="1" ht="24.2" customHeight="1">
      <c r="A138" s="26"/>
      <c r="B138" s="149"/>
      <c r="C138" s="150" t="s">
        <v>227</v>
      </c>
      <c r="D138" s="150" t="s">
        <v>229</v>
      </c>
      <c r="E138" s="151" t="s">
        <v>2448</v>
      </c>
      <c r="F138" s="152" t="s">
        <v>2449</v>
      </c>
      <c r="G138" s="153" t="s">
        <v>352</v>
      </c>
      <c r="H138" s="154">
        <v>51.204999999999998</v>
      </c>
      <c r="I138" s="155">
        <v>26.3</v>
      </c>
      <c r="J138" s="155">
        <f t="shared" si="0"/>
        <v>1346.69</v>
      </c>
      <c r="K138" s="156"/>
      <c r="L138" s="27"/>
      <c r="M138" s="157" t="s">
        <v>1</v>
      </c>
      <c r="N138" s="158" t="s">
        <v>37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233</v>
      </c>
      <c r="AT138" s="161" t="s">
        <v>229</v>
      </c>
      <c r="AU138" s="161" t="s">
        <v>83</v>
      </c>
      <c r="AY138" s="14" t="s">
        <v>226</v>
      </c>
      <c r="BE138" s="162">
        <f t="shared" si="4"/>
        <v>0</v>
      </c>
      <c r="BF138" s="162">
        <f t="shared" si="5"/>
        <v>1346.69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83</v>
      </c>
      <c r="BK138" s="162">
        <f t="shared" si="9"/>
        <v>1346.69</v>
      </c>
      <c r="BL138" s="14" t="s">
        <v>233</v>
      </c>
      <c r="BM138" s="161" t="s">
        <v>260</v>
      </c>
    </row>
    <row r="139" spans="1:65" s="12" customFormat="1" ht="22.9" customHeight="1">
      <c r="B139" s="137"/>
      <c r="D139" s="138" t="s">
        <v>70</v>
      </c>
      <c r="E139" s="147" t="s">
        <v>233</v>
      </c>
      <c r="F139" s="147" t="s">
        <v>1711</v>
      </c>
      <c r="J139" s="148">
        <f>BK139</f>
        <v>339.55999999999995</v>
      </c>
      <c r="L139" s="137"/>
      <c r="M139" s="141"/>
      <c r="N139" s="142"/>
      <c r="O139" s="142"/>
      <c r="P139" s="143">
        <f>SUM(P140:P144)</f>
        <v>0</v>
      </c>
      <c r="Q139" s="142"/>
      <c r="R139" s="143">
        <f>SUM(R140:R144)</f>
        <v>0</v>
      </c>
      <c r="S139" s="142"/>
      <c r="T139" s="144">
        <f>SUM(T140:T144)</f>
        <v>0</v>
      </c>
      <c r="AR139" s="138" t="s">
        <v>78</v>
      </c>
      <c r="AT139" s="145" t="s">
        <v>70</v>
      </c>
      <c r="AU139" s="145" t="s">
        <v>78</v>
      </c>
      <c r="AY139" s="138" t="s">
        <v>226</v>
      </c>
      <c r="BK139" s="146">
        <f>SUM(BK140:BK144)</f>
        <v>339.55999999999995</v>
      </c>
    </row>
    <row r="140" spans="1:65" s="2" customFormat="1" ht="37.9" customHeight="1">
      <c r="A140" s="26"/>
      <c r="B140" s="149"/>
      <c r="C140" s="150" t="s">
        <v>247</v>
      </c>
      <c r="D140" s="150" t="s">
        <v>229</v>
      </c>
      <c r="E140" s="151" t="s">
        <v>1786</v>
      </c>
      <c r="F140" s="152" t="s">
        <v>1787</v>
      </c>
      <c r="G140" s="153" t="s">
        <v>352</v>
      </c>
      <c r="H140" s="154">
        <v>0.39600000000000002</v>
      </c>
      <c r="I140" s="155">
        <v>55.12</v>
      </c>
      <c r="J140" s="155">
        <f>ROUND(I140*H140,2)</f>
        <v>21.83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>O140*H140</f>
        <v>0</v>
      </c>
      <c r="Q140" s="159">
        <v>0</v>
      </c>
      <c r="R140" s="159">
        <f>Q140*H140</f>
        <v>0</v>
      </c>
      <c r="S140" s="159">
        <v>0</v>
      </c>
      <c r="T140" s="160">
        <f>S140*H140</f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233</v>
      </c>
      <c r="AT140" s="161" t="s">
        <v>229</v>
      </c>
      <c r="AU140" s="161" t="s">
        <v>83</v>
      </c>
      <c r="AY140" s="14" t="s">
        <v>226</v>
      </c>
      <c r="BE140" s="162">
        <f>IF(N140="základná",J140,0)</f>
        <v>0</v>
      </c>
      <c r="BF140" s="162">
        <f>IF(N140="znížená",J140,0)</f>
        <v>21.83</v>
      </c>
      <c r="BG140" s="162">
        <f>IF(N140="zákl. prenesená",J140,0)</f>
        <v>0</v>
      </c>
      <c r="BH140" s="162">
        <f>IF(N140="zníž. prenesená",J140,0)</f>
        <v>0</v>
      </c>
      <c r="BI140" s="162">
        <f>IF(N140="nulová",J140,0)</f>
        <v>0</v>
      </c>
      <c r="BJ140" s="14" t="s">
        <v>83</v>
      </c>
      <c r="BK140" s="162">
        <f>ROUND(I140*H140,2)</f>
        <v>21.83</v>
      </c>
      <c r="BL140" s="14" t="s">
        <v>233</v>
      </c>
      <c r="BM140" s="161" t="s">
        <v>7</v>
      </c>
    </row>
    <row r="141" spans="1:65" s="2" customFormat="1" ht="24.2" customHeight="1">
      <c r="A141" s="26"/>
      <c r="B141" s="149"/>
      <c r="C141" s="150" t="s">
        <v>263</v>
      </c>
      <c r="D141" s="150" t="s">
        <v>229</v>
      </c>
      <c r="E141" s="151" t="s">
        <v>2450</v>
      </c>
      <c r="F141" s="152" t="s">
        <v>2451</v>
      </c>
      <c r="G141" s="153" t="s">
        <v>352</v>
      </c>
      <c r="H141" s="154">
        <v>0.19600000000000001</v>
      </c>
      <c r="I141" s="155">
        <v>101.5</v>
      </c>
      <c r="J141" s="155">
        <f>ROUND(I141*H141,2)</f>
        <v>19.89</v>
      </c>
      <c r="K141" s="156"/>
      <c r="L141" s="27"/>
      <c r="M141" s="157" t="s">
        <v>1</v>
      </c>
      <c r="N141" s="158" t="s">
        <v>37</v>
      </c>
      <c r="O141" s="159">
        <v>0</v>
      </c>
      <c r="P141" s="159">
        <f>O141*H141</f>
        <v>0</v>
      </c>
      <c r="Q141" s="159">
        <v>0</v>
      </c>
      <c r="R141" s="159">
        <f>Q141*H141</f>
        <v>0</v>
      </c>
      <c r="S141" s="159">
        <v>0</v>
      </c>
      <c r="T141" s="160">
        <f>S141*H141</f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233</v>
      </c>
      <c r="AT141" s="161" t="s">
        <v>229</v>
      </c>
      <c r="AU141" s="161" t="s">
        <v>83</v>
      </c>
      <c r="AY141" s="14" t="s">
        <v>226</v>
      </c>
      <c r="BE141" s="162">
        <f>IF(N141="základná",J141,0)</f>
        <v>0</v>
      </c>
      <c r="BF141" s="162">
        <f>IF(N141="znížená",J141,0)</f>
        <v>19.89</v>
      </c>
      <c r="BG141" s="162">
        <f>IF(N141="zákl. prenesená",J141,0)</f>
        <v>0</v>
      </c>
      <c r="BH141" s="162">
        <f>IF(N141="zníž. prenesená",J141,0)</f>
        <v>0</v>
      </c>
      <c r="BI141" s="162">
        <f>IF(N141="nulová",J141,0)</f>
        <v>0</v>
      </c>
      <c r="BJ141" s="14" t="s">
        <v>83</v>
      </c>
      <c r="BK141" s="162">
        <f>ROUND(I141*H141,2)</f>
        <v>19.89</v>
      </c>
      <c r="BL141" s="14" t="s">
        <v>233</v>
      </c>
      <c r="BM141" s="161" t="s">
        <v>266</v>
      </c>
    </row>
    <row r="142" spans="1:65" s="2" customFormat="1" ht="33" customHeight="1">
      <c r="A142" s="26"/>
      <c r="B142" s="149"/>
      <c r="C142" s="150" t="s">
        <v>250</v>
      </c>
      <c r="D142" s="150" t="s">
        <v>229</v>
      </c>
      <c r="E142" s="151" t="s">
        <v>2362</v>
      </c>
      <c r="F142" s="152" t="s">
        <v>2363</v>
      </c>
      <c r="G142" s="153" t="s">
        <v>238</v>
      </c>
      <c r="H142" s="154">
        <v>0.56000000000000005</v>
      </c>
      <c r="I142" s="155">
        <v>16.14</v>
      </c>
      <c r="J142" s="155">
        <f>ROUND(I142*H142,2)</f>
        <v>9.0399999999999991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>O142*H142</f>
        <v>0</v>
      </c>
      <c r="Q142" s="159">
        <v>0</v>
      </c>
      <c r="R142" s="159">
        <f>Q142*H142</f>
        <v>0</v>
      </c>
      <c r="S142" s="159">
        <v>0</v>
      </c>
      <c r="T142" s="160">
        <f>S142*H142</f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233</v>
      </c>
      <c r="AT142" s="161" t="s">
        <v>229</v>
      </c>
      <c r="AU142" s="161" t="s">
        <v>83</v>
      </c>
      <c r="AY142" s="14" t="s">
        <v>226</v>
      </c>
      <c r="BE142" s="162">
        <f>IF(N142="základná",J142,0)</f>
        <v>0</v>
      </c>
      <c r="BF142" s="162">
        <f>IF(N142="znížená",J142,0)</f>
        <v>9.0399999999999991</v>
      </c>
      <c r="BG142" s="162">
        <f>IF(N142="zákl. prenesená",J142,0)</f>
        <v>0</v>
      </c>
      <c r="BH142" s="162">
        <f>IF(N142="zníž. prenesená",J142,0)</f>
        <v>0</v>
      </c>
      <c r="BI142" s="162">
        <f>IF(N142="nulová",J142,0)</f>
        <v>0</v>
      </c>
      <c r="BJ142" s="14" t="s">
        <v>83</v>
      </c>
      <c r="BK142" s="162">
        <f>ROUND(I142*H142,2)</f>
        <v>9.0399999999999991</v>
      </c>
      <c r="BL142" s="14" t="s">
        <v>233</v>
      </c>
      <c r="BM142" s="161" t="s">
        <v>270</v>
      </c>
    </row>
    <row r="143" spans="1:65" s="2" customFormat="1" ht="16.5" customHeight="1">
      <c r="A143" s="26"/>
      <c r="B143" s="149"/>
      <c r="C143" s="150" t="s">
        <v>273</v>
      </c>
      <c r="D143" s="150" t="s">
        <v>229</v>
      </c>
      <c r="E143" s="151" t="s">
        <v>2059</v>
      </c>
      <c r="F143" s="152" t="s">
        <v>2452</v>
      </c>
      <c r="G143" s="153" t="s">
        <v>238</v>
      </c>
      <c r="H143" s="154">
        <v>80</v>
      </c>
      <c r="I143" s="155">
        <v>1.62</v>
      </c>
      <c r="J143" s="155">
        <f>ROUND(I143*H143,2)</f>
        <v>129.6</v>
      </c>
      <c r="K143" s="156"/>
      <c r="L143" s="27"/>
      <c r="M143" s="157" t="s">
        <v>1</v>
      </c>
      <c r="N143" s="158" t="s">
        <v>37</v>
      </c>
      <c r="O143" s="159">
        <v>0</v>
      </c>
      <c r="P143" s="159">
        <f>O143*H143</f>
        <v>0</v>
      </c>
      <c r="Q143" s="159">
        <v>0</v>
      </c>
      <c r="R143" s="159">
        <f>Q143*H143</f>
        <v>0</v>
      </c>
      <c r="S143" s="159">
        <v>0</v>
      </c>
      <c r="T143" s="160">
        <f>S143*H143</f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233</v>
      </c>
      <c r="AT143" s="161" t="s">
        <v>229</v>
      </c>
      <c r="AU143" s="161" t="s">
        <v>83</v>
      </c>
      <c r="AY143" s="14" t="s">
        <v>226</v>
      </c>
      <c r="BE143" s="162">
        <f>IF(N143="základná",J143,0)</f>
        <v>0</v>
      </c>
      <c r="BF143" s="162">
        <f>IF(N143="znížená",J143,0)</f>
        <v>129.6</v>
      </c>
      <c r="BG143" s="162">
        <f>IF(N143="zákl. prenesená",J143,0)</f>
        <v>0</v>
      </c>
      <c r="BH143" s="162">
        <f>IF(N143="zníž. prenesená",J143,0)</f>
        <v>0</v>
      </c>
      <c r="BI143" s="162">
        <f>IF(N143="nulová",J143,0)</f>
        <v>0</v>
      </c>
      <c r="BJ143" s="14" t="s">
        <v>83</v>
      </c>
      <c r="BK143" s="162">
        <f>ROUND(I143*H143,2)</f>
        <v>129.6</v>
      </c>
      <c r="BL143" s="14" t="s">
        <v>233</v>
      </c>
      <c r="BM143" s="161" t="s">
        <v>276</v>
      </c>
    </row>
    <row r="144" spans="1:65" s="2" customFormat="1" ht="16.5" customHeight="1">
      <c r="A144" s="26"/>
      <c r="B144" s="149"/>
      <c r="C144" s="167" t="s">
        <v>254</v>
      </c>
      <c r="D144" s="167" t="s">
        <v>362</v>
      </c>
      <c r="E144" s="168" t="s">
        <v>2453</v>
      </c>
      <c r="F144" s="169" t="s">
        <v>2454</v>
      </c>
      <c r="G144" s="170" t="s">
        <v>238</v>
      </c>
      <c r="H144" s="171">
        <v>80</v>
      </c>
      <c r="I144" s="172">
        <v>1.99</v>
      </c>
      <c r="J144" s="172">
        <f>ROUND(I144*H144,2)</f>
        <v>159.19999999999999</v>
      </c>
      <c r="K144" s="173"/>
      <c r="L144" s="174"/>
      <c r="M144" s="175" t="s">
        <v>1</v>
      </c>
      <c r="N144" s="176" t="s">
        <v>37</v>
      </c>
      <c r="O144" s="159">
        <v>0</v>
      </c>
      <c r="P144" s="159">
        <f>O144*H144</f>
        <v>0</v>
      </c>
      <c r="Q144" s="159">
        <v>0</v>
      </c>
      <c r="R144" s="159">
        <f>Q144*H144</f>
        <v>0</v>
      </c>
      <c r="S144" s="159">
        <v>0</v>
      </c>
      <c r="T144" s="160">
        <f>S144*H144</f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243</v>
      </c>
      <c r="AT144" s="161" t="s">
        <v>362</v>
      </c>
      <c r="AU144" s="161" t="s">
        <v>83</v>
      </c>
      <c r="AY144" s="14" t="s">
        <v>226</v>
      </c>
      <c r="BE144" s="162">
        <f>IF(N144="základná",J144,0)</f>
        <v>0</v>
      </c>
      <c r="BF144" s="162">
        <f>IF(N144="znížená",J144,0)</f>
        <v>159.19999999999999</v>
      </c>
      <c r="BG144" s="162">
        <f>IF(N144="zákl. prenesená",J144,0)</f>
        <v>0</v>
      </c>
      <c r="BH144" s="162">
        <f>IF(N144="zníž. prenesená",J144,0)</f>
        <v>0</v>
      </c>
      <c r="BI144" s="162">
        <f>IF(N144="nulová",J144,0)</f>
        <v>0</v>
      </c>
      <c r="BJ144" s="14" t="s">
        <v>83</v>
      </c>
      <c r="BK144" s="162">
        <f>ROUND(I144*H144,2)</f>
        <v>159.19999999999999</v>
      </c>
      <c r="BL144" s="14" t="s">
        <v>233</v>
      </c>
      <c r="BM144" s="161" t="s">
        <v>279</v>
      </c>
    </row>
    <row r="145" spans="1:65" s="12" customFormat="1" ht="22.9" customHeight="1">
      <c r="B145" s="137"/>
      <c r="D145" s="138" t="s">
        <v>70</v>
      </c>
      <c r="E145" s="147" t="s">
        <v>243</v>
      </c>
      <c r="F145" s="147" t="s">
        <v>1788</v>
      </c>
      <c r="J145" s="148">
        <f>BK145</f>
        <v>53.62</v>
      </c>
      <c r="L145" s="137"/>
      <c r="M145" s="141"/>
      <c r="N145" s="142"/>
      <c r="O145" s="142"/>
      <c r="P145" s="143">
        <f>SUM(P146:P151)</f>
        <v>0</v>
      </c>
      <c r="Q145" s="142"/>
      <c r="R145" s="143">
        <f>SUM(R146:R151)</f>
        <v>0</v>
      </c>
      <c r="S145" s="142"/>
      <c r="T145" s="144">
        <f>SUM(T146:T151)</f>
        <v>0</v>
      </c>
      <c r="AR145" s="138" t="s">
        <v>78</v>
      </c>
      <c r="AT145" s="145" t="s">
        <v>70</v>
      </c>
      <c r="AU145" s="145" t="s">
        <v>78</v>
      </c>
      <c r="AY145" s="138" t="s">
        <v>226</v>
      </c>
      <c r="BK145" s="146">
        <f>SUM(BK146:BK151)</f>
        <v>53.62</v>
      </c>
    </row>
    <row r="146" spans="1:65" s="2" customFormat="1" ht="24.2" customHeight="1">
      <c r="A146" s="26"/>
      <c r="B146" s="149"/>
      <c r="C146" s="150" t="s">
        <v>280</v>
      </c>
      <c r="D146" s="150" t="s">
        <v>229</v>
      </c>
      <c r="E146" s="151" t="s">
        <v>2306</v>
      </c>
      <c r="F146" s="152" t="s">
        <v>2307</v>
      </c>
      <c r="G146" s="153" t="s">
        <v>232</v>
      </c>
      <c r="H146" s="154">
        <v>1.5</v>
      </c>
      <c r="I146" s="155">
        <v>2.79</v>
      </c>
      <c r="J146" s="155">
        <f t="shared" ref="J146:J151" si="10">ROUND(I146*H146,2)</f>
        <v>4.1900000000000004</v>
      </c>
      <c r="K146" s="156"/>
      <c r="L146" s="27"/>
      <c r="M146" s="157" t="s">
        <v>1</v>
      </c>
      <c r="N146" s="158" t="s">
        <v>37</v>
      </c>
      <c r="O146" s="159">
        <v>0</v>
      </c>
      <c r="P146" s="159">
        <f t="shared" ref="P146:P151" si="11">O146*H146</f>
        <v>0</v>
      </c>
      <c r="Q146" s="159">
        <v>0</v>
      </c>
      <c r="R146" s="159">
        <f t="shared" ref="R146:R151" si="12">Q146*H146</f>
        <v>0</v>
      </c>
      <c r="S146" s="159">
        <v>0</v>
      </c>
      <c r="T146" s="160">
        <f t="shared" ref="T146:T151" si="13">S146*H146</f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233</v>
      </c>
      <c r="AT146" s="161" t="s">
        <v>229</v>
      </c>
      <c r="AU146" s="161" t="s">
        <v>83</v>
      </c>
      <c r="AY146" s="14" t="s">
        <v>226</v>
      </c>
      <c r="BE146" s="162">
        <f t="shared" ref="BE146:BE151" si="14">IF(N146="základná",J146,0)</f>
        <v>0</v>
      </c>
      <c r="BF146" s="162">
        <f t="shared" ref="BF146:BF151" si="15">IF(N146="znížená",J146,0)</f>
        <v>4.1900000000000004</v>
      </c>
      <c r="BG146" s="162">
        <f t="shared" ref="BG146:BG151" si="16">IF(N146="zákl. prenesená",J146,0)</f>
        <v>0</v>
      </c>
      <c r="BH146" s="162">
        <f t="shared" ref="BH146:BH151" si="17">IF(N146="zníž. prenesená",J146,0)</f>
        <v>0</v>
      </c>
      <c r="BI146" s="162">
        <f t="shared" ref="BI146:BI151" si="18">IF(N146="nulová",J146,0)</f>
        <v>0</v>
      </c>
      <c r="BJ146" s="14" t="s">
        <v>83</v>
      </c>
      <c r="BK146" s="162">
        <f t="shared" ref="BK146:BK151" si="19">ROUND(I146*H146,2)</f>
        <v>4.1900000000000004</v>
      </c>
      <c r="BL146" s="14" t="s">
        <v>233</v>
      </c>
      <c r="BM146" s="161" t="s">
        <v>283</v>
      </c>
    </row>
    <row r="147" spans="1:65" s="2" customFormat="1" ht="24.2" customHeight="1">
      <c r="A147" s="26"/>
      <c r="B147" s="149"/>
      <c r="C147" s="167" t="s">
        <v>257</v>
      </c>
      <c r="D147" s="167" t="s">
        <v>362</v>
      </c>
      <c r="E147" s="168" t="s">
        <v>2455</v>
      </c>
      <c r="F147" s="169" t="s">
        <v>2456</v>
      </c>
      <c r="G147" s="170" t="s">
        <v>269</v>
      </c>
      <c r="H147" s="171">
        <v>1</v>
      </c>
      <c r="I147" s="172">
        <v>10.130000000000001</v>
      </c>
      <c r="J147" s="172">
        <f t="shared" si="10"/>
        <v>10.130000000000001</v>
      </c>
      <c r="K147" s="173"/>
      <c r="L147" s="174"/>
      <c r="M147" s="175" t="s">
        <v>1</v>
      </c>
      <c r="N147" s="176" t="s">
        <v>37</v>
      </c>
      <c r="O147" s="159">
        <v>0</v>
      </c>
      <c r="P147" s="159">
        <f t="shared" si="11"/>
        <v>0</v>
      </c>
      <c r="Q147" s="159">
        <v>0</v>
      </c>
      <c r="R147" s="159">
        <f t="shared" si="12"/>
        <v>0</v>
      </c>
      <c r="S147" s="159">
        <v>0</v>
      </c>
      <c r="T147" s="160">
        <f t="shared" si="1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243</v>
      </c>
      <c r="AT147" s="161" t="s">
        <v>362</v>
      </c>
      <c r="AU147" s="161" t="s">
        <v>83</v>
      </c>
      <c r="AY147" s="14" t="s">
        <v>226</v>
      </c>
      <c r="BE147" s="162">
        <f t="shared" si="14"/>
        <v>0</v>
      </c>
      <c r="BF147" s="162">
        <f t="shared" si="15"/>
        <v>10.130000000000001</v>
      </c>
      <c r="BG147" s="162">
        <f t="shared" si="16"/>
        <v>0</v>
      </c>
      <c r="BH147" s="162">
        <f t="shared" si="17"/>
        <v>0</v>
      </c>
      <c r="BI147" s="162">
        <f t="shared" si="18"/>
        <v>0</v>
      </c>
      <c r="BJ147" s="14" t="s">
        <v>83</v>
      </c>
      <c r="BK147" s="162">
        <f t="shared" si="19"/>
        <v>10.130000000000001</v>
      </c>
      <c r="BL147" s="14" t="s">
        <v>233</v>
      </c>
      <c r="BM147" s="161" t="s">
        <v>288</v>
      </c>
    </row>
    <row r="148" spans="1:65" s="2" customFormat="1" ht="24.2" customHeight="1">
      <c r="A148" s="26"/>
      <c r="B148" s="149"/>
      <c r="C148" s="167" t="s">
        <v>293</v>
      </c>
      <c r="D148" s="167" t="s">
        <v>362</v>
      </c>
      <c r="E148" s="168" t="s">
        <v>2308</v>
      </c>
      <c r="F148" s="169" t="s">
        <v>2457</v>
      </c>
      <c r="G148" s="170" t="s">
        <v>269</v>
      </c>
      <c r="H148" s="171">
        <v>1</v>
      </c>
      <c r="I148" s="172">
        <v>14.1</v>
      </c>
      <c r="J148" s="172">
        <f t="shared" si="10"/>
        <v>14.1</v>
      </c>
      <c r="K148" s="173"/>
      <c r="L148" s="174"/>
      <c r="M148" s="175" t="s">
        <v>1</v>
      </c>
      <c r="N148" s="176" t="s">
        <v>37</v>
      </c>
      <c r="O148" s="159">
        <v>0</v>
      </c>
      <c r="P148" s="159">
        <f t="shared" si="11"/>
        <v>0</v>
      </c>
      <c r="Q148" s="159">
        <v>0</v>
      </c>
      <c r="R148" s="159">
        <f t="shared" si="12"/>
        <v>0</v>
      </c>
      <c r="S148" s="159">
        <v>0</v>
      </c>
      <c r="T148" s="160">
        <f t="shared" si="1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243</v>
      </c>
      <c r="AT148" s="161" t="s">
        <v>362</v>
      </c>
      <c r="AU148" s="161" t="s">
        <v>83</v>
      </c>
      <c r="AY148" s="14" t="s">
        <v>226</v>
      </c>
      <c r="BE148" s="162">
        <f t="shared" si="14"/>
        <v>0</v>
      </c>
      <c r="BF148" s="162">
        <f t="shared" si="15"/>
        <v>14.1</v>
      </c>
      <c r="BG148" s="162">
        <f t="shared" si="16"/>
        <v>0</v>
      </c>
      <c r="BH148" s="162">
        <f t="shared" si="17"/>
        <v>0</v>
      </c>
      <c r="BI148" s="162">
        <f t="shared" si="18"/>
        <v>0</v>
      </c>
      <c r="BJ148" s="14" t="s">
        <v>83</v>
      </c>
      <c r="BK148" s="162">
        <f t="shared" si="19"/>
        <v>14.1</v>
      </c>
      <c r="BL148" s="14" t="s">
        <v>233</v>
      </c>
      <c r="BM148" s="161" t="s">
        <v>296</v>
      </c>
    </row>
    <row r="149" spans="1:65" s="2" customFormat="1" ht="16.5" customHeight="1">
      <c r="A149" s="26"/>
      <c r="B149" s="149"/>
      <c r="C149" s="150" t="s">
        <v>260</v>
      </c>
      <c r="D149" s="150" t="s">
        <v>229</v>
      </c>
      <c r="E149" s="151" t="s">
        <v>2414</v>
      </c>
      <c r="F149" s="152" t="s">
        <v>2415</v>
      </c>
      <c r="G149" s="153" t="s">
        <v>269</v>
      </c>
      <c r="H149" s="154">
        <v>2</v>
      </c>
      <c r="I149" s="155">
        <v>4.88</v>
      </c>
      <c r="J149" s="155">
        <f t="shared" si="10"/>
        <v>9.76</v>
      </c>
      <c r="K149" s="156"/>
      <c r="L149" s="27"/>
      <c r="M149" s="157" t="s">
        <v>1</v>
      </c>
      <c r="N149" s="158" t="s">
        <v>37</v>
      </c>
      <c r="O149" s="159">
        <v>0</v>
      </c>
      <c r="P149" s="159">
        <f t="shared" si="11"/>
        <v>0</v>
      </c>
      <c r="Q149" s="159">
        <v>0</v>
      </c>
      <c r="R149" s="159">
        <f t="shared" si="12"/>
        <v>0</v>
      </c>
      <c r="S149" s="159">
        <v>0</v>
      </c>
      <c r="T149" s="160">
        <f t="shared" si="1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233</v>
      </c>
      <c r="AT149" s="161" t="s">
        <v>229</v>
      </c>
      <c r="AU149" s="161" t="s">
        <v>83</v>
      </c>
      <c r="AY149" s="14" t="s">
        <v>226</v>
      </c>
      <c r="BE149" s="162">
        <f t="shared" si="14"/>
        <v>0</v>
      </c>
      <c r="BF149" s="162">
        <f t="shared" si="15"/>
        <v>9.76</v>
      </c>
      <c r="BG149" s="162">
        <f t="shared" si="16"/>
        <v>0</v>
      </c>
      <c r="BH149" s="162">
        <f t="shared" si="17"/>
        <v>0</v>
      </c>
      <c r="BI149" s="162">
        <f t="shared" si="18"/>
        <v>0</v>
      </c>
      <c r="BJ149" s="14" t="s">
        <v>83</v>
      </c>
      <c r="BK149" s="162">
        <f t="shared" si="19"/>
        <v>9.76</v>
      </c>
      <c r="BL149" s="14" t="s">
        <v>233</v>
      </c>
      <c r="BM149" s="161" t="s">
        <v>299</v>
      </c>
    </row>
    <row r="150" spans="1:65" s="2" customFormat="1" ht="21.75" customHeight="1">
      <c r="A150" s="26"/>
      <c r="B150" s="149"/>
      <c r="C150" s="167" t="s">
        <v>300</v>
      </c>
      <c r="D150" s="167" t="s">
        <v>362</v>
      </c>
      <c r="E150" s="168" t="s">
        <v>2416</v>
      </c>
      <c r="F150" s="169" t="s">
        <v>2417</v>
      </c>
      <c r="G150" s="170" t="s">
        <v>269</v>
      </c>
      <c r="H150" s="171">
        <v>2</v>
      </c>
      <c r="I150" s="172">
        <v>6.31</v>
      </c>
      <c r="J150" s="172">
        <f t="shared" si="10"/>
        <v>12.62</v>
      </c>
      <c r="K150" s="173"/>
      <c r="L150" s="174"/>
      <c r="M150" s="175" t="s">
        <v>1</v>
      </c>
      <c r="N150" s="176" t="s">
        <v>37</v>
      </c>
      <c r="O150" s="159">
        <v>0</v>
      </c>
      <c r="P150" s="159">
        <f t="shared" si="11"/>
        <v>0</v>
      </c>
      <c r="Q150" s="159">
        <v>0</v>
      </c>
      <c r="R150" s="159">
        <f t="shared" si="12"/>
        <v>0</v>
      </c>
      <c r="S150" s="159">
        <v>0</v>
      </c>
      <c r="T150" s="160">
        <f t="shared" si="1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243</v>
      </c>
      <c r="AT150" s="161" t="s">
        <v>362</v>
      </c>
      <c r="AU150" s="161" t="s">
        <v>83</v>
      </c>
      <c r="AY150" s="14" t="s">
        <v>226</v>
      </c>
      <c r="BE150" s="162">
        <f t="shared" si="14"/>
        <v>0</v>
      </c>
      <c r="BF150" s="162">
        <f t="shared" si="15"/>
        <v>12.62</v>
      </c>
      <c r="BG150" s="162">
        <f t="shared" si="16"/>
        <v>0</v>
      </c>
      <c r="BH150" s="162">
        <f t="shared" si="17"/>
        <v>0</v>
      </c>
      <c r="BI150" s="162">
        <f t="shared" si="18"/>
        <v>0</v>
      </c>
      <c r="BJ150" s="14" t="s">
        <v>83</v>
      </c>
      <c r="BK150" s="162">
        <f t="shared" si="19"/>
        <v>12.62</v>
      </c>
      <c r="BL150" s="14" t="s">
        <v>233</v>
      </c>
      <c r="BM150" s="161" t="s">
        <v>303</v>
      </c>
    </row>
    <row r="151" spans="1:65" s="2" customFormat="1" ht="16.5" customHeight="1">
      <c r="A151" s="26"/>
      <c r="B151" s="149"/>
      <c r="C151" s="150" t="s">
        <v>7</v>
      </c>
      <c r="D151" s="150" t="s">
        <v>229</v>
      </c>
      <c r="E151" s="151" t="s">
        <v>2330</v>
      </c>
      <c r="F151" s="152" t="s">
        <v>2331</v>
      </c>
      <c r="G151" s="153" t="s">
        <v>232</v>
      </c>
      <c r="H151" s="154">
        <v>1.5</v>
      </c>
      <c r="I151" s="155">
        <v>1.88</v>
      </c>
      <c r="J151" s="155">
        <f t="shared" si="10"/>
        <v>2.82</v>
      </c>
      <c r="K151" s="156"/>
      <c r="L151" s="27"/>
      <c r="M151" s="157" t="s">
        <v>1</v>
      </c>
      <c r="N151" s="158" t="s">
        <v>37</v>
      </c>
      <c r="O151" s="159">
        <v>0</v>
      </c>
      <c r="P151" s="159">
        <f t="shared" si="11"/>
        <v>0</v>
      </c>
      <c r="Q151" s="159">
        <v>0</v>
      </c>
      <c r="R151" s="159">
        <f t="shared" si="12"/>
        <v>0</v>
      </c>
      <c r="S151" s="159">
        <v>0</v>
      </c>
      <c r="T151" s="160">
        <f t="shared" si="1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233</v>
      </c>
      <c r="AT151" s="161" t="s">
        <v>229</v>
      </c>
      <c r="AU151" s="161" t="s">
        <v>83</v>
      </c>
      <c r="AY151" s="14" t="s">
        <v>226</v>
      </c>
      <c r="BE151" s="162">
        <f t="shared" si="14"/>
        <v>0</v>
      </c>
      <c r="BF151" s="162">
        <f t="shared" si="15"/>
        <v>2.82</v>
      </c>
      <c r="BG151" s="162">
        <f t="shared" si="16"/>
        <v>0</v>
      </c>
      <c r="BH151" s="162">
        <f t="shared" si="17"/>
        <v>0</v>
      </c>
      <c r="BI151" s="162">
        <f t="shared" si="18"/>
        <v>0</v>
      </c>
      <c r="BJ151" s="14" t="s">
        <v>83</v>
      </c>
      <c r="BK151" s="162">
        <f t="shared" si="19"/>
        <v>2.82</v>
      </c>
      <c r="BL151" s="14" t="s">
        <v>233</v>
      </c>
      <c r="BM151" s="161" t="s">
        <v>306</v>
      </c>
    </row>
    <row r="152" spans="1:65" s="12" customFormat="1" ht="22.9" customHeight="1">
      <c r="B152" s="137"/>
      <c r="D152" s="138" t="s">
        <v>70</v>
      </c>
      <c r="E152" s="147" t="s">
        <v>2435</v>
      </c>
      <c r="F152" s="147" t="s">
        <v>2436</v>
      </c>
      <c r="J152" s="148">
        <f>BK152</f>
        <v>1286.0000000000002</v>
      </c>
      <c r="L152" s="137"/>
      <c r="M152" s="141"/>
      <c r="N152" s="142"/>
      <c r="O152" s="142"/>
      <c r="P152" s="143">
        <f>SUM(P153:P165)</f>
        <v>0</v>
      </c>
      <c r="Q152" s="142"/>
      <c r="R152" s="143">
        <f>SUM(R153:R165)</f>
        <v>0</v>
      </c>
      <c r="S152" s="142"/>
      <c r="T152" s="144">
        <f>SUM(T153:T165)</f>
        <v>0</v>
      </c>
      <c r="AR152" s="138" t="s">
        <v>78</v>
      </c>
      <c r="AT152" s="145" t="s">
        <v>70</v>
      </c>
      <c r="AU152" s="145" t="s">
        <v>78</v>
      </c>
      <c r="AY152" s="138" t="s">
        <v>226</v>
      </c>
      <c r="BK152" s="146">
        <f>SUM(BK153:BK165)</f>
        <v>1286.0000000000002</v>
      </c>
    </row>
    <row r="153" spans="1:65" s="2" customFormat="1" ht="24.2" customHeight="1">
      <c r="A153" s="26"/>
      <c r="B153" s="149"/>
      <c r="C153" s="150" t="s">
        <v>309</v>
      </c>
      <c r="D153" s="150" t="s">
        <v>229</v>
      </c>
      <c r="E153" s="151" t="s">
        <v>2458</v>
      </c>
      <c r="F153" s="152" t="s">
        <v>2459</v>
      </c>
      <c r="G153" s="153" t="s">
        <v>269</v>
      </c>
      <c r="H153" s="154">
        <v>1</v>
      </c>
      <c r="I153" s="155">
        <v>107.82</v>
      </c>
      <c r="J153" s="155">
        <f t="shared" ref="J153:J165" si="20">ROUND(I153*H153,2)</f>
        <v>107.82</v>
      </c>
      <c r="K153" s="156"/>
      <c r="L153" s="27"/>
      <c r="M153" s="157" t="s">
        <v>1</v>
      </c>
      <c r="N153" s="158" t="s">
        <v>37</v>
      </c>
      <c r="O153" s="159">
        <v>0</v>
      </c>
      <c r="P153" s="159">
        <f t="shared" ref="P153:P165" si="21">O153*H153</f>
        <v>0</v>
      </c>
      <c r="Q153" s="159">
        <v>0</v>
      </c>
      <c r="R153" s="159">
        <f t="shared" ref="R153:R165" si="22">Q153*H153</f>
        <v>0</v>
      </c>
      <c r="S153" s="159">
        <v>0</v>
      </c>
      <c r="T153" s="160">
        <f t="shared" ref="T153:T165" si="23">S153*H153</f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233</v>
      </c>
      <c r="AT153" s="161" t="s">
        <v>229</v>
      </c>
      <c r="AU153" s="161" t="s">
        <v>83</v>
      </c>
      <c r="AY153" s="14" t="s">
        <v>226</v>
      </c>
      <c r="BE153" s="162">
        <f t="shared" ref="BE153:BE165" si="24">IF(N153="základná",J153,0)</f>
        <v>0</v>
      </c>
      <c r="BF153" s="162">
        <f t="shared" ref="BF153:BF165" si="25">IF(N153="znížená",J153,0)</f>
        <v>107.82</v>
      </c>
      <c r="BG153" s="162">
        <f t="shared" ref="BG153:BG165" si="26">IF(N153="zákl. prenesená",J153,0)</f>
        <v>0</v>
      </c>
      <c r="BH153" s="162">
        <f t="shared" ref="BH153:BH165" si="27">IF(N153="zníž. prenesená",J153,0)</f>
        <v>0</v>
      </c>
      <c r="BI153" s="162">
        <f t="shared" ref="BI153:BI165" si="28">IF(N153="nulová",J153,0)</f>
        <v>0</v>
      </c>
      <c r="BJ153" s="14" t="s">
        <v>83</v>
      </c>
      <c r="BK153" s="162">
        <f t="shared" ref="BK153:BK165" si="29">ROUND(I153*H153,2)</f>
        <v>107.82</v>
      </c>
      <c r="BL153" s="14" t="s">
        <v>233</v>
      </c>
      <c r="BM153" s="161" t="s">
        <v>312</v>
      </c>
    </row>
    <row r="154" spans="1:65" s="2" customFormat="1" ht="24.2" customHeight="1">
      <c r="A154" s="26"/>
      <c r="B154" s="149"/>
      <c r="C154" s="167" t="s">
        <v>266</v>
      </c>
      <c r="D154" s="167" t="s">
        <v>362</v>
      </c>
      <c r="E154" s="168" t="s">
        <v>2460</v>
      </c>
      <c r="F154" s="169" t="s">
        <v>2461</v>
      </c>
      <c r="G154" s="170" t="s">
        <v>269</v>
      </c>
      <c r="H154" s="171">
        <v>1</v>
      </c>
      <c r="I154" s="172">
        <v>444.07</v>
      </c>
      <c r="J154" s="172">
        <f t="shared" si="20"/>
        <v>444.07</v>
      </c>
      <c r="K154" s="173"/>
      <c r="L154" s="174"/>
      <c r="M154" s="175" t="s">
        <v>1</v>
      </c>
      <c r="N154" s="176" t="s">
        <v>37</v>
      </c>
      <c r="O154" s="159">
        <v>0</v>
      </c>
      <c r="P154" s="159">
        <f t="shared" si="21"/>
        <v>0</v>
      </c>
      <c r="Q154" s="159">
        <v>0</v>
      </c>
      <c r="R154" s="159">
        <f t="shared" si="22"/>
        <v>0</v>
      </c>
      <c r="S154" s="159">
        <v>0</v>
      </c>
      <c r="T154" s="160">
        <f t="shared" si="2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243</v>
      </c>
      <c r="AT154" s="161" t="s">
        <v>362</v>
      </c>
      <c r="AU154" s="161" t="s">
        <v>83</v>
      </c>
      <c r="AY154" s="14" t="s">
        <v>226</v>
      </c>
      <c r="BE154" s="162">
        <f t="shared" si="24"/>
        <v>0</v>
      </c>
      <c r="BF154" s="162">
        <f t="shared" si="25"/>
        <v>444.07</v>
      </c>
      <c r="BG154" s="162">
        <f t="shared" si="26"/>
        <v>0</v>
      </c>
      <c r="BH154" s="162">
        <f t="shared" si="27"/>
        <v>0</v>
      </c>
      <c r="BI154" s="162">
        <f t="shared" si="28"/>
        <v>0</v>
      </c>
      <c r="BJ154" s="14" t="s">
        <v>83</v>
      </c>
      <c r="BK154" s="162">
        <f t="shared" si="29"/>
        <v>444.07</v>
      </c>
      <c r="BL154" s="14" t="s">
        <v>233</v>
      </c>
      <c r="BM154" s="161" t="s">
        <v>315</v>
      </c>
    </row>
    <row r="155" spans="1:65" s="2" customFormat="1" ht="24.2" customHeight="1">
      <c r="A155" s="26"/>
      <c r="B155" s="149"/>
      <c r="C155" s="150" t="s">
        <v>316</v>
      </c>
      <c r="D155" s="150" t="s">
        <v>229</v>
      </c>
      <c r="E155" s="151" t="s">
        <v>2462</v>
      </c>
      <c r="F155" s="152" t="s">
        <v>2463</v>
      </c>
      <c r="G155" s="153" t="s">
        <v>269</v>
      </c>
      <c r="H155" s="154">
        <v>1</v>
      </c>
      <c r="I155" s="155">
        <v>15.05</v>
      </c>
      <c r="J155" s="155">
        <f t="shared" si="20"/>
        <v>15.05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 t="shared" si="21"/>
        <v>0</v>
      </c>
      <c r="Q155" s="159">
        <v>0</v>
      </c>
      <c r="R155" s="159">
        <f t="shared" si="22"/>
        <v>0</v>
      </c>
      <c r="S155" s="159">
        <v>0</v>
      </c>
      <c r="T155" s="160">
        <f t="shared" si="2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233</v>
      </c>
      <c r="AT155" s="161" t="s">
        <v>229</v>
      </c>
      <c r="AU155" s="161" t="s">
        <v>83</v>
      </c>
      <c r="AY155" s="14" t="s">
        <v>226</v>
      </c>
      <c r="BE155" s="162">
        <f t="shared" si="24"/>
        <v>0</v>
      </c>
      <c r="BF155" s="162">
        <f t="shared" si="25"/>
        <v>15.05</v>
      </c>
      <c r="BG155" s="162">
        <f t="shared" si="26"/>
        <v>0</v>
      </c>
      <c r="BH155" s="162">
        <f t="shared" si="27"/>
        <v>0</v>
      </c>
      <c r="BI155" s="162">
        <f t="shared" si="28"/>
        <v>0</v>
      </c>
      <c r="BJ155" s="14" t="s">
        <v>83</v>
      </c>
      <c r="BK155" s="162">
        <f t="shared" si="29"/>
        <v>15.05</v>
      </c>
      <c r="BL155" s="14" t="s">
        <v>233</v>
      </c>
      <c r="BM155" s="161" t="s">
        <v>319</v>
      </c>
    </row>
    <row r="156" spans="1:65" s="2" customFormat="1" ht="16.5" customHeight="1">
      <c r="A156" s="26"/>
      <c r="B156" s="149"/>
      <c r="C156" s="167" t="s">
        <v>270</v>
      </c>
      <c r="D156" s="167" t="s">
        <v>362</v>
      </c>
      <c r="E156" s="168" t="s">
        <v>2464</v>
      </c>
      <c r="F156" s="169" t="s">
        <v>2465</v>
      </c>
      <c r="G156" s="170" t="s">
        <v>269</v>
      </c>
      <c r="H156" s="171">
        <v>1</v>
      </c>
      <c r="I156" s="172">
        <v>15.9</v>
      </c>
      <c r="J156" s="172">
        <f t="shared" si="20"/>
        <v>15.9</v>
      </c>
      <c r="K156" s="173"/>
      <c r="L156" s="174"/>
      <c r="M156" s="175" t="s">
        <v>1</v>
      </c>
      <c r="N156" s="176" t="s">
        <v>37</v>
      </c>
      <c r="O156" s="159">
        <v>0</v>
      </c>
      <c r="P156" s="159">
        <f t="shared" si="21"/>
        <v>0</v>
      </c>
      <c r="Q156" s="159">
        <v>0</v>
      </c>
      <c r="R156" s="159">
        <f t="shared" si="22"/>
        <v>0</v>
      </c>
      <c r="S156" s="159">
        <v>0</v>
      </c>
      <c r="T156" s="160">
        <f t="shared" si="2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243</v>
      </c>
      <c r="AT156" s="161" t="s">
        <v>362</v>
      </c>
      <c r="AU156" s="161" t="s">
        <v>83</v>
      </c>
      <c r="AY156" s="14" t="s">
        <v>226</v>
      </c>
      <c r="BE156" s="162">
        <f t="shared" si="24"/>
        <v>0</v>
      </c>
      <c r="BF156" s="162">
        <f t="shared" si="25"/>
        <v>15.9</v>
      </c>
      <c r="BG156" s="162">
        <f t="shared" si="26"/>
        <v>0</v>
      </c>
      <c r="BH156" s="162">
        <f t="shared" si="27"/>
        <v>0</v>
      </c>
      <c r="BI156" s="162">
        <f t="shared" si="28"/>
        <v>0</v>
      </c>
      <c r="BJ156" s="14" t="s">
        <v>83</v>
      </c>
      <c r="BK156" s="162">
        <f t="shared" si="29"/>
        <v>15.9</v>
      </c>
      <c r="BL156" s="14" t="s">
        <v>233</v>
      </c>
      <c r="BM156" s="161" t="s">
        <v>324</v>
      </c>
    </row>
    <row r="157" spans="1:65" s="2" customFormat="1" ht="24.2" customHeight="1">
      <c r="A157" s="26"/>
      <c r="B157" s="149"/>
      <c r="C157" s="150" t="s">
        <v>327</v>
      </c>
      <c r="D157" s="150" t="s">
        <v>229</v>
      </c>
      <c r="E157" s="151" t="s">
        <v>2466</v>
      </c>
      <c r="F157" s="152" t="s">
        <v>2467</v>
      </c>
      <c r="G157" s="153" t="s">
        <v>269</v>
      </c>
      <c r="H157" s="154">
        <v>1</v>
      </c>
      <c r="I157" s="155">
        <v>29.94</v>
      </c>
      <c r="J157" s="155">
        <f t="shared" si="20"/>
        <v>29.94</v>
      </c>
      <c r="K157" s="156"/>
      <c r="L157" s="27"/>
      <c r="M157" s="157" t="s">
        <v>1</v>
      </c>
      <c r="N157" s="158" t="s">
        <v>37</v>
      </c>
      <c r="O157" s="159">
        <v>0</v>
      </c>
      <c r="P157" s="159">
        <f t="shared" si="21"/>
        <v>0</v>
      </c>
      <c r="Q157" s="159">
        <v>0</v>
      </c>
      <c r="R157" s="159">
        <f t="shared" si="22"/>
        <v>0</v>
      </c>
      <c r="S157" s="159">
        <v>0</v>
      </c>
      <c r="T157" s="160">
        <f t="shared" si="2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233</v>
      </c>
      <c r="AT157" s="161" t="s">
        <v>229</v>
      </c>
      <c r="AU157" s="161" t="s">
        <v>83</v>
      </c>
      <c r="AY157" s="14" t="s">
        <v>226</v>
      </c>
      <c r="BE157" s="162">
        <f t="shared" si="24"/>
        <v>0</v>
      </c>
      <c r="BF157" s="162">
        <f t="shared" si="25"/>
        <v>29.94</v>
      </c>
      <c r="BG157" s="162">
        <f t="shared" si="26"/>
        <v>0</v>
      </c>
      <c r="BH157" s="162">
        <f t="shared" si="27"/>
        <v>0</v>
      </c>
      <c r="BI157" s="162">
        <f t="shared" si="28"/>
        <v>0</v>
      </c>
      <c r="BJ157" s="14" t="s">
        <v>83</v>
      </c>
      <c r="BK157" s="162">
        <f t="shared" si="29"/>
        <v>29.94</v>
      </c>
      <c r="BL157" s="14" t="s">
        <v>233</v>
      </c>
      <c r="BM157" s="161" t="s">
        <v>330</v>
      </c>
    </row>
    <row r="158" spans="1:65" s="2" customFormat="1" ht="16.5" customHeight="1">
      <c r="A158" s="26"/>
      <c r="B158" s="149"/>
      <c r="C158" s="167" t="s">
        <v>276</v>
      </c>
      <c r="D158" s="167" t="s">
        <v>362</v>
      </c>
      <c r="E158" s="168" t="s">
        <v>2468</v>
      </c>
      <c r="F158" s="169" t="s">
        <v>2469</v>
      </c>
      <c r="G158" s="170" t="s">
        <v>269</v>
      </c>
      <c r="H158" s="171">
        <v>1</v>
      </c>
      <c r="I158" s="172">
        <v>91.26</v>
      </c>
      <c r="J158" s="172">
        <f t="shared" si="20"/>
        <v>91.26</v>
      </c>
      <c r="K158" s="173"/>
      <c r="L158" s="174"/>
      <c r="M158" s="175" t="s">
        <v>1</v>
      </c>
      <c r="N158" s="176" t="s">
        <v>37</v>
      </c>
      <c r="O158" s="159">
        <v>0</v>
      </c>
      <c r="P158" s="159">
        <f t="shared" si="21"/>
        <v>0</v>
      </c>
      <c r="Q158" s="159">
        <v>0</v>
      </c>
      <c r="R158" s="159">
        <f t="shared" si="22"/>
        <v>0</v>
      </c>
      <c r="S158" s="159">
        <v>0</v>
      </c>
      <c r="T158" s="160">
        <f t="shared" si="2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243</v>
      </c>
      <c r="AT158" s="161" t="s">
        <v>362</v>
      </c>
      <c r="AU158" s="161" t="s">
        <v>83</v>
      </c>
      <c r="AY158" s="14" t="s">
        <v>226</v>
      </c>
      <c r="BE158" s="162">
        <f t="shared" si="24"/>
        <v>0</v>
      </c>
      <c r="BF158" s="162">
        <f t="shared" si="25"/>
        <v>91.26</v>
      </c>
      <c r="BG158" s="162">
        <f t="shared" si="26"/>
        <v>0</v>
      </c>
      <c r="BH158" s="162">
        <f t="shared" si="27"/>
        <v>0</v>
      </c>
      <c r="BI158" s="162">
        <f t="shared" si="28"/>
        <v>0</v>
      </c>
      <c r="BJ158" s="14" t="s">
        <v>83</v>
      </c>
      <c r="BK158" s="162">
        <f t="shared" si="29"/>
        <v>91.26</v>
      </c>
      <c r="BL158" s="14" t="s">
        <v>233</v>
      </c>
      <c r="BM158" s="161" t="s">
        <v>408</v>
      </c>
    </row>
    <row r="159" spans="1:65" s="2" customFormat="1" ht="24.2" customHeight="1">
      <c r="A159" s="26"/>
      <c r="B159" s="149"/>
      <c r="C159" s="150" t="s">
        <v>409</v>
      </c>
      <c r="D159" s="150" t="s">
        <v>229</v>
      </c>
      <c r="E159" s="151" t="s">
        <v>2470</v>
      </c>
      <c r="F159" s="152" t="s">
        <v>2471</v>
      </c>
      <c r="G159" s="153" t="s">
        <v>269</v>
      </c>
      <c r="H159" s="154">
        <v>3</v>
      </c>
      <c r="I159" s="155">
        <v>30.66</v>
      </c>
      <c r="J159" s="155">
        <f t="shared" si="20"/>
        <v>91.98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 t="shared" si="21"/>
        <v>0</v>
      </c>
      <c r="Q159" s="159">
        <v>0</v>
      </c>
      <c r="R159" s="159">
        <f t="shared" si="22"/>
        <v>0</v>
      </c>
      <c r="S159" s="159">
        <v>0</v>
      </c>
      <c r="T159" s="160">
        <f t="shared" si="2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233</v>
      </c>
      <c r="AT159" s="161" t="s">
        <v>229</v>
      </c>
      <c r="AU159" s="161" t="s">
        <v>83</v>
      </c>
      <c r="AY159" s="14" t="s">
        <v>226</v>
      </c>
      <c r="BE159" s="162">
        <f t="shared" si="24"/>
        <v>0</v>
      </c>
      <c r="BF159" s="162">
        <f t="shared" si="25"/>
        <v>91.98</v>
      </c>
      <c r="BG159" s="162">
        <f t="shared" si="26"/>
        <v>0</v>
      </c>
      <c r="BH159" s="162">
        <f t="shared" si="27"/>
        <v>0</v>
      </c>
      <c r="BI159" s="162">
        <f t="shared" si="28"/>
        <v>0</v>
      </c>
      <c r="BJ159" s="14" t="s">
        <v>83</v>
      </c>
      <c r="BK159" s="162">
        <f t="shared" si="29"/>
        <v>91.98</v>
      </c>
      <c r="BL159" s="14" t="s">
        <v>233</v>
      </c>
      <c r="BM159" s="161" t="s">
        <v>412</v>
      </c>
    </row>
    <row r="160" spans="1:65" s="2" customFormat="1" ht="16.5" customHeight="1">
      <c r="A160" s="26"/>
      <c r="B160" s="149"/>
      <c r="C160" s="167" t="s">
        <v>279</v>
      </c>
      <c r="D160" s="167" t="s">
        <v>362</v>
      </c>
      <c r="E160" s="168" t="s">
        <v>2472</v>
      </c>
      <c r="F160" s="169" t="s">
        <v>2473</v>
      </c>
      <c r="G160" s="170" t="s">
        <v>269</v>
      </c>
      <c r="H160" s="171">
        <v>1</v>
      </c>
      <c r="I160" s="172">
        <v>59.93</v>
      </c>
      <c r="J160" s="172">
        <f t="shared" si="20"/>
        <v>59.93</v>
      </c>
      <c r="K160" s="173"/>
      <c r="L160" s="174"/>
      <c r="M160" s="175" t="s">
        <v>1</v>
      </c>
      <c r="N160" s="176" t="s">
        <v>37</v>
      </c>
      <c r="O160" s="159">
        <v>0</v>
      </c>
      <c r="P160" s="159">
        <f t="shared" si="21"/>
        <v>0</v>
      </c>
      <c r="Q160" s="159">
        <v>0</v>
      </c>
      <c r="R160" s="159">
        <f t="shared" si="22"/>
        <v>0</v>
      </c>
      <c r="S160" s="159">
        <v>0</v>
      </c>
      <c r="T160" s="160">
        <f t="shared" si="2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243</v>
      </c>
      <c r="AT160" s="161" t="s">
        <v>362</v>
      </c>
      <c r="AU160" s="161" t="s">
        <v>83</v>
      </c>
      <c r="AY160" s="14" t="s">
        <v>226</v>
      </c>
      <c r="BE160" s="162">
        <f t="shared" si="24"/>
        <v>0</v>
      </c>
      <c r="BF160" s="162">
        <f t="shared" si="25"/>
        <v>59.93</v>
      </c>
      <c r="BG160" s="162">
        <f t="shared" si="26"/>
        <v>0</v>
      </c>
      <c r="BH160" s="162">
        <f t="shared" si="27"/>
        <v>0</v>
      </c>
      <c r="BI160" s="162">
        <f t="shared" si="28"/>
        <v>0</v>
      </c>
      <c r="BJ160" s="14" t="s">
        <v>83</v>
      </c>
      <c r="BK160" s="162">
        <f t="shared" si="29"/>
        <v>59.93</v>
      </c>
      <c r="BL160" s="14" t="s">
        <v>233</v>
      </c>
      <c r="BM160" s="161" t="s">
        <v>415</v>
      </c>
    </row>
    <row r="161" spans="1:65" s="2" customFormat="1" ht="16.5" customHeight="1">
      <c r="A161" s="26"/>
      <c r="B161" s="149"/>
      <c r="C161" s="167" t="s">
        <v>416</v>
      </c>
      <c r="D161" s="167" t="s">
        <v>362</v>
      </c>
      <c r="E161" s="168" t="s">
        <v>2474</v>
      </c>
      <c r="F161" s="169" t="s">
        <v>2475</v>
      </c>
      <c r="G161" s="170" t="s">
        <v>269</v>
      </c>
      <c r="H161" s="171">
        <v>1</v>
      </c>
      <c r="I161" s="172">
        <v>82.28</v>
      </c>
      <c r="J161" s="172">
        <f t="shared" si="20"/>
        <v>82.28</v>
      </c>
      <c r="K161" s="173"/>
      <c r="L161" s="174"/>
      <c r="M161" s="175" t="s">
        <v>1</v>
      </c>
      <c r="N161" s="176" t="s">
        <v>37</v>
      </c>
      <c r="O161" s="159">
        <v>0</v>
      </c>
      <c r="P161" s="159">
        <f t="shared" si="21"/>
        <v>0</v>
      </c>
      <c r="Q161" s="159">
        <v>0</v>
      </c>
      <c r="R161" s="159">
        <f t="shared" si="22"/>
        <v>0</v>
      </c>
      <c r="S161" s="159">
        <v>0</v>
      </c>
      <c r="T161" s="160">
        <f t="shared" si="23"/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243</v>
      </c>
      <c r="AT161" s="161" t="s">
        <v>362</v>
      </c>
      <c r="AU161" s="161" t="s">
        <v>83</v>
      </c>
      <c r="AY161" s="14" t="s">
        <v>226</v>
      </c>
      <c r="BE161" s="162">
        <f t="shared" si="24"/>
        <v>0</v>
      </c>
      <c r="BF161" s="162">
        <f t="shared" si="25"/>
        <v>82.28</v>
      </c>
      <c r="BG161" s="162">
        <f t="shared" si="26"/>
        <v>0</v>
      </c>
      <c r="BH161" s="162">
        <f t="shared" si="27"/>
        <v>0</v>
      </c>
      <c r="BI161" s="162">
        <f t="shared" si="28"/>
        <v>0</v>
      </c>
      <c r="BJ161" s="14" t="s">
        <v>83</v>
      </c>
      <c r="BK161" s="162">
        <f t="shared" si="29"/>
        <v>82.28</v>
      </c>
      <c r="BL161" s="14" t="s">
        <v>233</v>
      </c>
      <c r="BM161" s="161" t="s">
        <v>419</v>
      </c>
    </row>
    <row r="162" spans="1:65" s="2" customFormat="1" ht="16.5" customHeight="1">
      <c r="A162" s="26"/>
      <c r="B162" s="149"/>
      <c r="C162" s="167" t="s">
        <v>283</v>
      </c>
      <c r="D162" s="167" t="s">
        <v>362</v>
      </c>
      <c r="E162" s="168" t="s">
        <v>2476</v>
      </c>
      <c r="F162" s="169" t="s">
        <v>2477</v>
      </c>
      <c r="G162" s="170" t="s">
        <v>269</v>
      </c>
      <c r="H162" s="171">
        <v>1</v>
      </c>
      <c r="I162" s="172">
        <v>134.27000000000001</v>
      </c>
      <c r="J162" s="172">
        <f t="shared" si="20"/>
        <v>134.27000000000001</v>
      </c>
      <c r="K162" s="173"/>
      <c r="L162" s="174"/>
      <c r="M162" s="175" t="s">
        <v>1</v>
      </c>
      <c r="N162" s="176" t="s">
        <v>37</v>
      </c>
      <c r="O162" s="159">
        <v>0</v>
      </c>
      <c r="P162" s="159">
        <f t="shared" si="21"/>
        <v>0</v>
      </c>
      <c r="Q162" s="159">
        <v>0</v>
      </c>
      <c r="R162" s="159">
        <f t="shared" si="22"/>
        <v>0</v>
      </c>
      <c r="S162" s="159">
        <v>0</v>
      </c>
      <c r="T162" s="160">
        <f t="shared" si="23"/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243</v>
      </c>
      <c r="AT162" s="161" t="s">
        <v>362</v>
      </c>
      <c r="AU162" s="161" t="s">
        <v>83</v>
      </c>
      <c r="AY162" s="14" t="s">
        <v>226</v>
      </c>
      <c r="BE162" s="162">
        <f t="shared" si="24"/>
        <v>0</v>
      </c>
      <c r="BF162" s="162">
        <f t="shared" si="25"/>
        <v>134.27000000000001</v>
      </c>
      <c r="BG162" s="162">
        <f t="shared" si="26"/>
        <v>0</v>
      </c>
      <c r="BH162" s="162">
        <f t="shared" si="27"/>
        <v>0</v>
      </c>
      <c r="BI162" s="162">
        <f t="shared" si="28"/>
        <v>0</v>
      </c>
      <c r="BJ162" s="14" t="s">
        <v>83</v>
      </c>
      <c r="BK162" s="162">
        <f t="shared" si="29"/>
        <v>134.27000000000001</v>
      </c>
      <c r="BL162" s="14" t="s">
        <v>233</v>
      </c>
      <c r="BM162" s="161" t="s">
        <v>424</v>
      </c>
    </row>
    <row r="163" spans="1:65" s="2" customFormat="1" ht="16.5" customHeight="1">
      <c r="A163" s="26"/>
      <c r="B163" s="149"/>
      <c r="C163" s="167" t="s">
        <v>425</v>
      </c>
      <c r="D163" s="167" t="s">
        <v>362</v>
      </c>
      <c r="E163" s="168" t="s">
        <v>2478</v>
      </c>
      <c r="F163" s="169" t="s">
        <v>2479</v>
      </c>
      <c r="G163" s="170" t="s">
        <v>269</v>
      </c>
      <c r="H163" s="171">
        <v>1</v>
      </c>
      <c r="I163" s="172">
        <v>12.65</v>
      </c>
      <c r="J163" s="172">
        <f t="shared" si="20"/>
        <v>12.65</v>
      </c>
      <c r="K163" s="173"/>
      <c r="L163" s="174"/>
      <c r="M163" s="175" t="s">
        <v>1</v>
      </c>
      <c r="N163" s="176" t="s">
        <v>37</v>
      </c>
      <c r="O163" s="159">
        <v>0</v>
      </c>
      <c r="P163" s="159">
        <f t="shared" si="21"/>
        <v>0</v>
      </c>
      <c r="Q163" s="159">
        <v>0</v>
      </c>
      <c r="R163" s="159">
        <f t="shared" si="22"/>
        <v>0</v>
      </c>
      <c r="S163" s="159">
        <v>0</v>
      </c>
      <c r="T163" s="160">
        <f t="shared" si="2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243</v>
      </c>
      <c r="AT163" s="161" t="s">
        <v>362</v>
      </c>
      <c r="AU163" s="161" t="s">
        <v>83</v>
      </c>
      <c r="AY163" s="14" t="s">
        <v>226</v>
      </c>
      <c r="BE163" s="162">
        <f t="shared" si="24"/>
        <v>0</v>
      </c>
      <c r="BF163" s="162">
        <f t="shared" si="25"/>
        <v>12.65</v>
      </c>
      <c r="BG163" s="162">
        <f t="shared" si="26"/>
        <v>0</v>
      </c>
      <c r="BH163" s="162">
        <f t="shared" si="27"/>
        <v>0</v>
      </c>
      <c r="BI163" s="162">
        <f t="shared" si="28"/>
        <v>0</v>
      </c>
      <c r="BJ163" s="14" t="s">
        <v>83</v>
      </c>
      <c r="BK163" s="162">
        <f t="shared" si="29"/>
        <v>12.65</v>
      </c>
      <c r="BL163" s="14" t="s">
        <v>233</v>
      </c>
      <c r="BM163" s="161" t="s">
        <v>428</v>
      </c>
    </row>
    <row r="164" spans="1:65" s="2" customFormat="1" ht="24.2" customHeight="1">
      <c r="A164" s="26"/>
      <c r="B164" s="149"/>
      <c r="C164" s="150" t="s">
        <v>288</v>
      </c>
      <c r="D164" s="150" t="s">
        <v>229</v>
      </c>
      <c r="E164" s="151" t="s">
        <v>2441</v>
      </c>
      <c r="F164" s="152" t="s">
        <v>2372</v>
      </c>
      <c r="G164" s="153" t="s">
        <v>269</v>
      </c>
      <c r="H164" s="154">
        <v>1</v>
      </c>
      <c r="I164" s="155">
        <v>28.15</v>
      </c>
      <c r="J164" s="155">
        <f t="shared" si="20"/>
        <v>28.15</v>
      </c>
      <c r="K164" s="156"/>
      <c r="L164" s="27"/>
      <c r="M164" s="157" t="s">
        <v>1</v>
      </c>
      <c r="N164" s="158" t="s">
        <v>37</v>
      </c>
      <c r="O164" s="159">
        <v>0</v>
      </c>
      <c r="P164" s="159">
        <f t="shared" si="21"/>
        <v>0</v>
      </c>
      <c r="Q164" s="159">
        <v>0</v>
      </c>
      <c r="R164" s="159">
        <f t="shared" si="22"/>
        <v>0</v>
      </c>
      <c r="S164" s="159">
        <v>0</v>
      </c>
      <c r="T164" s="160">
        <f t="shared" si="2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233</v>
      </c>
      <c r="AT164" s="161" t="s">
        <v>229</v>
      </c>
      <c r="AU164" s="161" t="s">
        <v>83</v>
      </c>
      <c r="AY164" s="14" t="s">
        <v>226</v>
      </c>
      <c r="BE164" s="162">
        <f t="shared" si="24"/>
        <v>0</v>
      </c>
      <c r="BF164" s="162">
        <f t="shared" si="25"/>
        <v>28.15</v>
      </c>
      <c r="BG164" s="162">
        <f t="shared" si="26"/>
        <v>0</v>
      </c>
      <c r="BH164" s="162">
        <f t="shared" si="27"/>
        <v>0</v>
      </c>
      <c r="BI164" s="162">
        <f t="shared" si="28"/>
        <v>0</v>
      </c>
      <c r="BJ164" s="14" t="s">
        <v>83</v>
      </c>
      <c r="BK164" s="162">
        <f t="shared" si="29"/>
        <v>28.15</v>
      </c>
      <c r="BL164" s="14" t="s">
        <v>233</v>
      </c>
      <c r="BM164" s="161" t="s">
        <v>431</v>
      </c>
    </row>
    <row r="165" spans="1:65" s="2" customFormat="1" ht="16.5" customHeight="1">
      <c r="A165" s="26"/>
      <c r="B165" s="149"/>
      <c r="C165" s="167" t="s">
        <v>432</v>
      </c>
      <c r="D165" s="167" t="s">
        <v>362</v>
      </c>
      <c r="E165" s="168" t="s">
        <v>2480</v>
      </c>
      <c r="F165" s="169" t="s">
        <v>2481</v>
      </c>
      <c r="G165" s="170" t="s">
        <v>269</v>
      </c>
      <c r="H165" s="171">
        <v>1</v>
      </c>
      <c r="I165" s="172">
        <v>172.7</v>
      </c>
      <c r="J165" s="172">
        <f t="shared" si="20"/>
        <v>172.7</v>
      </c>
      <c r="K165" s="173"/>
      <c r="L165" s="174"/>
      <c r="M165" s="175" t="s">
        <v>1</v>
      </c>
      <c r="N165" s="176" t="s">
        <v>37</v>
      </c>
      <c r="O165" s="159">
        <v>0</v>
      </c>
      <c r="P165" s="159">
        <f t="shared" si="21"/>
        <v>0</v>
      </c>
      <c r="Q165" s="159">
        <v>0</v>
      </c>
      <c r="R165" s="159">
        <f t="shared" si="22"/>
        <v>0</v>
      </c>
      <c r="S165" s="159">
        <v>0</v>
      </c>
      <c r="T165" s="160">
        <f t="shared" si="2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243</v>
      </c>
      <c r="AT165" s="161" t="s">
        <v>362</v>
      </c>
      <c r="AU165" s="161" t="s">
        <v>83</v>
      </c>
      <c r="AY165" s="14" t="s">
        <v>226</v>
      </c>
      <c r="BE165" s="162">
        <f t="shared" si="24"/>
        <v>0</v>
      </c>
      <c r="BF165" s="162">
        <f t="shared" si="25"/>
        <v>172.7</v>
      </c>
      <c r="BG165" s="162">
        <f t="shared" si="26"/>
        <v>0</v>
      </c>
      <c r="BH165" s="162">
        <f t="shared" si="27"/>
        <v>0</v>
      </c>
      <c r="BI165" s="162">
        <f t="shared" si="28"/>
        <v>0</v>
      </c>
      <c r="BJ165" s="14" t="s">
        <v>83</v>
      </c>
      <c r="BK165" s="162">
        <f t="shared" si="29"/>
        <v>172.7</v>
      </c>
      <c r="BL165" s="14" t="s">
        <v>233</v>
      </c>
      <c r="BM165" s="161" t="s">
        <v>435</v>
      </c>
    </row>
    <row r="166" spans="1:65" s="12" customFormat="1" ht="22.9" customHeight="1">
      <c r="B166" s="137"/>
      <c r="D166" s="138" t="s">
        <v>70</v>
      </c>
      <c r="E166" s="147" t="s">
        <v>2482</v>
      </c>
      <c r="F166" s="147" t="s">
        <v>2483</v>
      </c>
      <c r="J166" s="148">
        <f>BK166</f>
        <v>3912.67</v>
      </c>
      <c r="L166" s="137"/>
      <c r="M166" s="141"/>
      <c r="N166" s="142"/>
      <c r="O166" s="142"/>
      <c r="P166" s="143">
        <f>SUM(P167:P168)</f>
        <v>0</v>
      </c>
      <c r="Q166" s="142"/>
      <c r="R166" s="143">
        <f>SUM(R167:R168)</f>
        <v>0</v>
      </c>
      <c r="S166" s="142"/>
      <c r="T166" s="144">
        <f>SUM(T167:T168)</f>
        <v>0</v>
      </c>
      <c r="AR166" s="138" t="s">
        <v>78</v>
      </c>
      <c r="AT166" s="145" t="s">
        <v>70</v>
      </c>
      <c r="AU166" s="145" t="s">
        <v>78</v>
      </c>
      <c r="AY166" s="138" t="s">
        <v>226</v>
      </c>
      <c r="BK166" s="146">
        <f>SUM(BK167:BK168)</f>
        <v>3912.67</v>
      </c>
    </row>
    <row r="167" spans="1:65" s="2" customFormat="1" ht="16.5" customHeight="1">
      <c r="A167" s="26"/>
      <c r="B167" s="149"/>
      <c r="C167" s="150" t="s">
        <v>296</v>
      </c>
      <c r="D167" s="150" t="s">
        <v>229</v>
      </c>
      <c r="E167" s="151" t="s">
        <v>2484</v>
      </c>
      <c r="F167" s="152" t="s">
        <v>2485</v>
      </c>
      <c r="G167" s="153" t="s">
        <v>352</v>
      </c>
      <c r="H167" s="154">
        <v>17.28</v>
      </c>
      <c r="I167" s="155">
        <v>25.71</v>
      </c>
      <c r="J167" s="155">
        <f>ROUND(I167*H167,2)</f>
        <v>444.27</v>
      </c>
      <c r="K167" s="156"/>
      <c r="L167" s="27"/>
      <c r="M167" s="157" t="s">
        <v>1</v>
      </c>
      <c r="N167" s="158" t="s">
        <v>37</v>
      </c>
      <c r="O167" s="159">
        <v>0</v>
      </c>
      <c r="P167" s="159">
        <f>O167*H167</f>
        <v>0</v>
      </c>
      <c r="Q167" s="159">
        <v>0</v>
      </c>
      <c r="R167" s="159">
        <f>Q167*H167</f>
        <v>0</v>
      </c>
      <c r="S167" s="159">
        <v>0</v>
      </c>
      <c r="T167" s="160">
        <f>S167*H167</f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233</v>
      </c>
      <c r="AT167" s="161" t="s">
        <v>229</v>
      </c>
      <c r="AU167" s="161" t="s">
        <v>83</v>
      </c>
      <c r="AY167" s="14" t="s">
        <v>226</v>
      </c>
      <c r="BE167" s="162">
        <f>IF(N167="základná",J167,0)</f>
        <v>0</v>
      </c>
      <c r="BF167" s="162">
        <f>IF(N167="znížená",J167,0)</f>
        <v>444.27</v>
      </c>
      <c r="BG167" s="162">
        <f>IF(N167="zákl. prenesená",J167,0)</f>
        <v>0</v>
      </c>
      <c r="BH167" s="162">
        <f>IF(N167="zníž. prenesená",J167,0)</f>
        <v>0</v>
      </c>
      <c r="BI167" s="162">
        <f>IF(N167="nulová",J167,0)</f>
        <v>0</v>
      </c>
      <c r="BJ167" s="14" t="s">
        <v>83</v>
      </c>
      <c r="BK167" s="162">
        <f>ROUND(I167*H167,2)</f>
        <v>444.27</v>
      </c>
      <c r="BL167" s="14" t="s">
        <v>233</v>
      </c>
      <c r="BM167" s="161" t="s">
        <v>438</v>
      </c>
    </row>
    <row r="168" spans="1:65" s="2" customFormat="1" ht="24.2" customHeight="1">
      <c r="A168" s="26"/>
      <c r="B168" s="149"/>
      <c r="C168" s="167" t="s">
        <v>441</v>
      </c>
      <c r="D168" s="167" t="s">
        <v>362</v>
      </c>
      <c r="E168" s="168" t="s">
        <v>2486</v>
      </c>
      <c r="F168" s="169" t="s">
        <v>2487</v>
      </c>
      <c r="G168" s="170" t="s">
        <v>269</v>
      </c>
      <c r="H168" s="171">
        <v>40</v>
      </c>
      <c r="I168" s="172">
        <v>86.71</v>
      </c>
      <c r="J168" s="172">
        <f>ROUND(I168*H168,2)</f>
        <v>3468.4</v>
      </c>
      <c r="K168" s="173"/>
      <c r="L168" s="174"/>
      <c r="M168" s="175" t="s">
        <v>1</v>
      </c>
      <c r="N168" s="176" t="s">
        <v>37</v>
      </c>
      <c r="O168" s="159">
        <v>0</v>
      </c>
      <c r="P168" s="159">
        <f>O168*H168</f>
        <v>0</v>
      </c>
      <c r="Q168" s="159">
        <v>0</v>
      </c>
      <c r="R168" s="159">
        <f>Q168*H168</f>
        <v>0</v>
      </c>
      <c r="S168" s="159">
        <v>0</v>
      </c>
      <c r="T168" s="160">
        <f>S168*H168</f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243</v>
      </c>
      <c r="AT168" s="161" t="s">
        <v>362</v>
      </c>
      <c r="AU168" s="161" t="s">
        <v>83</v>
      </c>
      <c r="AY168" s="14" t="s">
        <v>226</v>
      </c>
      <c r="BE168" s="162">
        <f>IF(N168="základná",J168,0)</f>
        <v>0</v>
      </c>
      <c r="BF168" s="162">
        <f>IF(N168="znížená",J168,0)</f>
        <v>3468.4</v>
      </c>
      <c r="BG168" s="162">
        <f>IF(N168="zákl. prenesená",J168,0)</f>
        <v>0</v>
      </c>
      <c r="BH168" s="162">
        <f>IF(N168="zníž. prenesená",J168,0)</f>
        <v>0</v>
      </c>
      <c r="BI168" s="162">
        <f>IF(N168="nulová",J168,0)</f>
        <v>0</v>
      </c>
      <c r="BJ168" s="14" t="s">
        <v>83</v>
      </c>
      <c r="BK168" s="162">
        <f>ROUND(I168*H168,2)</f>
        <v>3468.4</v>
      </c>
      <c r="BL168" s="14" t="s">
        <v>233</v>
      </c>
      <c r="BM168" s="161" t="s">
        <v>444</v>
      </c>
    </row>
    <row r="169" spans="1:65" s="12" customFormat="1" ht="22.9" customHeight="1">
      <c r="B169" s="137"/>
      <c r="D169" s="138" t="s">
        <v>70</v>
      </c>
      <c r="E169" s="147" t="s">
        <v>284</v>
      </c>
      <c r="F169" s="147" t="s">
        <v>285</v>
      </c>
      <c r="J169" s="148">
        <f>BK169</f>
        <v>124.95</v>
      </c>
      <c r="L169" s="137"/>
      <c r="M169" s="141"/>
      <c r="N169" s="142"/>
      <c r="O169" s="142"/>
      <c r="P169" s="143">
        <f>P170</f>
        <v>0</v>
      </c>
      <c r="Q169" s="142"/>
      <c r="R169" s="143">
        <f>R170</f>
        <v>0</v>
      </c>
      <c r="S169" s="142"/>
      <c r="T169" s="144">
        <f>T170</f>
        <v>0</v>
      </c>
      <c r="AR169" s="138" t="s">
        <v>78</v>
      </c>
      <c r="AT169" s="145" t="s">
        <v>70</v>
      </c>
      <c r="AU169" s="145" t="s">
        <v>78</v>
      </c>
      <c r="AY169" s="138" t="s">
        <v>226</v>
      </c>
      <c r="BK169" s="146">
        <f>BK170</f>
        <v>124.95</v>
      </c>
    </row>
    <row r="170" spans="1:65" s="2" customFormat="1" ht="33" customHeight="1">
      <c r="A170" s="26"/>
      <c r="B170" s="149"/>
      <c r="C170" s="150" t="s">
        <v>299</v>
      </c>
      <c r="D170" s="150" t="s">
        <v>229</v>
      </c>
      <c r="E170" s="151" t="s">
        <v>895</v>
      </c>
      <c r="F170" s="152" t="s">
        <v>896</v>
      </c>
      <c r="G170" s="153" t="s">
        <v>242</v>
      </c>
      <c r="H170" s="154">
        <v>3.4969999999999999</v>
      </c>
      <c r="I170" s="155">
        <v>35.729999999999997</v>
      </c>
      <c r="J170" s="155">
        <f>ROUND(I170*H170,2)</f>
        <v>124.95</v>
      </c>
      <c r="K170" s="156"/>
      <c r="L170" s="27"/>
      <c r="M170" s="163" t="s">
        <v>1</v>
      </c>
      <c r="N170" s="164" t="s">
        <v>37</v>
      </c>
      <c r="O170" s="165">
        <v>0</v>
      </c>
      <c r="P170" s="165">
        <f>O170*H170</f>
        <v>0</v>
      </c>
      <c r="Q170" s="165">
        <v>0</v>
      </c>
      <c r="R170" s="165">
        <f>Q170*H170</f>
        <v>0</v>
      </c>
      <c r="S170" s="165">
        <v>0</v>
      </c>
      <c r="T170" s="166">
        <f>S170*H170</f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233</v>
      </c>
      <c r="AT170" s="161" t="s">
        <v>229</v>
      </c>
      <c r="AU170" s="161" t="s">
        <v>83</v>
      </c>
      <c r="AY170" s="14" t="s">
        <v>226</v>
      </c>
      <c r="BE170" s="162">
        <f>IF(N170="základná",J170,0)</f>
        <v>0</v>
      </c>
      <c r="BF170" s="162">
        <f>IF(N170="znížená",J170,0)</f>
        <v>124.95</v>
      </c>
      <c r="BG170" s="162">
        <f>IF(N170="zákl. prenesená",J170,0)</f>
        <v>0</v>
      </c>
      <c r="BH170" s="162">
        <f>IF(N170="zníž. prenesená",J170,0)</f>
        <v>0</v>
      </c>
      <c r="BI170" s="162">
        <f>IF(N170="nulová",J170,0)</f>
        <v>0</v>
      </c>
      <c r="BJ170" s="14" t="s">
        <v>83</v>
      </c>
      <c r="BK170" s="162">
        <f>ROUND(I170*H170,2)</f>
        <v>124.95</v>
      </c>
      <c r="BL170" s="14" t="s">
        <v>233</v>
      </c>
      <c r="BM170" s="161" t="s">
        <v>447</v>
      </c>
    </row>
    <row r="171" spans="1:65" s="2" customFormat="1" ht="6.95" customHeight="1">
      <c r="A171" s="26"/>
      <c r="B171" s="44"/>
      <c r="C171" s="45"/>
      <c r="D171" s="45"/>
      <c r="E171" s="45"/>
      <c r="F171" s="45"/>
      <c r="G171" s="45"/>
      <c r="H171" s="45"/>
      <c r="I171" s="45"/>
      <c r="J171" s="45"/>
      <c r="K171" s="45"/>
      <c r="L171" s="27"/>
      <c r="M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</row>
    <row r="173" spans="1:65">
      <c r="H173" s="179"/>
    </row>
  </sheetData>
  <autoFilter ref="C126:K170" xr:uid="{00000000-0009-0000-0000-000016000000}"/>
  <mergeCells count="11">
    <mergeCell ref="E119:H119"/>
    <mergeCell ref="E7:H7"/>
    <mergeCell ref="E9:H9"/>
    <mergeCell ref="E11:H11"/>
    <mergeCell ref="E29:H29"/>
    <mergeCell ref="E85:H85"/>
    <mergeCell ref="L2:V2"/>
    <mergeCell ref="E87:H87"/>
    <mergeCell ref="E89:H89"/>
    <mergeCell ref="E115:H115"/>
    <mergeCell ref="E117:H117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BM159"/>
  <sheetViews>
    <sheetView showGridLines="0" topLeftCell="A123" workbookViewId="0">
      <selection activeCell="I123" sqref="I123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176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s="1" customFormat="1" ht="12" customHeight="1">
      <c r="B8" s="17"/>
      <c r="D8" s="23" t="s">
        <v>192</v>
      </c>
      <c r="L8" s="17"/>
    </row>
    <row r="9" spans="1:46" s="2" customFormat="1" ht="16.5" customHeight="1">
      <c r="A9" s="26"/>
      <c r="B9" s="27"/>
      <c r="C9" s="26"/>
      <c r="D9" s="26"/>
      <c r="E9" s="224" t="s">
        <v>2396</v>
      </c>
      <c r="F9" s="223"/>
      <c r="G9" s="223"/>
      <c r="H9" s="223"/>
      <c r="I9" s="26"/>
      <c r="J9" s="26"/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 ht="12" customHeight="1">
      <c r="A10" s="26"/>
      <c r="B10" s="27"/>
      <c r="C10" s="26"/>
      <c r="D10" s="23" t="s">
        <v>194</v>
      </c>
      <c r="E10" s="26"/>
      <c r="F10" s="26"/>
      <c r="G10" s="26"/>
      <c r="H10" s="26"/>
      <c r="I10" s="26"/>
      <c r="J10" s="26"/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16.5" customHeight="1">
      <c r="A11" s="26"/>
      <c r="B11" s="27"/>
      <c r="C11" s="26"/>
      <c r="D11" s="26"/>
      <c r="E11" s="189" t="s">
        <v>2488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>
      <c r="A12" s="26"/>
      <c r="B12" s="27"/>
      <c r="C12" s="26"/>
      <c r="D12" s="26"/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2" customHeight="1">
      <c r="A13" s="26"/>
      <c r="B13" s="27"/>
      <c r="C13" s="26"/>
      <c r="D13" s="23" t="s">
        <v>14</v>
      </c>
      <c r="E13" s="26"/>
      <c r="F13" s="21" t="s">
        <v>1</v>
      </c>
      <c r="G13" s="26"/>
      <c r="H13" s="26"/>
      <c r="I13" s="23" t="s">
        <v>15</v>
      </c>
      <c r="J13" s="21" t="s">
        <v>1</v>
      </c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12" customHeight="1">
      <c r="A14" s="26"/>
      <c r="B14" s="27"/>
      <c r="C14" s="26"/>
      <c r="D14" s="23" t="s">
        <v>16</v>
      </c>
      <c r="E14" s="26"/>
      <c r="F14" s="21" t="s">
        <v>17</v>
      </c>
      <c r="G14" s="26"/>
      <c r="H14" s="26"/>
      <c r="I14" s="23" t="s">
        <v>18</v>
      </c>
      <c r="J14" s="52" t="str">
        <f>'Rekapitulácia stavby'!AN8</f>
        <v>12. 5. 2022</v>
      </c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0.9" customHeight="1">
      <c r="A15" s="26"/>
      <c r="B15" s="27"/>
      <c r="C15" s="26"/>
      <c r="D15" s="26"/>
      <c r="E15" s="26"/>
      <c r="F15" s="26"/>
      <c r="G15" s="26"/>
      <c r="H15" s="26"/>
      <c r="I15" s="26"/>
      <c r="J15" s="26"/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20</v>
      </c>
      <c r="E16" s="26"/>
      <c r="F16" s="26"/>
      <c r="G16" s="26"/>
      <c r="H16" s="26"/>
      <c r="I16" s="23" t="s">
        <v>21</v>
      </c>
      <c r="J16" s="21" t="s">
        <v>1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8" customHeight="1">
      <c r="A17" s="26"/>
      <c r="B17" s="27"/>
      <c r="C17" s="26"/>
      <c r="D17" s="26"/>
      <c r="E17" s="21" t="s">
        <v>22</v>
      </c>
      <c r="F17" s="26"/>
      <c r="G17" s="26"/>
      <c r="H17" s="26"/>
      <c r="I17" s="23" t="s">
        <v>23</v>
      </c>
      <c r="J17" s="21" t="s">
        <v>1</v>
      </c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6.95" customHeight="1">
      <c r="A18" s="26"/>
      <c r="B18" s="27"/>
      <c r="C18" s="26"/>
      <c r="D18" s="26"/>
      <c r="E18" s="26"/>
      <c r="F18" s="26"/>
      <c r="G18" s="26"/>
      <c r="H18" s="26"/>
      <c r="I18" s="26"/>
      <c r="J18" s="26"/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2" customHeight="1">
      <c r="A19" s="26"/>
      <c r="B19" s="27"/>
      <c r="C19" s="26"/>
      <c r="D19" s="23" t="s">
        <v>24</v>
      </c>
      <c r="E19" s="26"/>
      <c r="F19" s="26"/>
      <c r="G19" s="26"/>
      <c r="H19" s="26"/>
      <c r="I19" s="23" t="s">
        <v>21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18" customHeight="1">
      <c r="A20" s="26"/>
      <c r="B20" s="27"/>
      <c r="C20" s="26"/>
      <c r="D20" s="26"/>
      <c r="E20" s="21" t="s">
        <v>25</v>
      </c>
      <c r="F20" s="26"/>
      <c r="G20" s="26"/>
      <c r="H20" s="26"/>
      <c r="I20" s="23" t="s">
        <v>23</v>
      </c>
      <c r="J20" s="21" t="s">
        <v>1</v>
      </c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6.95" customHeight="1">
      <c r="A21" s="26"/>
      <c r="B21" s="27"/>
      <c r="C21" s="26"/>
      <c r="D21" s="26"/>
      <c r="E21" s="26"/>
      <c r="F21" s="26"/>
      <c r="G21" s="26"/>
      <c r="H21" s="26"/>
      <c r="I21" s="26"/>
      <c r="J21" s="26"/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2" customHeight="1">
      <c r="A22" s="26"/>
      <c r="B22" s="27"/>
      <c r="C22" s="26"/>
      <c r="D22" s="23" t="s">
        <v>26</v>
      </c>
      <c r="E22" s="26"/>
      <c r="F22" s="26"/>
      <c r="G22" s="26"/>
      <c r="H22" s="26"/>
      <c r="I22" s="23" t="s">
        <v>21</v>
      </c>
      <c r="J22" s="21" t="str">
        <f>IF('Rekapitulácia stavby'!AN16="","",'Rekapitulácia stavby'!AN16)</f>
        <v/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18" customHeight="1">
      <c r="A23" s="26"/>
      <c r="B23" s="27"/>
      <c r="C23" s="26"/>
      <c r="D23" s="26"/>
      <c r="E23" s="21" t="str">
        <f>IF('Rekapitulácia stavby'!E17="","",'Rekapitulácia stavby'!E17)</f>
        <v xml:space="preserve"> </v>
      </c>
      <c r="F23" s="26"/>
      <c r="G23" s="26"/>
      <c r="H23" s="26"/>
      <c r="I23" s="23" t="s">
        <v>23</v>
      </c>
      <c r="J23" s="21" t="str">
        <f>IF('Rekapitulácia stavby'!AN17="","",'Rekapitulácia stavby'!AN17)</f>
        <v/>
      </c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6.95" customHeight="1">
      <c r="A24" s="26"/>
      <c r="B24" s="27"/>
      <c r="C24" s="26"/>
      <c r="D24" s="26"/>
      <c r="E24" s="26"/>
      <c r="F24" s="26"/>
      <c r="G24" s="26"/>
      <c r="H24" s="26"/>
      <c r="I24" s="26"/>
      <c r="J24" s="26"/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2" customHeight="1">
      <c r="A25" s="26"/>
      <c r="B25" s="27"/>
      <c r="C25" s="26"/>
      <c r="D25" s="23" t="s">
        <v>29</v>
      </c>
      <c r="E25" s="26"/>
      <c r="F25" s="26"/>
      <c r="G25" s="26"/>
      <c r="H25" s="26"/>
      <c r="I25" s="23" t="s">
        <v>21</v>
      </c>
      <c r="J25" s="21" t="str">
        <f>IF('Rekapitulácia stavby'!AN19="","",'Rekapitulácia stavby'!AN19)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18" customHeight="1">
      <c r="A26" s="26"/>
      <c r="B26" s="27"/>
      <c r="C26" s="26"/>
      <c r="D26" s="26"/>
      <c r="E26" s="21" t="str">
        <f>IF('Rekapitulácia stavby'!E20="","",'Rekapitulácia stavby'!E20)</f>
        <v xml:space="preserve"> </v>
      </c>
      <c r="F26" s="26"/>
      <c r="G26" s="26"/>
      <c r="H26" s="26"/>
      <c r="I26" s="23" t="s">
        <v>23</v>
      </c>
      <c r="J26" s="21" t="str">
        <f>IF('Rekapitulácia stavby'!AN20="","",'Rekapitulácia stavby'!AN20)</f>
        <v/>
      </c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6.95" customHeight="1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2" customHeight="1">
      <c r="A28" s="26"/>
      <c r="B28" s="27"/>
      <c r="C28" s="26"/>
      <c r="D28" s="23" t="s">
        <v>30</v>
      </c>
      <c r="E28" s="26"/>
      <c r="F28" s="26"/>
      <c r="G28" s="26"/>
      <c r="H28" s="26"/>
      <c r="I28" s="26"/>
      <c r="J28" s="26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8" customFormat="1" ht="16.5" customHeight="1">
      <c r="A29" s="98"/>
      <c r="B29" s="99"/>
      <c r="C29" s="98"/>
      <c r="D29" s="98"/>
      <c r="E29" s="218" t="s">
        <v>1</v>
      </c>
      <c r="F29" s="218"/>
      <c r="G29" s="218"/>
      <c r="H29" s="218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6.95" customHeight="1">
      <c r="A30" s="26"/>
      <c r="B30" s="27"/>
      <c r="C30" s="26"/>
      <c r="D30" s="26"/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6.95" customHeight="1">
      <c r="A31" s="26"/>
      <c r="B31" s="27"/>
      <c r="C31" s="26"/>
      <c r="D31" s="63"/>
      <c r="E31" s="63"/>
      <c r="F31" s="63"/>
      <c r="G31" s="63"/>
      <c r="H31" s="63"/>
      <c r="I31" s="63"/>
      <c r="J31" s="63"/>
      <c r="K31" s="63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25.35" customHeight="1">
      <c r="A32" s="26"/>
      <c r="B32" s="27"/>
      <c r="C32" s="26"/>
      <c r="D32" s="101" t="s">
        <v>31</v>
      </c>
      <c r="E32" s="26"/>
      <c r="F32" s="26"/>
      <c r="G32" s="26"/>
      <c r="H32" s="26"/>
      <c r="I32" s="26"/>
      <c r="J32" s="68">
        <f>ROUND(J124, 2)</f>
        <v>8456.2099999999991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customHeight="1">
      <c r="A34" s="26"/>
      <c r="B34" s="27"/>
      <c r="C34" s="26"/>
      <c r="D34" s="26"/>
      <c r="E34" s="26"/>
      <c r="F34" s="30" t="s">
        <v>33</v>
      </c>
      <c r="G34" s="26"/>
      <c r="H34" s="26"/>
      <c r="I34" s="30" t="s">
        <v>32</v>
      </c>
      <c r="J34" s="30" t="s">
        <v>34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customHeight="1">
      <c r="A35" s="26"/>
      <c r="B35" s="27"/>
      <c r="C35" s="26"/>
      <c r="D35" s="97" t="s">
        <v>35</v>
      </c>
      <c r="E35" s="32" t="s">
        <v>36</v>
      </c>
      <c r="F35" s="102">
        <f>ROUND((SUM(BE124:BE156)),  2)</f>
        <v>0</v>
      </c>
      <c r="G35" s="103"/>
      <c r="H35" s="103"/>
      <c r="I35" s="104">
        <v>0.2</v>
      </c>
      <c r="J35" s="102">
        <f>ROUND(((SUM(BE124:BE156))*I35),  2)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32" t="s">
        <v>37</v>
      </c>
      <c r="F36" s="105">
        <f>ROUND((SUM(BF124:BF156)),  2)</f>
        <v>8456.2099999999991</v>
      </c>
      <c r="G36" s="26"/>
      <c r="H36" s="26"/>
      <c r="I36" s="106">
        <v>0.2</v>
      </c>
      <c r="J36" s="105">
        <f>ROUND(((SUM(BF124:BF156))*I36),  2)</f>
        <v>1691.24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hidden="1" customHeight="1">
      <c r="A37" s="26"/>
      <c r="B37" s="27"/>
      <c r="C37" s="26"/>
      <c r="D37" s="26"/>
      <c r="E37" s="23" t="s">
        <v>38</v>
      </c>
      <c r="F37" s="105">
        <f>ROUND((SUM(BG124:BG156)),  2)</f>
        <v>0</v>
      </c>
      <c r="G37" s="26"/>
      <c r="H37" s="26"/>
      <c r="I37" s="106">
        <v>0.2</v>
      </c>
      <c r="J37" s="105">
        <f>0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hidden="1" customHeight="1">
      <c r="A38" s="26"/>
      <c r="B38" s="27"/>
      <c r="C38" s="26"/>
      <c r="D38" s="26"/>
      <c r="E38" s="23" t="s">
        <v>39</v>
      </c>
      <c r="F38" s="105">
        <f>ROUND((SUM(BH124:BH156)),  2)</f>
        <v>0</v>
      </c>
      <c r="G38" s="26"/>
      <c r="H38" s="26"/>
      <c r="I38" s="106">
        <v>0.2</v>
      </c>
      <c r="J38" s="105">
        <f>0</f>
        <v>0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32" t="s">
        <v>40</v>
      </c>
      <c r="F39" s="102">
        <f>ROUND((SUM(BI124:BI156)),  2)</f>
        <v>0</v>
      </c>
      <c r="G39" s="103"/>
      <c r="H39" s="103"/>
      <c r="I39" s="104">
        <v>0</v>
      </c>
      <c r="J39" s="102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6.95" customHeight="1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25.35" customHeight="1">
      <c r="A41" s="26"/>
      <c r="B41" s="27"/>
      <c r="C41" s="107"/>
      <c r="D41" s="108" t="s">
        <v>41</v>
      </c>
      <c r="E41" s="57"/>
      <c r="F41" s="57"/>
      <c r="G41" s="109" t="s">
        <v>42</v>
      </c>
      <c r="H41" s="110" t="s">
        <v>43</v>
      </c>
      <c r="I41" s="57"/>
      <c r="J41" s="111">
        <f>SUM(J32:J39)</f>
        <v>10147.449999999999</v>
      </c>
      <c r="K41" s="112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14.4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2" customFormat="1" ht="16.5" customHeight="1">
      <c r="A87" s="26"/>
      <c r="B87" s="27"/>
      <c r="C87" s="26"/>
      <c r="D87" s="26"/>
      <c r="E87" s="224" t="s">
        <v>2396</v>
      </c>
      <c r="F87" s="223"/>
      <c r="G87" s="223"/>
      <c r="H87" s="223"/>
      <c r="I87" s="26"/>
      <c r="J87" s="26"/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31" s="2" customFormat="1" ht="12" customHeight="1">
      <c r="A88" s="26"/>
      <c r="B88" s="27"/>
      <c r="C88" s="23" t="s">
        <v>194</v>
      </c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31" s="2" customFormat="1" ht="16.5" customHeight="1">
      <c r="A89" s="26"/>
      <c r="B89" s="27"/>
      <c r="C89" s="26"/>
      <c r="D89" s="26"/>
      <c r="E89" s="189" t="str">
        <f>E11</f>
        <v>SO 05.3 - Vsakovacie studne VST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6.95" customHeight="1">
      <c r="A90" s="26"/>
      <c r="B90" s="27"/>
      <c r="C90" s="26"/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2" customHeight="1">
      <c r="A91" s="26"/>
      <c r="B91" s="27"/>
      <c r="C91" s="23" t="s">
        <v>16</v>
      </c>
      <c r="D91" s="26"/>
      <c r="E91" s="26"/>
      <c r="F91" s="21" t="str">
        <f>F14</f>
        <v>kú: Jelka,p.č.:1174/1,4,24,25</v>
      </c>
      <c r="G91" s="26"/>
      <c r="H91" s="26"/>
      <c r="I91" s="23" t="s">
        <v>18</v>
      </c>
      <c r="J91" s="52" t="str">
        <f>IF(J14="","",J14)</f>
        <v>12. 5. 2022</v>
      </c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5.2" customHeight="1">
      <c r="A93" s="26"/>
      <c r="B93" s="27"/>
      <c r="C93" s="23" t="s">
        <v>20</v>
      </c>
      <c r="D93" s="26"/>
      <c r="E93" s="26"/>
      <c r="F93" s="21" t="str">
        <f>E17</f>
        <v>Obec Jelka, Mierová 959/17, 925 23 Jelka</v>
      </c>
      <c r="G93" s="26"/>
      <c r="H93" s="26"/>
      <c r="I93" s="23" t="s">
        <v>26</v>
      </c>
      <c r="J93" s="24" t="str">
        <f>E23</f>
        <v xml:space="preserve"> 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15.2" customHeight="1">
      <c r="A94" s="26"/>
      <c r="B94" s="27"/>
      <c r="C94" s="23" t="s">
        <v>24</v>
      </c>
      <c r="D94" s="26"/>
      <c r="E94" s="26"/>
      <c r="F94" s="21" t="str">
        <f>IF(E20="","",E20)</f>
        <v>BALA, a.s., Veľká Budafa 66, 930 34 Holice</v>
      </c>
      <c r="G94" s="26"/>
      <c r="H94" s="26"/>
      <c r="I94" s="23" t="s">
        <v>29</v>
      </c>
      <c r="J94" s="24" t="str">
        <f>E26</f>
        <v xml:space="preserve"> </v>
      </c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0.35" customHeight="1">
      <c r="A95" s="26"/>
      <c r="B95" s="27"/>
      <c r="C95" s="26"/>
      <c r="D95" s="26"/>
      <c r="E95" s="26"/>
      <c r="F95" s="26"/>
      <c r="G95" s="26"/>
      <c r="H95" s="26"/>
      <c r="I95" s="26"/>
      <c r="J95" s="26"/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29.25" customHeight="1">
      <c r="A96" s="26"/>
      <c r="B96" s="27"/>
      <c r="C96" s="115" t="s">
        <v>199</v>
      </c>
      <c r="D96" s="107"/>
      <c r="E96" s="107"/>
      <c r="F96" s="107"/>
      <c r="G96" s="107"/>
      <c r="H96" s="107"/>
      <c r="I96" s="107"/>
      <c r="J96" s="116" t="s">
        <v>200</v>
      </c>
      <c r="K96" s="107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2.9" customHeight="1">
      <c r="A98" s="26"/>
      <c r="B98" s="27"/>
      <c r="C98" s="117" t="s">
        <v>201</v>
      </c>
      <c r="D98" s="26"/>
      <c r="E98" s="26"/>
      <c r="F98" s="26"/>
      <c r="G98" s="26"/>
      <c r="H98" s="26"/>
      <c r="I98" s="26"/>
      <c r="J98" s="68">
        <f>J124</f>
        <v>8456.2099999999991</v>
      </c>
      <c r="K98" s="26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U98" s="14" t="s">
        <v>202</v>
      </c>
    </row>
    <row r="99" spans="1:47" s="9" customFormat="1" ht="24.95" customHeight="1">
      <c r="B99" s="118"/>
      <c r="D99" s="119" t="s">
        <v>203</v>
      </c>
      <c r="E99" s="120"/>
      <c r="F99" s="120"/>
      <c r="G99" s="120"/>
      <c r="H99" s="120"/>
      <c r="I99" s="120"/>
      <c r="J99" s="121">
        <f>J125</f>
        <v>8456.2099999999991</v>
      </c>
      <c r="L99" s="118"/>
    </row>
    <row r="100" spans="1:47" s="10" customFormat="1" ht="19.899999999999999" customHeight="1">
      <c r="B100" s="122"/>
      <c r="D100" s="123" t="s">
        <v>332</v>
      </c>
      <c r="E100" s="124"/>
      <c r="F100" s="124"/>
      <c r="G100" s="124"/>
      <c r="H100" s="124"/>
      <c r="I100" s="124"/>
      <c r="J100" s="125">
        <f>J126</f>
        <v>4724.3899999999994</v>
      </c>
      <c r="L100" s="122"/>
    </row>
    <row r="101" spans="1:47" s="10" customFormat="1" ht="19.899999999999999" customHeight="1">
      <c r="B101" s="122"/>
      <c r="D101" s="123" t="s">
        <v>2398</v>
      </c>
      <c r="E101" s="124"/>
      <c r="F101" s="124"/>
      <c r="G101" s="124"/>
      <c r="H101" s="124"/>
      <c r="I101" s="124"/>
      <c r="J101" s="125">
        <f>J141</f>
        <v>2042.72</v>
      </c>
      <c r="L101" s="122"/>
    </row>
    <row r="102" spans="1:47" s="10" customFormat="1" ht="19.899999999999999" customHeight="1">
      <c r="B102" s="122"/>
      <c r="D102" s="123" t="s">
        <v>206</v>
      </c>
      <c r="E102" s="124"/>
      <c r="F102" s="124"/>
      <c r="G102" s="124"/>
      <c r="H102" s="124"/>
      <c r="I102" s="124"/>
      <c r="J102" s="125">
        <f>J155</f>
        <v>1689.1</v>
      </c>
      <c r="L102" s="122"/>
    </row>
    <row r="103" spans="1:47" s="2" customFormat="1" ht="21.75" customHeight="1">
      <c r="A103" s="26"/>
      <c r="B103" s="27"/>
      <c r="C103" s="26"/>
      <c r="D103" s="26"/>
      <c r="E103" s="26"/>
      <c r="F103" s="26"/>
      <c r="G103" s="26"/>
      <c r="H103" s="26"/>
      <c r="I103" s="26"/>
      <c r="J103" s="26"/>
      <c r="K103" s="26"/>
      <c r="L103" s="39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</row>
    <row r="104" spans="1:47" s="2" customFormat="1" ht="6.95" customHeight="1">
      <c r="A104" s="26"/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9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</row>
    <row r="108" spans="1:47" s="2" customFormat="1" ht="6.95" customHeight="1">
      <c r="A108" s="26"/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9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</row>
    <row r="109" spans="1:47" s="2" customFormat="1" ht="24.95" customHeight="1">
      <c r="A109" s="26"/>
      <c r="B109" s="27"/>
      <c r="C109" s="18" t="s">
        <v>212</v>
      </c>
      <c r="D109" s="26"/>
      <c r="E109" s="26"/>
      <c r="F109" s="26"/>
      <c r="G109" s="26"/>
      <c r="H109" s="26"/>
      <c r="I109" s="26"/>
      <c r="J109" s="26"/>
      <c r="K109" s="26"/>
      <c r="L109" s="39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</row>
    <row r="110" spans="1:47" s="2" customFormat="1" ht="6.95" customHeight="1">
      <c r="A110" s="26"/>
      <c r="B110" s="27"/>
      <c r="C110" s="26"/>
      <c r="D110" s="26"/>
      <c r="E110" s="26"/>
      <c r="F110" s="26"/>
      <c r="G110" s="26"/>
      <c r="H110" s="26"/>
      <c r="I110" s="26"/>
      <c r="J110" s="26"/>
      <c r="K110" s="26"/>
      <c r="L110" s="39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</row>
    <row r="111" spans="1:47" s="2" customFormat="1" ht="12" customHeight="1">
      <c r="A111" s="26"/>
      <c r="B111" s="27"/>
      <c r="C111" s="23" t="s">
        <v>12</v>
      </c>
      <c r="D111" s="26"/>
      <c r="E111" s="26"/>
      <c r="F111" s="26"/>
      <c r="G111" s="26"/>
      <c r="H111" s="26"/>
      <c r="I111" s="26"/>
      <c r="J111" s="26"/>
      <c r="K111" s="26"/>
      <c r="L111" s="39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2" spans="1:47" s="2" customFormat="1" ht="16.5" customHeight="1">
      <c r="A112" s="26"/>
      <c r="B112" s="27"/>
      <c r="C112" s="26"/>
      <c r="D112" s="26"/>
      <c r="E112" s="224" t="str">
        <f>E7</f>
        <v>Prestavba budov zdravotného strediska</v>
      </c>
      <c r="F112" s="225"/>
      <c r="G112" s="225"/>
      <c r="H112" s="225"/>
      <c r="I112" s="26"/>
      <c r="J112" s="26"/>
      <c r="K112" s="26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65" s="1" customFormat="1" ht="12" customHeight="1">
      <c r="B113" s="17"/>
      <c r="C113" s="23" t="s">
        <v>192</v>
      </c>
      <c r="L113" s="17"/>
    </row>
    <row r="114" spans="1:65" s="2" customFormat="1" ht="16.5" customHeight="1">
      <c r="A114" s="26"/>
      <c r="B114" s="27"/>
      <c r="C114" s="26"/>
      <c r="D114" s="26"/>
      <c r="E114" s="224" t="s">
        <v>2396</v>
      </c>
      <c r="F114" s="223"/>
      <c r="G114" s="223"/>
      <c r="H114" s="223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65" s="2" customFormat="1" ht="12" customHeight="1">
      <c r="A115" s="26"/>
      <c r="B115" s="27"/>
      <c r="C115" s="23" t="s">
        <v>194</v>
      </c>
      <c r="D115" s="26"/>
      <c r="E115" s="26"/>
      <c r="F115" s="26"/>
      <c r="G115" s="26"/>
      <c r="H115" s="26"/>
      <c r="I115" s="26"/>
      <c r="J115" s="26"/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65" s="2" customFormat="1" ht="16.5" customHeight="1">
      <c r="A116" s="26"/>
      <c r="B116" s="27"/>
      <c r="C116" s="26"/>
      <c r="D116" s="26"/>
      <c r="E116" s="189" t="str">
        <f>E11</f>
        <v>SO 05.3 - Vsakovacie studne VST</v>
      </c>
      <c r="F116" s="223"/>
      <c r="G116" s="223"/>
      <c r="H116" s="223"/>
      <c r="I116" s="26"/>
      <c r="J116" s="26"/>
      <c r="K116" s="26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65" s="2" customFormat="1" ht="6.95" customHeight="1">
      <c r="A117" s="26"/>
      <c r="B117" s="27"/>
      <c r="C117" s="26"/>
      <c r="D117" s="26"/>
      <c r="E117" s="26"/>
      <c r="F117" s="26"/>
      <c r="G117" s="26"/>
      <c r="H117" s="26"/>
      <c r="I117" s="26"/>
      <c r="J117" s="26"/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65" s="2" customFormat="1" ht="12" customHeight="1">
      <c r="A118" s="26"/>
      <c r="B118" s="27"/>
      <c r="C118" s="23" t="s">
        <v>16</v>
      </c>
      <c r="D118" s="26"/>
      <c r="E118" s="26"/>
      <c r="F118" s="21" t="str">
        <f>F14</f>
        <v>kú: Jelka,p.č.:1174/1,4,24,25</v>
      </c>
      <c r="G118" s="26"/>
      <c r="H118" s="26"/>
      <c r="I118" s="23" t="s">
        <v>18</v>
      </c>
      <c r="J118" s="52" t="str">
        <f>IF(J14="","",J14)</f>
        <v>12. 5. 2022</v>
      </c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65" s="2" customFormat="1" ht="6.95" customHeight="1">
      <c r="A119" s="26"/>
      <c r="B119" s="27"/>
      <c r="C119" s="26"/>
      <c r="D119" s="26"/>
      <c r="E119" s="26"/>
      <c r="F119" s="26"/>
      <c r="G119" s="26"/>
      <c r="H119" s="26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65" s="2" customFormat="1" ht="15.2" customHeight="1">
      <c r="A120" s="26"/>
      <c r="B120" s="27"/>
      <c r="C120" s="23" t="s">
        <v>20</v>
      </c>
      <c r="D120" s="26"/>
      <c r="E120" s="26"/>
      <c r="F120" s="21" t="str">
        <f>E17</f>
        <v>Obec Jelka, Mierová 959/17, 925 23 Jelka</v>
      </c>
      <c r="G120" s="26"/>
      <c r="H120" s="26"/>
      <c r="I120" s="23" t="s">
        <v>26</v>
      </c>
      <c r="J120" s="24" t="str">
        <f>E23</f>
        <v xml:space="preserve"> </v>
      </c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65" s="2" customFormat="1" ht="15.2" customHeight="1">
      <c r="A121" s="26"/>
      <c r="B121" s="27"/>
      <c r="C121" s="23" t="s">
        <v>24</v>
      </c>
      <c r="D121" s="26"/>
      <c r="E121" s="26"/>
      <c r="F121" s="21" t="str">
        <f>IF(E20="","",E20)</f>
        <v>BALA, a.s., Veľká Budafa 66, 930 34 Holice</v>
      </c>
      <c r="G121" s="26"/>
      <c r="H121" s="26"/>
      <c r="I121" s="23" t="s">
        <v>29</v>
      </c>
      <c r="J121" s="24" t="str">
        <f>E26</f>
        <v xml:space="preserve"> </v>
      </c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65" s="2" customFormat="1" ht="10.35" customHeight="1">
      <c r="A122" s="26"/>
      <c r="B122" s="27"/>
      <c r="C122" s="26"/>
      <c r="D122" s="26"/>
      <c r="E122" s="26"/>
      <c r="F122" s="26"/>
      <c r="G122" s="26"/>
      <c r="H122" s="26"/>
      <c r="I122" s="26"/>
      <c r="J122" s="26"/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65" s="11" customFormat="1" ht="29.25" customHeight="1">
      <c r="A123" s="126"/>
      <c r="B123" s="127"/>
      <c r="C123" s="128" t="s">
        <v>213</v>
      </c>
      <c r="D123" s="129" t="s">
        <v>56</v>
      </c>
      <c r="E123" s="129" t="s">
        <v>52</v>
      </c>
      <c r="F123" s="129" t="s">
        <v>53</v>
      </c>
      <c r="G123" s="129" t="s">
        <v>214</v>
      </c>
      <c r="H123" s="129" t="s">
        <v>215</v>
      </c>
      <c r="I123" s="129" t="s">
        <v>216</v>
      </c>
      <c r="J123" s="130" t="s">
        <v>200</v>
      </c>
      <c r="K123" s="131" t="s">
        <v>217</v>
      </c>
      <c r="L123" s="132"/>
      <c r="M123" s="59" t="s">
        <v>1</v>
      </c>
      <c r="N123" s="60" t="s">
        <v>35</v>
      </c>
      <c r="O123" s="60" t="s">
        <v>218</v>
      </c>
      <c r="P123" s="60" t="s">
        <v>219</v>
      </c>
      <c r="Q123" s="60" t="s">
        <v>220</v>
      </c>
      <c r="R123" s="60" t="s">
        <v>221</v>
      </c>
      <c r="S123" s="60" t="s">
        <v>222</v>
      </c>
      <c r="T123" s="61" t="s">
        <v>223</v>
      </c>
      <c r="U123" s="126"/>
      <c r="V123" s="126"/>
      <c r="W123" s="126"/>
      <c r="X123" s="126"/>
      <c r="Y123" s="126"/>
      <c r="Z123" s="126"/>
      <c r="AA123" s="126"/>
      <c r="AB123" s="126"/>
      <c r="AC123" s="126"/>
      <c r="AD123" s="126"/>
      <c r="AE123" s="126"/>
    </row>
    <row r="124" spans="1:65" s="2" customFormat="1" ht="22.9" customHeight="1">
      <c r="A124" s="26"/>
      <c r="B124" s="27"/>
      <c r="C124" s="66" t="s">
        <v>201</v>
      </c>
      <c r="D124" s="26"/>
      <c r="E124" s="26"/>
      <c r="F124" s="26"/>
      <c r="G124" s="26"/>
      <c r="H124" s="26"/>
      <c r="I124" s="26"/>
      <c r="J124" s="133">
        <f>BK124</f>
        <v>8456.2099999999991</v>
      </c>
      <c r="K124" s="26"/>
      <c r="L124" s="27"/>
      <c r="M124" s="62"/>
      <c r="N124" s="53"/>
      <c r="O124" s="63"/>
      <c r="P124" s="134">
        <f>P125</f>
        <v>0</v>
      </c>
      <c r="Q124" s="63"/>
      <c r="R124" s="134">
        <f>R125</f>
        <v>0</v>
      </c>
      <c r="S124" s="63"/>
      <c r="T124" s="135">
        <f>T125</f>
        <v>0</v>
      </c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T124" s="14" t="s">
        <v>70</v>
      </c>
      <c r="AU124" s="14" t="s">
        <v>202</v>
      </c>
      <c r="BK124" s="136">
        <f>BK125</f>
        <v>8456.2099999999991</v>
      </c>
    </row>
    <row r="125" spans="1:65" s="12" customFormat="1" ht="25.9" customHeight="1">
      <c r="B125" s="137"/>
      <c r="D125" s="138" t="s">
        <v>70</v>
      </c>
      <c r="E125" s="139" t="s">
        <v>224</v>
      </c>
      <c r="F125" s="139" t="s">
        <v>225</v>
      </c>
      <c r="J125" s="140">
        <f>BK125</f>
        <v>8456.2099999999991</v>
      </c>
      <c r="L125" s="137"/>
      <c r="M125" s="141"/>
      <c r="N125" s="142"/>
      <c r="O125" s="142"/>
      <c r="P125" s="143">
        <f>P126+P141+P155</f>
        <v>0</v>
      </c>
      <c r="Q125" s="142"/>
      <c r="R125" s="143">
        <f>R126+R141+R155</f>
        <v>0</v>
      </c>
      <c r="S125" s="142"/>
      <c r="T125" s="144">
        <f>T126+T141+T155</f>
        <v>0</v>
      </c>
      <c r="AR125" s="138" t="s">
        <v>78</v>
      </c>
      <c r="AT125" s="145" t="s">
        <v>70</v>
      </c>
      <c r="AU125" s="145" t="s">
        <v>71</v>
      </c>
      <c r="AY125" s="138" t="s">
        <v>226</v>
      </c>
      <c r="BK125" s="146">
        <f>BK126+BK141+BK155</f>
        <v>8456.2099999999991</v>
      </c>
    </row>
    <row r="126" spans="1:65" s="12" customFormat="1" ht="22.9" customHeight="1">
      <c r="B126" s="137"/>
      <c r="D126" s="138" t="s">
        <v>70</v>
      </c>
      <c r="E126" s="147" t="s">
        <v>78</v>
      </c>
      <c r="F126" s="147" t="s">
        <v>349</v>
      </c>
      <c r="J126" s="148">
        <f>BK126</f>
        <v>4724.3899999999994</v>
      </c>
      <c r="L126" s="137"/>
      <c r="M126" s="141"/>
      <c r="N126" s="142"/>
      <c r="O126" s="142"/>
      <c r="P126" s="143">
        <f>SUM(P127:P140)</f>
        <v>0</v>
      </c>
      <c r="Q126" s="142"/>
      <c r="R126" s="143">
        <f>SUM(R127:R140)</f>
        <v>0</v>
      </c>
      <c r="S126" s="142"/>
      <c r="T126" s="144">
        <f>SUM(T127:T140)</f>
        <v>0</v>
      </c>
      <c r="AR126" s="138" t="s">
        <v>78</v>
      </c>
      <c r="AT126" s="145" t="s">
        <v>70</v>
      </c>
      <c r="AU126" s="145" t="s">
        <v>78</v>
      </c>
      <c r="AY126" s="138" t="s">
        <v>226</v>
      </c>
      <c r="BK126" s="146">
        <f>SUM(BK127:BK140)</f>
        <v>4724.3899999999994</v>
      </c>
    </row>
    <row r="127" spans="1:65" s="2" customFormat="1" ht="16.5" customHeight="1">
      <c r="A127" s="26"/>
      <c r="B127" s="149"/>
      <c r="C127" s="150" t="s">
        <v>78</v>
      </c>
      <c r="D127" s="150" t="s">
        <v>229</v>
      </c>
      <c r="E127" s="151" t="s">
        <v>2489</v>
      </c>
      <c r="F127" s="152" t="s">
        <v>2490</v>
      </c>
      <c r="G127" s="153" t="s">
        <v>352</v>
      </c>
      <c r="H127" s="154">
        <v>65.037999999999997</v>
      </c>
      <c r="I127" s="155">
        <v>31.26</v>
      </c>
      <c r="J127" s="155">
        <f t="shared" ref="J127:J140" si="0">ROUND(I127*H127,2)</f>
        <v>2033.09</v>
      </c>
      <c r="K127" s="156"/>
      <c r="L127" s="27"/>
      <c r="M127" s="157" t="s">
        <v>1</v>
      </c>
      <c r="N127" s="158" t="s">
        <v>37</v>
      </c>
      <c r="O127" s="159">
        <v>0</v>
      </c>
      <c r="P127" s="159">
        <f t="shared" ref="P127:P140" si="1">O127*H127</f>
        <v>0</v>
      </c>
      <c r="Q127" s="159">
        <v>0</v>
      </c>
      <c r="R127" s="159">
        <f t="shared" ref="R127:R140" si="2">Q127*H127</f>
        <v>0</v>
      </c>
      <c r="S127" s="159">
        <v>0</v>
      </c>
      <c r="T127" s="160">
        <f t="shared" ref="T127:T140" si="3">S127*H127</f>
        <v>0</v>
      </c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R127" s="161" t="s">
        <v>233</v>
      </c>
      <c r="AT127" s="161" t="s">
        <v>229</v>
      </c>
      <c r="AU127" s="161" t="s">
        <v>83</v>
      </c>
      <c r="AY127" s="14" t="s">
        <v>226</v>
      </c>
      <c r="BE127" s="162">
        <f t="shared" ref="BE127:BE140" si="4">IF(N127="základná",J127,0)</f>
        <v>0</v>
      </c>
      <c r="BF127" s="162">
        <f t="shared" ref="BF127:BF140" si="5">IF(N127="znížená",J127,0)</f>
        <v>2033.09</v>
      </c>
      <c r="BG127" s="162">
        <f t="shared" ref="BG127:BG140" si="6">IF(N127="zákl. prenesená",J127,0)</f>
        <v>0</v>
      </c>
      <c r="BH127" s="162">
        <f t="shared" ref="BH127:BH140" si="7">IF(N127="zníž. prenesená",J127,0)</f>
        <v>0</v>
      </c>
      <c r="BI127" s="162">
        <f t="shared" ref="BI127:BI140" si="8">IF(N127="nulová",J127,0)</f>
        <v>0</v>
      </c>
      <c r="BJ127" s="14" t="s">
        <v>83</v>
      </c>
      <c r="BK127" s="162">
        <f t="shared" ref="BK127:BK140" si="9">ROUND(I127*H127,2)</f>
        <v>2033.09</v>
      </c>
      <c r="BL127" s="14" t="s">
        <v>233</v>
      </c>
      <c r="BM127" s="161" t="s">
        <v>83</v>
      </c>
    </row>
    <row r="128" spans="1:65" s="2" customFormat="1" ht="24.2" customHeight="1">
      <c r="A128" s="26"/>
      <c r="B128" s="149"/>
      <c r="C128" s="150" t="s">
        <v>83</v>
      </c>
      <c r="D128" s="150" t="s">
        <v>229</v>
      </c>
      <c r="E128" s="151" t="s">
        <v>2491</v>
      </c>
      <c r="F128" s="152" t="s">
        <v>2492</v>
      </c>
      <c r="G128" s="153" t="s">
        <v>352</v>
      </c>
      <c r="H128" s="154">
        <v>19.510999999999999</v>
      </c>
      <c r="I128" s="155">
        <v>6.94</v>
      </c>
      <c r="J128" s="155">
        <f t="shared" si="0"/>
        <v>135.41</v>
      </c>
      <c r="K128" s="156"/>
      <c r="L128" s="27"/>
      <c r="M128" s="157" t="s">
        <v>1</v>
      </c>
      <c r="N128" s="158" t="s">
        <v>37</v>
      </c>
      <c r="O128" s="159">
        <v>0</v>
      </c>
      <c r="P128" s="159">
        <f t="shared" si="1"/>
        <v>0</v>
      </c>
      <c r="Q128" s="159">
        <v>0</v>
      </c>
      <c r="R128" s="159">
        <f t="shared" si="2"/>
        <v>0</v>
      </c>
      <c r="S128" s="159">
        <v>0</v>
      </c>
      <c r="T128" s="160">
        <f t="shared" si="3"/>
        <v>0</v>
      </c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R128" s="161" t="s">
        <v>233</v>
      </c>
      <c r="AT128" s="161" t="s">
        <v>229</v>
      </c>
      <c r="AU128" s="161" t="s">
        <v>83</v>
      </c>
      <c r="AY128" s="14" t="s">
        <v>226</v>
      </c>
      <c r="BE128" s="162">
        <f t="shared" si="4"/>
        <v>0</v>
      </c>
      <c r="BF128" s="162">
        <f t="shared" si="5"/>
        <v>135.41</v>
      </c>
      <c r="BG128" s="162">
        <f t="shared" si="6"/>
        <v>0</v>
      </c>
      <c r="BH128" s="162">
        <f t="shared" si="7"/>
        <v>0</v>
      </c>
      <c r="BI128" s="162">
        <f t="shared" si="8"/>
        <v>0</v>
      </c>
      <c r="BJ128" s="14" t="s">
        <v>83</v>
      </c>
      <c r="BK128" s="162">
        <f t="shared" si="9"/>
        <v>135.41</v>
      </c>
      <c r="BL128" s="14" t="s">
        <v>233</v>
      </c>
      <c r="BM128" s="161" t="s">
        <v>233</v>
      </c>
    </row>
    <row r="129" spans="1:65" s="2" customFormat="1" ht="24.2" customHeight="1">
      <c r="A129" s="26"/>
      <c r="B129" s="149"/>
      <c r="C129" s="150" t="s">
        <v>88</v>
      </c>
      <c r="D129" s="150" t="s">
        <v>229</v>
      </c>
      <c r="E129" s="151" t="s">
        <v>2493</v>
      </c>
      <c r="F129" s="152" t="s">
        <v>2494</v>
      </c>
      <c r="G129" s="153" t="s">
        <v>238</v>
      </c>
      <c r="H129" s="154">
        <v>94.6</v>
      </c>
      <c r="I129" s="155">
        <v>6.74</v>
      </c>
      <c r="J129" s="155">
        <f t="shared" si="0"/>
        <v>637.6</v>
      </c>
      <c r="K129" s="156"/>
      <c r="L129" s="27"/>
      <c r="M129" s="157" t="s">
        <v>1</v>
      </c>
      <c r="N129" s="158" t="s">
        <v>37</v>
      </c>
      <c r="O129" s="159">
        <v>0</v>
      </c>
      <c r="P129" s="159">
        <f t="shared" si="1"/>
        <v>0</v>
      </c>
      <c r="Q129" s="159">
        <v>0</v>
      </c>
      <c r="R129" s="159">
        <f t="shared" si="2"/>
        <v>0</v>
      </c>
      <c r="S129" s="159">
        <v>0</v>
      </c>
      <c r="T129" s="160">
        <f t="shared" si="3"/>
        <v>0</v>
      </c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R129" s="161" t="s">
        <v>233</v>
      </c>
      <c r="AT129" s="161" t="s">
        <v>229</v>
      </c>
      <c r="AU129" s="161" t="s">
        <v>83</v>
      </c>
      <c r="AY129" s="14" t="s">
        <v>226</v>
      </c>
      <c r="BE129" s="162">
        <f t="shared" si="4"/>
        <v>0</v>
      </c>
      <c r="BF129" s="162">
        <f t="shared" si="5"/>
        <v>637.6</v>
      </c>
      <c r="BG129" s="162">
        <f t="shared" si="6"/>
        <v>0</v>
      </c>
      <c r="BH129" s="162">
        <f t="shared" si="7"/>
        <v>0</v>
      </c>
      <c r="BI129" s="162">
        <f t="shared" si="8"/>
        <v>0</v>
      </c>
      <c r="BJ129" s="14" t="s">
        <v>83</v>
      </c>
      <c r="BK129" s="162">
        <f t="shared" si="9"/>
        <v>637.6</v>
      </c>
      <c r="BL129" s="14" t="s">
        <v>233</v>
      </c>
      <c r="BM129" s="161" t="s">
        <v>239</v>
      </c>
    </row>
    <row r="130" spans="1:65" s="2" customFormat="1" ht="21.75" customHeight="1">
      <c r="A130" s="26"/>
      <c r="B130" s="149"/>
      <c r="C130" s="150" t="s">
        <v>233</v>
      </c>
      <c r="D130" s="150" t="s">
        <v>229</v>
      </c>
      <c r="E130" s="151" t="s">
        <v>2495</v>
      </c>
      <c r="F130" s="152" t="s">
        <v>2496</v>
      </c>
      <c r="G130" s="153" t="s">
        <v>238</v>
      </c>
      <c r="H130" s="154">
        <v>94.6</v>
      </c>
      <c r="I130" s="155">
        <v>2.27</v>
      </c>
      <c r="J130" s="155">
        <f t="shared" si="0"/>
        <v>214.74</v>
      </c>
      <c r="K130" s="156"/>
      <c r="L130" s="27"/>
      <c r="M130" s="157" t="s">
        <v>1</v>
      </c>
      <c r="N130" s="158" t="s">
        <v>37</v>
      </c>
      <c r="O130" s="159">
        <v>0</v>
      </c>
      <c r="P130" s="159">
        <f t="shared" si="1"/>
        <v>0</v>
      </c>
      <c r="Q130" s="159">
        <v>0</v>
      </c>
      <c r="R130" s="159">
        <f t="shared" si="2"/>
        <v>0</v>
      </c>
      <c r="S130" s="159">
        <v>0</v>
      </c>
      <c r="T130" s="160">
        <f t="shared" si="3"/>
        <v>0</v>
      </c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R130" s="161" t="s">
        <v>233</v>
      </c>
      <c r="AT130" s="161" t="s">
        <v>229</v>
      </c>
      <c r="AU130" s="161" t="s">
        <v>83</v>
      </c>
      <c r="AY130" s="14" t="s">
        <v>226</v>
      </c>
      <c r="BE130" s="162">
        <f t="shared" si="4"/>
        <v>0</v>
      </c>
      <c r="BF130" s="162">
        <f t="shared" si="5"/>
        <v>214.74</v>
      </c>
      <c r="BG130" s="162">
        <f t="shared" si="6"/>
        <v>0</v>
      </c>
      <c r="BH130" s="162">
        <f t="shared" si="7"/>
        <v>0</v>
      </c>
      <c r="BI130" s="162">
        <f t="shared" si="8"/>
        <v>0</v>
      </c>
      <c r="BJ130" s="14" t="s">
        <v>83</v>
      </c>
      <c r="BK130" s="162">
        <f t="shared" si="9"/>
        <v>214.74</v>
      </c>
      <c r="BL130" s="14" t="s">
        <v>233</v>
      </c>
      <c r="BM130" s="161" t="s">
        <v>243</v>
      </c>
    </row>
    <row r="131" spans="1:65" s="2" customFormat="1" ht="37.9" customHeight="1">
      <c r="A131" s="26"/>
      <c r="B131" s="149"/>
      <c r="C131" s="150" t="s">
        <v>244</v>
      </c>
      <c r="D131" s="150" t="s">
        <v>229</v>
      </c>
      <c r="E131" s="151" t="s">
        <v>2280</v>
      </c>
      <c r="F131" s="152" t="s">
        <v>2281</v>
      </c>
      <c r="G131" s="153" t="s">
        <v>352</v>
      </c>
      <c r="H131" s="154">
        <v>37.497</v>
      </c>
      <c r="I131" s="155">
        <v>3.46</v>
      </c>
      <c r="J131" s="155">
        <f t="shared" si="0"/>
        <v>129.74</v>
      </c>
      <c r="K131" s="156"/>
      <c r="L131" s="27"/>
      <c r="M131" s="157" t="s">
        <v>1</v>
      </c>
      <c r="N131" s="158" t="s">
        <v>37</v>
      </c>
      <c r="O131" s="159">
        <v>0</v>
      </c>
      <c r="P131" s="159">
        <f t="shared" si="1"/>
        <v>0</v>
      </c>
      <c r="Q131" s="159">
        <v>0</v>
      </c>
      <c r="R131" s="159">
        <f t="shared" si="2"/>
        <v>0</v>
      </c>
      <c r="S131" s="159">
        <v>0</v>
      </c>
      <c r="T131" s="160">
        <f t="shared" si="3"/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R131" s="161" t="s">
        <v>233</v>
      </c>
      <c r="AT131" s="161" t="s">
        <v>229</v>
      </c>
      <c r="AU131" s="161" t="s">
        <v>83</v>
      </c>
      <c r="AY131" s="14" t="s">
        <v>226</v>
      </c>
      <c r="BE131" s="162">
        <f t="shared" si="4"/>
        <v>0</v>
      </c>
      <c r="BF131" s="162">
        <f t="shared" si="5"/>
        <v>129.74</v>
      </c>
      <c r="BG131" s="162">
        <f t="shared" si="6"/>
        <v>0</v>
      </c>
      <c r="BH131" s="162">
        <f t="shared" si="7"/>
        <v>0</v>
      </c>
      <c r="BI131" s="162">
        <f t="shared" si="8"/>
        <v>0</v>
      </c>
      <c r="BJ131" s="14" t="s">
        <v>83</v>
      </c>
      <c r="BK131" s="162">
        <f t="shared" si="9"/>
        <v>129.74</v>
      </c>
      <c r="BL131" s="14" t="s">
        <v>233</v>
      </c>
      <c r="BM131" s="161" t="s">
        <v>247</v>
      </c>
    </row>
    <row r="132" spans="1:65" s="2" customFormat="1" ht="44.25" customHeight="1">
      <c r="A132" s="26"/>
      <c r="B132" s="149"/>
      <c r="C132" s="150" t="s">
        <v>239</v>
      </c>
      <c r="D132" s="150" t="s">
        <v>229</v>
      </c>
      <c r="E132" s="151" t="s">
        <v>2282</v>
      </c>
      <c r="F132" s="152" t="s">
        <v>2283</v>
      </c>
      <c r="G132" s="153" t="s">
        <v>352</v>
      </c>
      <c r="H132" s="154">
        <v>262.47899999999998</v>
      </c>
      <c r="I132" s="155">
        <v>0.33</v>
      </c>
      <c r="J132" s="155">
        <f t="shared" si="0"/>
        <v>86.62</v>
      </c>
      <c r="K132" s="156"/>
      <c r="L132" s="27"/>
      <c r="M132" s="157" t="s">
        <v>1</v>
      </c>
      <c r="N132" s="158" t="s">
        <v>37</v>
      </c>
      <c r="O132" s="159">
        <v>0</v>
      </c>
      <c r="P132" s="159">
        <f t="shared" si="1"/>
        <v>0</v>
      </c>
      <c r="Q132" s="159">
        <v>0</v>
      </c>
      <c r="R132" s="159">
        <f t="shared" si="2"/>
        <v>0</v>
      </c>
      <c r="S132" s="159">
        <v>0</v>
      </c>
      <c r="T132" s="160">
        <f t="shared" si="3"/>
        <v>0</v>
      </c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R132" s="161" t="s">
        <v>233</v>
      </c>
      <c r="AT132" s="161" t="s">
        <v>229</v>
      </c>
      <c r="AU132" s="161" t="s">
        <v>83</v>
      </c>
      <c r="AY132" s="14" t="s">
        <v>226</v>
      </c>
      <c r="BE132" s="162">
        <f t="shared" si="4"/>
        <v>0</v>
      </c>
      <c r="BF132" s="162">
        <f t="shared" si="5"/>
        <v>86.62</v>
      </c>
      <c r="BG132" s="162">
        <f t="shared" si="6"/>
        <v>0</v>
      </c>
      <c r="BH132" s="162">
        <f t="shared" si="7"/>
        <v>0</v>
      </c>
      <c r="BI132" s="162">
        <f t="shared" si="8"/>
        <v>0</v>
      </c>
      <c r="BJ132" s="14" t="s">
        <v>83</v>
      </c>
      <c r="BK132" s="162">
        <f t="shared" si="9"/>
        <v>86.62</v>
      </c>
      <c r="BL132" s="14" t="s">
        <v>233</v>
      </c>
      <c r="BM132" s="161" t="s">
        <v>250</v>
      </c>
    </row>
    <row r="133" spans="1:65" s="2" customFormat="1" ht="24.2" customHeight="1">
      <c r="A133" s="26"/>
      <c r="B133" s="149"/>
      <c r="C133" s="150" t="s">
        <v>251</v>
      </c>
      <c r="D133" s="150" t="s">
        <v>229</v>
      </c>
      <c r="E133" s="151" t="s">
        <v>2284</v>
      </c>
      <c r="F133" s="152" t="s">
        <v>2285</v>
      </c>
      <c r="G133" s="153" t="s">
        <v>352</v>
      </c>
      <c r="H133" s="154">
        <v>37.497</v>
      </c>
      <c r="I133" s="155">
        <v>2.04</v>
      </c>
      <c r="J133" s="155">
        <f t="shared" si="0"/>
        <v>76.489999999999995</v>
      </c>
      <c r="K133" s="156"/>
      <c r="L133" s="27"/>
      <c r="M133" s="157" t="s">
        <v>1</v>
      </c>
      <c r="N133" s="158" t="s">
        <v>37</v>
      </c>
      <c r="O133" s="159">
        <v>0</v>
      </c>
      <c r="P133" s="159">
        <f t="shared" si="1"/>
        <v>0</v>
      </c>
      <c r="Q133" s="159">
        <v>0</v>
      </c>
      <c r="R133" s="159">
        <f t="shared" si="2"/>
        <v>0</v>
      </c>
      <c r="S133" s="159">
        <v>0</v>
      </c>
      <c r="T133" s="160">
        <f t="shared" si="3"/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R133" s="161" t="s">
        <v>233</v>
      </c>
      <c r="AT133" s="161" t="s">
        <v>229</v>
      </c>
      <c r="AU133" s="161" t="s">
        <v>83</v>
      </c>
      <c r="AY133" s="14" t="s">
        <v>226</v>
      </c>
      <c r="BE133" s="162">
        <f t="shared" si="4"/>
        <v>0</v>
      </c>
      <c r="BF133" s="162">
        <f t="shared" si="5"/>
        <v>76.489999999999995</v>
      </c>
      <c r="BG133" s="162">
        <f t="shared" si="6"/>
        <v>0</v>
      </c>
      <c r="BH133" s="162">
        <f t="shared" si="7"/>
        <v>0</v>
      </c>
      <c r="BI133" s="162">
        <f t="shared" si="8"/>
        <v>0</v>
      </c>
      <c r="BJ133" s="14" t="s">
        <v>83</v>
      </c>
      <c r="BK133" s="162">
        <f t="shared" si="9"/>
        <v>76.489999999999995</v>
      </c>
      <c r="BL133" s="14" t="s">
        <v>233</v>
      </c>
      <c r="BM133" s="161" t="s">
        <v>254</v>
      </c>
    </row>
    <row r="134" spans="1:65" s="2" customFormat="1" ht="21.75" customHeight="1">
      <c r="A134" s="26"/>
      <c r="B134" s="149"/>
      <c r="C134" s="150" t="s">
        <v>243</v>
      </c>
      <c r="D134" s="150" t="s">
        <v>229</v>
      </c>
      <c r="E134" s="151" t="s">
        <v>2286</v>
      </c>
      <c r="F134" s="152" t="s">
        <v>2287</v>
      </c>
      <c r="G134" s="153" t="s">
        <v>352</v>
      </c>
      <c r="H134" s="154">
        <v>37.497</v>
      </c>
      <c r="I134" s="155">
        <v>0.71</v>
      </c>
      <c r="J134" s="155">
        <f t="shared" si="0"/>
        <v>26.62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si="1"/>
        <v>0</v>
      </c>
      <c r="Q134" s="159">
        <v>0</v>
      </c>
      <c r="R134" s="159">
        <f t="shared" si="2"/>
        <v>0</v>
      </c>
      <c r="S134" s="159">
        <v>0</v>
      </c>
      <c r="T134" s="160">
        <f t="shared" si="3"/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233</v>
      </c>
      <c r="AT134" s="161" t="s">
        <v>229</v>
      </c>
      <c r="AU134" s="161" t="s">
        <v>83</v>
      </c>
      <c r="AY134" s="14" t="s">
        <v>226</v>
      </c>
      <c r="BE134" s="162">
        <f t="shared" si="4"/>
        <v>0</v>
      </c>
      <c r="BF134" s="162">
        <f t="shared" si="5"/>
        <v>26.62</v>
      </c>
      <c r="BG134" s="162">
        <f t="shared" si="6"/>
        <v>0</v>
      </c>
      <c r="BH134" s="162">
        <f t="shared" si="7"/>
        <v>0</v>
      </c>
      <c r="BI134" s="162">
        <f t="shared" si="8"/>
        <v>0</v>
      </c>
      <c r="BJ134" s="14" t="s">
        <v>83</v>
      </c>
      <c r="BK134" s="162">
        <f t="shared" si="9"/>
        <v>26.62</v>
      </c>
      <c r="BL134" s="14" t="s">
        <v>233</v>
      </c>
      <c r="BM134" s="161" t="s">
        <v>257</v>
      </c>
    </row>
    <row r="135" spans="1:65" s="2" customFormat="1" ht="24.2" customHeight="1">
      <c r="A135" s="26"/>
      <c r="B135" s="149"/>
      <c r="C135" s="150" t="s">
        <v>227</v>
      </c>
      <c r="D135" s="150" t="s">
        <v>229</v>
      </c>
      <c r="E135" s="151" t="s">
        <v>2288</v>
      </c>
      <c r="F135" s="152" t="s">
        <v>2289</v>
      </c>
      <c r="G135" s="153" t="s">
        <v>242</v>
      </c>
      <c r="H135" s="154">
        <v>63.744999999999997</v>
      </c>
      <c r="I135" s="155">
        <v>2.1</v>
      </c>
      <c r="J135" s="155">
        <f t="shared" si="0"/>
        <v>133.86000000000001</v>
      </c>
      <c r="K135" s="156"/>
      <c r="L135" s="27"/>
      <c r="M135" s="157" t="s">
        <v>1</v>
      </c>
      <c r="N135" s="158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233</v>
      </c>
      <c r="AT135" s="161" t="s">
        <v>229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133.86000000000001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133.86000000000001</v>
      </c>
      <c r="BL135" s="14" t="s">
        <v>233</v>
      </c>
      <c r="BM135" s="161" t="s">
        <v>260</v>
      </c>
    </row>
    <row r="136" spans="1:65" s="2" customFormat="1" ht="24.2" customHeight="1">
      <c r="A136" s="26"/>
      <c r="B136" s="149"/>
      <c r="C136" s="150" t="s">
        <v>247</v>
      </c>
      <c r="D136" s="150" t="s">
        <v>229</v>
      </c>
      <c r="E136" s="151" t="s">
        <v>872</v>
      </c>
      <c r="F136" s="152" t="s">
        <v>873</v>
      </c>
      <c r="G136" s="153" t="s">
        <v>352</v>
      </c>
      <c r="H136" s="154">
        <v>27.541</v>
      </c>
      <c r="I136" s="155">
        <v>3.8</v>
      </c>
      <c r="J136" s="155">
        <f t="shared" si="0"/>
        <v>104.66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233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104.66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104.66</v>
      </c>
      <c r="BL136" s="14" t="s">
        <v>233</v>
      </c>
      <c r="BM136" s="161" t="s">
        <v>7</v>
      </c>
    </row>
    <row r="137" spans="1:65" s="2" customFormat="1" ht="16.5" customHeight="1">
      <c r="A137" s="26"/>
      <c r="B137" s="149"/>
      <c r="C137" s="167" t="s">
        <v>263</v>
      </c>
      <c r="D137" s="167" t="s">
        <v>362</v>
      </c>
      <c r="E137" s="168" t="s">
        <v>2497</v>
      </c>
      <c r="F137" s="169" t="s">
        <v>2498</v>
      </c>
      <c r="G137" s="170" t="s">
        <v>242</v>
      </c>
      <c r="H137" s="171">
        <v>29.497</v>
      </c>
      <c r="I137" s="172">
        <v>16.22</v>
      </c>
      <c r="J137" s="172">
        <f t="shared" si="0"/>
        <v>478.44</v>
      </c>
      <c r="K137" s="173"/>
      <c r="L137" s="174"/>
      <c r="M137" s="175" t="s">
        <v>1</v>
      </c>
      <c r="N137" s="176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243</v>
      </c>
      <c r="AT137" s="161" t="s">
        <v>362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478.44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478.44</v>
      </c>
      <c r="BL137" s="14" t="s">
        <v>233</v>
      </c>
      <c r="BM137" s="161" t="s">
        <v>266</v>
      </c>
    </row>
    <row r="138" spans="1:65" s="2" customFormat="1" ht="16.5" customHeight="1">
      <c r="A138" s="26"/>
      <c r="B138" s="149"/>
      <c r="C138" s="167" t="s">
        <v>250</v>
      </c>
      <c r="D138" s="167" t="s">
        <v>362</v>
      </c>
      <c r="E138" s="168" t="s">
        <v>2499</v>
      </c>
      <c r="F138" s="169" t="s">
        <v>2500</v>
      </c>
      <c r="G138" s="170" t="s">
        <v>242</v>
      </c>
      <c r="H138" s="171">
        <v>12.029</v>
      </c>
      <c r="I138" s="172">
        <v>16.22</v>
      </c>
      <c r="J138" s="172">
        <f t="shared" si="0"/>
        <v>195.11</v>
      </c>
      <c r="K138" s="173"/>
      <c r="L138" s="174"/>
      <c r="M138" s="175" t="s">
        <v>1</v>
      </c>
      <c r="N138" s="176" t="s">
        <v>37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243</v>
      </c>
      <c r="AT138" s="161" t="s">
        <v>362</v>
      </c>
      <c r="AU138" s="161" t="s">
        <v>83</v>
      </c>
      <c r="AY138" s="14" t="s">
        <v>226</v>
      </c>
      <c r="BE138" s="162">
        <f t="shared" si="4"/>
        <v>0</v>
      </c>
      <c r="BF138" s="162">
        <f t="shared" si="5"/>
        <v>195.11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83</v>
      </c>
      <c r="BK138" s="162">
        <f t="shared" si="9"/>
        <v>195.11</v>
      </c>
      <c r="BL138" s="14" t="s">
        <v>233</v>
      </c>
      <c r="BM138" s="161" t="s">
        <v>270</v>
      </c>
    </row>
    <row r="139" spans="1:65" s="2" customFormat="1" ht="16.5" customHeight="1">
      <c r="A139" s="26"/>
      <c r="B139" s="149"/>
      <c r="C139" s="167" t="s">
        <v>273</v>
      </c>
      <c r="D139" s="167" t="s">
        <v>362</v>
      </c>
      <c r="E139" s="168" t="s">
        <v>2501</v>
      </c>
      <c r="F139" s="169" t="s">
        <v>2502</v>
      </c>
      <c r="G139" s="170" t="s">
        <v>242</v>
      </c>
      <c r="H139" s="171">
        <v>5.2930000000000001</v>
      </c>
      <c r="I139" s="172">
        <v>16.22</v>
      </c>
      <c r="J139" s="172">
        <f t="shared" si="0"/>
        <v>85.85</v>
      </c>
      <c r="K139" s="173"/>
      <c r="L139" s="174"/>
      <c r="M139" s="175" t="s">
        <v>1</v>
      </c>
      <c r="N139" s="176" t="s">
        <v>37</v>
      </c>
      <c r="O139" s="159">
        <v>0</v>
      </c>
      <c r="P139" s="159">
        <f t="shared" si="1"/>
        <v>0</v>
      </c>
      <c r="Q139" s="159">
        <v>0</v>
      </c>
      <c r="R139" s="159">
        <f t="shared" si="2"/>
        <v>0</v>
      </c>
      <c r="S139" s="159">
        <v>0</v>
      </c>
      <c r="T139" s="160">
        <f t="shared" si="3"/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243</v>
      </c>
      <c r="AT139" s="161" t="s">
        <v>362</v>
      </c>
      <c r="AU139" s="161" t="s">
        <v>83</v>
      </c>
      <c r="AY139" s="14" t="s">
        <v>226</v>
      </c>
      <c r="BE139" s="162">
        <f t="shared" si="4"/>
        <v>0</v>
      </c>
      <c r="BF139" s="162">
        <f t="shared" si="5"/>
        <v>85.85</v>
      </c>
      <c r="BG139" s="162">
        <f t="shared" si="6"/>
        <v>0</v>
      </c>
      <c r="BH139" s="162">
        <f t="shared" si="7"/>
        <v>0</v>
      </c>
      <c r="BI139" s="162">
        <f t="shared" si="8"/>
        <v>0</v>
      </c>
      <c r="BJ139" s="14" t="s">
        <v>83</v>
      </c>
      <c r="BK139" s="162">
        <f t="shared" si="9"/>
        <v>85.85</v>
      </c>
      <c r="BL139" s="14" t="s">
        <v>233</v>
      </c>
      <c r="BM139" s="161" t="s">
        <v>276</v>
      </c>
    </row>
    <row r="140" spans="1:65" s="2" customFormat="1" ht="24.2" customHeight="1">
      <c r="A140" s="26"/>
      <c r="B140" s="149"/>
      <c r="C140" s="150" t="s">
        <v>254</v>
      </c>
      <c r="D140" s="150" t="s">
        <v>229</v>
      </c>
      <c r="E140" s="151" t="s">
        <v>2448</v>
      </c>
      <c r="F140" s="152" t="s">
        <v>2449</v>
      </c>
      <c r="G140" s="153" t="s">
        <v>352</v>
      </c>
      <c r="H140" s="154">
        <v>14.683</v>
      </c>
      <c r="I140" s="155">
        <v>26.3</v>
      </c>
      <c r="J140" s="155">
        <f t="shared" si="0"/>
        <v>386.16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 t="shared" si="1"/>
        <v>0</v>
      </c>
      <c r="Q140" s="159">
        <v>0</v>
      </c>
      <c r="R140" s="159">
        <f t="shared" si="2"/>
        <v>0</v>
      </c>
      <c r="S140" s="159">
        <v>0</v>
      </c>
      <c r="T140" s="160">
        <f t="shared" si="3"/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233</v>
      </c>
      <c r="AT140" s="161" t="s">
        <v>229</v>
      </c>
      <c r="AU140" s="161" t="s">
        <v>83</v>
      </c>
      <c r="AY140" s="14" t="s">
        <v>226</v>
      </c>
      <c r="BE140" s="162">
        <f t="shared" si="4"/>
        <v>0</v>
      </c>
      <c r="BF140" s="162">
        <f t="shared" si="5"/>
        <v>386.16</v>
      </c>
      <c r="BG140" s="162">
        <f t="shared" si="6"/>
        <v>0</v>
      </c>
      <c r="BH140" s="162">
        <f t="shared" si="7"/>
        <v>0</v>
      </c>
      <c r="BI140" s="162">
        <f t="shared" si="8"/>
        <v>0</v>
      </c>
      <c r="BJ140" s="14" t="s">
        <v>83</v>
      </c>
      <c r="BK140" s="162">
        <f t="shared" si="9"/>
        <v>386.16</v>
      </c>
      <c r="BL140" s="14" t="s">
        <v>233</v>
      </c>
      <c r="BM140" s="161" t="s">
        <v>279</v>
      </c>
    </row>
    <row r="141" spans="1:65" s="12" customFormat="1" ht="22.9" customHeight="1">
      <c r="B141" s="137"/>
      <c r="D141" s="138" t="s">
        <v>70</v>
      </c>
      <c r="E141" s="147" t="s">
        <v>2435</v>
      </c>
      <c r="F141" s="147" t="s">
        <v>2436</v>
      </c>
      <c r="J141" s="148">
        <f>BK141</f>
        <v>2042.72</v>
      </c>
      <c r="L141" s="137"/>
      <c r="M141" s="141"/>
      <c r="N141" s="142"/>
      <c r="O141" s="142"/>
      <c r="P141" s="143">
        <f>SUM(P142:P154)</f>
        <v>0</v>
      </c>
      <c r="Q141" s="142"/>
      <c r="R141" s="143">
        <f>SUM(R142:R154)</f>
        <v>0</v>
      </c>
      <c r="S141" s="142"/>
      <c r="T141" s="144">
        <f>SUM(T142:T154)</f>
        <v>0</v>
      </c>
      <c r="AR141" s="138" t="s">
        <v>78</v>
      </c>
      <c r="AT141" s="145" t="s">
        <v>70</v>
      </c>
      <c r="AU141" s="145" t="s">
        <v>78</v>
      </c>
      <c r="AY141" s="138" t="s">
        <v>226</v>
      </c>
      <c r="BK141" s="146">
        <f>SUM(BK142:BK154)</f>
        <v>2042.72</v>
      </c>
    </row>
    <row r="142" spans="1:65" s="2" customFormat="1" ht="24.2" customHeight="1">
      <c r="A142" s="26"/>
      <c r="B142" s="149"/>
      <c r="C142" s="150" t="s">
        <v>280</v>
      </c>
      <c r="D142" s="150" t="s">
        <v>229</v>
      </c>
      <c r="E142" s="151" t="s">
        <v>2503</v>
      </c>
      <c r="F142" s="152" t="s">
        <v>2504</v>
      </c>
      <c r="G142" s="153" t="s">
        <v>269</v>
      </c>
      <c r="H142" s="154">
        <v>4</v>
      </c>
      <c r="I142" s="155">
        <v>38.82</v>
      </c>
      <c r="J142" s="155">
        <f t="shared" ref="J142:J154" si="10">ROUND(I142*H142,2)</f>
        <v>155.28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 t="shared" ref="P142:P154" si="11">O142*H142</f>
        <v>0</v>
      </c>
      <c r="Q142" s="159">
        <v>0</v>
      </c>
      <c r="R142" s="159">
        <f t="shared" ref="R142:R154" si="12">Q142*H142</f>
        <v>0</v>
      </c>
      <c r="S142" s="159">
        <v>0</v>
      </c>
      <c r="T142" s="160">
        <f t="shared" ref="T142:T154" si="13">S142*H142</f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233</v>
      </c>
      <c r="AT142" s="161" t="s">
        <v>229</v>
      </c>
      <c r="AU142" s="161" t="s">
        <v>83</v>
      </c>
      <c r="AY142" s="14" t="s">
        <v>226</v>
      </c>
      <c r="BE142" s="162">
        <f t="shared" ref="BE142:BE154" si="14">IF(N142="základná",J142,0)</f>
        <v>0</v>
      </c>
      <c r="BF142" s="162">
        <f t="shared" ref="BF142:BF154" si="15">IF(N142="znížená",J142,0)</f>
        <v>155.28</v>
      </c>
      <c r="BG142" s="162">
        <f t="shared" ref="BG142:BG154" si="16">IF(N142="zákl. prenesená",J142,0)</f>
        <v>0</v>
      </c>
      <c r="BH142" s="162">
        <f t="shared" ref="BH142:BH154" si="17">IF(N142="zníž. prenesená",J142,0)</f>
        <v>0</v>
      </c>
      <c r="BI142" s="162">
        <f t="shared" ref="BI142:BI154" si="18">IF(N142="nulová",J142,0)</f>
        <v>0</v>
      </c>
      <c r="BJ142" s="14" t="s">
        <v>83</v>
      </c>
      <c r="BK142" s="162">
        <f t="shared" ref="BK142:BK154" si="19">ROUND(I142*H142,2)</f>
        <v>155.28</v>
      </c>
      <c r="BL142" s="14" t="s">
        <v>233</v>
      </c>
      <c r="BM142" s="161" t="s">
        <v>283</v>
      </c>
    </row>
    <row r="143" spans="1:65" s="2" customFormat="1" ht="16.5" customHeight="1">
      <c r="A143" s="26"/>
      <c r="B143" s="149"/>
      <c r="C143" s="167" t="s">
        <v>257</v>
      </c>
      <c r="D143" s="167" t="s">
        <v>362</v>
      </c>
      <c r="E143" s="168" t="s">
        <v>2505</v>
      </c>
      <c r="F143" s="169" t="s">
        <v>2506</v>
      </c>
      <c r="G143" s="170" t="s">
        <v>269</v>
      </c>
      <c r="H143" s="171">
        <v>4</v>
      </c>
      <c r="I143" s="172">
        <v>134.27000000000001</v>
      </c>
      <c r="J143" s="172">
        <f t="shared" si="10"/>
        <v>537.08000000000004</v>
      </c>
      <c r="K143" s="173"/>
      <c r="L143" s="174"/>
      <c r="M143" s="175" t="s">
        <v>1</v>
      </c>
      <c r="N143" s="176" t="s">
        <v>37</v>
      </c>
      <c r="O143" s="159">
        <v>0</v>
      </c>
      <c r="P143" s="159">
        <f t="shared" si="11"/>
        <v>0</v>
      </c>
      <c r="Q143" s="159">
        <v>0</v>
      </c>
      <c r="R143" s="159">
        <f t="shared" si="12"/>
        <v>0</v>
      </c>
      <c r="S143" s="159">
        <v>0</v>
      </c>
      <c r="T143" s="160">
        <f t="shared" si="13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243</v>
      </c>
      <c r="AT143" s="161" t="s">
        <v>362</v>
      </c>
      <c r="AU143" s="161" t="s">
        <v>83</v>
      </c>
      <c r="AY143" s="14" t="s">
        <v>226</v>
      </c>
      <c r="BE143" s="162">
        <f t="shared" si="14"/>
        <v>0</v>
      </c>
      <c r="BF143" s="162">
        <f t="shared" si="15"/>
        <v>537.08000000000004</v>
      </c>
      <c r="BG143" s="162">
        <f t="shared" si="16"/>
        <v>0</v>
      </c>
      <c r="BH143" s="162">
        <f t="shared" si="17"/>
        <v>0</v>
      </c>
      <c r="BI143" s="162">
        <f t="shared" si="18"/>
        <v>0</v>
      </c>
      <c r="BJ143" s="14" t="s">
        <v>83</v>
      </c>
      <c r="BK143" s="162">
        <f t="shared" si="19"/>
        <v>537.08000000000004</v>
      </c>
      <c r="BL143" s="14" t="s">
        <v>233</v>
      </c>
      <c r="BM143" s="161" t="s">
        <v>288</v>
      </c>
    </row>
    <row r="144" spans="1:65" s="2" customFormat="1" ht="24.2" customHeight="1">
      <c r="A144" s="26"/>
      <c r="B144" s="149"/>
      <c r="C144" s="150" t="s">
        <v>293</v>
      </c>
      <c r="D144" s="150" t="s">
        <v>229</v>
      </c>
      <c r="E144" s="151" t="s">
        <v>2462</v>
      </c>
      <c r="F144" s="152" t="s">
        <v>2463</v>
      </c>
      <c r="G144" s="153" t="s">
        <v>269</v>
      </c>
      <c r="H144" s="154">
        <v>2</v>
      </c>
      <c r="I144" s="155">
        <v>15.05</v>
      </c>
      <c r="J144" s="155">
        <f t="shared" si="10"/>
        <v>30.1</v>
      </c>
      <c r="K144" s="156"/>
      <c r="L144" s="27"/>
      <c r="M144" s="157" t="s">
        <v>1</v>
      </c>
      <c r="N144" s="158" t="s">
        <v>37</v>
      </c>
      <c r="O144" s="159">
        <v>0</v>
      </c>
      <c r="P144" s="159">
        <f t="shared" si="11"/>
        <v>0</v>
      </c>
      <c r="Q144" s="159">
        <v>0</v>
      </c>
      <c r="R144" s="159">
        <f t="shared" si="12"/>
        <v>0</v>
      </c>
      <c r="S144" s="159">
        <v>0</v>
      </c>
      <c r="T144" s="160">
        <f t="shared" si="13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233</v>
      </c>
      <c r="AT144" s="161" t="s">
        <v>229</v>
      </c>
      <c r="AU144" s="161" t="s">
        <v>83</v>
      </c>
      <c r="AY144" s="14" t="s">
        <v>226</v>
      </c>
      <c r="BE144" s="162">
        <f t="shared" si="14"/>
        <v>0</v>
      </c>
      <c r="BF144" s="162">
        <f t="shared" si="15"/>
        <v>30.1</v>
      </c>
      <c r="BG144" s="162">
        <f t="shared" si="16"/>
        <v>0</v>
      </c>
      <c r="BH144" s="162">
        <f t="shared" si="17"/>
        <v>0</v>
      </c>
      <c r="BI144" s="162">
        <f t="shared" si="18"/>
        <v>0</v>
      </c>
      <c r="BJ144" s="14" t="s">
        <v>83</v>
      </c>
      <c r="BK144" s="162">
        <f t="shared" si="19"/>
        <v>30.1</v>
      </c>
      <c r="BL144" s="14" t="s">
        <v>233</v>
      </c>
      <c r="BM144" s="161" t="s">
        <v>296</v>
      </c>
    </row>
    <row r="145" spans="1:65" s="2" customFormat="1" ht="16.5" customHeight="1">
      <c r="A145" s="26"/>
      <c r="B145" s="149"/>
      <c r="C145" s="167" t="s">
        <v>260</v>
      </c>
      <c r="D145" s="167" t="s">
        <v>362</v>
      </c>
      <c r="E145" s="168" t="s">
        <v>2464</v>
      </c>
      <c r="F145" s="169" t="s">
        <v>2465</v>
      </c>
      <c r="G145" s="170" t="s">
        <v>269</v>
      </c>
      <c r="H145" s="171">
        <v>2</v>
      </c>
      <c r="I145" s="172">
        <v>15.9</v>
      </c>
      <c r="J145" s="172">
        <f t="shared" si="10"/>
        <v>31.8</v>
      </c>
      <c r="K145" s="173"/>
      <c r="L145" s="174"/>
      <c r="M145" s="175" t="s">
        <v>1</v>
      </c>
      <c r="N145" s="176" t="s">
        <v>37</v>
      </c>
      <c r="O145" s="159">
        <v>0</v>
      </c>
      <c r="P145" s="159">
        <f t="shared" si="11"/>
        <v>0</v>
      </c>
      <c r="Q145" s="159">
        <v>0</v>
      </c>
      <c r="R145" s="159">
        <f t="shared" si="12"/>
        <v>0</v>
      </c>
      <c r="S145" s="159">
        <v>0</v>
      </c>
      <c r="T145" s="160">
        <f t="shared" si="1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243</v>
      </c>
      <c r="AT145" s="161" t="s">
        <v>362</v>
      </c>
      <c r="AU145" s="161" t="s">
        <v>83</v>
      </c>
      <c r="AY145" s="14" t="s">
        <v>226</v>
      </c>
      <c r="BE145" s="162">
        <f t="shared" si="14"/>
        <v>0</v>
      </c>
      <c r="BF145" s="162">
        <f t="shared" si="15"/>
        <v>31.8</v>
      </c>
      <c r="BG145" s="162">
        <f t="shared" si="16"/>
        <v>0</v>
      </c>
      <c r="BH145" s="162">
        <f t="shared" si="17"/>
        <v>0</v>
      </c>
      <c r="BI145" s="162">
        <f t="shared" si="18"/>
        <v>0</v>
      </c>
      <c r="BJ145" s="14" t="s">
        <v>83</v>
      </c>
      <c r="BK145" s="162">
        <f t="shared" si="19"/>
        <v>31.8</v>
      </c>
      <c r="BL145" s="14" t="s">
        <v>233</v>
      </c>
      <c r="BM145" s="161" t="s">
        <v>299</v>
      </c>
    </row>
    <row r="146" spans="1:65" s="2" customFormat="1" ht="24.2" customHeight="1">
      <c r="A146" s="26"/>
      <c r="B146" s="149"/>
      <c r="C146" s="150" t="s">
        <v>300</v>
      </c>
      <c r="D146" s="150" t="s">
        <v>229</v>
      </c>
      <c r="E146" s="151" t="s">
        <v>2470</v>
      </c>
      <c r="F146" s="152" t="s">
        <v>2507</v>
      </c>
      <c r="G146" s="153" t="s">
        <v>269</v>
      </c>
      <c r="H146" s="154">
        <v>2</v>
      </c>
      <c r="I146" s="155">
        <v>30.66</v>
      </c>
      <c r="J146" s="155">
        <f t="shared" si="10"/>
        <v>61.32</v>
      </c>
      <c r="K146" s="156"/>
      <c r="L146" s="27"/>
      <c r="M146" s="157" t="s">
        <v>1</v>
      </c>
      <c r="N146" s="158" t="s">
        <v>37</v>
      </c>
      <c r="O146" s="159">
        <v>0</v>
      </c>
      <c r="P146" s="159">
        <f t="shared" si="11"/>
        <v>0</v>
      </c>
      <c r="Q146" s="159">
        <v>0</v>
      </c>
      <c r="R146" s="159">
        <f t="shared" si="12"/>
        <v>0</v>
      </c>
      <c r="S146" s="159">
        <v>0</v>
      </c>
      <c r="T146" s="160">
        <f t="shared" si="1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233</v>
      </c>
      <c r="AT146" s="161" t="s">
        <v>229</v>
      </c>
      <c r="AU146" s="161" t="s">
        <v>83</v>
      </c>
      <c r="AY146" s="14" t="s">
        <v>226</v>
      </c>
      <c r="BE146" s="162">
        <f t="shared" si="14"/>
        <v>0</v>
      </c>
      <c r="BF146" s="162">
        <f t="shared" si="15"/>
        <v>61.32</v>
      </c>
      <c r="BG146" s="162">
        <f t="shared" si="16"/>
        <v>0</v>
      </c>
      <c r="BH146" s="162">
        <f t="shared" si="17"/>
        <v>0</v>
      </c>
      <c r="BI146" s="162">
        <f t="shared" si="18"/>
        <v>0</v>
      </c>
      <c r="BJ146" s="14" t="s">
        <v>83</v>
      </c>
      <c r="BK146" s="162">
        <f t="shared" si="19"/>
        <v>61.32</v>
      </c>
      <c r="BL146" s="14" t="s">
        <v>233</v>
      </c>
      <c r="BM146" s="161" t="s">
        <v>303</v>
      </c>
    </row>
    <row r="147" spans="1:65" s="2" customFormat="1" ht="16.5" customHeight="1">
      <c r="A147" s="26"/>
      <c r="B147" s="149"/>
      <c r="C147" s="167" t="s">
        <v>7</v>
      </c>
      <c r="D147" s="167" t="s">
        <v>362</v>
      </c>
      <c r="E147" s="168" t="s">
        <v>2468</v>
      </c>
      <c r="F147" s="169" t="s">
        <v>2508</v>
      </c>
      <c r="G147" s="170" t="s">
        <v>269</v>
      </c>
      <c r="H147" s="171">
        <v>2</v>
      </c>
      <c r="I147" s="172">
        <v>93.45</v>
      </c>
      <c r="J147" s="172">
        <f t="shared" si="10"/>
        <v>186.9</v>
      </c>
      <c r="K147" s="173"/>
      <c r="L147" s="174"/>
      <c r="M147" s="175" t="s">
        <v>1</v>
      </c>
      <c r="N147" s="176" t="s">
        <v>37</v>
      </c>
      <c r="O147" s="159">
        <v>0</v>
      </c>
      <c r="P147" s="159">
        <f t="shared" si="11"/>
        <v>0</v>
      </c>
      <c r="Q147" s="159">
        <v>0</v>
      </c>
      <c r="R147" s="159">
        <f t="shared" si="12"/>
        <v>0</v>
      </c>
      <c r="S147" s="159">
        <v>0</v>
      </c>
      <c r="T147" s="160">
        <f t="shared" si="1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243</v>
      </c>
      <c r="AT147" s="161" t="s">
        <v>362</v>
      </c>
      <c r="AU147" s="161" t="s">
        <v>83</v>
      </c>
      <c r="AY147" s="14" t="s">
        <v>226</v>
      </c>
      <c r="BE147" s="162">
        <f t="shared" si="14"/>
        <v>0</v>
      </c>
      <c r="BF147" s="162">
        <f t="shared" si="15"/>
        <v>186.9</v>
      </c>
      <c r="BG147" s="162">
        <f t="shared" si="16"/>
        <v>0</v>
      </c>
      <c r="BH147" s="162">
        <f t="shared" si="17"/>
        <v>0</v>
      </c>
      <c r="BI147" s="162">
        <f t="shared" si="18"/>
        <v>0</v>
      </c>
      <c r="BJ147" s="14" t="s">
        <v>83</v>
      </c>
      <c r="BK147" s="162">
        <f t="shared" si="19"/>
        <v>186.9</v>
      </c>
      <c r="BL147" s="14" t="s">
        <v>233</v>
      </c>
      <c r="BM147" s="161" t="s">
        <v>306</v>
      </c>
    </row>
    <row r="148" spans="1:65" s="2" customFormat="1" ht="24.2" customHeight="1">
      <c r="A148" s="26"/>
      <c r="B148" s="149"/>
      <c r="C148" s="150" t="s">
        <v>309</v>
      </c>
      <c r="D148" s="150" t="s">
        <v>229</v>
      </c>
      <c r="E148" s="151" t="s">
        <v>2470</v>
      </c>
      <c r="F148" s="152" t="s">
        <v>2507</v>
      </c>
      <c r="G148" s="153" t="s">
        <v>269</v>
      </c>
      <c r="H148" s="154">
        <v>4</v>
      </c>
      <c r="I148" s="155">
        <v>30.66</v>
      </c>
      <c r="J148" s="155">
        <f t="shared" si="10"/>
        <v>122.64</v>
      </c>
      <c r="K148" s="156"/>
      <c r="L148" s="27"/>
      <c r="M148" s="157" t="s">
        <v>1</v>
      </c>
      <c r="N148" s="158" t="s">
        <v>37</v>
      </c>
      <c r="O148" s="159">
        <v>0</v>
      </c>
      <c r="P148" s="159">
        <f t="shared" si="11"/>
        <v>0</v>
      </c>
      <c r="Q148" s="159">
        <v>0</v>
      </c>
      <c r="R148" s="159">
        <f t="shared" si="12"/>
        <v>0</v>
      </c>
      <c r="S148" s="159">
        <v>0</v>
      </c>
      <c r="T148" s="160">
        <f t="shared" si="1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233</v>
      </c>
      <c r="AT148" s="161" t="s">
        <v>229</v>
      </c>
      <c r="AU148" s="161" t="s">
        <v>83</v>
      </c>
      <c r="AY148" s="14" t="s">
        <v>226</v>
      </c>
      <c r="BE148" s="162">
        <f t="shared" si="14"/>
        <v>0</v>
      </c>
      <c r="BF148" s="162">
        <f t="shared" si="15"/>
        <v>122.64</v>
      </c>
      <c r="BG148" s="162">
        <f t="shared" si="16"/>
        <v>0</v>
      </c>
      <c r="BH148" s="162">
        <f t="shared" si="17"/>
        <v>0</v>
      </c>
      <c r="BI148" s="162">
        <f t="shared" si="18"/>
        <v>0</v>
      </c>
      <c r="BJ148" s="14" t="s">
        <v>83</v>
      </c>
      <c r="BK148" s="162">
        <f t="shared" si="19"/>
        <v>122.64</v>
      </c>
      <c r="BL148" s="14" t="s">
        <v>233</v>
      </c>
      <c r="BM148" s="161" t="s">
        <v>312</v>
      </c>
    </row>
    <row r="149" spans="1:65" s="2" customFormat="1" ht="16.5" customHeight="1">
      <c r="A149" s="26"/>
      <c r="B149" s="149"/>
      <c r="C149" s="167" t="s">
        <v>266</v>
      </c>
      <c r="D149" s="167" t="s">
        <v>362</v>
      </c>
      <c r="E149" s="168" t="s">
        <v>2472</v>
      </c>
      <c r="F149" s="169" t="s">
        <v>2473</v>
      </c>
      <c r="G149" s="170" t="s">
        <v>269</v>
      </c>
      <c r="H149" s="171">
        <v>2</v>
      </c>
      <c r="I149" s="172">
        <v>59.93</v>
      </c>
      <c r="J149" s="172">
        <f t="shared" si="10"/>
        <v>119.86</v>
      </c>
      <c r="K149" s="173"/>
      <c r="L149" s="174"/>
      <c r="M149" s="175" t="s">
        <v>1</v>
      </c>
      <c r="N149" s="176" t="s">
        <v>37</v>
      </c>
      <c r="O149" s="159">
        <v>0</v>
      </c>
      <c r="P149" s="159">
        <f t="shared" si="11"/>
        <v>0</v>
      </c>
      <c r="Q149" s="159">
        <v>0</v>
      </c>
      <c r="R149" s="159">
        <f t="shared" si="12"/>
        <v>0</v>
      </c>
      <c r="S149" s="159">
        <v>0</v>
      </c>
      <c r="T149" s="160">
        <f t="shared" si="1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243</v>
      </c>
      <c r="AT149" s="161" t="s">
        <v>362</v>
      </c>
      <c r="AU149" s="161" t="s">
        <v>83</v>
      </c>
      <c r="AY149" s="14" t="s">
        <v>226</v>
      </c>
      <c r="BE149" s="162">
        <f t="shared" si="14"/>
        <v>0</v>
      </c>
      <c r="BF149" s="162">
        <f t="shared" si="15"/>
        <v>119.86</v>
      </c>
      <c r="BG149" s="162">
        <f t="shared" si="16"/>
        <v>0</v>
      </c>
      <c r="BH149" s="162">
        <f t="shared" si="17"/>
        <v>0</v>
      </c>
      <c r="BI149" s="162">
        <f t="shared" si="18"/>
        <v>0</v>
      </c>
      <c r="BJ149" s="14" t="s">
        <v>83</v>
      </c>
      <c r="BK149" s="162">
        <f t="shared" si="19"/>
        <v>119.86</v>
      </c>
      <c r="BL149" s="14" t="s">
        <v>233</v>
      </c>
      <c r="BM149" s="161" t="s">
        <v>315</v>
      </c>
    </row>
    <row r="150" spans="1:65" s="2" customFormat="1" ht="16.5" customHeight="1">
      <c r="A150" s="26"/>
      <c r="B150" s="149"/>
      <c r="C150" s="167" t="s">
        <v>316</v>
      </c>
      <c r="D150" s="167" t="s">
        <v>362</v>
      </c>
      <c r="E150" s="168" t="s">
        <v>2476</v>
      </c>
      <c r="F150" s="169" t="s">
        <v>2477</v>
      </c>
      <c r="G150" s="170" t="s">
        <v>269</v>
      </c>
      <c r="H150" s="171">
        <v>2</v>
      </c>
      <c r="I150" s="172">
        <v>134.27000000000001</v>
      </c>
      <c r="J150" s="172">
        <f t="shared" si="10"/>
        <v>268.54000000000002</v>
      </c>
      <c r="K150" s="173"/>
      <c r="L150" s="174"/>
      <c r="M150" s="175" t="s">
        <v>1</v>
      </c>
      <c r="N150" s="176" t="s">
        <v>37</v>
      </c>
      <c r="O150" s="159">
        <v>0</v>
      </c>
      <c r="P150" s="159">
        <f t="shared" si="11"/>
        <v>0</v>
      </c>
      <c r="Q150" s="159">
        <v>0</v>
      </c>
      <c r="R150" s="159">
        <f t="shared" si="12"/>
        <v>0</v>
      </c>
      <c r="S150" s="159">
        <v>0</v>
      </c>
      <c r="T150" s="160">
        <f t="shared" si="1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243</v>
      </c>
      <c r="AT150" s="161" t="s">
        <v>362</v>
      </c>
      <c r="AU150" s="161" t="s">
        <v>83</v>
      </c>
      <c r="AY150" s="14" t="s">
        <v>226</v>
      </c>
      <c r="BE150" s="162">
        <f t="shared" si="14"/>
        <v>0</v>
      </c>
      <c r="BF150" s="162">
        <f t="shared" si="15"/>
        <v>268.54000000000002</v>
      </c>
      <c r="BG150" s="162">
        <f t="shared" si="16"/>
        <v>0</v>
      </c>
      <c r="BH150" s="162">
        <f t="shared" si="17"/>
        <v>0</v>
      </c>
      <c r="BI150" s="162">
        <f t="shared" si="18"/>
        <v>0</v>
      </c>
      <c r="BJ150" s="14" t="s">
        <v>83</v>
      </c>
      <c r="BK150" s="162">
        <f t="shared" si="19"/>
        <v>268.54000000000002</v>
      </c>
      <c r="BL150" s="14" t="s">
        <v>233</v>
      </c>
      <c r="BM150" s="161" t="s">
        <v>319</v>
      </c>
    </row>
    <row r="151" spans="1:65" s="2" customFormat="1" ht="24.2" customHeight="1">
      <c r="A151" s="26"/>
      <c r="B151" s="149"/>
      <c r="C151" s="150" t="s">
        <v>270</v>
      </c>
      <c r="D151" s="150" t="s">
        <v>229</v>
      </c>
      <c r="E151" s="151" t="s">
        <v>2509</v>
      </c>
      <c r="F151" s="152" t="s">
        <v>2510</v>
      </c>
      <c r="G151" s="153" t="s">
        <v>269</v>
      </c>
      <c r="H151" s="154">
        <v>6</v>
      </c>
      <c r="I151" s="155">
        <v>15.65</v>
      </c>
      <c r="J151" s="155">
        <f t="shared" si="10"/>
        <v>93.9</v>
      </c>
      <c r="K151" s="156"/>
      <c r="L151" s="27"/>
      <c r="M151" s="157" t="s">
        <v>1</v>
      </c>
      <c r="N151" s="158" t="s">
        <v>37</v>
      </c>
      <c r="O151" s="159">
        <v>0</v>
      </c>
      <c r="P151" s="159">
        <f t="shared" si="11"/>
        <v>0</v>
      </c>
      <c r="Q151" s="159">
        <v>0</v>
      </c>
      <c r="R151" s="159">
        <f t="shared" si="12"/>
        <v>0</v>
      </c>
      <c r="S151" s="159">
        <v>0</v>
      </c>
      <c r="T151" s="160">
        <f t="shared" si="1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233</v>
      </c>
      <c r="AT151" s="161" t="s">
        <v>229</v>
      </c>
      <c r="AU151" s="161" t="s">
        <v>83</v>
      </c>
      <c r="AY151" s="14" t="s">
        <v>226</v>
      </c>
      <c r="BE151" s="162">
        <f t="shared" si="14"/>
        <v>0</v>
      </c>
      <c r="BF151" s="162">
        <f t="shared" si="15"/>
        <v>93.9</v>
      </c>
      <c r="BG151" s="162">
        <f t="shared" si="16"/>
        <v>0</v>
      </c>
      <c r="BH151" s="162">
        <f t="shared" si="17"/>
        <v>0</v>
      </c>
      <c r="BI151" s="162">
        <f t="shared" si="18"/>
        <v>0</v>
      </c>
      <c r="BJ151" s="14" t="s">
        <v>83</v>
      </c>
      <c r="BK151" s="162">
        <f t="shared" si="19"/>
        <v>93.9</v>
      </c>
      <c r="BL151" s="14" t="s">
        <v>233</v>
      </c>
      <c r="BM151" s="161" t="s">
        <v>324</v>
      </c>
    </row>
    <row r="152" spans="1:65" s="2" customFormat="1" ht="24.2" customHeight="1">
      <c r="A152" s="26"/>
      <c r="B152" s="149"/>
      <c r="C152" s="150" t="s">
        <v>327</v>
      </c>
      <c r="D152" s="150" t="s">
        <v>229</v>
      </c>
      <c r="E152" s="151" t="s">
        <v>2441</v>
      </c>
      <c r="F152" s="152" t="s">
        <v>2372</v>
      </c>
      <c r="G152" s="153" t="s">
        <v>269</v>
      </c>
      <c r="H152" s="154">
        <v>2</v>
      </c>
      <c r="I152" s="155">
        <v>28.15</v>
      </c>
      <c r="J152" s="155">
        <f t="shared" si="10"/>
        <v>56.3</v>
      </c>
      <c r="K152" s="156"/>
      <c r="L152" s="27"/>
      <c r="M152" s="157" t="s">
        <v>1</v>
      </c>
      <c r="N152" s="158" t="s">
        <v>37</v>
      </c>
      <c r="O152" s="159">
        <v>0</v>
      </c>
      <c r="P152" s="159">
        <f t="shared" si="11"/>
        <v>0</v>
      </c>
      <c r="Q152" s="159">
        <v>0</v>
      </c>
      <c r="R152" s="159">
        <f t="shared" si="12"/>
        <v>0</v>
      </c>
      <c r="S152" s="159">
        <v>0</v>
      </c>
      <c r="T152" s="160">
        <f t="shared" si="1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233</v>
      </c>
      <c r="AT152" s="161" t="s">
        <v>229</v>
      </c>
      <c r="AU152" s="161" t="s">
        <v>83</v>
      </c>
      <c r="AY152" s="14" t="s">
        <v>226</v>
      </c>
      <c r="BE152" s="162">
        <f t="shared" si="14"/>
        <v>0</v>
      </c>
      <c r="BF152" s="162">
        <f t="shared" si="15"/>
        <v>56.3</v>
      </c>
      <c r="BG152" s="162">
        <f t="shared" si="16"/>
        <v>0</v>
      </c>
      <c r="BH152" s="162">
        <f t="shared" si="17"/>
        <v>0</v>
      </c>
      <c r="BI152" s="162">
        <f t="shared" si="18"/>
        <v>0</v>
      </c>
      <c r="BJ152" s="14" t="s">
        <v>83</v>
      </c>
      <c r="BK152" s="162">
        <f t="shared" si="19"/>
        <v>56.3</v>
      </c>
      <c r="BL152" s="14" t="s">
        <v>233</v>
      </c>
      <c r="BM152" s="161" t="s">
        <v>330</v>
      </c>
    </row>
    <row r="153" spans="1:65" s="2" customFormat="1" ht="16.5" customHeight="1">
      <c r="A153" s="26"/>
      <c r="B153" s="149"/>
      <c r="C153" s="167" t="s">
        <v>276</v>
      </c>
      <c r="D153" s="167" t="s">
        <v>362</v>
      </c>
      <c r="E153" s="168" t="s">
        <v>2511</v>
      </c>
      <c r="F153" s="169" t="s">
        <v>2512</v>
      </c>
      <c r="G153" s="170" t="s">
        <v>269</v>
      </c>
      <c r="H153" s="171">
        <v>2</v>
      </c>
      <c r="I153" s="172">
        <v>176.85</v>
      </c>
      <c r="J153" s="172">
        <f t="shared" si="10"/>
        <v>353.7</v>
      </c>
      <c r="K153" s="173"/>
      <c r="L153" s="174"/>
      <c r="M153" s="175" t="s">
        <v>1</v>
      </c>
      <c r="N153" s="176" t="s">
        <v>37</v>
      </c>
      <c r="O153" s="159">
        <v>0</v>
      </c>
      <c r="P153" s="159">
        <f t="shared" si="11"/>
        <v>0</v>
      </c>
      <c r="Q153" s="159">
        <v>0</v>
      </c>
      <c r="R153" s="159">
        <f t="shared" si="12"/>
        <v>0</v>
      </c>
      <c r="S153" s="159">
        <v>0</v>
      </c>
      <c r="T153" s="160">
        <f t="shared" si="1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243</v>
      </c>
      <c r="AT153" s="161" t="s">
        <v>362</v>
      </c>
      <c r="AU153" s="161" t="s">
        <v>83</v>
      </c>
      <c r="AY153" s="14" t="s">
        <v>226</v>
      </c>
      <c r="BE153" s="162">
        <f t="shared" si="14"/>
        <v>0</v>
      </c>
      <c r="BF153" s="162">
        <f t="shared" si="15"/>
        <v>353.7</v>
      </c>
      <c r="BG153" s="162">
        <f t="shared" si="16"/>
        <v>0</v>
      </c>
      <c r="BH153" s="162">
        <f t="shared" si="17"/>
        <v>0</v>
      </c>
      <c r="BI153" s="162">
        <f t="shared" si="18"/>
        <v>0</v>
      </c>
      <c r="BJ153" s="14" t="s">
        <v>83</v>
      </c>
      <c r="BK153" s="162">
        <f t="shared" si="19"/>
        <v>353.7</v>
      </c>
      <c r="BL153" s="14" t="s">
        <v>233</v>
      </c>
      <c r="BM153" s="161" t="s">
        <v>408</v>
      </c>
    </row>
    <row r="154" spans="1:65" s="2" customFormat="1" ht="16.5" customHeight="1">
      <c r="A154" s="26"/>
      <c r="B154" s="149"/>
      <c r="C154" s="167" t="s">
        <v>409</v>
      </c>
      <c r="D154" s="167" t="s">
        <v>362</v>
      </c>
      <c r="E154" s="168" t="s">
        <v>2478</v>
      </c>
      <c r="F154" s="169" t="s">
        <v>2479</v>
      </c>
      <c r="G154" s="170" t="s">
        <v>269</v>
      </c>
      <c r="H154" s="171">
        <v>2</v>
      </c>
      <c r="I154" s="172">
        <v>12.65</v>
      </c>
      <c r="J154" s="172">
        <f t="shared" si="10"/>
        <v>25.3</v>
      </c>
      <c r="K154" s="173"/>
      <c r="L154" s="174"/>
      <c r="M154" s="175" t="s">
        <v>1</v>
      </c>
      <c r="N154" s="176" t="s">
        <v>37</v>
      </c>
      <c r="O154" s="159">
        <v>0</v>
      </c>
      <c r="P154" s="159">
        <f t="shared" si="11"/>
        <v>0</v>
      </c>
      <c r="Q154" s="159">
        <v>0</v>
      </c>
      <c r="R154" s="159">
        <f t="shared" si="12"/>
        <v>0</v>
      </c>
      <c r="S154" s="159">
        <v>0</v>
      </c>
      <c r="T154" s="160">
        <f t="shared" si="1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243</v>
      </c>
      <c r="AT154" s="161" t="s">
        <v>362</v>
      </c>
      <c r="AU154" s="161" t="s">
        <v>83</v>
      </c>
      <c r="AY154" s="14" t="s">
        <v>226</v>
      </c>
      <c r="BE154" s="162">
        <f t="shared" si="14"/>
        <v>0</v>
      </c>
      <c r="BF154" s="162">
        <f t="shared" si="15"/>
        <v>25.3</v>
      </c>
      <c r="BG154" s="162">
        <f t="shared" si="16"/>
        <v>0</v>
      </c>
      <c r="BH154" s="162">
        <f t="shared" si="17"/>
        <v>0</v>
      </c>
      <c r="BI154" s="162">
        <f t="shared" si="18"/>
        <v>0</v>
      </c>
      <c r="BJ154" s="14" t="s">
        <v>83</v>
      </c>
      <c r="BK154" s="162">
        <f t="shared" si="19"/>
        <v>25.3</v>
      </c>
      <c r="BL154" s="14" t="s">
        <v>233</v>
      </c>
      <c r="BM154" s="161" t="s">
        <v>412</v>
      </c>
    </row>
    <row r="155" spans="1:65" s="12" customFormat="1" ht="22.9" customHeight="1">
      <c r="B155" s="137"/>
      <c r="D155" s="138" t="s">
        <v>70</v>
      </c>
      <c r="E155" s="147" t="s">
        <v>284</v>
      </c>
      <c r="F155" s="147" t="s">
        <v>285</v>
      </c>
      <c r="J155" s="148">
        <f>BK155</f>
        <v>1689.1</v>
      </c>
      <c r="L155" s="137"/>
      <c r="M155" s="141"/>
      <c r="N155" s="142"/>
      <c r="O155" s="142"/>
      <c r="P155" s="143">
        <f>P156</f>
        <v>0</v>
      </c>
      <c r="Q155" s="142"/>
      <c r="R155" s="143">
        <f>R156</f>
        <v>0</v>
      </c>
      <c r="S155" s="142"/>
      <c r="T155" s="144">
        <f>T156</f>
        <v>0</v>
      </c>
      <c r="AR155" s="138" t="s">
        <v>78</v>
      </c>
      <c r="AT155" s="145" t="s">
        <v>70</v>
      </c>
      <c r="AU155" s="145" t="s">
        <v>78</v>
      </c>
      <c r="AY155" s="138" t="s">
        <v>226</v>
      </c>
      <c r="BK155" s="146">
        <f>BK156</f>
        <v>1689.1</v>
      </c>
    </row>
    <row r="156" spans="1:65" s="2" customFormat="1" ht="33" customHeight="1">
      <c r="A156" s="26"/>
      <c r="B156" s="149"/>
      <c r="C156" s="150" t="s">
        <v>279</v>
      </c>
      <c r="D156" s="150" t="s">
        <v>229</v>
      </c>
      <c r="E156" s="151" t="s">
        <v>895</v>
      </c>
      <c r="F156" s="152" t="s">
        <v>896</v>
      </c>
      <c r="G156" s="153" t="s">
        <v>242</v>
      </c>
      <c r="H156" s="154">
        <v>47.274000000000001</v>
      </c>
      <c r="I156" s="155">
        <v>35.729999999999997</v>
      </c>
      <c r="J156" s="155">
        <f>ROUND(I156*H156,2)</f>
        <v>1689.1</v>
      </c>
      <c r="K156" s="156"/>
      <c r="L156" s="27"/>
      <c r="M156" s="163" t="s">
        <v>1</v>
      </c>
      <c r="N156" s="164" t="s">
        <v>37</v>
      </c>
      <c r="O156" s="165">
        <v>0</v>
      </c>
      <c r="P156" s="165">
        <f>O156*H156</f>
        <v>0</v>
      </c>
      <c r="Q156" s="165">
        <v>0</v>
      </c>
      <c r="R156" s="165">
        <f>Q156*H156</f>
        <v>0</v>
      </c>
      <c r="S156" s="165">
        <v>0</v>
      </c>
      <c r="T156" s="166">
        <f>S156*H156</f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233</v>
      </c>
      <c r="AT156" s="161" t="s">
        <v>229</v>
      </c>
      <c r="AU156" s="161" t="s">
        <v>83</v>
      </c>
      <c r="AY156" s="14" t="s">
        <v>226</v>
      </c>
      <c r="BE156" s="162">
        <f>IF(N156="základná",J156,0)</f>
        <v>0</v>
      </c>
      <c r="BF156" s="162">
        <f>IF(N156="znížená",J156,0)</f>
        <v>1689.1</v>
      </c>
      <c r="BG156" s="162">
        <f>IF(N156="zákl. prenesená",J156,0)</f>
        <v>0</v>
      </c>
      <c r="BH156" s="162">
        <f>IF(N156="zníž. prenesená",J156,0)</f>
        <v>0</v>
      </c>
      <c r="BI156" s="162">
        <f>IF(N156="nulová",J156,0)</f>
        <v>0</v>
      </c>
      <c r="BJ156" s="14" t="s">
        <v>83</v>
      </c>
      <c r="BK156" s="162">
        <f>ROUND(I156*H156,2)</f>
        <v>1689.1</v>
      </c>
      <c r="BL156" s="14" t="s">
        <v>233</v>
      </c>
      <c r="BM156" s="161" t="s">
        <v>415</v>
      </c>
    </row>
    <row r="157" spans="1:65" s="2" customFormat="1" ht="6.95" customHeight="1">
      <c r="A157" s="26"/>
      <c r="B157" s="44"/>
      <c r="C157" s="45"/>
      <c r="D157" s="45"/>
      <c r="E157" s="45"/>
      <c r="F157" s="45"/>
      <c r="G157" s="45"/>
      <c r="H157" s="45"/>
      <c r="I157" s="45"/>
      <c r="J157" s="45"/>
      <c r="K157" s="45"/>
      <c r="L157" s="27"/>
      <c r="M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</row>
    <row r="159" spans="1:65">
      <c r="H159" s="179"/>
    </row>
  </sheetData>
  <autoFilter ref="C123:K156" xr:uid="{00000000-0009-0000-0000-000017000000}"/>
  <mergeCells count="11">
    <mergeCell ref="E116:H116"/>
    <mergeCell ref="E7:H7"/>
    <mergeCell ref="E9:H9"/>
    <mergeCell ref="E11:H11"/>
    <mergeCell ref="E29:H29"/>
    <mergeCell ref="E85:H85"/>
    <mergeCell ref="L2:V2"/>
    <mergeCell ref="E87:H87"/>
    <mergeCell ref="E89:H89"/>
    <mergeCell ref="E112:H112"/>
    <mergeCell ref="E114:H114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BM187"/>
  <sheetViews>
    <sheetView showGridLines="0" topLeftCell="A127" workbookViewId="0">
      <selection activeCell="I127" sqref="I127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182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s="1" customFormat="1" ht="12" customHeight="1">
      <c r="B8" s="17"/>
      <c r="D8" s="23" t="s">
        <v>192</v>
      </c>
      <c r="L8" s="17"/>
    </row>
    <row r="9" spans="1:46" s="2" customFormat="1" ht="16.5" customHeight="1">
      <c r="A9" s="26"/>
      <c r="B9" s="27"/>
      <c r="C9" s="26"/>
      <c r="D9" s="26"/>
      <c r="E9" s="224" t="s">
        <v>2513</v>
      </c>
      <c r="F9" s="223"/>
      <c r="G9" s="223"/>
      <c r="H9" s="223"/>
      <c r="I9" s="26"/>
      <c r="J9" s="26"/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 ht="12" customHeight="1">
      <c r="A10" s="26"/>
      <c r="B10" s="27"/>
      <c r="C10" s="26"/>
      <c r="D10" s="23" t="s">
        <v>194</v>
      </c>
      <c r="E10" s="26"/>
      <c r="F10" s="26"/>
      <c r="G10" s="26"/>
      <c r="H10" s="26"/>
      <c r="I10" s="26"/>
      <c r="J10" s="26"/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30" customHeight="1">
      <c r="A11" s="26"/>
      <c r="B11" s="27"/>
      <c r="C11" s="26"/>
      <c r="D11" s="26"/>
      <c r="E11" s="189" t="s">
        <v>2514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>
      <c r="A12" s="26"/>
      <c r="B12" s="27"/>
      <c r="C12" s="26"/>
      <c r="D12" s="26"/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2" customHeight="1">
      <c r="A13" s="26"/>
      <c r="B13" s="27"/>
      <c r="C13" s="26"/>
      <c r="D13" s="23" t="s">
        <v>14</v>
      </c>
      <c r="E13" s="26"/>
      <c r="F13" s="21" t="s">
        <v>1</v>
      </c>
      <c r="G13" s="26"/>
      <c r="H13" s="26"/>
      <c r="I13" s="23" t="s">
        <v>15</v>
      </c>
      <c r="J13" s="21" t="s">
        <v>1</v>
      </c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12" customHeight="1">
      <c r="A14" s="26"/>
      <c r="B14" s="27"/>
      <c r="C14" s="26"/>
      <c r="D14" s="23" t="s">
        <v>16</v>
      </c>
      <c r="E14" s="26"/>
      <c r="F14" s="21" t="s">
        <v>17</v>
      </c>
      <c r="G14" s="26"/>
      <c r="H14" s="26"/>
      <c r="I14" s="23" t="s">
        <v>18</v>
      </c>
      <c r="J14" s="52" t="str">
        <f>'Rekapitulácia stavby'!AN8</f>
        <v>12. 5. 2022</v>
      </c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0.9" customHeight="1">
      <c r="A15" s="26"/>
      <c r="B15" s="27"/>
      <c r="C15" s="26"/>
      <c r="D15" s="26"/>
      <c r="E15" s="26"/>
      <c r="F15" s="26"/>
      <c r="G15" s="26"/>
      <c r="H15" s="26"/>
      <c r="I15" s="26"/>
      <c r="J15" s="26"/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20</v>
      </c>
      <c r="E16" s="26"/>
      <c r="F16" s="26"/>
      <c r="G16" s="26"/>
      <c r="H16" s="26"/>
      <c r="I16" s="23" t="s">
        <v>21</v>
      </c>
      <c r="J16" s="21" t="s">
        <v>1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8" customHeight="1">
      <c r="A17" s="26"/>
      <c r="B17" s="27"/>
      <c r="C17" s="26"/>
      <c r="D17" s="26"/>
      <c r="E17" s="21" t="s">
        <v>22</v>
      </c>
      <c r="F17" s="26"/>
      <c r="G17" s="26"/>
      <c r="H17" s="26"/>
      <c r="I17" s="23" t="s">
        <v>23</v>
      </c>
      <c r="J17" s="21" t="s">
        <v>1</v>
      </c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6.95" customHeight="1">
      <c r="A18" s="26"/>
      <c r="B18" s="27"/>
      <c r="C18" s="26"/>
      <c r="D18" s="26"/>
      <c r="E18" s="26"/>
      <c r="F18" s="26"/>
      <c r="G18" s="26"/>
      <c r="H18" s="26"/>
      <c r="I18" s="26"/>
      <c r="J18" s="26"/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2" customHeight="1">
      <c r="A19" s="26"/>
      <c r="B19" s="27"/>
      <c r="C19" s="26"/>
      <c r="D19" s="23" t="s">
        <v>24</v>
      </c>
      <c r="E19" s="26"/>
      <c r="F19" s="26"/>
      <c r="G19" s="26"/>
      <c r="H19" s="26"/>
      <c r="I19" s="23" t="s">
        <v>21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18" customHeight="1">
      <c r="A20" s="26"/>
      <c r="B20" s="27"/>
      <c r="C20" s="26"/>
      <c r="D20" s="26"/>
      <c r="E20" s="21" t="s">
        <v>25</v>
      </c>
      <c r="F20" s="26"/>
      <c r="G20" s="26"/>
      <c r="H20" s="26"/>
      <c r="I20" s="23" t="s">
        <v>23</v>
      </c>
      <c r="J20" s="21" t="s">
        <v>1</v>
      </c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6.95" customHeight="1">
      <c r="A21" s="26"/>
      <c r="B21" s="27"/>
      <c r="C21" s="26"/>
      <c r="D21" s="26"/>
      <c r="E21" s="26"/>
      <c r="F21" s="26"/>
      <c r="G21" s="26"/>
      <c r="H21" s="26"/>
      <c r="I21" s="26"/>
      <c r="J21" s="26"/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2" customHeight="1">
      <c r="A22" s="26"/>
      <c r="B22" s="27"/>
      <c r="C22" s="26"/>
      <c r="D22" s="23" t="s">
        <v>26</v>
      </c>
      <c r="E22" s="26"/>
      <c r="F22" s="26"/>
      <c r="G22" s="26"/>
      <c r="H22" s="26"/>
      <c r="I22" s="23" t="s">
        <v>21</v>
      </c>
      <c r="J22" s="21" t="str">
        <f>IF('Rekapitulácia stavby'!AN16="","",'Rekapitulácia stavby'!AN16)</f>
        <v/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18" customHeight="1">
      <c r="A23" s="26"/>
      <c r="B23" s="27"/>
      <c r="C23" s="26"/>
      <c r="D23" s="26"/>
      <c r="E23" s="21" t="str">
        <f>IF('Rekapitulácia stavby'!E17="","",'Rekapitulácia stavby'!E17)</f>
        <v xml:space="preserve"> </v>
      </c>
      <c r="F23" s="26"/>
      <c r="G23" s="26"/>
      <c r="H23" s="26"/>
      <c r="I23" s="23" t="s">
        <v>23</v>
      </c>
      <c r="J23" s="21" t="str">
        <f>IF('Rekapitulácia stavby'!AN17="","",'Rekapitulácia stavby'!AN17)</f>
        <v/>
      </c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6.95" customHeight="1">
      <c r="A24" s="26"/>
      <c r="B24" s="27"/>
      <c r="C24" s="26"/>
      <c r="D24" s="26"/>
      <c r="E24" s="26"/>
      <c r="F24" s="26"/>
      <c r="G24" s="26"/>
      <c r="H24" s="26"/>
      <c r="I24" s="26"/>
      <c r="J24" s="26"/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2" customHeight="1">
      <c r="A25" s="26"/>
      <c r="B25" s="27"/>
      <c r="C25" s="26"/>
      <c r="D25" s="23" t="s">
        <v>29</v>
      </c>
      <c r="E25" s="26"/>
      <c r="F25" s="26"/>
      <c r="G25" s="26"/>
      <c r="H25" s="26"/>
      <c r="I25" s="23" t="s">
        <v>21</v>
      </c>
      <c r="J25" s="21" t="str">
        <f>IF('Rekapitulácia stavby'!AN19="","",'Rekapitulácia stavby'!AN19)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18" customHeight="1">
      <c r="A26" s="26"/>
      <c r="B26" s="27"/>
      <c r="C26" s="26"/>
      <c r="D26" s="26"/>
      <c r="E26" s="21" t="str">
        <f>IF('Rekapitulácia stavby'!E20="","",'Rekapitulácia stavby'!E20)</f>
        <v xml:space="preserve"> </v>
      </c>
      <c r="F26" s="26"/>
      <c r="G26" s="26"/>
      <c r="H26" s="26"/>
      <c r="I26" s="23" t="s">
        <v>23</v>
      </c>
      <c r="J26" s="21" t="str">
        <f>IF('Rekapitulácia stavby'!AN20="","",'Rekapitulácia stavby'!AN20)</f>
        <v/>
      </c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6.95" customHeight="1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2" customHeight="1">
      <c r="A28" s="26"/>
      <c r="B28" s="27"/>
      <c r="C28" s="26"/>
      <c r="D28" s="23" t="s">
        <v>30</v>
      </c>
      <c r="E28" s="26"/>
      <c r="F28" s="26"/>
      <c r="G28" s="26"/>
      <c r="H28" s="26"/>
      <c r="I28" s="26"/>
      <c r="J28" s="26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8" customFormat="1" ht="16.5" customHeight="1">
      <c r="A29" s="98"/>
      <c r="B29" s="99"/>
      <c r="C29" s="98"/>
      <c r="D29" s="98"/>
      <c r="E29" s="218" t="s">
        <v>1</v>
      </c>
      <c r="F29" s="218"/>
      <c r="G29" s="218"/>
      <c r="H29" s="218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6.95" customHeight="1">
      <c r="A30" s="26"/>
      <c r="B30" s="27"/>
      <c r="C30" s="26"/>
      <c r="D30" s="26"/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6.95" customHeight="1">
      <c r="A31" s="26"/>
      <c r="B31" s="27"/>
      <c r="C31" s="26"/>
      <c r="D31" s="63"/>
      <c r="E31" s="63"/>
      <c r="F31" s="63"/>
      <c r="G31" s="63"/>
      <c r="H31" s="63"/>
      <c r="I31" s="63"/>
      <c r="J31" s="63"/>
      <c r="K31" s="63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25.35" customHeight="1">
      <c r="A32" s="26"/>
      <c r="B32" s="27"/>
      <c r="C32" s="26"/>
      <c r="D32" s="101" t="s">
        <v>31</v>
      </c>
      <c r="E32" s="26"/>
      <c r="F32" s="26"/>
      <c r="G32" s="26"/>
      <c r="H32" s="26"/>
      <c r="I32" s="26"/>
      <c r="J32" s="68">
        <f>ROUND(J127, 2)</f>
        <v>30210.1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customHeight="1">
      <c r="A34" s="26"/>
      <c r="B34" s="27"/>
      <c r="C34" s="26"/>
      <c r="D34" s="26"/>
      <c r="E34" s="26"/>
      <c r="F34" s="30" t="s">
        <v>33</v>
      </c>
      <c r="G34" s="26"/>
      <c r="H34" s="26"/>
      <c r="I34" s="30" t="s">
        <v>32</v>
      </c>
      <c r="J34" s="30" t="s">
        <v>34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customHeight="1">
      <c r="A35" s="26"/>
      <c r="B35" s="27"/>
      <c r="C35" s="26"/>
      <c r="D35" s="97" t="s">
        <v>35</v>
      </c>
      <c r="E35" s="32" t="s">
        <v>36</v>
      </c>
      <c r="F35" s="102">
        <f>ROUND((SUM(BE127:BE184)),  2)</f>
        <v>0</v>
      </c>
      <c r="G35" s="103"/>
      <c r="H35" s="103"/>
      <c r="I35" s="104">
        <v>0.2</v>
      </c>
      <c r="J35" s="102">
        <f>ROUND(((SUM(BE127:BE184))*I35),  2)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32" t="s">
        <v>37</v>
      </c>
      <c r="F36" s="105">
        <f>ROUND((SUM(BF127:BF184)),  2)</f>
        <v>30210.1</v>
      </c>
      <c r="G36" s="26"/>
      <c r="H36" s="26"/>
      <c r="I36" s="106">
        <v>0.2</v>
      </c>
      <c r="J36" s="105">
        <f>ROUND(((SUM(BF127:BF184))*I36),  2)</f>
        <v>6042.02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hidden="1" customHeight="1">
      <c r="A37" s="26"/>
      <c r="B37" s="27"/>
      <c r="C37" s="26"/>
      <c r="D37" s="26"/>
      <c r="E37" s="23" t="s">
        <v>38</v>
      </c>
      <c r="F37" s="105">
        <f>ROUND((SUM(BG127:BG184)),  2)</f>
        <v>0</v>
      </c>
      <c r="G37" s="26"/>
      <c r="H37" s="26"/>
      <c r="I37" s="106">
        <v>0.2</v>
      </c>
      <c r="J37" s="105">
        <f>0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hidden="1" customHeight="1">
      <c r="A38" s="26"/>
      <c r="B38" s="27"/>
      <c r="C38" s="26"/>
      <c r="D38" s="26"/>
      <c r="E38" s="23" t="s">
        <v>39</v>
      </c>
      <c r="F38" s="105">
        <f>ROUND((SUM(BH127:BH184)),  2)</f>
        <v>0</v>
      </c>
      <c r="G38" s="26"/>
      <c r="H38" s="26"/>
      <c r="I38" s="106">
        <v>0.2</v>
      </c>
      <c r="J38" s="105">
        <f>0</f>
        <v>0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32" t="s">
        <v>40</v>
      </c>
      <c r="F39" s="102">
        <f>ROUND((SUM(BI127:BI184)),  2)</f>
        <v>0</v>
      </c>
      <c r="G39" s="103"/>
      <c r="H39" s="103"/>
      <c r="I39" s="104">
        <v>0</v>
      </c>
      <c r="J39" s="102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6.95" customHeight="1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25.35" customHeight="1">
      <c r="A41" s="26"/>
      <c r="B41" s="27"/>
      <c r="C41" s="107"/>
      <c r="D41" s="108" t="s">
        <v>41</v>
      </c>
      <c r="E41" s="57"/>
      <c r="F41" s="57"/>
      <c r="G41" s="109" t="s">
        <v>42</v>
      </c>
      <c r="H41" s="110" t="s">
        <v>43</v>
      </c>
      <c r="I41" s="57"/>
      <c r="J41" s="111">
        <f>SUM(J32:J39)</f>
        <v>36252.119999999995</v>
      </c>
      <c r="K41" s="112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14.4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2" customFormat="1" ht="16.5" customHeight="1">
      <c r="A87" s="26"/>
      <c r="B87" s="27"/>
      <c r="C87" s="26"/>
      <c r="D87" s="26"/>
      <c r="E87" s="224" t="s">
        <v>2513</v>
      </c>
      <c r="F87" s="223"/>
      <c r="G87" s="223"/>
      <c r="H87" s="223"/>
      <c r="I87" s="26"/>
      <c r="J87" s="26"/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31" s="2" customFormat="1" ht="12" customHeight="1">
      <c r="A88" s="26"/>
      <c r="B88" s="27"/>
      <c r="C88" s="23" t="s">
        <v>194</v>
      </c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31" s="2" customFormat="1" ht="30" customHeight="1">
      <c r="A89" s="26"/>
      <c r="B89" s="27"/>
      <c r="C89" s="26"/>
      <c r="D89" s="26"/>
      <c r="E89" s="189" t="str">
        <f>E11</f>
        <v>SO 06.1 - Dažďová kanalizácia, revízne šachty RŠ a zberné žľaby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6.95" customHeight="1">
      <c r="A90" s="26"/>
      <c r="B90" s="27"/>
      <c r="C90" s="26"/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2" customHeight="1">
      <c r="A91" s="26"/>
      <c r="B91" s="27"/>
      <c r="C91" s="23" t="s">
        <v>16</v>
      </c>
      <c r="D91" s="26"/>
      <c r="E91" s="26"/>
      <c r="F91" s="21" t="str">
        <f>F14</f>
        <v>kú: Jelka,p.č.:1174/1,4,24,25</v>
      </c>
      <c r="G91" s="26"/>
      <c r="H91" s="26"/>
      <c r="I91" s="23" t="s">
        <v>18</v>
      </c>
      <c r="J91" s="52" t="str">
        <f>IF(J14="","",J14)</f>
        <v>12. 5. 2022</v>
      </c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5.2" customHeight="1">
      <c r="A93" s="26"/>
      <c r="B93" s="27"/>
      <c r="C93" s="23" t="s">
        <v>20</v>
      </c>
      <c r="D93" s="26"/>
      <c r="E93" s="26"/>
      <c r="F93" s="21" t="str">
        <f>E17</f>
        <v>Obec Jelka, Mierová 959/17, 925 23 Jelka</v>
      </c>
      <c r="G93" s="26"/>
      <c r="H93" s="26"/>
      <c r="I93" s="23" t="s">
        <v>26</v>
      </c>
      <c r="J93" s="24" t="str">
        <f>E23</f>
        <v xml:space="preserve"> 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15.2" customHeight="1">
      <c r="A94" s="26"/>
      <c r="B94" s="27"/>
      <c r="C94" s="23" t="s">
        <v>24</v>
      </c>
      <c r="D94" s="26"/>
      <c r="E94" s="26"/>
      <c r="F94" s="21" t="str">
        <f>IF(E20="","",E20)</f>
        <v>BALA, a.s., Veľká Budafa 66, 930 34 Holice</v>
      </c>
      <c r="G94" s="26"/>
      <c r="H94" s="26"/>
      <c r="I94" s="23" t="s">
        <v>29</v>
      </c>
      <c r="J94" s="24" t="str">
        <f>E26</f>
        <v xml:space="preserve"> </v>
      </c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0.35" customHeight="1">
      <c r="A95" s="26"/>
      <c r="B95" s="27"/>
      <c r="C95" s="26"/>
      <c r="D95" s="26"/>
      <c r="E95" s="26"/>
      <c r="F95" s="26"/>
      <c r="G95" s="26"/>
      <c r="H95" s="26"/>
      <c r="I95" s="26"/>
      <c r="J95" s="26"/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29.25" customHeight="1">
      <c r="A96" s="26"/>
      <c r="B96" s="27"/>
      <c r="C96" s="115" t="s">
        <v>199</v>
      </c>
      <c r="D96" s="107"/>
      <c r="E96" s="107"/>
      <c r="F96" s="107"/>
      <c r="G96" s="107"/>
      <c r="H96" s="107"/>
      <c r="I96" s="107"/>
      <c r="J96" s="116" t="s">
        <v>200</v>
      </c>
      <c r="K96" s="107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2.9" customHeight="1">
      <c r="A98" s="26"/>
      <c r="B98" s="27"/>
      <c r="C98" s="117" t="s">
        <v>201</v>
      </c>
      <c r="D98" s="26"/>
      <c r="E98" s="26"/>
      <c r="F98" s="26"/>
      <c r="G98" s="26"/>
      <c r="H98" s="26"/>
      <c r="I98" s="26"/>
      <c r="J98" s="68">
        <f>J127</f>
        <v>30210.1</v>
      </c>
      <c r="K98" s="26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U98" s="14" t="s">
        <v>202</v>
      </c>
    </row>
    <row r="99" spans="1:47" s="9" customFormat="1" ht="24.95" customHeight="1">
      <c r="B99" s="118"/>
      <c r="D99" s="119" t="s">
        <v>203</v>
      </c>
      <c r="E99" s="120"/>
      <c r="F99" s="120"/>
      <c r="G99" s="120"/>
      <c r="H99" s="120"/>
      <c r="I99" s="120"/>
      <c r="J99" s="121">
        <f>J128</f>
        <v>30210.1</v>
      </c>
      <c r="L99" s="118"/>
    </row>
    <row r="100" spans="1:47" s="10" customFormat="1" ht="19.899999999999999" customHeight="1">
      <c r="B100" s="122"/>
      <c r="D100" s="123" t="s">
        <v>332</v>
      </c>
      <c r="E100" s="124"/>
      <c r="F100" s="124"/>
      <c r="G100" s="124"/>
      <c r="H100" s="124"/>
      <c r="I100" s="124"/>
      <c r="J100" s="125">
        <f>J129</f>
        <v>2400.9499999999998</v>
      </c>
      <c r="L100" s="122"/>
    </row>
    <row r="101" spans="1:47" s="10" customFormat="1" ht="19.899999999999999" customHeight="1">
      <c r="B101" s="122"/>
      <c r="D101" s="123" t="s">
        <v>1704</v>
      </c>
      <c r="E101" s="124"/>
      <c r="F101" s="124"/>
      <c r="G101" s="124"/>
      <c r="H101" s="124"/>
      <c r="I101" s="124"/>
      <c r="J101" s="125">
        <f>J139</f>
        <v>1441.73</v>
      </c>
      <c r="L101" s="122"/>
    </row>
    <row r="102" spans="1:47" s="10" customFormat="1" ht="19.899999999999999" customHeight="1">
      <c r="B102" s="122"/>
      <c r="D102" s="123" t="s">
        <v>1783</v>
      </c>
      <c r="E102" s="124"/>
      <c r="F102" s="124"/>
      <c r="G102" s="124"/>
      <c r="H102" s="124"/>
      <c r="I102" s="124"/>
      <c r="J102" s="125">
        <f>J144</f>
        <v>1572.06</v>
      </c>
      <c r="L102" s="122"/>
    </row>
    <row r="103" spans="1:47" s="10" customFormat="1" ht="19.899999999999999" customHeight="1">
      <c r="B103" s="122"/>
      <c r="D103" s="123" t="s">
        <v>2398</v>
      </c>
      <c r="E103" s="124"/>
      <c r="F103" s="124"/>
      <c r="G103" s="124"/>
      <c r="H103" s="124"/>
      <c r="I103" s="124"/>
      <c r="J103" s="125">
        <f>J161</f>
        <v>3299.2799999999997</v>
      </c>
      <c r="L103" s="122"/>
    </row>
    <row r="104" spans="1:47" s="10" customFormat="1" ht="19.899999999999999" customHeight="1">
      <c r="B104" s="122"/>
      <c r="D104" s="123" t="s">
        <v>2515</v>
      </c>
      <c r="E104" s="124"/>
      <c r="F104" s="124"/>
      <c r="G104" s="124"/>
      <c r="H104" s="124"/>
      <c r="I104" s="124"/>
      <c r="J104" s="125">
        <f>J172</f>
        <v>19233.8</v>
      </c>
      <c r="L104" s="122"/>
    </row>
    <row r="105" spans="1:47" s="10" customFormat="1" ht="19.899999999999999" customHeight="1">
      <c r="B105" s="122"/>
      <c r="D105" s="123" t="s">
        <v>206</v>
      </c>
      <c r="E105" s="124"/>
      <c r="F105" s="124"/>
      <c r="G105" s="124"/>
      <c r="H105" s="124"/>
      <c r="I105" s="124"/>
      <c r="J105" s="125">
        <f>J183</f>
        <v>2262.2800000000002</v>
      </c>
      <c r="L105" s="122"/>
    </row>
    <row r="106" spans="1:47" s="2" customFormat="1" ht="21.75" customHeight="1">
      <c r="A106" s="26"/>
      <c r="B106" s="27"/>
      <c r="C106" s="26"/>
      <c r="D106" s="26"/>
      <c r="E106" s="26"/>
      <c r="F106" s="26"/>
      <c r="G106" s="26"/>
      <c r="H106" s="26"/>
      <c r="I106" s="26"/>
      <c r="J106" s="26"/>
      <c r="K106" s="26"/>
      <c r="L106" s="39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</row>
    <row r="107" spans="1:47" s="2" customFormat="1" ht="6.95" customHeight="1">
      <c r="A107" s="26"/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9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</row>
    <row r="111" spans="1:47" s="2" customFormat="1" ht="6.95" customHeight="1">
      <c r="A111" s="26"/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9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2" spans="1:47" s="2" customFormat="1" ht="24.95" customHeight="1">
      <c r="A112" s="26"/>
      <c r="B112" s="27"/>
      <c r="C112" s="18" t="s">
        <v>212</v>
      </c>
      <c r="D112" s="26"/>
      <c r="E112" s="26"/>
      <c r="F112" s="26"/>
      <c r="G112" s="26"/>
      <c r="H112" s="26"/>
      <c r="I112" s="26"/>
      <c r="J112" s="26"/>
      <c r="K112" s="26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63" s="2" customFormat="1" ht="6.95" customHeight="1">
      <c r="A113" s="26"/>
      <c r="B113" s="27"/>
      <c r="C113" s="26"/>
      <c r="D113" s="26"/>
      <c r="E113" s="26"/>
      <c r="F113" s="26"/>
      <c r="G113" s="26"/>
      <c r="H113" s="26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63" s="2" customFormat="1" ht="12" customHeight="1">
      <c r="A114" s="26"/>
      <c r="B114" s="27"/>
      <c r="C114" s="23" t="s">
        <v>12</v>
      </c>
      <c r="D114" s="26"/>
      <c r="E114" s="26"/>
      <c r="F114" s="26"/>
      <c r="G114" s="26"/>
      <c r="H114" s="26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63" s="2" customFormat="1" ht="16.5" customHeight="1">
      <c r="A115" s="26"/>
      <c r="B115" s="27"/>
      <c r="C115" s="26"/>
      <c r="D115" s="26"/>
      <c r="E115" s="224" t="str">
        <f>E7</f>
        <v>Prestavba budov zdravotného strediska</v>
      </c>
      <c r="F115" s="225"/>
      <c r="G115" s="225"/>
      <c r="H115" s="225"/>
      <c r="I115" s="26"/>
      <c r="J115" s="26"/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63" s="1" customFormat="1" ht="12" customHeight="1">
      <c r="B116" s="17"/>
      <c r="C116" s="23" t="s">
        <v>192</v>
      </c>
      <c r="L116" s="17"/>
    </row>
    <row r="117" spans="1:63" s="2" customFormat="1" ht="16.5" customHeight="1">
      <c r="A117" s="26"/>
      <c r="B117" s="27"/>
      <c r="C117" s="26"/>
      <c r="D117" s="26"/>
      <c r="E117" s="224" t="s">
        <v>2513</v>
      </c>
      <c r="F117" s="223"/>
      <c r="G117" s="223"/>
      <c r="H117" s="223"/>
      <c r="I117" s="26"/>
      <c r="J117" s="26"/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63" s="2" customFormat="1" ht="12" customHeight="1">
      <c r="A118" s="26"/>
      <c r="B118" s="27"/>
      <c r="C118" s="23" t="s">
        <v>194</v>
      </c>
      <c r="D118" s="26"/>
      <c r="E118" s="26"/>
      <c r="F118" s="26"/>
      <c r="G118" s="26"/>
      <c r="H118" s="26"/>
      <c r="I118" s="26"/>
      <c r="J118" s="26"/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63" s="2" customFormat="1" ht="30" customHeight="1">
      <c r="A119" s="26"/>
      <c r="B119" s="27"/>
      <c r="C119" s="26"/>
      <c r="D119" s="26"/>
      <c r="E119" s="189" t="str">
        <f>E11</f>
        <v>SO 06.1 - Dažďová kanalizácia, revízne šachty RŠ a zberné žľaby</v>
      </c>
      <c r="F119" s="223"/>
      <c r="G119" s="223"/>
      <c r="H119" s="223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63" s="2" customFormat="1" ht="6.95" customHeight="1">
      <c r="A120" s="26"/>
      <c r="B120" s="27"/>
      <c r="C120" s="26"/>
      <c r="D120" s="26"/>
      <c r="E120" s="26"/>
      <c r="F120" s="26"/>
      <c r="G120" s="26"/>
      <c r="H120" s="26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63" s="2" customFormat="1" ht="12" customHeight="1">
      <c r="A121" s="26"/>
      <c r="B121" s="27"/>
      <c r="C121" s="23" t="s">
        <v>16</v>
      </c>
      <c r="D121" s="26"/>
      <c r="E121" s="26"/>
      <c r="F121" s="21" t="str">
        <f>F14</f>
        <v>kú: Jelka,p.č.:1174/1,4,24,25</v>
      </c>
      <c r="G121" s="26"/>
      <c r="H121" s="26"/>
      <c r="I121" s="23" t="s">
        <v>18</v>
      </c>
      <c r="J121" s="52" t="str">
        <f>IF(J14="","",J14)</f>
        <v>12. 5. 2022</v>
      </c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63" s="2" customFormat="1" ht="6.95" customHeight="1">
      <c r="A122" s="26"/>
      <c r="B122" s="27"/>
      <c r="C122" s="26"/>
      <c r="D122" s="26"/>
      <c r="E122" s="26"/>
      <c r="F122" s="26"/>
      <c r="G122" s="26"/>
      <c r="H122" s="26"/>
      <c r="I122" s="26"/>
      <c r="J122" s="26"/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63" s="2" customFormat="1" ht="15.2" customHeight="1">
      <c r="A123" s="26"/>
      <c r="B123" s="27"/>
      <c r="C123" s="23" t="s">
        <v>20</v>
      </c>
      <c r="D123" s="26"/>
      <c r="E123" s="26"/>
      <c r="F123" s="21" t="str">
        <f>E17</f>
        <v>Obec Jelka, Mierová 959/17, 925 23 Jelka</v>
      </c>
      <c r="G123" s="26"/>
      <c r="H123" s="26"/>
      <c r="I123" s="23" t="s">
        <v>26</v>
      </c>
      <c r="J123" s="24" t="str">
        <f>E23</f>
        <v xml:space="preserve"> </v>
      </c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63" s="2" customFormat="1" ht="15.2" customHeight="1">
      <c r="A124" s="26"/>
      <c r="B124" s="27"/>
      <c r="C124" s="23" t="s">
        <v>24</v>
      </c>
      <c r="D124" s="26"/>
      <c r="E124" s="26"/>
      <c r="F124" s="21" t="str">
        <f>IF(E20="","",E20)</f>
        <v>BALA, a.s., Veľká Budafa 66, 930 34 Holice</v>
      </c>
      <c r="G124" s="26"/>
      <c r="H124" s="26"/>
      <c r="I124" s="23" t="s">
        <v>29</v>
      </c>
      <c r="J124" s="24" t="str">
        <f>E26</f>
        <v xml:space="preserve"> </v>
      </c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63" s="2" customFormat="1" ht="10.35" customHeight="1">
      <c r="A125" s="26"/>
      <c r="B125" s="27"/>
      <c r="C125" s="26"/>
      <c r="D125" s="26"/>
      <c r="E125" s="26"/>
      <c r="F125" s="26"/>
      <c r="G125" s="26"/>
      <c r="H125" s="26"/>
      <c r="I125" s="26"/>
      <c r="J125" s="26"/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63" s="11" customFormat="1" ht="29.25" customHeight="1">
      <c r="A126" s="126"/>
      <c r="B126" s="127"/>
      <c r="C126" s="128" t="s">
        <v>213</v>
      </c>
      <c r="D126" s="129" t="s">
        <v>56</v>
      </c>
      <c r="E126" s="129" t="s">
        <v>52</v>
      </c>
      <c r="F126" s="129" t="s">
        <v>53</v>
      </c>
      <c r="G126" s="129" t="s">
        <v>214</v>
      </c>
      <c r="H126" s="129" t="s">
        <v>215</v>
      </c>
      <c r="I126" s="129" t="s">
        <v>216</v>
      </c>
      <c r="J126" s="130" t="s">
        <v>200</v>
      </c>
      <c r="K126" s="131" t="s">
        <v>217</v>
      </c>
      <c r="L126" s="132"/>
      <c r="M126" s="59" t="s">
        <v>1</v>
      </c>
      <c r="N126" s="60" t="s">
        <v>35</v>
      </c>
      <c r="O126" s="60" t="s">
        <v>218</v>
      </c>
      <c r="P126" s="60" t="s">
        <v>219</v>
      </c>
      <c r="Q126" s="60" t="s">
        <v>220</v>
      </c>
      <c r="R126" s="60" t="s">
        <v>221</v>
      </c>
      <c r="S126" s="60" t="s">
        <v>222</v>
      </c>
      <c r="T126" s="61" t="s">
        <v>223</v>
      </c>
      <c r="U126" s="126"/>
      <c r="V126" s="126"/>
      <c r="W126" s="126"/>
      <c r="X126" s="126"/>
      <c r="Y126" s="126"/>
      <c r="Z126" s="126"/>
      <c r="AA126" s="126"/>
      <c r="AB126" s="126"/>
      <c r="AC126" s="126"/>
      <c r="AD126" s="126"/>
      <c r="AE126" s="126"/>
    </row>
    <row r="127" spans="1:63" s="2" customFormat="1" ht="22.9" customHeight="1">
      <c r="A127" s="26"/>
      <c r="B127" s="27"/>
      <c r="C127" s="66" t="s">
        <v>201</v>
      </c>
      <c r="D127" s="26"/>
      <c r="E127" s="26"/>
      <c r="F127" s="26"/>
      <c r="G127" s="26"/>
      <c r="H127" s="26"/>
      <c r="I127" s="26"/>
      <c r="J127" s="133">
        <f>BK127</f>
        <v>30210.1</v>
      </c>
      <c r="K127" s="26"/>
      <c r="L127" s="27"/>
      <c r="M127" s="62"/>
      <c r="N127" s="53"/>
      <c r="O127" s="63"/>
      <c r="P127" s="134">
        <f>P128</f>
        <v>0</v>
      </c>
      <c r="Q127" s="63"/>
      <c r="R127" s="134">
        <f>R128</f>
        <v>0</v>
      </c>
      <c r="S127" s="63"/>
      <c r="T127" s="135">
        <f>T128</f>
        <v>0</v>
      </c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T127" s="14" t="s">
        <v>70</v>
      </c>
      <c r="AU127" s="14" t="s">
        <v>202</v>
      </c>
      <c r="BK127" s="136">
        <f>BK128</f>
        <v>30210.1</v>
      </c>
    </row>
    <row r="128" spans="1:63" s="12" customFormat="1" ht="25.9" customHeight="1">
      <c r="B128" s="137"/>
      <c r="D128" s="138" t="s">
        <v>70</v>
      </c>
      <c r="E128" s="139" t="s">
        <v>224</v>
      </c>
      <c r="F128" s="139" t="s">
        <v>225</v>
      </c>
      <c r="J128" s="140">
        <f>BK128</f>
        <v>30210.1</v>
      </c>
      <c r="L128" s="137"/>
      <c r="M128" s="141"/>
      <c r="N128" s="142"/>
      <c r="O128" s="142"/>
      <c r="P128" s="143">
        <f>P129+P139+P144+P161+P172+P183</f>
        <v>0</v>
      </c>
      <c r="Q128" s="142"/>
      <c r="R128" s="143">
        <f>R129+R139+R144+R161+R172+R183</f>
        <v>0</v>
      </c>
      <c r="S128" s="142"/>
      <c r="T128" s="144">
        <f>T129+T139+T144+T161+T172+T183</f>
        <v>0</v>
      </c>
      <c r="AR128" s="138" t="s">
        <v>78</v>
      </c>
      <c r="AT128" s="145" t="s">
        <v>70</v>
      </c>
      <c r="AU128" s="145" t="s">
        <v>71</v>
      </c>
      <c r="AY128" s="138" t="s">
        <v>226</v>
      </c>
      <c r="BK128" s="146">
        <f>BK129+BK139+BK144+BK161+BK172+BK183</f>
        <v>30210.1</v>
      </c>
    </row>
    <row r="129" spans="1:65" s="12" customFormat="1" ht="22.9" customHeight="1">
      <c r="B129" s="137"/>
      <c r="D129" s="138" t="s">
        <v>70</v>
      </c>
      <c r="E129" s="147" t="s">
        <v>78</v>
      </c>
      <c r="F129" s="147" t="s">
        <v>349</v>
      </c>
      <c r="J129" s="148">
        <f>BK129</f>
        <v>2400.9499999999998</v>
      </c>
      <c r="L129" s="137"/>
      <c r="M129" s="141"/>
      <c r="N129" s="142"/>
      <c r="O129" s="142"/>
      <c r="P129" s="143">
        <f>SUM(P130:P138)</f>
        <v>0</v>
      </c>
      <c r="Q129" s="142"/>
      <c r="R129" s="143">
        <f>SUM(R130:R138)</f>
        <v>0</v>
      </c>
      <c r="S129" s="142"/>
      <c r="T129" s="144">
        <f>SUM(T130:T138)</f>
        <v>0</v>
      </c>
      <c r="AR129" s="138" t="s">
        <v>78</v>
      </c>
      <c r="AT129" s="145" t="s">
        <v>70</v>
      </c>
      <c r="AU129" s="145" t="s">
        <v>78</v>
      </c>
      <c r="AY129" s="138" t="s">
        <v>226</v>
      </c>
      <c r="BK129" s="146">
        <f>SUM(BK130:BK138)</f>
        <v>2400.9499999999998</v>
      </c>
    </row>
    <row r="130" spans="1:65" s="2" customFormat="1" ht="24.2" customHeight="1">
      <c r="A130" s="26"/>
      <c r="B130" s="149"/>
      <c r="C130" s="150" t="s">
        <v>78</v>
      </c>
      <c r="D130" s="150" t="s">
        <v>229</v>
      </c>
      <c r="E130" s="151" t="s">
        <v>2276</v>
      </c>
      <c r="F130" s="152" t="s">
        <v>2277</v>
      </c>
      <c r="G130" s="153" t="s">
        <v>352</v>
      </c>
      <c r="H130" s="154">
        <v>66.7</v>
      </c>
      <c r="I130" s="155">
        <v>11.39</v>
      </c>
      <c r="J130" s="155">
        <f t="shared" ref="J130:J138" si="0">ROUND(I130*H130,2)</f>
        <v>759.71</v>
      </c>
      <c r="K130" s="156"/>
      <c r="L130" s="27"/>
      <c r="M130" s="157" t="s">
        <v>1</v>
      </c>
      <c r="N130" s="158" t="s">
        <v>37</v>
      </c>
      <c r="O130" s="159">
        <v>0</v>
      </c>
      <c r="P130" s="159">
        <f t="shared" ref="P130:P138" si="1">O130*H130</f>
        <v>0</v>
      </c>
      <c r="Q130" s="159">
        <v>0</v>
      </c>
      <c r="R130" s="159">
        <f t="shared" ref="R130:R138" si="2">Q130*H130</f>
        <v>0</v>
      </c>
      <c r="S130" s="159">
        <v>0</v>
      </c>
      <c r="T130" s="160">
        <f t="shared" ref="T130:T138" si="3">S130*H130</f>
        <v>0</v>
      </c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R130" s="161" t="s">
        <v>233</v>
      </c>
      <c r="AT130" s="161" t="s">
        <v>229</v>
      </c>
      <c r="AU130" s="161" t="s">
        <v>83</v>
      </c>
      <c r="AY130" s="14" t="s">
        <v>226</v>
      </c>
      <c r="BE130" s="162">
        <f t="shared" ref="BE130:BE138" si="4">IF(N130="základná",J130,0)</f>
        <v>0</v>
      </c>
      <c r="BF130" s="162">
        <f t="shared" ref="BF130:BF138" si="5">IF(N130="znížená",J130,0)</f>
        <v>759.71</v>
      </c>
      <c r="BG130" s="162">
        <f t="shared" ref="BG130:BG138" si="6">IF(N130="zákl. prenesená",J130,0)</f>
        <v>0</v>
      </c>
      <c r="BH130" s="162">
        <f t="shared" ref="BH130:BH138" si="7">IF(N130="zníž. prenesená",J130,0)</f>
        <v>0</v>
      </c>
      <c r="BI130" s="162">
        <f t="shared" ref="BI130:BI138" si="8">IF(N130="nulová",J130,0)</f>
        <v>0</v>
      </c>
      <c r="BJ130" s="14" t="s">
        <v>83</v>
      </c>
      <c r="BK130" s="162">
        <f t="shared" ref="BK130:BK138" si="9">ROUND(I130*H130,2)</f>
        <v>759.71</v>
      </c>
      <c r="BL130" s="14" t="s">
        <v>233</v>
      </c>
      <c r="BM130" s="161" t="s">
        <v>83</v>
      </c>
    </row>
    <row r="131" spans="1:65" s="2" customFormat="1" ht="37.9" customHeight="1">
      <c r="A131" s="26"/>
      <c r="B131" s="149"/>
      <c r="C131" s="150" t="s">
        <v>83</v>
      </c>
      <c r="D131" s="150" t="s">
        <v>229</v>
      </c>
      <c r="E131" s="151" t="s">
        <v>2280</v>
      </c>
      <c r="F131" s="152" t="s">
        <v>2281</v>
      </c>
      <c r="G131" s="153" t="s">
        <v>352</v>
      </c>
      <c r="H131" s="154">
        <v>39.283999999999999</v>
      </c>
      <c r="I131" s="155">
        <v>3.46</v>
      </c>
      <c r="J131" s="155">
        <f t="shared" si="0"/>
        <v>135.91999999999999</v>
      </c>
      <c r="K131" s="156"/>
      <c r="L131" s="27"/>
      <c r="M131" s="157" t="s">
        <v>1</v>
      </c>
      <c r="N131" s="158" t="s">
        <v>37</v>
      </c>
      <c r="O131" s="159">
        <v>0</v>
      </c>
      <c r="P131" s="159">
        <f t="shared" si="1"/>
        <v>0</v>
      </c>
      <c r="Q131" s="159">
        <v>0</v>
      </c>
      <c r="R131" s="159">
        <f t="shared" si="2"/>
        <v>0</v>
      </c>
      <c r="S131" s="159">
        <v>0</v>
      </c>
      <c r="T131" s="160">
        <f t="shared" si="3"/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R131" s="161" t="s">
        <v>233</v>
      </c>
      <c r="AT131" s="161" t="s">
        <v>229</v>
      </c>
      <c r="AU131" s="161" t="s">
        <v>83</v>
      </c>
      <c r="AY131" s="14" t="s">
        <v>226</v>
      </c>
      <c r="BE131" s="162">
        <f t="shared" si="4"/>
        <v>0</v>
      </c>
      <c r="BF131" s="162">
        <f t="shared" si="5"/>
        <v>135.91999999999999</v>
      </c>
      <c r="BG131" s="162">
        <f t="shared" si="6"/>
        <v>0</v>
      </c>
      <c r="BH131" s="162">
        <f t="shared" si="7"/>
        <v>0</v>
      </c>
      <c r="BI131" s="162">
        <f t="shared" si="8"/>
        <v>0</v>
      </c>
      <c r="BJ131" s="14" t="s">
        <v>83</v>
      </c>
      <c r="BK131" s="162">
        <f t="shared" si="9"/>
        <v>135.91999999999999</v>
      </c>
      <c r="BL131" s="14" t="s">
        <v>233</v>
      </c>
      <c r="BM131" s="161" t="s">
        <v>233</v>
      </c>
    </row>
    <row r="132" spans="1:65" s="2" customFormat="1" ht="44.25" customHeight="1">
      <c r="A132" s="26"/>
      <c r="B132" s="149"/>
      <c r="C132" s="150" t="s">
        <v>88</v>
      </c>
      <c r="D132" s="150" t="s">
        <v>229</v>
      </c>
      <c r="E132" s="151" t="s">
        <v>2282</v>
      </c>
      <c r="F132" s="152" t="s">
        <v>2283</v>
      </c>
      <c r="G132" s="153" t="s">
        <v>352</v>
      </c>
      <c r="H132" s="154">
        <v>274.988</v>
      </c>
      <c r="I132" s="155">
        <v>0.33</v>
      </c>
      <c r="J132" s="155">
        <f t="shared" si="0"/>
        <v>90.75</v>
      </c>
      <c r="K132" s="156"/>
      <c r="L132" s="27"/>
      <c r="M132" s="157" t="s">
        <v>1</v>
      </c>
      <c r="N132" s="158" t="s">
        <v>37</v>
      </c>
      <c r="O132" s="159">
        <v>0</v>
      </c>
      <c r="P132" s="159">
        <f t="shared" si="1"/>
        <v>0</v>
      </c>
      <c r="Q132" s="159">
        <v>0</v>
      </c>
      <c r="R132" s="159">
        <f t="shared" si="2"/>
        <v>0</v>
      </c>
      <c r="S132" s="159">
        <v>0</v>
      </c>
      <c r="T132" s="160">
        <f t="shared" si="3"/>
        <v>0</v>
      </c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R132" s="161" t="s">
        <v>233</v>
      </c>
      <c r="AT132" s="161" t="s">
        <v>229</v>
      </c>
      <c r="AU132" s="161" t="s">
        <v>83</v>
      </c>
      <c r="AY132" s="14" t="s">
        <v>226</v>
      </c>
      <c r="BE132" s="162">
        <f t="shared" si="4"/>
        <v>0</v>
      </c>
      <c r="BF132" s="162">
        <f t="shared" si="5"/>
        <v>90.75</v>
      </c>
      <c r="BG132" s="162">
        <f t="shared" si="6"/>
        <v>0</v>
      </c>
      <c r="BH132" s="162">
        <f t="shared" si="7"/>
        <v>0</v>
      </c>
      <c r="BI132" s="162">
        <f t="shared" si="8"/>
        <v>0</v>
      </c>
      <c r="BJ132" s="14" t="s">
        <v>83</v>
      </c>
      <c r="BK132" s="162">
        <f t="shared" si="9"/>
        <v>90.75</v>
      </c>
      <c r="BL132" s="14" t="s">
        <v>233</v>
      </c>
      <c r="BM132" s="161" t="s">
        <v>239</v>
      </c>
    </row>
    <row r="133" spans="1:65" s="2" customFormat="1" ht="24.2" customHeight="1">
      <c r="A133" s="26"/>
      <c r="B133" s="149"/>
      <c r="C133" s="150" t="s">
        <v>233</v>
      </c>
      <c r="D133" s="150" t="s">
        <v>229</v>
      </c>
      <c r="E133" s="151" t="s">
        <v>2284</v>
      </c>
      <c r="F133" s="152" t="s">
        <v>2285</v>
      </c>
      <c r="G133" s="153" t="s">
        <v>352</v>
      </c>
      <c r="H133" s="154">
        <v>39.283999999999999</v>
      </c>
      <c r="I133" s="155">
        <v>2.04</v>
      </c>
      <c r="J133" s="155">
        <f t="shared" si="0"/>
        <v>80.14</v>
      </c>
      <c r="K133" s="156"/>
      <c r="L133" s="27"/>
      <c r="M133" s="157" t="s">
        <v>1</v>
      </c>
      <c r="N133" s="158" t="s">
        <v>37</v>
      </c>
      <c r="O133" s="159">
        <v>0</v>
      </c>
      <c r="P133" s="159">
        <f t="shared" si="1"/>
        <v>0</v>
      </c>
      <c r="Q133" s="159">
        <v>0</v>
      </c>
      <c r="R133" s="159">
        <f t="shared" si="2"/>
        <v>0</v>
      </c>
      <c r="S133" s="159">
        <v>0</v>
      </c>
      <c r="T133" s="160">
        <f t="shared" si="3"/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R133" s="161" t="s">
        <v>233</v>
      </c>
      <c r="AT133" s="161" t="s">
        <v>229</v>
      </c>
      <c r="AU133" s="161" t="s">
        <v>83</v>
      </c>
      <c r="AY133" s="14" t="s">
        <v>226</v>
      </c>
      <c r="BE133" s="162">
        <f t="shared" si="4"/>
        <v>0</v>
      </c>
      <c r="BF133" s="162">
        <f t="shared" si="5"/>
        <v>80.14</v>
      </c>
      <c r="BG133" s="162">
        <f t="shared" si="6"/>
        <v>0</v>
      </c>
      <c r="BH133" s="162">
        <f t="shared" si="7"/>
        <v>0</v>
      </c>
      <c r="BI133" s="162">
        <f t="shared" si="8"/>
        <v>0</v>
      </c>
      <c r="BJ133" s="14" t="s">
        <v>83</v>
      </c>
      <c r="BK133" s="162">
        <f t="shared" si="9"/>
        <v>80.14</v>
      </c>
      <c r="BL133" s="14" t="s">
        <v>233</v>
      </c>
      <c r="BM133" s="161" t="s">
        <v>243</v>
      </c>
    </row>
    <row r="134" spans="1:65" s="2" customFormat="1" ht="21.75" customHeight="1">
      <c r="A134" s="26"/>
      <c r="B134" s="149"/>
      <c r="C134" s="150" t="s">
        <v>244</v>
      </c>
      <c r="D134" s="150" t="s">
        <v>229</v>
      </c>
      <c r="E134" s="151" t="s">
        <v>2286</v>
      </c>
      <c r="F134" s="152" t="s">
        <v>2287</v>
      </c>
      <c r="G134" s="153" t="s">
        <v>352</v>
      </c>
      <c r="H134" s="154">
        <v>39.283999999999999</v>
      </c>
      <c r="I134" s="155">
        <v>0.71</v>
      </c>
      <c r="J134" s="155">
        <f t="shared" si="0"/>
        <v>27.89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si="1"/>
        <v>0</v>
      </c>
      <c r="Q134" s="159">
        <v>0</v>
      </c>
      <c r="R134" s="159">
        <f t="shared" si="2"/>
        <v>0</v>
      </c>
      <c r="S134" s="159">
        <v>0</v>
      </c>
      <c r="T134" s="160">
        <f t="shared" si="3"/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233</v>
      </c>
      <c r="AT134" s="161" t="s">
        <v>229</v>
      </c>
      <c r="AU134" s="161" t="s">
        <v>83</v>
      </c>
      <c r="AY134" s="14" t="s">
        <v>226</v>
      </c>
      <c r="BE134" s="162">
        <f t="shared" si="4"/>
        <v>0</v>
      </c>
      <c r="BF134" s="162">
        <f t="shared" si="5"/>
        <v>27.89</v>
      </c>
      <c r="BG134" s="162">
        <f t="shared" si="6"/>
        <v>0</v>
      </c>
      <c r="BH134" s="162">
        <f t="shared" si="7"/>
        <v>0</v>
      </c>
      <c r="BI134" s="162">
        <f t="shared" si="8"/>
        <v>0</v>
      </c>
      <c r="BJ134" s="14" t="s">
        <v>83</v>
      </c>
      <c r="BK134" s="162">
        <f t="shared" si="9"/>
        <v>27.89</v>
      </c>
      <c r="BL134" s="14" t="s">
        <v>233</v>
      </c>
      <c r="BM134" s="161" t="s">
        <v>247</v>
      </c>
    </row>
    <row r="135" spans="1:65" s="2" customFormat="1" ht="24.2" customHeight="1">
      <c r="A135" s="26"/>
      <c r="B135" s="149"/>
      <c r="C135" s="150" t="s">
        <v>330</v>
      </c>
      <c r="D135" s="150" t="s">
        <v>229</v>
      </c>
      <c r="E135" s="151" t="s">
        <v>2288</v>
      </c>
      <c r="F135" s="152" t="s">
        <v>2289</v>
      </c>
      <c r="G135" s="153" t="s">
        <v>242</v>
      </c>
      <c r="H135" s="154">
        <v>66.783000000000001</v>
      </c>
      <c r="I135" s="155">
        <v>2.1</v>
      </c>
      <c r="J135" s="155">
        <f t="shared" si="0"/>
        <v>140.24</v>
      </c>
      <c r="K135" s="156"/>
      <c r="L135" s="27"/>
      <c r="M135" s="157" t="s">
        <v>1</v>
      </c>
      <c r="N135" s="158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233</v>
      </c>
      <c r="AT135" s="161" t="s">
        <v>229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140.24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140.24</v>
      </c>
      <c r="BL135" s="14" t="s">
        <v>233</v>
      </c>
      <c r="BM135" s="161" t="s">
        <v>250</v>
      </c>
    </row>
    <row r="136" spans="1:65" s="2" customFormat="1" ht="33" customHeight="1">
      <c r="A136" s="26"/>
      <c r="B136" s="149"/>
      <c r="C136" s="150" t="s">
        <v>239</v>
      </c>
      <c r="D136" s="150" t="s">
        <v>229</v>
      </c>
      <c r="E136" s="151" t="s">
        <v>2290</v>
      </c>
      <c r="F136" s="152" t="s">
        <v>2291</v>
      </c>
      <c r="G136" s="153" t="s">
        <v>352</v>
      </c>
      <c r="H136" s="154">
        <v>27.416</v>
      </c>
      <c r="I136" s="155">
        <v>3.56</v>
      </c>
      <c r="J136" s="155">
        <f t="shared" si="0"/>
        <v>97.6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233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97.6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97.6</v>
      </c>
      <c r="BL136" s="14" t="s">
        <v>233</v>
      </c>
      <c r="BM136" s="161" t="s">
        <v>254</v>
      </c>
    </row>
    <row r="137" spans="1:65" s="2" customFormat="1" ht="24.2" customHeight="1">
      <c r="A137" s="26"/>
      <c r="B137" s="149"/>
      <c r="C137" s="150" t="s">
        <v>251</v>
      </c>
      <c r="D137" s="150" t="s">
        <v>229</v>
      </c>
      <c r="E137" s="151" t="s">
        <v>2199</v>
      </c>
      <c r="F137" s="152" t="s">
        <v>2200</v>
      </c>
      <c r="G137" s="153" t="s">
        <v>352</v>
      </c>
      <c r="H137" s="154">
        <v>25.518000000000001</v>
      </c>
      <c r="I137" s="155">
        <v>17.57</v>
      </c>
      <c r="J137" s="155">
        <f t="shared" si="0"/>
        <v>448.35</v>
      </c>
      <c r="K137" s="156"/>
      <c r="L137" s="27"/>
      <c r="M137" s="157" t="s">
        <v>1</v>
      </c>
      <c r="N137" s="158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233</v>
      </c>
      <c r="AT137" s="161" t="s">
        <v>229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448.35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448.35</v>
      </c>
      <c r="BL137" s="14" t="s">
        <v>233</v>
      </c>
      <c r="BM137" s="161" t="s">
        <v>257</v>
      </c>
    </row>
    <row r="138" spans="1:65" s="2" customFormat="1" ht="16.5" customHeight="1">
      <c r="A138" s="26"/>
      <c r="B138" s="149"/>
      <c r="C138" s="167" t="s">
        <v>243</v>
      </c>
      <c r="D138" s="167" t="s">
        <v>362</v>
      </c>
      <c r="E138" s="168" t="s">
        <v>2292</v>
      </c>
      <c r="F138" s="169" t="s">
        <v>2293</v>
      </c>
      <c r="G138" s="170" t="s">
        <v>242</v>
      </c>
      <c r="H138" s="171">
        <v>43.381</v>
      </c>
      <c r="I138" s="172">
        <v>14.3</v>
      </c>
      <c r="J138" s="172">
        <f t="shared" si="0"/>
        <v>620.35</v>
      </c>
      <c r="K138" s="173"/>
      <c r="L138" s="174"/>
      <c r="M138" s="175" t="s">
        <v>1</v>
      </c>
      <c r="N138" s="176" t="s">
        <v>37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243</v>
      </c>
      <c r="AT138" s="161" t="s">
        <v>362</v>
      </c>
      <c r="AU138" s="161" t="s">
        <v>83</v>
      </c>
      <c r="AY138" s="14" t="s">
        <v>226</v>
      </c>
      <c r="BE138" s="162">
        <f t="shared" si="4"/>
        <v>0</v>
      </c>
      <c r="BF138" s="162">
        <f t="shared" si="5"/>
        <v>620.35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83</v>
      </c>
      <c r="BK138" s="162">
        <f t="shared" si="9"/>
        <v>620.35</v>
      </c>
      <c r="BL138" s="14" t="s">
        <v>233</v>
      </c>
      <c r="BM138" s="161" t="s">
        <v>260</v>
      </c>
    </row>
    <row r="139" spans="1:65" s="12" customFormat="1" ht="22.9" customHeight="1">
      <c r="B139" s="137"/>
      <c r="D139" s="138" t="s">
        <v>70</v>
      </c>
      <c r="E139" s="147" t="s">
        <v>233</v>
      </c>
      <c r="F139" s="147" t="s">
        <v>1711</v>
      </c>
      <c r="J139" s="148">
        <f>BK139</f>
        <v>1441.73</v>
      </c>
      <c r="L139" s="137"/>
      <c r="M139" s="141"/>
      <c r="N139" s="142"/>
      <c r="O139" s="142"/>
      <c r="P139" s="143">
        <f>SUM(P140:P143)</f>
        <v>0</v>
      </c>
      <c r="Q139" s="142"/>
      <c r="R139" s="143">
        <f>SUM(R140:R143)</f>
        <v>0</v>
      </c>
      <c r="S139" s="142"/>
      <c r="T139" s="144">
        <f>SUM(T140:T143)</f>
        <v>0</v>
      </c>
      <c r="AR139" s="138" t="s">
        <v>78</v>
      </c>
      <c r="AT139" s="145" t="s">
        <v>70</v>
      </c>
      <c r="AU139" s="145" t="s">
        <v>78</v>
      </c>
      <c r="AY139" s="138" t="s">
        <v>226</v>
      </c>
      <c r="BK139" s="146">
        <f>SUM(BK140:BK143)</f>
        <v>1441.73</v>
      </c>
    </row>
    <row r="140" spans="1:65" s="2" customFormat="1" ht="37.9" customHeight="1">
      <c r="A140" s="26"/>
      <c r="B140" s="149"/>
      <c r="C140" s="150" t="s">
        <v>227</v>
      </c>
      <c r="D140" s="150" t="s">
        <v>229</v>
      </c>
      <c r="E140" s="151" t="s">
        <v>1786</v>
      </c>
      <c r="F140" s="152" t="s">
        <v>1787</v>
      </c>
      <c r="G140" s="153" t="s">
        <v>352</v>
      </c>
      <c r="H140" s="154">
        <v>8.6999999999999993</v>
      </c>
      <c r="I140" s="155">
        <v>55.12</v>
      </c>
      <c r="J140" s="155">
        <f>ROUND(I140*H140,2)</f>
        <v>479.54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>O140*H140</f>
        <v>0</v>
      </c>
      <c r="Q140" s="159">
        <v>0</v>
      </c>
      <c r="R140" s="159">
        <f>Q140*H140</f>
        <v>0</v>
      </c>
      <c r="S140" s="159">
        <v>0</v>
      </c>
      <c r="T140" s="160">
        <f>S140*H140</f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233</v>
      </c>
      <c r="AT140" s="161" t="s">
        <v>229</v>
      </c>
      <c r="AU140" s="161" t="s">
        <v>83</v>
      </c>
      <c r="AY140" s="14" t="s">
        <v>226</v>
      </c>
      <c r="BE140" s="162">
        <f>IF(N140="základná",J140,0)</f>
        <v>0</v>
      </c>
      <c r="BF140" s="162">
        <f>IF(N140="znížená",J140,0)</f>
        <v>479.54</v>
      </c>
      <c r="BG140" s="162">
        <f>IF(N140="zákl. prenesená",J140,0)</f>
        <v>0</v>
      </c>
      <c r="BH140" s="162">
        <f>IF(N140="zníž. prenesená",J140,0)</f>
        <v>0</v>
      </c>
      <c r="BI140" s="162">
        <f>IF(N140="nulová",J140,0)</f>
        <v>0</v>
      </c>
      <c r="BJ140" s="14" t="s">
        <v>83</v>
      </c>
      <c r="BK140" s="162">
        <f>ROUND(I140*H140,2)</f>
        <v>479.54</v>
      </c>
      <c r="BL140" s="14" t="s">
        <v>233</v>
      </c>
      <c r="BM140" s="161" t="s">
        <v>7</v>
      </c>
    </row>
    <row r="141" spans="1:65" s="2" customFormat="1" ht="24.2" customHeight="1">
      <c r="A141" s="26"/>
      <c r="B141" s="149"/>
      <c r="C141" s="150" t="s">
        <v>247</v>
      </c>
      <c r="D141" s="150" t="s">
        <v>229</v>
      </c>
      <c r="E141" s="151" t="s">
        <v>2450</v>
      </c>
      <c r="F141" s="152" t="s">
        <v>2451</v>
      </c>
      <c r="G141" s="153" t="s">
        <v>352</v>
      </c>
      <c r="H141" s="154">
        <v>0.78400000000000003</v>
      </c>
      <c r="I141" s="155">
        <v>101.5</v>
      </c>
      <c r="J141" s="155">
        <f>ROUND(I141*H141,2)</f>
        <v>79.58</v>
      </c>
      <c r="K141" s="156"/>
      <c r="L141" s="27"/>
      <c r="M141" s="157" t="s">
        <v>1</v>
      </c>
      <c r="N141" s="158" t="s">
        <v>37</v>
      </c>
      <c r="O141" s="159">
        <v>0</v>
      </c>
      <c r="P141" s="159">
        <f>O141*H141</f>
        <v>0</v>
      </c>
      <c r="Q141" s="159">
        <v>0</v>
      </c>
      <c r="R141" s="159">
        <f>Q141*H141</f>
        <v>0</v>
      </c>
      <c r="S141" s="159">
        <v>0</v>
      </c>
      <c r="T141" s="160">
        <f>S141*H141</f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233</v>
      </c>
      <c r="AT141" s="161" t="s">
        <v>229</v>
      </c>
      <c r="AU141" s="161" t="s">
        <v>83</v>
      </c>
      <c r="AY141" s="14" t="s">
        <v>226</v>
      </c>
      <c r="BE141" s="162">
        <f>IF(N141="základná",J141,0)</f>
        <v>0</v>
      </c>
      <c r="BF141" s="162">
        <f>IF(N141="znížená",J141,0)</f>
        <v>79.58</v>
      </c>
      <c r="BG141" s="162">
        <f>IF(N141="zákl. prenesená",J141,0)</f>
        <v>0</v>
      </c>
      <c r="BH141" s="162">
        <f>IF(N141="zníž. prenesená",J141,0)</f>
        <v>0</v>
      </c>
      <c r="BI141" s="162">
        <f>IF(N141="nulová",J141,0)</f>
        <v>0</v>
      </c>
      <c r="BJ141" s="14" t="s">
        <v>83</v>
      </c>
      <c r="BK141" s="162">
        <f>ROUND(I141*H141,2)</f>
        <v>79.58</v>
      </c>
      <c r="BL141" s="14" t="s">
        <v>233</v>
      </c>
      <c r="BM141" s="161" t="s">
        <v>266</v>
      </c>
    </row>
    <row r="142" spans="1:65" s="2" customFormat="1" ht="24.2" customHeight="1">
      <c r="A142" s="26"/>
      <c r="B142" s="149"/>
      <c r="C142" s="150" t="s">
        <v>263</v>
      </c>
      <c r="D142" s="150" t="s">
        <v>229</v>
      </c>
      <c r="E142" s="151" t="s">
        <v>2516</v>
      </c>
      <c r="F142" s="152" t="s">
        <v>2517</v>
      </c>
      <c r="G142" s="153" t="s">
        <v>352</v>
      </c>
      <c r="H142" s="154">
        <v>4.282</v>
      </c>
      <c r="I142" s="155">
        <v>139.11000000000001</v>
      </c>
      <c r="J142" s="155">
        <f>ROUND(I142*H142,2)</f>
        <v>595.66999999999996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>O142*H142</f>
        <v>0</v>
      </c>
      <c r="Q142" s="159">
        <v>0</v>
      </c>
      <c r="R142" s="159">
        <f>Q142*H142</f>
        <v>0</v>
      </c>
      <c r="S142" s="159">
        <v>0</v>
      </c>
      <c r="T142" s="160">
        <f>S142*H142</f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233</v>
      </c>
      <c r="AT142" s="161" t="s">
        <v>229</v>
      </c>
      <c r="AU142" s="161" t="s">
        <v>83</v>
      </c>
      <c r="AY142" s="14" t="s">
        <v>226</v>
      </c>
      <c r="BE142" s="162">
        <f>IF(N142="základná",J142,0)</f>
        <v>0</v>
      </c>
      <c r="BF142" s="162">
        <f>IF(N142="znížená",J142,0)</f>
        <v>595.66999999999996</v>
      </c>
      <c r="BG142" s="162">
        <f>IF(N142="zákl. prenesená",J142,0)</f>
        <v>0</v>
      </c>
      <c r="BH142" s="162">
        <f>IF(N142="zníž. prenesená",J142,0)</f>
        <v>0</v>
      </c>
      <c r="BI142" s="162">
        <f>IF(N142="nulová",J142,0)</f>
        <v>0</v>
      </c>
      <c r="BJ142" s="14" t="s">
        <v>83</v>
      </c>
      <c r="BK142" s="162">
        <f>ROUND(I142*H142,2)</f>
        <v>595.66999999999996</v>
      </c>
      <c r="BL142" s="14" t="s">
        <v>233</v>
      </c>
      <c r="BM142" s="161" t="s">
        <v>270</v>
      </c>
    </row>
    <row r="143" spans="1:65" s="2" customFormat="1" ht="33" customHeight="1">
      <c r="A143" s="26"/>
      <c r="B143" s="149"/>
      <c r="C143" s="150" t="s">
        <v>250</v>
      </c>
      <c r="D143" s="150" t="s">
        <v>229</v>
      </c>
      <c r="E143" s="151" t="s">
        <v>2362</v>
      </c>
      <c r="F143" s="152" t="s">
        <v>2363</v>
      </c>
      <c r="G143" s="153" t="s">
        <v>238</v>
      </c>
      <c r="H143" s="154">
        <v>17.777999999999999</v>
      </c>
      <c r="I143" s="155">
        <v>16.14</v>
      </c>
      <c r="J143" s="155">
        <f>ROUND(I143*H143,2)</f>
        <v>286.94</v>
      </c>
      <c r="K143" s="156"/>
      <c r="L143" s="27"/>
      <c r="M143" s="157" t="s">
        <v>1</v>
      </c>
      <c r="N143" s="158" t="s">
        <v>37</v>
      </c>
      <c r="O143" s="159">
        <v>0</v>
      </c>
      <c r="P143" s="159">
        <f>O143*H143</f>
        <v>0</v>
      </c>
      <c r="Q143" s="159">
        <v>0</v>
      </c>
      <c r="R143" s="159">
        <f>Q143*H143</f>
        <v>0</v>
      </c>
      <c r="S143" s="159">
        <v>0</v>
      </c>
      <c r="T143" s="160">
        <f>S143*H143</f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233</v>
      </c>
      <c r="AT143" s="161" t="s">
        <v>229</v>
      </c>
      <c r="AU143" s="161" t="s">
        <v>83</v>
      </c>
      <c r="AY143" s="14" t="s">
        <v>226</v>
      </c>
      <c r="BE143" s="162">
        <f>IF(N143="základná",J143,0)</f>
        <v>0</v>
      </c>
      <c r="BF143" s="162">
        <f>IF(N143="znížená",J143,0)</f>
        <v>286.94</v>
      </c>
      <c r="BG143" s="162">
        <f>IF(N143="zákl. prenesená",J143,0)</f>
        <v>0</v>
      </c>
      <c r="BH143" s="162">
        <f>IF(N143="zníž. prenesená",J143,0)</f>
        <v>0</v>
      </c>
      <c r="BI143" s="162">
        <f>IF(N143="nulová",J143,0)</f>
        <v>0</v>
      </c>
      <c r="BJ143" s="14" t="s">
        <v>83</v>
      </c>
      <c r="BK143" s="162">
        <f>ROUND(I143*H143,2)</f>
        <v>286.94</v>
      </c>
      <c r="BL143" s="14" t="s">
        <v>233</v>
      </c>
      <c r="BM143" s="161" t="s">
        <v>276</v>
      </c>
    </row>
    <row r="144" spans="1:65" s="12" customFormat="1" ht="22.9" customHeight="1">
      <c r="B144" s="137"/>
      <c r="D144" s="138" t="s">
        <v>70</v>
      </c>
      <c r="E144" s="147" t="s">
        <v>243</v>
      </c>
      <c r="F144" s="147" t="s">
        <v>1788</v>
      </c>
      <c r="J144" s="148">
        <f>BK144</f>
        <v>1572.06</v>
      </c>
      <c r="L144" s="137"/>
      <c r="M144" s="141"/>
      <c r="N144" s="142"/>
      <c r="O144" s="142"/>
      <c r="P144" s="143">
        <f>SUM(P145:P160)</f>
        <v>0</v>
      </c>
      <c r="Q144" s="142"/>
      <c r="R144" s="143">
        <f>SUM(R145:R160)</f>
        <v>0</v>
      </c>
      <c r="S144" s="142"/>
      <c r="T144" s="144">
        <f>SUM(T145:T160)</f>
        <v>0</v>
      </c>
      <c r="AR144" s="138" t="s">
        <v>78</v>
      </c>
      <c r="AT144" s="145" t="s">
        <v>70</v>
      </c>
      <c r="AU144" s="145" t="s">
        <v>78</v>
      </c>
      <c r="AY144" s="138" t="s">
        <v>226</v>
      </c>
      <c r="BK144" s="146">
        <f>SUM(BK145:BK160)</f>
        <v>1572.06</v>
      </c>
    </row>
    <row r="145" spans="1:65" s="2" customFormat="1" ht="24.2" customHeight="1">
      <c r="A145" s="26"/>
      <c r="B145" s="149"/>
      <c r="C145" s="150" t="s">
        <v>273</v>
      </c>
      <c r="D145" s="150" t="s">
        <v>229</v>
      </c>
      <c r="E145" s="151" t="s">
        <v>2306</v>
      </c>
      <c r="F145" s="152" t="s">
        <v>2307</v>
      </c>
      <c r="G145" s="153" t="s">
        <v>232</v>
      </c>
      <c r="H145" s="154">
        <v>41.5</v>
      </c>
      <c r="I145" s="155">
        <v>2.79</v>
      </c>
      <c r="J145" s="155">
        <f t="shared" ref="J145:J160" si="10">ROUND(I145*H145,2)</f>
        <v>115.79</v>
      </c>
      <c r="K145" s="156"/>
      <c r="L145" s="27"/>
      <c r="M145" s="157" t="s">
        <v>1</v>
      </c>
      <c r="N145" s="158" t="s">
        <v>37</v>
      </c>
      <c r="O145" s="159">
        <v>0</v>
      </c>
      <c r="P145" s="159">
        <f t="shared" ref="P145:P160" si="11">O145*H145</f>
        <v>0</v>
      </c>
      <c r="Q145" s="159">
        <v>0</v>
      </c>
      <c r="R145" s="159">
        <f t="shared" ref="R145:R160" si="12">Q145*H145</f>
        <v>0</v>
      </c>
      <c r="S145" s="159">
        <v>0</v>
      </c>
      <c r="T145" s="160">
        <f t="shared" ref="T145:T160" si="13">S145*H145</f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233</v>
      </c>
      <c r="AT145" s="161" t="s">
        <v>229</v>
      </c>
      <c r="AU145" s="161" t="s">
        <v>83</v>
      </c>
      <c r="AY145" s="14" t="s">
        <v>226</v>
      </c>
      <c r="BE145" s="162">
        <f t="shared" ref="BE145:BE160" si="14">IF(N145="základná",J145,0)</f>
        <v>0</v>
      </c>
      <c r="BF145" s="162">
        <f t="shared" ref="BF145:BF160" si="15">IF(N145="znížená",J145,0)</f>
        <v>115.79</v>
      </c>
      <c r="BG145" s="162">
        <f t="shared" ref="BG145:BG160" si="16">IF(N145="zákl. prenesená",J145,0)</f>
        <v>0</v>
      </c>
      <c r="BH145" s="162">
        <f t="shared" ref="BH145:BH160" si="17">IF(N145="zníž. prenesená",J145,0)</f>
        <v>0</v>
      </c>
      <c r="BI145" s="162">
        <f t="shared" ref="BI145:BI160" si="18">IF(N145="nulová",J145,0)</f>
        <v>0</v>
      </c>
      <c r="BJ145" s="14" t="s">
        <v>83</v>
      </c>
      <c r="BK145" s="162">
        <f t="shared" ref="BK145:BK160" si="19">ROUND(I145*H145,2)</f>
        <v>115.79</v>
      </c>
      <c r="BL145" s="14" t="s">
        <v>233</v>
      </c>
      <c r="BM145" s="161" t="s">
        <v>279</v>
      </c>
    </row>
    <row r="146" spans="1:65" s="2" customFormat="1" ht="24.2" customHeight="1">
      <c r="A146" s="26"/>
      <c r="B146" s="149"/>
      <c r="C146" s="167" t="s">
        <v>254</v>
      </c>
      <c r="D146" s="167" t="s">
        <v>362</v>
      </c>
      <c r="E146" s="168" t="s">
        <v>2455</v>
      </c>
      <c r="F146" s="169" t="s">
        <v>2456</v>
      </c>
      <c r="G146" s="170" t="s">
        <v>269</v>
      </c>
      <c r="H146" s="171">
        <v>1</v>
      </c>
      <c r="I146" s="172">
        <v>10.130000000000001</v>
      </c>
      <c r="J146" s="172">
        <f t="shared" si="10"/>
        <v>10.130000000000001</v>
      </c>
      <c r="K146" s="173"/>
      <c r="L146" s="174"/>
      <c r="M146" s="175" t="s">
        <v>1</v>
      </c>
      <c r="N146" s="176" t="s">
        <v>37</v>
      </c>
      <c r="O146" s="159">
        <v>0</v>
      </c>
      <c r="P146" s="159">
        <f t="shared" si="11"/>
        <v>0</v>
      </c>
      <c r="Q146" s="159">
        <v>0</v>
      </c>
      <c r="R146" s="159">
        <f t="shared" si="12"/>
        <v>0</v>
      </c>
      <c r="S146" s="159">
        <v>0</v>
      </c>
      <c r="T146" s="160">
        <f t="shared" si="1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243</v>
      </c>
      <c r="AT146" s="161" t="s">
        <v>362</v>
      </c>
      <c r="AU146" s="161" t="s">
        <v>83</v>
      </c>
      <c r="AY146" s="14" t="s">
        <v>226</v>
      </c>
      <c r="BE146" s="162">
        <f t="shared" si="14"/>
        <v>0</v>
      </c>
      <c r="BF146" s="162">
        <f t="shared" si="15"/>
        <v>10.130000000000001</v>
      </c>
      <c r="BG146" s="162">
        <f t="shared" si="16"/>
        <v>0</v>
      </c>
      <c r="BH146" s="162">
        <f t="shared" si="17"/>
        <v>0</v>
      </c>
      <c r="BI146" s="162">
        <f t="shared" si="18"/>
        <v>0</v>
      </c>
      <c r="BJ146" s="14" t="s">
        <v>83</v>
      </c>
      <c r="BK146" s="162">
        <f t="shared" si="19"/>
        <v>10.130000000000001</v>
      </c>
      <c r="BL146" s="14" t="s">
        <v>233</v>
      </c>
      <c r="BM146" s="161" t="s">
        <v>283</v>
      </c>
    </row>
    <row r="147" spans="1:65" s="2" customFormat="1" ht="24.2" customHeight="1">
      <c r="A147" s="26"/>
      <c r="B147" s="149"/>
      <c r="C147" s="167" t="s">
        <v>280</v>
      </c>
      <c r="D147" s="167" t="s">
        <v>362</v>
      </c>
      <c r="E147" s="168" t="s">
        <v>2308</v>
      </c>
      <c r="F147" s="169" t="s">
        <v>2457</v>
      </c>
      <c r="G147" s="170" t="s">
        <v>269</v>
      </c>
      <c r="H147" s="171">
        <v>4</v>
      </c>
      <c r="I147" s="172">
        <v>14.1</v>
      </c>
      <c r="J147" s="172">
        <f t="shared" si="10"/>
        <v>56.4</v>
      </c>
      <c r="K147" s="173"/>
      <c r="L147" s="174"/>
      <c r="M147" s="175" t="s">
        <v>1</v>
      </c>
      <c r="N147" s="176" t="s">
        <v>37</v>
      </c>
      <c r="O147" s="159">
        <v>0</v>
      </c>
      <c r="P147" s="159">
        <f t="shared" si="11"/>
        <v>0</v>
      </c>
      <c r="Q147" s="159">
        <v>0</v>
      </c>
      <c r="R147" s="159">
        <f t="shared" si="12"/>
        <v>0</v>
      </c>
      <c r="S147" s="159">
        <v>0</v>
      </c>
      <c r="T147" s="160">
        <f t="shared" si="1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243</v>
      </c>
      <c r="AT147" s="161" t="s">
        <v>362</v>
      </c>
      <c r="AU147" s="161" t="s">
        <v>83</v>
      </c>
      <c r="AY147" s="14" t="s">
        <v>226</v>
      </c>
      <c r="BE147" s="162">
        <f t="shared" si="14"/>
        <v>0</v>
      </c>
      <c r="BF147" s="162">
        <f t="shared" si="15"/>
        <v>56.4</v>
      </c>
      <c r="BG147" s="162">
        <f t="shared" si="16"/>
        <v>0</v>
      </c>
      <c r="BH147" s="162">
        <f t="shared" si="17"/>
        <v>0</v>
      </c>
      <c r="BI147" s="162">
        <f t="shared" si="18"/>
        <v>0</v>
      </c>
      <c r="BJ147" s="14" t="s">
        <v>83</v>
      </c>
      <c r="BK147" s="162">
        <f t="shared" si="19"/>
        <v>56.4</v>
      </c>
      <c r="BL147" s="14" t="s">
        <v>233</v>
      </c>
      <c r="BM147" s="161" t="s">
        <v>288</v>
      </c>
    </row>
    <row r="148" spans="1:65" s="2" customFormat="1" ht="24.2" customHeight="1">
      <c r="A148" s="26"/>
      <c r="B148" s="149"/>
      <c r="C148" s="167" t="s">
        <v>257</v>
      </c>
      <c r="D148" s="167" t="s">
        <v>362</v>
      </c>
      <c r="E148" s="168" t="s">
        <v>2401</v>
      </c>
      <c r="F148" s="169" t="s">
        <v>2402</v>
      </c>
      <c r="G148" s="170" t="s">
        <v>269</v>
      </c>
      <c r="H148" s="171">
        <v>1</v>
      </c>
      <c r="I148" s="172">
        <v>25.07</v>
      </c>
      <c r="J148" s="172">
        <f t="shared" si="10"/>
        <v>25.07</v>
      </c>
      <c r="K148" s="173"/>
      <c r="L148" s="174"/>
      <c r="M148" s="175" t="s">
        <v>1</v>
      </c>
      <c r="N148" s="176" t="s">
        <v>37</v>
      </c>
      <c r="O148" s="159">
        <v>0</v>
      </c>
      <c r="P148" s="159">
        <f t="shared" si="11"/>
        <v>0</v>
      </c>
      <c r="Q148" s="159">
        <v>0</v>
      </c>
      <c r="R148" s="159">
        <f t="shared" si="12"/>
        <v>0</v>
      </c>
      <c r="S148" s="159">
        <v>0</v>
      </c>
      <c r="T148" s="160">
        <f t="shared" si="1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243</v>
      </c>
      <c r="AT148" s="161" t="s">
        <v>362</v>
      </c>
      <c r="AU148" s="161" t="s">
        <v>83</v>
      </c>
      <c r="AY148" s="14" t="s">
        <v>226</v>
      </c>
      <c r="BE148" s="162">
        <f t="shared" si="14"/>
        <v>0</v>
      </c>
      <c r="BF148" s="162">
        <f t="shared" si="15"/>
        <v>25.07</v>
      </c>
      <c r="BG148" s="162">
        <f t="shared" si="16"/>
        <v>0</v>
      </c>
      <c r="BH148" s="162">
        <f t="shared" si="17"/>
        <v>0</v>
      </c>
      <c r="BI148" s="162">
        <f t="shared" si="18"/>
        <v>0</v>
      </c>
      <c r="BJ148" s="14" t="s">
        <v>83</v>
      </c>
      <c r="BK148" s="162">
        <f t="shared" si="19"/>
        <v>25.07</v>
      </c>
      <c r="BL148" s="14" t="s">
        <v>233</v>
      </c>
      <c r="BM148" s="161" t="s">
        <v>296</v>
      </c>
    </row>
    <row r="149" spans="1:65" s="2" customFormat="1" ht="24.2" customHeight="1">
      <c r="A149" s="26"/>
      <c r="B149" s="149"/>
      <c r="C149" s="167" t="s">
        <v>293</v>
      </c>
      <c r="D149" s="167" t="s">
        <v>362</v>
      </c>
      <c r="E149" s="168" t="s">
        <v>2310</v>
      </c>
      <c r="F149" s="169" t="s">
        <v>2405</v>
      </c>
      <c r="G149" s="170" t="s">
        <v>269</v>
      </c>
      <c r="H149" s="171">
        <v>7</v>
      </c>
      <c r="I149" s="172">
        <v>57.41</v>
      </c>
      <c r="J149" s="172">
        <f t="shared" si="10"/>
        <v>401.87</v>
      </c>
      <c r="K149" s="173"/>
      <c r="L149" s="174"/>
      <c r="M149" s="175" t="s">
        <v>1</v>
      </c>
      <c r="N149" s="176" t="s">
        <v>37</v>
      </c>
      <c r="O149" s="159">
        <v>0</v>
      </c>
      <c r="P149" s="159">
        <f t="shared" si="11"/>
        <v>0</v>
      </c>
      <c r="Q149" s="159">
        <v>0</v>
      </c>
      <c r="R149" s="159">
        <f t="shared" si="12"/>
        <v>0</v>
      </c>
      <c r="S149" s="159">
        <v>0</v>
      </c>
      <c r="T149" s="160">
        <f t="shared" si="1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243</v>
      </c>
      <c r="AT149" s="161" t="s">
        <v>362</v>
      </c>
      <c r="AU149" s="161" t="s">
        <v>83</v>
      </c>
      <c r="AY149" s="14" t="s">
        <v>226</v>
      </c>
      <c r="BE149" s="162">
        <f t="shared" si="14"/>
        <v>0</v>
      </c>
      <c r="BF149" s="162">
        <f t="shared" si="15"/>
        <v>401.87</v>
      </c>
      <c r="BG149" s="162">
        <f t="shared" si="16"/>
        <v>0</v>
      </c>
      <c r="BH149" s="162">
        <f t="shared" si="17"/>
        <v>0</v>
      </c>
      <c r="BI149" s="162">
        <f t="shared" si="18"/>
        <v>0</v>
      </c>
      <c r="BJ149" s="14" t="s">
        <v>83</v>
      </c>
      <c r="BK149" s="162">
        <f t="shared" si="19"/>
        <v>401.87</v>
      </c>
      <c r="BL149" s="14" t="s">
        <v>233</v>
      </c>
      <c r="BM149" s="161" t="s">
        <v>299</v>
      </c>
    </row>
    <row r="150" spans="1:65" s="2" customFormat="1" ht="24.2" customHeight="1">
      <c r="A150" s="26"/>
      <c r="B150" s="149"/>
      <c r="C150" s="150" t="s">
        <v>260</v>
      </c>
      <c r="D150" s="150" t="s">
        <v>229</v>
      </c>
      <c r="E150" s="151" t="s">
        <v>2312</v>
      </c>
      <c r="F150" s="152" t="s">
        <v>2313</v>
      </c>
      <c r="G150" s="153" t="s">
        <v>232</v>
      </c>
      <c r="H150" s="154">
        <v>31</v>
      </c>
      <c r="I150" s="155">
        <v>3.12</v>
      </c>
      <c r="J150" s="155">
        <f t="shared" si="10"/>
        <v>96.72</v>
      </c>
      <c r="K150" s="156"/>
      <c r="L150" s="27"/>
      <c r="M150" s="157" t="s">
        <v>1</v>
      </c>
      <c r="N150" s="158" t="s">
        <v>37</v>
      </c>
      <c r="O150" s="159">
        <v>0</v>
      </c>
      <c r="P150" s="159">
        <f t="shared" si="11"/>
        <v>0</v>
      </c>
      <c r="Q150" s="159">
        <v>0</v>
      </c>
      <c r="R150" s="159">
        <f t="shared" si="12"/>
        <v>0</v>
      </c>
      <c r="S150" s="159">
        <v>0</v>
      </c>
      <c r="T150" s="160">
        <f t="shared" si="1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233</v>
      </c>
      <c r="AT150" s="161" t="s">
        <v>229</v>
      </c>
      <c r="AU150" s="161" t="s">
        <v>83</v>
      </c>
      <c r="AY150" s="14" t="s">
        <v>226</v>
      </c>
      <c r="BE150" s="162">
        <f t="shared" si="14"/>
        <v>0</v>
      </c>
      <c r="BF150" s="162">
        <f t="shared" si="15"/>
        <v>96.72</v>
      </c>
      <c r="BG150" s="162">
        <f t="shared" si="16"/>
        <v>0</v>
      </c>
      <c r="BH150" s="162">
        <f t="shared" si="17"/>
        <v>0</v>
      </c>
      <c r="BI150" s="162">
        <f t="shared" si="18"/>
        <v>0</v>
      </c>
      <c r="BJ150" s="14" t="s">
        <v>83</v>
      </c>
      <c r="BK150" s="162">
        <f t="shared" si="19"/>
        <v>96.72</v>
      </c>
      <c r="BL150" s="14" t="s">
        <v>233</v>
      </c>
      <c r="BM150" s="161" t="s">
        <v>303</v>
      </c>
    </row>
    <row r="151" spans="1:65" s="2" customFormat="1" ht="24.2" customHeight="1">
      <c r="A151" s="26"/>
      <c r="B151" s="149"/>
      <c r="C151" s="167" t="s">
        <v>300</v>
      </c>
      <c r="D151" s="167" t="s">
        <v>362</v>
      </c>
      <c r="E151" s="168" t="s">
        <v>2518</v>
      </c>
      <c r="F151" s="169" t="s">
        <v>2519</v>
      </c>
      <c r="G151" s="170" t="s">
        <v>269</v>
      </c>
      <c r="H151" s="171">
        <v>2</v>
      </c>
      <c r="I151" s="172">
        <v>12.83</v>
      </c>
      <c r="J151" s="172">
        <f t="shared" si="10"/>
        <v>25.66</v>
      </c>
      <c r="K151" s="173"/>
      <c r="L151" s="174"/>
      <c r="M151" s="175" t="s">
        <v>1</v>
      </c>
      <c r="N151" s="176" t="s">
        <v>37</v>
      </c>
      <c r="O151" s="159">
        <v>0</v>
      </c>
      <c r="P151" s="159">
        <f t="shared" si="11"/>
        <v>0</v>
      </c>
      <c r="Q151" s="159">
        <v>0</v>
      </c>
      <c r="R151" s="159">
        <f t="shared" si="12"/>
        <v>0</v>
      </c>
      <c r="S151" s="159">
        <v>0</v>
      </c>
      <c r="T151" s="160">
        <f t="shared" si="1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243</v>
      </c>
      <c r="AT151" s="161" t="s">
        <v>362</v>
      </c>
      <c r="AU151" s="161" t="s">
        <v>83</v>
      </c>
      <c r="AY151" s="14" t="s">
        <v>226</v>
      </c>
      <c r="BE151" s="162">
        <f t="shared" si="14"/>
        <v>0</v>
      </c>
      <c r="BF151" s="162">
        <f t="shared" si="15"/>
        <v>25.66</v>
      </c>
      <c r="BG151" s="162">
        <f t="shared" si="16"/>
        <v>0</v>
      </c>
      <c r="BH151" s="162">
        <f t="shared" si="17"/>
        <v>0</v>
      </c>
      <c r="BI151" s="162">
        <f t="shared" si="18"/>
        <v>0</v>
      </c>
      <c r="BJ151" s="14" t="s">
        <v>83</v>
      </c>
      <c r="BK151" s="162">
        <f t="shared" si="19"/>
        <v>25.66</v>
      </c>
      <c r="BL151" s="14" t="s">
        <v>233</v>
      </c>
      <c r="BM151" s="161" t="s">
        <v>306</v>
      </c>
    </row>
    <row r="152" spans="1:65" s="2" customFormat="1" ht="24.2" customHeight="1">
      <c r="A152" s="26"/>
      <c r="B152" s="149"/>
      <c r="C152" s="167" t="s">
        <v>7</v>
      </c>
      <c r="D152" s="167" t="s">
        <v>362</v>
      </c>
      <c r="E152" s="168" t="s">
        <v>2520</v>
      </c>
      <c r="F152" s="169" t="s">
        <v>2521</v>
      </c>
      <c r="G152" s="170" t="s">
        <v>269</v>
      </c>
      <c r="H152" s="171">
        <v>3</v>
      </c>
      <c r="I152" s="172">
        <v>21.98</v>
      </c>
      <c r="J152" s="172">
        <f t="shared" si="10"/>
        <v>65.94</v>
      </c>
      <c r="K152" s="173"/>
      <c r="L152" s="174"/>
      <c r="M152" s="175" t="s">
        <v>1</v>
      </c>
      <c r="N152" s="176" t="s">
        <v>37</v>
      </c>
      <c r="O152" s="159">
        <v>0</v>
      </c>
      <c r="P152" s="159">
        <f t="shared" si="11"/>
        <v>0</v>
      </c>
      <c r="Q152" s="159">
        <v>0</v>
      </c>
      <c r="R152" s="159">
        <f t="shared" si="12"/>
        <v>0</v>
      </c>
      <c r="S152" s="159">
        <v>0</v>
      </c>
      <c r="T152" s="160">
        <f t="shared" si="1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243</v>
      </c>
      <c r="AT152" s="161" t="s">
        <v>362</v>
      </c>
      <c r="AU152" s="161" t="s">
        <v>83</v>
      </c>
      <c r="AY152" s="14" t="s">
        <v>226</v>
      </c>
      <c r="BE152" s="162">
        <f t="shared" si="14"/>
        <v>0</v>
      </c>
      <c r="BF152" s="162">
        <f t="shared" si="15"/>
        <v>65.94</v>
      </c>
      <c r="BG152" s="162">
        <f t="shared" si="16"/>
        <v>0</v>
      </c>
      <c r="BH152" s="162">
        <f t="shared" si="17"/>
        <v>0</v>
      </c>
      <c r="BI152" s="162">
        <f t="shared" si="18"/>
        <v>0</v>
      </c>
      <c r="BJ152" s="14" t="s">
        <v>83</v>
      </c>
      <c r="BK152" s="162">
        <f t="shared" si="19"/>
        <v>65.94</v>
      </c>
      <c r="BL152" s="14" t="s">
        <v>233</v>
      </c>
      <c r="BM152" s="161" t="s">
        <v>312</v>
      </c>
    </row>
    <row r="153" spans="1:65" s="2" customFormat="1" ht="24.2" customHeight="1">
      <c r="A153" s="26"/>
      <c r="B153" s="149"/>
      <c r="C153" s="167" t="s">
        <v>309</v>
      </c>
      <c r="D153" s="167" t="s">
        <v>362</v>
      </c>
      <c r="E153" s="168" t="s">
        <v>2314</v>
      </c>
      <c r="F153" s="169" t="s">
        <v>2315</v>
      </c>
      <c r="G153" s="170" t="s">
        <v>269</v>
      </c>
      <c r="H153" s="171">
        <v>1</v>
      </c>
      <c r="I153" s="172">
        <v>39.119999999999997</v>
      </c>
      <c r="J153" s="172">
        <f t="shared" si="10"/>
        <v>39.119999999999997</v>
      </c>
      <c r="K153" s="173"/>
      <c r="L153" s="174"/>
      <c r="M153" s="175" t="s">
        <v>1</v>
      </c>
      <c r="N153" s="176" t="s">
        <v>37</v>
      </c>
      <c r="O153" s="159">
        <v>0</v>
      </c>
      <c r="P153" s="159">
        <f t="shared" si="11"/>
        <v>0</v>
      </c>
      <c r="Q153" s="159">
        <v>0</v>
      </c>
      <c r="R153" s="159">
        <f t="shared" si="12"/>
        <v>0</v>
      </c>
      <c r="S153" s="159">
        <v>0</v>
      </c>
      <c r="T153" s="160">
        <f t="shared" si="1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243</v>
      </c>
      <c r="AT153" s="161" t="s">
        <v>362</v>
      </c>
      <c r="AU153" s="161" t="s">
        <v>83</v>
      </c>
      <c r="AY153" s="14" t="s">
        <v>226</v>
      </c>
      <c r="BE153" s="162">
        <f t="shared" si="14"/>
        <v>0</v>
      </c>
      <c r="BF153" s="162">
        <f t="shared" si="15"/>
        <v>39.119999999999997</v>
      </c>
      <c r="BG153" s="162">
        <f t="shared" si="16"/>
        <v>0</v>
      </c>
      <c r="BH153" s="162">
        <f t="shared" si="17"/>
        <v>0</v>
      </c>
      <c r="BI153" s="162">
        <f t="shared" si="18"/>
        <v>0</v>
      </c>
      <c r="BJ153" s="14" t="s">
        <v>83</v>
      </c>
      <c r="BK153" s="162">
        <f t="shared" si="19"/>
        <v>39.119999999999997</v>
      </c>
      <c r="BL153" s="14" t="s">
        <v>233</v>
      </c>
      <c r="BM153" s="161" t="s">
        <v>315</v>
      </c>
    </row>
    <row r="154" spans="1:65" s="2" customFormat="1" ht="24.2" customHeight="1">
      <c r="A154" s="26"/>
      <c r="B154" s="149"/>
      <c r="C154" s="167" t="s">
        <v>266</v>
      </c>
      <c r="D154" s="167" t="s">
        <v>362</v>
      </c>
      <c r="E154" s="168" t="s">
        <v>2316</v>
      </c>
      <c r="F154" s="169" t="s">
        <v>2317</v>
      </c>
      <c r="G154" s="170" t="s">
        <v>269</v>
      </c>
      <c r="H154" s="171">
        <v>5</v>
      </c>
      <c r="I154" s="172">
        <v>87.2</v>
      </c>
      <c r="J154" s="172">
        <f t="shared" si="10"/>
        <v>436</v>
      </c>
      <c r="K154" s="173"/>
      <c r="L154" s="174"/>
      <c r="M154" s="175" t="s">
        <v>1</v>
      </c>
      <c r="N154" s="176" t="s">
        <v>37</v>
      </c>
      <c r="O154" s="159">
        <v>0</v>
      </c>
      <c r="P154" s="159">
        <f t="shared" si="11"/>
        <v>0</v>
      </c>
      <c r="Q154" s="159">
        <v>0</v>
      </c>
      <c r="R154" s="159">
        <f t="shared" si="12"/>
        <v>0</v>
      </c>
      <c r="S154" s="159">
        <v>0</v>
      </c>
      <c r="T154" s="160">
        <f t="shared" si="1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243</v>
      </c>
      <c r="AT154" s="161" t="s">
        <v>362</v>
      </c>
      <c r="AU154" s="161" t="s">
        <v>83</v>
      </c>
      <c r="AY154" s="14" t="s">
        <v>226</v>
      </c>
      <c r="BE154" s="162">
        <f t="shared" si="14"/>
        <v>0</v>
      </c>
      <c r="BF154" s="162">
        <f t="shared" si="15"/>
        <v>436</v>
      </c>
      <c r="BG154" s="162">
        <f t="shared" si="16"/>
        <v>0</v>
      </c>
      <c r="BH154" s="162">
        <f t="shared" si="17"/>
        <v>0</v>
      </c>
      <c r="BI154" s="162">
        <f t="shared" si="18"/>
        <v>0</v>
      </c>
      <c r="BJ154" s="14" t="s">
        <v>83</v>
      </c>
      <c r="BK154" s="162">
        <f t="shared" si="19"/>
        <v>436</v>
      </c>
      <c r="BL154" s="14" t="s">
        <v>233</v>
      </c>
      <c r="BM154" s="161" t="s">
        <v>319</v>
      </c>
    </row>
    <row r="155" spans="1:65" s="2" customFormat="1" ht="16.5" customHeight="1">
      <c r="A155" s="26"/>
      <c r="B155" s="149"/>
      <c r="C155" s="150" t="s">
        <v>316</v>
      </c>
      <c r="D155" s="150" t="s">
        <v>229</v>
      </c>
      <c r="E155" s="151" t="s">
        <v>2418</v>
      </c>
      <c r="F155" s="152" t="s">
        <v>2419</v>
      </c>
      <c r="G155" s="153" t="s">
        <v>269</v>
      </c>
      <c r="H155" s="154">
        <v>4</v>
      </c>
      <c r="I155" s="155">
        <v>4.6500000000000004</v>
      </c>
      <c r="J155" s="155">
        <f t="shared" si="10"/>
        <v>18.600000000000001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 t="shared" si="11"/>
        <v>0</v>
      </c>
      <c r="Q155" s="159">
        <v>0</v>
      </c>
      <c r="R155" s="159">
        <f t="shared" si="12"/>
        <v>0</v>
      </c>
      <c r="S155" s="159">
        <v>0</v>
      </c>
      <c r="T155" s="160">
        <f t="shared" si="1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233</v>
      </c>
      <c r="AT155" s="161" t="s">
        <v>229</v>
      </c>
      <c r="AU155" s="161" t="s">
        <v>83</v>
      </c>
      <c r="AY155" s="14" t="s">
        <v>226</v>
      </c>
      <c r="BE155" s="162">
        <f t="shared" si="14"/>
        <v>0</v>
      </c>
      <c r="BF155" s="162">
        <f t="shared" si="15"/>
        <v>18.600000000000001</v>
      </c>
      <c r="BG155" s="162">
        <f t="shared" si="16"/>
        <v>0</v>
      </c>
      <c r="BH155" s="162">
        <f t="shared" si="17"/>
        <v>0</v>
      </c>
      <c r="BI155" s="162">
        <f t="shared" si="18"/>
        <v>0</v>
      </c>
      <c r="BJ155" s="14" t="s">
        <v>83</v>
      </c>
      <c r="BK155" s="162">
        <f t="shared" si="19"/>
        <v>18.600000000000001</v>
      </c>
      <c r="BL155" s="14" t="s">
        <v>233</v>
      </c>
      <c r="BM155" s="161" t="s">
        <v>324</v>
      </c>
    </row>
    <row r="156" spans="1:65" s="2" customFormat="1" ht="24.2" customHeight="1">
      <c r="A156" s="26"/>
      <c r="B156" s="149"/>
      <c r="C156" s="167" t="s">
        <v>270</v>
      </c>
      <c r="D156" s="167" t="s">
        <v>362</v>
      </c>
      <c r="E156" s="168" t="s">
        <v>2522</v>
      </c>
      <c r="F156" s="169" t="s">
        <v>2523</v>
      </c>
      <c r="G156" s="170" t="s">
        <v>269</v>
      </c>
      <c r="H156" s="171">
        <v>2</v>
      </c>
      <c r="I156" s="172">
        <v>13.83</v>
      </c>
      <c r="J156" s="172">
        <f t="shared" si="10"/>
        <v>27.66</v>
      </c>
      <c r="K156" s="173"/>
      <c r="L156" s="174"/>
      <c r="M156" s="175" t="s">
        <v>1</v>
      </c>
      <c r="N156" s="176" t="s">
        <v>37</v>
      </c>
      <c r="O156" s="159">
        <v>0</v>
      </c>
      <c r="P156" s="159">
        <f t="shared" si="11"/>
        <v>0</v>
      </c>
      <c r="Q156" s="159">
        <v>0</v>
      </c>
      <c r="R156" s="159">
        <f t="shared" si="12"/>
        <v>0</v>
      </c>
      <c r="S156" s="159">
        <v>0</v>
      </c>
      <c r="T156" s="160">
        <f t="shared" si="1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243</v>
      </c>
      <c r="AT156" s="161" t="s">
        <v>362</v>
      </c>
      <c r="AU156" s="161" t="s">
        <v>83</v>
      </c>
      <c r="AY156" s="14" t="s">
        <v>226</v>
      </c>
      <c r="BE156" s="162">
        <f t="shared" si="14"/>
        <v>0</v>
      </c>
      <c r="BF156" s="162">
        <f t="shared" si="15"/>
        <v>27.66</v>
      </c>
      <c r="BG156" s="162">
        <f t="shared" si="16"/>
        <v>0</v>
      </c>
      <c r="BH156" s="162">
        <f t="shared" si="17"/>
        <v>0</v>
      </c>
      <c r="BI156" s="162">
        <f t="shared" si="18"/>
        <v>0</v>
      </c>
      <c r="BJ156" s="14" t="s">
        <v>83</v>
      </c>
      <c r="BK156" s="162">
        <f t="shared" si="19"/>
        <v>27.66</v>
      </c>
      <c r="BL156" s="14" t="s">
        <v>233</v>
      </c>
      <c r="BM156" s="161" t="s">
        <v>330</v>
      </c>
    </row>
    <row r="157" spans="1:65" s="2" customFormat="1" ht="24.2" customHeight="1">
      <c r="A157" s="26"/>
      <c r="B157" s="149"/>
      <c r="C157" s="167" t="s">
        <v>327</v>
      </c>
      <c r="D157" s="167" t="s">
        <v>362</v>
      </c>
      <c r="E157" s="168" t="s">
        <v>2524</v>
      </c>
      <c r="F157" s="169" t="s">
        <v>2525</v>
      </c>
      <c r="G157" s="170" t="s">
        <v>269</v>
      </c>
      <c r="H157" s="171">
        <v>2</v>
      </c>
      <c r="I157" s="172">
        <v>13.83</v>
      </c>
      <c r="J157" s="172">
        <f t="shared" si="10"/>
        <v>27.66</v>
      </c>
      <c r="K157" s="173"/>
      <c r="L157" s="174"/>
      <c r="M157" s="175" t="s">
        <v>1</v>
      </c>
      <c r="N157" s="176" t="s">
        <v>37</v>
      </c>
      <c r="O157" s="159">
        <v>0</v>
      </c>
      <c r="P157" s="159">
        <f t="shared" si="11"/>
        <v>0</v>
      </c>
      <c r="Q157" s="159">
        <v>0</v>
      </c>
      <c r="R157" s="159">
        <f t="shared" si="12"/>
        <v>0</v>
      </c>
      <c r="S157" s="159">
        <v>0</v>
      </c>
      <c r="T157" s="160">
        <f t="shared" si="1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243</v>
      </c>
      <c r="AT157" s="161" t="s">
        <v>362</v>
      </c>
      <c r="AU157" s="161" t="s">
        <v>83</v>
      </c>
      <c r="AY157" s="14" t="s">
        <v>226</v>
      </c>
      <c r="BE157" s="162">
        <f t="shared" si="14"/>
        <v>0</v>
      </c>
      <c r="BF157" s="162">
        <f t="shared" si="15"/>
        <v>27.66</v>
      </c>
      <c r="BG157" s="162">
        <f t="shared" si="16"/>
        <v>0</v>
      </c>
      <c r="BH157" s="162">
        <f t="shared" si="17"/>
        <v>0</v>
      </c>
      <c r="BI157" s="162">
        <f t="shared" si="18"/>
        <v>0</v>
      </c>
      <c r="BJ157" s="14" t="s">
        <v>83</v>
      </c>
      <c r="BK157" s="162">
        <f t="shared" si="19"/>
        <v>27.66</v>
      </c>
      <c r="BL157" s="14" t="s">
        <v>233</v>
      </c>
      <c r="BM157" s="161" t="s">
        <v>408</v>
      </c>
    </row>
    <row r="158" spans="1:65" s="2" customFormat="1" ht="16.5" customHeight="1">
      <c r="A158" s="26"/>
      <c r="B158" s="149"/>
      <c r="C158" s="150" t="s">
        <v>276</v>
      </c>
      <c r="D158" s="150" t="s">
        <v>229</v>
      </c>
      <c r="E158" s="151" t="s">
        <v>2330</v>
      </c>
      <c r="F158" s="152" t="s">
        <v>2331</v>
      </c>
      <c r="G158" s="153" t="s">
        <v>232</v>
      </c>
      <c r="H158" s="154">
        <v>41.5</v>
      </c>
      <c r="I158" s="155">
        <v>1.88</v>
      </c>
      <c r="J158" s="155">
        <f t="shared" si="10"/>
        <v>78.02</v>
      </c>
      <c r="K158" s="156"/>
      <c r="L158" s="27"/>
      <c r="M158" s="157" t="s">
        <v>1</v>
      </c>
      <c r="N158" s="158" t="s">
        <v>37</v>
      </c>
      <c r="O158" s="159">
        <v>0</v>
      </c>
      <c r="P158" s="159">
        <f t="shared" si="11"/>
        <v>0</v>
      </c>
      <c r="Q158" s="159">
        <v>0</v>
      </c>
      <c r="R158" s="159">
        <f t="shared" si="12"/>
        <v>0</v>
      </c>
      <c r="S158" s="159">
        <v>0</v>
      </c>
      <c r="T158" s="160">
        <f t="shared" si="1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233</v>
      </c>
      <c r="AT158" s="161" t="s">
        <v>229</v>
      </c>
      <c r="AU158" s="161" t="s">
        <v>83</v>
      </c>
      <c r="AY158" s="14" t="s">
        <v>226</v>
      </c>
      <c r="BE158" s="162">
        <f t="shared" si="14"/>
        <v>0</v>
      </c>
      <c r="BF158" s="162">
        <f t="shared" si="15"/>
        <v>78.02</v>
      </c>
      <c r="BG158" s="162">
        <f t="shared" si="16"/>
        <v>0</v>
      </c>
      <c r="BH158" s="162">
        <f t="shared" si="17"/>
        <v>0</v>
      </c>
      <c r="BI158" s="162">
        <f t="shared" si="18"/>
        <v>0</v>
      </c>
      <c r="BJ158" s="14" t="s">
        <v>83</v>
      </c>
      <c r="BK158" s="162">
        <f t="shared" si="19"/>
        <v>78.02</v>
      </c>
      <c r="BL158" s="14" t="s">
        <v>233</v>
      </c>
      <c r="BM158" s="161" t="s">
        <v>412</v>
      </c>
    </row>
    <row r="159" spans="1:65" s="2" customFormat="1" ht="16.5" customHeight="1">
      <c r="A159" s="26"/>
      <c r="B159" s="149"/>
      <c r="C159" s="150" t="s">
        <v>409</v>
      </c>
      <c r="D159" s="150" t="s">
        <v>229</v>
      </c>
      <c r="E159" s="151" t="s">
        <v>2332</v>
      </c>
      <c r="F159" s="152" t="s">
        <v>2333</v>
      </c>
      <c r="G159" s="153" t="s">
        <v>232</v>
      </c>
      <c r="H159" s="154">
        <v>31</v>
      </c>
      <c r="I159" s="155">
        <v>2.37</v>
      </c>
      <c r="J159" s="155">
        <f t="shared" si="10"/>
        <v>73.47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 t="shared" si="11"/>
        <v>0</v>
      </c>
      <c r="Q159" s="159">
        <v>0</v>
      </c>
      <c r="R159" s="159">
        <f t="shared" si="12"/>
        <v>0</v>
      </c>
      <c r="S159" s="159">
        <v>0</v>
      </c>
      <c r="T159" s="160">
        <f t="shared" si="1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233</v>
      </c>
      <c r="AT159" s="161" t="s">
        <v>229</v>
      </c>
      <c r="AU159" s="161" t="s">
        <v>83</v>
      </c>
      <c r="AY159" s="14" t="s">
        <v>226</v>
      </c>
      <c r="BE159" s="162">
        <f t="shared" si="14"/>
        <v>0</v>
      </c>
      <c r="BF159" s="162">
        <f t="shared" si="15"/>
        <v>73.47</v>
      </c>
      <c r="BG159" s="162">
        <f t="shared" si="16"/>
        <v>0</v>
      </c>
      <c r="BH159" s="162">
        <f t="shared" si="17"/>
        <v>0</v>
      </c>
      <c r="BI159" s="162">
        <f t="shared" si="18"/>
        <v>0</v>
      </c>
      <c r="BJ159" s="14" t="s">
        <v>83</v>
      </c>
      <c r="BK159" s="162">
        <f t="shared" si="19"/>
        <v>73.47</v>
      </c>
      <c r="BL159" s="14" t="s">
        <v>233</v>
      </c>
      <c r="BM159" s="161" t="s">
        <v>415</v>
      </c>
    </row>
    <row r="160" spans="1:65" s="2" customFormat="1" ht="24.2" customHeight="1">
      <c r="A160" s="26"/>
      <c r="B160" s="149"/>
      <c r="C160" s="150" t="s">
        <v>279</v>
      </c>
      <c r="D160" s="150" t="s">
        <v>229</v>
      </c>
      <c r="E160" s="151" t="s">
        <v>2342</v>
      </c>
      <c r="F160" s="152" t="s">
        <v>2343</v>
      </c>
      <c r="G160" s="153" t="s">
        <v>232</v>
      </c>
      <c r="H160" s="154">
        <v>72.5</v>
      </c>
      <c r="I160" s="155">
        <v>1.02</v>
      </c>
      <c r="J160" s="155">
        <f t="shared" si="10"/>
        <v>73.95</v>
      </c>
      <c r="K160" s="156"/>
      <c r="L160" s="27"/>
      <c r="M160" s="157" t="s">
        <v>1</v>
      </c>
      <c r="N160" s="158" t="s">
        <v>37</v>
      </c>
      <c r="O160" s="159">
        <v>0</v>
      </c>
      <c r="P160" s="159">
        <f t="shared" si="11"/>
        <v>0</v>
      </c>
      <c r="Q160" s="159">
        <v>0</v>
      </c>
      <c r="R160" s="159">
        <f t="shared" si="12"/>
        <v>0</v>
      </c>
      <c r="S160" s="159">
        <v>0</v>
      </c>
      <c r="T160" s="160">
        <f t="shared" si="1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233</v>
      </c>
      <c r="AT160" s="161" t="s">
        <v>229</v>
      </c>
      <c r="AU160" s="161" t="s">
        <v>83</v>
      </c>
      <c r="AY160" s="14" t="s">
        <v>226</v>
      </c>
      <c r="BE160" s="162">
        <f t="shared" si="14"/>
        <v>0</v>
      </c>
      <c r="BF160" s="162">
        <f t="shared" si="15"/>
        <v>73.95</v>
      </c>
      <c r="BG160" s="162">
        <f t="shared" si="16"/>
        <v>0</v>
      </c>
      <c r="BH160" s="162">
        <f t="shared" si="17"/>
        <v>0</v>
      </c>
      <c r="BI160" s="162">
        <f t="shared" si="18"/>
        <v>0</v>
      </c>
      <c r="BJ160" s="14" t="s">
        <v>83</v>
      </c>
      <c r="BK160" s="162">
        <f t="shared" si="19"/>
        <v>73.95</v>
      </c>
      <c r="BL160" s="14" t="s">
        <v>233</v>
      </c>
      <c r="BM160" s="161" t="s">
        <v>419</v>
      </c>
    </row>
    <row r="161" spans="1:65" s="12" customFormat="1" ht="22.9" customHeight="1">
      <c r="B161" s="137"/>
      <c r="D161" s="138" t="s">
        <v>70</v>
      </c>
      <c r="E161" s="147" t="s">
        <v>2435</v>
      </c>
      <c r="F161" s="147" t="s">
        <v>2436</v>
      </c>
      <c r="J161" s="148">
        <f>BK161</f>
        <v>3299.2799999999997</v>
      </c>
      <c r="L161" s="137"/>
      <c r="M161" s="141"/>
      <c r="N161" s="142"/>
      <c r="O161" s="142"/>
      <c r="P161" s="143">
        <f>SUM(P162:P171)</f>
        <v>0</v>
      </c>
      <c r="Q161" s="142"/>
      <c r="R161" s="143">
        <f>SUM(R162:R171)</f>
        <v>0</v>
      </c>
      <c r="S161" s="142"/>
      <c r="T161" s="144">
        <f>SUM(T162:T171)</f>
        <v>0</v>
      </c>
      <c r="AR161" s="138" t="s">
        <v>78</v>
      </c>
      <c r="AT161" s="145" t="s">
        <v>70</v>
      </c>
      <c r="AU161" s="145" t="s">
        <v>78</v>
      </c>
      <c r="AY161" s="138" t="s">
        <v>226</v>
      </c>
      <c r="BK161" s="146">
        <f>SUM(BK162:BK171)</f>
        <v>3299.2799999999997</v>
      </c>
    </row>
    <row r="162" spans="1:65" s="2" customFormat="1" ht="24.2" customHeight="1">
      <c r="A162" s="26"/>
      <c r="B162" s="149"/>
      <c r="C162" s="150" t="s">
        <v>416</v>
      </c>
      <c r="D162" s="150" t="s">
        <v>229</v>
      </c>
      <c r="E162" s="151" t="s">
        <v>2462</v>
      </c>
      <c r="F162" s="152" t="s">
        <v>2463</v>
      </c>
      <c r="G162" s="153" t="s">
        <v>269</v>
      </c>
      <c r="H162" s="154">
        <v>4</v>
      </c>
      <c r="I162" s="155">
        <v>15.05</v>
      </c>
      <c r="J162" s="155">
        <f t="shared" ref="J162:J171" si="20">ROUND(I162*H162,2)</f>
        <v>60.2</v>
      </c>
      <c r="K162" s="156"/>
      <c r="L162" s="27"/>
      <c r="M162" s="157" t="s">
        <v>1</v>
      </c>
      <c r="N162" s="158" t="s">
        <v>37</v>
      </c>
      <c r="O162" s="159">
        <v>0</v>
      </c>
      <c r="P162" s="159">
        <f t="shared" ref="P162:P171" si="21">O162*H162</f>
        <v>0</v>
      </c>
      <c r="Q162" s="159">
        <v>0</v>
      </c>
      <c r="R162" s="159">
        <f t="shared" ref="R162:R171" si="22">Q162*H162</f>
        <v>0</v>
      </c>
      <c r="S162" s="159">
        <v>0</v>
      </c>
      <c r="T162" s="160">
        <f t="shared" ref="T162:T171" si="23">S162*H162</f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233</v>
      </c>
      <c r="AT162" s="161" t="s">
        <v>229</v>
      </c>
      <c r="AU162" s="161" t="s">
        <v>83</v>
      </c>
      <c r="AY162" s="14" t="s">
        <v>226</v>
      </c>
      <c r="BE162" s="162">
        <f t="shared" ref="BE162:BE171" si="24">IF(N162="základná",J162,0)</f>
        <v>0</v>
      </c>
      <c r="BF162" s="162">
        <f t="shared" ref="BF162:BF171" si="25">IF(N162="znížená",J162,0)</f>
        <v>60.2</v>
      </c>
      <c r="BG162" s="162">
        <f t="shared" ref="BG162:BG171" si="26">IF(N162="zákl. prenesená",J162,0)</f>
        <v>0</v>
      </c>
      <c r="BH162" s="162">
        <f t="shared" ref="BH162:BH171" si="27">IF(N162="zníž. prenesená",J162,0)</f>
        <v>0</v>
      </c>
      <c r="BI162" s="162">
        <f t="shared" ref="BI162:BI171" si="28">IF(N162="nulová",J162,0)</f>
        <v>0</v>
      </c>
      <c r="BJ162" s="14" t="s">
        <v>83</v>
      </c>
      <c r="BK162" s="162">
        <f t="shared" ref="BK162:BK171" si="29">ROUND(I162*H162,2)</f>
        <v>60.2</v>
      </c>
      <c r="BL162" s="14" t="s">
        <v>233</v>
      </c>
      <c r="BM162" s="161" t="s">
        <v>424</v>
      </c>
    </row>
    <row r="163" spans="1:65" s="2" customFormat="1" ht="16.5" customHeight="1">
      <c r="A163" s="26"/>
      <c r="B163" s="149"/>
      <c r="C163" s="167" t="s">
        <v>283</v>
      </c>
      <c r="D163" s="167" t="s">
        <v>362</v>
      </c>
      <c r="E163" s="168" t="s">
        <v>2464</v>
      </c>
      <c r="F163" s="169" t="s">
        <v>2465</v>
      </c>
      <c r="G163" s="170" t="s">
        <v>269</v>
      </c>
      <c r="H163" s="171">
        <v>4</v>
      </c>
      <c r="I163" s="172">
        <v>15.9</v>
      </c>
      <c r="J163" s="172">
        <f t="shared" si="20"/>
        <v>63.6</v>
      </c>
      <c r="K163" s="173"/>
      <c r="L163" s="174"/>
      <c r="M163" s="175" t="s">
        <v>1</v>
      </c>
      <c r="N163" s="176" t="s">
        <v>37</v>
      </c>
      <c r="O163" s="159">
        <v>0</v>
      </c>
      <c r="P163" s="159">
        <f t="shared" si="21"/>
        <v>0</v>
      </c>
      <c r="Q163" s="159">
        <v>0</v>
      </c>
      <c r="R163" s="159">
        <f t="shared" si="22"/>
        <v>0</v>
      </c>
      <c r="S163" s="159">
        <v>0</v>
      </c>
      <c r="T163" s="160">
        <f t="shared" si="2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243</v>
      </c>
      <c r="AT163" s="161" t="s">
        <v>362</v>
      </c>
      <c r="AU163" s="161" t="s">
        <v>83</v>
      </c>
      <c r="AY163" s="14" t="s">
        <v>226</v>
      </c>
      <c r="BE163" s="162">
        <f t="shared" si="24"/>
        <v>0</v>
      </c>
      <c r="BF163" s="162">
        <f t="shared" si="25"/>
        <v>63.6</v>
      </c>
      <c r="BG163" s="162">
        <f t="shared" si="26"/>
        <v>0</v>
      </c>
      <c r="BH163" s="162">
        <f t="shared" si="27"/>
        <v>0</v>
      </c>
      <c r="BI163" s="162">
        <f t="shared" si="28"/>
        <v>0</v>
      </c>
      <c r="BJ163" s="14" t="s">
        <v>83</v>
      </c>
      <c r="BK163" s="162">
        <f t="shared" si="29"/>
        <v>63.6</v>
      </c>
      <c r="BL163" s="14" t="s">
        <v>233</v>
      </c>
      <c r="BM163" s="161" t="s">
        <v>428</v>
      </c>
    </row>
    <row r="164" spans="1:65" s="2" customFormat="1" ht="24.2" customHeight="1">
      <c r="A164" s="26"/>
      <c r="B164" s="149"/>
      <c r="C164" s="150" t="s">
        <v>425</v>
      </c>
      <c r="D164" s="150" t="s">
        <v>229</v>
      </c>
      <c r="E164" s="151" t="s">
        <v>2470</v>
      </c>
      <c r="F164" s="152" t="s">
        <v>2507</v>
      </c>
      <c r="G164" s="153" t="s">
        <v>269</v>
      </c>
      <c r="H164" s="154">
        <v>4</v>
      </c>
      <c r="I164" s="155">
        <v>30.66</v>
      </c>
      <c r="J164" s="155">
        <f t="shared" si="20"/>
        <v>122.64</v>
      </c>
      <c r="K164" s="156"/>
      <c r="L164" s="27"/>
      <c r="M164" s="157" t="s">
        <v>1</v>
      </c>
      <c r="N164" s="158" t="s">
        <v>37</v>
      </c>
      <c r="O164" s="159">
        <v>0</v>
      </c>
      <c r="P164" s="159">
        <f t="shared" si="21"/>
        <v>0</v>
      </c>
      <c r="Q164" s="159">
        <v>0</v>
      </c>
      <c r="R164" s="159">
        <f t="shared" si="22"/>
        <v>0</v>
      </c>
      <c r="S164" s="159">
        <v>0</v>
      </c>
      <c r="T164" s="160">
        <f t="shared" si="2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233</v>
      </c>
      <c r="AT164" s="161" t="s">
        <v>229</v>
      </c>
      <c r="AU164" s="161" t="s">
        <v>83</v>
      </c>
      <c r="AY164" s="14" t="s">
        <v>226</v>
      </c>
      <c r="BE164" s="162">
        <f t="shared" si="24"/>
        <v>0</v>
      </c>
      <c r="BF164" s="162">
        <f t="shared" si="25"/>
        <v>122.64</v>
      </c>
      <c r="BG164" s="162">
        <f t="shared" si="26"/>
        <v>0</v>
      </c>
      <c r="BH164" s="162">
        <f t="shared" si="27"/>
        <v>0</v>
      </c>
      <c r="BI164" s="162">
        <f t="shared" si="28"/>
        <v>0</v>
      </c>
      <c r="BJ164" s="14" t="s">
        <v>83</v>
      </c>
      <c r="BK164" s="162">
        <f t="shared" si="29"/>
        <v>122.64</v>
      </c>
      <c r="BL164" s="14" t="s">
        <v>233</v>
      </c>
      <c r="BM164" s="161" t="s">
        <v>431</v>
      </c>
    </row>
    <row r="165" spans="1:65" s="2" customFormat="1" ht="16.5" customHeight="1">
      <c r="A165" s="26"/>
      <c r="B165" s="149"/>
      <c r="C165" s="167" t="s">
        <v>288</v>
      </c>
      <c r="D165" s="167" t="s">
        <v>362</v>
      </c>
      <c r="E165" s="168" t="s">
        <v>2468</v>
      </c>
      <c r="F165" s="169" t="s">
        <v>2526</v>
      </c>
      <c r="G165" s="170" t="s">
        <v>269</v>
      </c>
      <c r="H165" s="171">
        <v>4</v>
      </c>
      <c r="I165" s="172">
        <v>93.45</v>
      </c>
      <c r="J165" s="172">
        <f t="shared" si="20"/>
        <v>373.8</v>
      </c>
      <c r="K165" s="173"/>
      <c r="L165" s="174"/>
      <c r="M165" s="175" t="s">
        <v>1</v>
      </c>
      <c r="N165" s="176" t="s">
        <v>37</v>
      </c>
      <c r="O165" s="159">
        <v>0</v>
      </c>
      <c r="P165" s="159">
        <f t="shared" si="21"/>
        <v>0</v>
      </c>
      <c r="Q165" s="159">
        <v>0</v>
      </c>
      <c r="R165" s="159">
        <f t="shared" si="22"/>
        <v>0</v>
      </c>
      <c r="S165" s="159">
        <v>0</v>
      </c>
      <c r="T165" s="160">
        <f t="shared" si="2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243</v>
      </c>
      <c r="AT165" s="161" t="s">
        <v>362</v>
      </c>
      <c r="AU165" s="161" t="s">
        <v>83</v>
      </c>
      <c r="AY165" s="14" t="s">
        <v>226</v>
      </c>
      <c r="BE165" s="162">
        <f t="shared" si="24"/>
        <v>0</v>
      </c>
      <c r="BF165" s="162">
        <f t="shared" si="25"/>
        <v>373.8</v>
      </c>
      <c r="BG165" s="162">
        <f t="shared" si="26"/>
        <v>0</v>
      </c>
      <c r="BH165" s="162">
        <f t="shared" si="27"/>
        <v>0</v>
      </c>
      <c r="BI165" s="162">
        <f t="shared" si="28"/>
        <v>0</v>
      </c>
      <c r="BJ165" s="14" t="s">
        <v>83</v>
      </c>
      <c r="BK165" s="162">
        <f t="shared" si="29"/>
        <v>373.8</v>
      </c>
      <c r="BL165" s="14" t="s">
        <v>233</v>
      </c>
      <c r="BM165" s="161" t="s">
        <v>435</v>
      </c>
    </row>
    <row r="166" spans="1:65" s="2" customFormat="1" ht="24.2" customHeight="1">
      <c r="A166" s="26"/>
      <c r="B166" s="149"/>
      <c r="C166" s="150" t="s">
        <v>432</v>
      </c>
      <c r="D166" s="150" t="s">
        <v>229</v>
      </c>
      <c r="E166" s="151" t="s">
        <v>2470</v>
      </c>
      <c r="F166" s="152" t="s">
        <v>2507</v>
      </c>
      <c r="G166" s="153" t="s">
        <v>269</v>
      </c>
      <c r="H166" s="154">
        <v>16</v>
      </c>
      <c r="I166" s="155">
        <v>30.66</v>
      </c>
      <c r="J166" s="155">
        <f t="shared" si="20"/>
        <v>490.56</v>
      </c>
      <c r="K166" s="156"/>
      <c r="L166" s="27"/>
      <c r="M166" s="157" t="s">
        <v>1</v>
      </c>
      <c r="N166" s="158" t="s">
        <v>37</v>
      </c>
      <c r="O166" s="159">
        <v>0</v>
      </c>
      <c r="P166" s="159">
        <f t="shared" si="21"/>
        <v>0</v>
      </c>
      <c r="Q166" s="159">
        <v>0</v>
      </c>
      <c r="R166" s="159">
        <f t="shared" si="22"/>
        <v>0</v>
      </c>
      <c r="S166" s="159">
        <v>0</v>
      </c>
      <c r="T166" s="160">
        <f t="shared" si="2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233</v>
      </c>
      <c r="AT166" s="161" t="s">
        <v>229</v>
      </c>
      <c r="AU166" s="161" t="s">
        <v>83</v>
      </c>
      <c r="AY166" s="14" t="s">
        <v>226</v>
      </c>
      <c r="BE166" s="162">
        <f t="shared" si="24"/>
        <v>0</v>
      </c>
      <c r="BF166" s="162">
        <f t="shared" si="25"/>
        <v>490.56</v>
      </c>
      <c r="BG166" s="162">
        <f t="shared" si="26"/>
        <v>0</v>
      </c>
      <c r="BH166" s="162">
        <f t="shared" si="27"/>
        <v>0</v>
      </c>
      <c r="BI166" s="162">
        <f t="shared" si="28"/>
        <v>0</v>
      </c>
      <c r="BJ166" s="14" t="s">
        <v>83</v>
      </c>
      <c r="BK166" s="162">
        <f t="shared" si="29"/>
        <v>490.56</v>
      </c>
      <c r="BL166" s="14" t="s">
        <v>233</v>
      </c>
      <c r="BM166" s="161" t="s">
        <v>438</v>
      </c>
    </row>
    <row r="167" spans="1:65" s="2" customFormat="1" ht="16.5" customHeight="1">
      <c r="A167" s="26"/>
      <c r="B167" s="149"/>
      <c r="C167" s="167" t="s">
        <v>296</v>
      </c>
      <c r="D167" s="167" t="s">
        <v>362</v>
      </c>
      <c r="E167" s="168" t="s">
        <v>2472</v>
      </c>
      <c r="F167" s="169" t="s">
        <v>2527</v>
      </c>
      <c r="G167" s="170" t="s">
        <v>269</v>
      </c>
      <c r="H167" s="171">
        <v>16</v>
      </c>
      <c r="I167" s="172">
        <v>59.93</v>
      </c>
      <c r="J167" s="172">
        <f t="shared" si="20"/>
        <v>958.88</v>
      </c>
      <c r="K167" s="173"/>
      <c r="L167" s="174"/>
      <c r="M167" s="175" t="s">
        <v>1</v>
      </c>
      <c r="N167" s="176" t="s">
        <v>37</v>
      </c>
      <c r="O167" s="159">
        <v>0</v>
      </c>
      <c r="P167" s="159">
        <f t="shared" si="21"/>
        <v>0</v>
      </c>
      <c r="Q167" s="159">
        <v>0</v>
      </c>
      <c r="R167" s="159">
        <f t="shared" si="22"/>
        <v>0</v>
      </c>
      <c r="S167" s="159">
        <v>0</v>
      </c>
      <c r="T167" s="160">
        <f t="shared" si="23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243</v>
      </c>
      <c r="AT167" s="161" t="s">
        <v>362</v>
      </c>
      <c r="AU167" s="161" t="s">
        <v>83</v>
      </c>
      <c r="AY167" s="14" t="s">
        <v>226</v>
      </c>
      <c r="BE167" s="162">
        <f t="shared" si="24"/>
        <v>0</v>
      </c>
      <c r="BF167" s="162">
        <f t="shared" si="25"/>
        <v>958.88</v>
      </c>
      <c r="BG167" s="162">
        <f t="shared" si="26"/>
        <v>0</v>
      </c>
      <c r="BH167" s="162">
        <f t="shared" si="27"/>
        <v>0</v>
      </c>
      <c r="BI167" s="162">
        <f t="shared" si="28"/>
        <v>0</v>
      </c>
      <c r="BJ167" s="14" t="s">
        <v>83</v>
      </c>
      <c r="BK167" s="162">
        <f t="shared" si="29"/>
        <v>958.88</v>
      </c>
      <c r="BL167" s="14" t="s">
        <v>233</v>
      </c>
      <c r="BM167" s="161" t="s">
        <v>444</v>
      </c>
    </row>
    <row r="168" spans="1:65" s="2" customFormat="1" ht="24.2" customHeight="1">
      <c r="A168" s="26"/>
      <c r="B168" s="149"/>
      <c r="C168" s="150" t="s">
        <v>441</v>
      </c>
      <c r="D168" s="150" t="s">
        <v>229</v>
      </c>
      <c r="E168" s="151" t="s">
        <v>2441</v>
      </c>
      <c r="F168" s="152" t="s">
        <v>2372</v>
      </c>
      <c r="G168" s="153" t="s">
        <v>269</v>
      </c>
      <c r="H168" s="154">
        <v>4</v>
      </c>
      <c r="I168" s="155">
        <v>28.15</v>
      </c>
      <c r="J168" s="155">
        <f t="shared" si="20"/>
        <v>112.6</v>
      </c>
      <c r="K168" s="156"/>
      <c r="L168" s="27"/>
      <c r="M168" s="157" t="s">
        <v>1</v>
      </c>
      <c r="N168" s="158" t="s">
        <v>37</v>
      </c>
      <c r="O168" s="159">
        <v>0</v>
      </c>
      <c r="P168" s="159">
        <f t="shared" si="21"/>
        <v>0</v>
      </c>
      <c r="Q168" s="159">
        <v>0</v>
      </c>
      <c r="R168" s="159">
        <f t="shared" si="22"/>
        <v>0</v>
      </c>
      <c r="S168" s="159">
        <v>0</v>
      </c>
      <c r="T168" s="160">
        <f t="shared" si="23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233</v>
      </c>
      <c r="AT168" s="161" t="s">
        <v>229</v>
      </c>
      <c r="AU168" s="161" t="s">
        <v>83</v>
      </c>
      <c r="AY168" s="14" t="s">
        <v>226</v>
      </c>
      <c r="BE168" s="162">
        <f t="shared" si="24"/>
        <v>0</v>
      </c>
      <c r="BF168" s="162">
        <f t="shared" si="25"/>
        <v>112.6</v>
      </c>
      <c r="BG168" s="162">
        <f t="shared" si="26"/>
        <v>0</v>
      </c>
      <c r="BH168" s="162">
        <f t="shared" si="27"/>
        <v>0</v>
      </c>
      <c r="BI168" s="162">
        <f t="shared" si="28"/>
        <v>0</v>
      </c>
      <c r="BJ168" s="14" t="s">
        <v>83</v>
      </c>
      <c r="BK168" s="162">
        <f t="shared" si="29"/>
        <v>112.6</v>
      </c>
      <c r="BL168" s="14" t="s">
        <v>233</v>
      </c>
      <c r="BM168" s="161" t="s">
        <v>447</v>
      </c>
    </row>
    <row r="169" spans="1:65" s="2" customFormat="1" ht="16.5" customHeight="1">
      <c r="A169" s="26"/>
      <c r="B169" s="149"/>
      <c r="C169" s="167" t="s">
        <v>299</v>
      </c>
      <c r="D169" s="167" t="s">
        <v>362</v>
      </c>
      <c r="E169" s="168" t="s">
        <v>2528</v>
      </c>
      <c r="F169" s="169" t="s">
        <v>2529</v>
      </c>
      <c r="G169" s="170" t="s">
        <v>269</v>
      </c>
      <c r="H169" s="171">
        <v>4</v>
      </c>
      <c r="I169" s="172">
        <v>172.7</v>
      </c>
      <c r="J169" s="172">
        <f t="shared" si="20"/>
        <v>690.8</v>
      </c>
      <c r="K169" s="173"/>
      <c r="L169" s="174"/>
      <c r="M169" s="175" t="s">
        <v>1</v>
      </c>
      <c r="N169" s="176" t="s">
        <v>37</v>
      </c>
      <c r="O169" s="159">
        <v>0</v>
      </c>
      <c r="P169" s="159">
        <f t="shared" si="21"/>
        <v>0</v>
      </c>
      <c r="Q169" s="159">
        <v>0</v>
      </c>
      <c r="R169" s="159">
        <f t="shared" si="22"/>
        <v>0</v>
      </c>
      <c r="S169" s="159">
        <v>0</v>
      </c>
      <c r="T169" s="160">
        <f t="shared" si="23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243</v>
      </c>
      <c r="AT169" s="161" t="s">
        <v>362</v>
      </c>
      <c r="AU169" s="161" t="s">
        <v>83</v>
      </c>
      <c r="AY169" s="14" t="s">
        <v>226</v>
      </c>
      <c r="BE169" s="162">
        <f t="shared" si="24"/>
        <v>0</v>
      </c>
      <c r="BF169" s="162">
        <f t="shared" si="25"/>
        <v>690.8</v>
      </c>
      <c r="BG169" s="162">
        <f t="shared" si="26"/>
        <v>0</v>
      </c>
      <c r="BH169" s="162">
        <f t="shared" si="27"/>
        <v>0</v>
      </c>
      <c r="BI169" s="162">
        <f t="shared" si="28"/>
        <v>0</v>
      </c>
      <c r="BJ169" s="14" t="s">
        <v>83</v>
      </c>
      <c r="BK169" s="162">
        <f t="shared" si="29"/>
        <v>690.8</v>
      </c>
      <c r="BL169" s="14" t="s">
        <v>233</v>
      </c>
      <c r="BM169" s="161" t="s">
        <v>451</v>
      </c>
    </row>
    <row r="170" spans="1:65" s="2" customFormat="1" ht="16.5" customHeight="1">
      <c r="A170" s="26"/>
      <c r="B170" s="149"/>
      <c r="C170" s="167" t="s">
        <v>448</v>
      </c>
      <c r="D170" s="167" t="s">
        <v>362</v>
      </c>
      <c r="E170" s="168" t="s">
        <v>2478</v>
      </c>
      <c r="F170" s="169" t="s">
        <v>2479</v>
      </c>
      <c r="G170" s="170" t="s">
        <v>269</v>
      </c>
      <c r="H170" s="171">
        <v>4</v>
      </c>
      <c r="I170" s="172">
        <v>12.65</v>
      </c>
      <c r="J170" s="172">
        <f t="shared" si="20"/>
        <v>50.6</v>
      </c>
      <c r="K170" s="173"/>
      <c r="L170" s="174"/>
      <c r="M170" s="175" t="s">
        <v>1</v>
      </c>
      <c r="N170" s="176" t="s">
        <v>37</v>
      </c>
      <c r="O170" s="159">
        <v>0</v>
      </c>
      <c r="P170" s="159">
        <f t="shared" si="21"/>
        <v>0</v>
      </c>
      <c r="Q170" s="159">
        <v>0</v>
      </c>
      <c r="R170" s="159">
        <f t="shared" si="22"/>
        <v>0</v>
      </c>
      <c r="S170" s="159">
        <v>0</v>
      </c>
      <c r="T170" s="160">
        <f t="shared" si="23"/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243</v>
      </c>
      <c r="AT170" s="161" t="s">
        <v>362</v>
      </c>
      <c r="AU170" s="161" t="s">
        <v>83</v>
      </c>
      <c r="AY170" s="14" t="s">
        <v>226</v>
      </c>
      <c r="BE170" s="162">
        <f t="shared" si="24"/>
        <v>0</v>
      </c>
      <c r="BF170" s="162">
        <f t="shared" si="25"/>
        <v>50.6</v>
      </c>
      <c r="BG170" s="162">
        <f t="shared" si="26"/>
        <v>0</v>
      </c>
      <c r="BH170" s="162">
        <f t="shared" si="27"/>
        <v>0</v>
      </c>
      <c r="BI170" s="162">
        <f t="shared" si="28"/>
        <v>0</v>
      </c>
      <c r="BJ170" s="14" t="s">
        <v>83</v>
      </c>
      <c r="BK170" s="162">
        <f t="shared" si="29"/>
        <v>50.6</v>
      </c>
      <c r="BL170" s="14" t="s">
        <v>233</v>
      </c>
      <c r="BM170" s="161" t="s">
        <v>454</v>
      </c>
    </row>
    <row r="171" spans="1:65" s="2" customFormat="1" ht="24.2" customHeight="1">
      <c r="A171" s="26"/>
      <c r="B171" s="149"/>
      <c r="C171" s="150" t="s">
        <v>303</v>
      </c>
      <c r="D171" s="150" t="s">
        <v>229</v>
      </c>
      <c r="E171" s="151" t="s">
        <v>2509</v>
      </c>
      <c r="F171" s="152" t="s">
        <v>2510</v>
      </c>
      <c r="G171" s="153" t="s">
        <v>269</v>
      </c>
      <c r="H171" s="154">
        <v>24</v>
      </c>
      <c r="I171" s="155">
        <v>15.65</v>
      </c>
      <c r="J171" s="155">
        <f t="shared" si="20"/>
        <v>375.6</v>
      </c>
      <c r="K171" s="156"/>
      <c r="L171" s="27"/>
      <c r="M171" s="157" t="s">
        <v>1</v>
      </c>
      <c r="N171" s="158" t="s">
        <v>37</v>
      </c>
      <c r="O171" s="159">
        <v>0</v>
      </c>
      <c r="P171" s="159">
        <f t="shared" si="21"/>
        <v>0</v>
      </c>
      <c r="Q171" s="159">
        <v>0</v>
      </c>
      <c r="R171" s="159">
        <f t="shared" si="22"/>
        <v>0</v>
      </c>
      <c r="S171" s="159">
        <v>0</v>
      </c>
      <c r="T171" s="160">
        <f t="shared" si="23"/>
        <v>0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R171" s="161" t="s">
        <v>233</v>
      </c>
      <c r="AT171" s="161" t="s">
        <v>229</v>
      </c>
      <c r="AU171" s="161" t="s">
        <v>83</v>
      </c>
      <c r="AY171" s="14" t="s">
        <v>226</v>
      </c>
      <c r="BE171" s="162">
        <f t="shared" si="24"/>
        <v>0</v>
      </c>
      <c r="BF171" s="162">
        <f t="shared" si="25"/>
        <v>375.6</v>
      </c>
      <c r="BG171" s="162">
        <f t="shared" si="26"/>
        <v>0</v>
      </c>
      <c r="BH171" s="162">
        <f t="shared" si="27"/>
        <v>0</v>
      </c>
      <c r="BI171" s="162">
        <f t="shared" si="28"/>
        <v>0</v>
      </c>
      <c r="BJ171" s="14" t="s">
        <v>83</v>
      </c>
      <c r="BK171" s="162">
        <f t="shared" si="29"/>
        <v>375.6</v>
      </c>
      <c r="BL171" s="14" t="s">
        <v>233</v>
      </c>
      <c r="BM171" s="161" t="s">
        <v>458</v>
      </c>
    </row>
    <row r="172" spans="1:65" s="12" customFormat="1" ht="22.9" customHeight="1">
      <c r="B172" s="137"/>
      <c r="D172" s="138" t="s">
        <v>70</v>
      </c>
      <c r="E172" s="147" t="s">
        <v>227</v>
      </c>
      <c r="F172" s="147" t="s">
        <v>2530</v>
      </c>
      <c r="J172" s="148">
        <f>BK172</f>
        <v>19233.8</v>
      </c>
      <c r="L172" s="137"/>
      <c r="M172" s="141"/>
      <c r="N172" s="142"/>
      <c r="O172" s="142"/>
      <c r="P172" s="143">
        <f>SUM(P173:P182)</f>
        <v>0</v>
      </c>
      <c r="Q172" s="142"/>
      <c r="R172" s="143">
        <f>SUM(R173:R182)</f>
        <v>0</v>
      </c>
      <c r="S172" s="142"/>
      <c r="T172" s="144">
        <f>SUM(T173:T182)</f>
        <v>0</v>
      </c>
      <c r="AR172" s="138" t="s">
        <v>78</v>
      </c>
      <c r="AT172" s="145" t="s">
        <v>70</v>
      </c>
      <c r="AU172" s="145" t="s">
        <v>78</v>
      </c>
      <c r="AY172" s="138" t="s">
        <v>226</v>
      </c>
      <c r="BK172" s="146">
        <f>SUM(BK173:BK182)</f>
        <v>19233.8</v>
      </c>
    </row>
    <row r="173" spans="1:65" s="2" customFormat="1" ht="16.5" customHeight="1">
      <c r="A173" s="26"/>
      <c r="B173" s="149"/>
      <c r="C173" s="150" t="s">
        <v>455</v>
      </c>
      <c r="D173" s="150" t="s">
        <v>229</v>
      </c>
      <c r="E173" s="151" t="s">
        <v>2531</v>
      </c>
      <c r="F173" s="152" t="s">
        <v>2532</v>
      </c>
      <c r="G173" s="153" t="s">
        <v>352</v>
      </c>
      <c r="H173" s="154">
        <v>2.19</v>
      </c>
      <c r="I173" s="155">
        <v>109.17</v>
      </c>
      <c r="J173" s="155">
        <f t="shared" ref="J173:J182" si="30">ROUND(I173*H173,2)</f>
        <v>239.08</v>
      </c>
      <c r="K173" s="156"/>
      <c r="L173" s="27"/>
      <c r="M173" s="157" t="s">
        <v>1</v>
      </c>
      <c r="N173" s="158" t="s">
        <v>37</v>
      </c>
      <c r="O173" s="159">
        <v>0</v>
      </c>
      <c r="P173" s="159">
        <f t="shared" ref="P173:P182" si="31">O173*H173</f>
        <v>0</v>
      </c>
      <c r="Q173" s="159">
        <v>0</v>
      </c>
      <c r="R173" s="159">
        <f t="shared" ref="R173:R182" si="32">Q173*H173</f>
        <v>0</v>
      </c>
      <c r="S173" s="159">
        <v>0</v>
      </c>
      <c r="T173" s="160">
        <f t="shared" ref="T173:T182" si="33">S173*H173</f>
        <v>0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R173" s="161" t="s">
        <v>233</v>
      </c>
      <c r="AT173" s="161" t="s">
        <v>229</v>
      </c>
      <c r="AU173" s="161" t="s">
        <v>83</v>
      </c>
      <c r="AY173" s="14" t="s">
        <v>226</v>
      </c>
      <c r="BE173" s="162">
        <f t="shared" ref="BE173:BE182" si="34">IF(N173="základná",J173,0)</f>
        <v>0</v>
      </c>
      <c r="BF173" s="162">
        <f t="shared" ref="BF173:BF182" si="35">IF(N173="znížená",J173,0)</f>
        <v>239.08</v>
      </c>
      <c r="BG173" s="162">
        <f t="shared" ref="BG173:BG182" si="36">IF(N173="zákl. prenesená",J173,0)</f>
        <v>0</v>
      </c>
      <c r="BH173" s="162">
        <f t="shared" ref="BH173:BH182" si="37">IF(N173="zníž. prenesená",J173,0)</f>
        <v>0</v>
      </c>
      <c r="BI173" s="162">
        <f t="shared" ref="BI173:BI182" si="38">IF(N173="nulová",J173,0)</f>
        <v>0</v>
      </c>
      <c r="BJ173" s="14" t="s">
        <v>83</v>
      </c>
      <c r="BK173" s="162">
        <f t="shared" ref="BK173:BK182" si="39">ROUND(I173*H173,2)</f>
        <v>239.08</v>
      </c>
      <c r="BL173" s="14" t="s">
        <v>233</v>
      </c>
      <c r="BM173" s="161" t="s">
        <v>461</v>
      </c>
    </row>
    <row r="174" spans="1:65" s="2" customFormat="1" ht="24.2" customHeight="1">
      <c r="A174" s="26"/>
      <c r="B174" s="149"/>
      <c r="C174" s="150" t="s">
        <v>306</v>
      </c>
      <c r="D174" s="150" t="s">
        <v>229</v>
      </c>
      <c r="E174" s="151" t="s">
        <v>2533</v>
      </c>
      <c r="F174" s="152" t="s">
        <v>2534</v>
      </c>
      <c r="G174" s="153" t="s">
        <v>269</v>
      </c>
      <c r="H174" s="154">
        <v>43.8</v>
      </c>
      <c r="I174" s="155">
        <v>4.74</v>
      </c>
      <c r="J174" s="155">
        <f t="shared" si="30"/>
        <v>207.61</v>
      </c>
      <c r="K174" s="156"/>
      <c r="L174" s="27"/>
      <c r="M174" s="157" t="s">
        <v>1</v>
      </c>
      <c r="N174" s="158" t="s">
        <v>37</v>
      </c>
      <c r="O174" s="159">
        <v>0</v>
      </c>
      <c r="P174" s="159">
        <f t="shared" si="31"/>
        <v>0</v>
      </c>
      <c r="Q174" s="159">
        <v>0</v>
      </c>
      <c r="R174" s="159">
        <f t="shared" si="32"/>
        <v>0</v>
      </c>
      <c r="S174" s="159">
        <v>0</v>
      </c>
      <c r="T174" s="160">
        <f t="shared" si="33"/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233</v>
      </c>
      <c r="AT174" s="161" t="s">
        <v>229</v>
      </c>
      <c r="AU174" s="161" t="s">
        <v>83</v>
      </c>
      <c r="AY174" s="14" t="s">
        <v>226</v>
      </c>
      <c r="BE174" s="162">
        <f t="shared" si="34"/>
        <v>0</v>
      </c>
      <c r="BF174" s="162">
        <f t="shared" si="35"/>
        <v>207.61</v>
      </c>
      <c r="BG174" s="162">
        <f t="shared" si="36"/>
        <v>0</v>
      </c>
      <c r="BH174" s="162">
        <f t="shared" si="37"/>
        <v>0</v>
      </c>
      <c r="BI174" s="162">
        <f t="shared" si="38"/>
        <v>0</v>
      </c>
      <c r="BJ174" s="14" t="s">
        <v>83</v>
      </c>
      <c r="BK174" s="162">
        <f t="shared" si="39"/>
        <v>207.61</v>
      </c>
      <c r="BL174" s="14" t="s">
        <v>233</v>
      </c>
      <c r="BM174" s="161" t="s">
        <v>465</v>
      </c>
    </row>
    <row r="175" spans="1:65" s="2" customFormat="1" ht="44.25" customHeight="1">
      <c r="A175" s="26"/>
      <c r="B175" s="149"/>
      <c r="C175" s="150" t="s">
        <v>462</v>
      </c>
      <c r="D175" s="150" t="s">
        <v>229</v>
      </c>
      <c r="E175" s="151" t="s">
        <v>2535</v>
      </c>
      <c r="F175" s="152" t="s">
        <v>2536</v>
      </c>
      <c r="G175" s="153" t="s">
        <v>232</v>
      </c>
      <c r="H175" s="154">
        <v>73</v>
      </c>
      <c r="I175" s="155">
        <v>27.15</v>
      </c>
      <c r="J175" s="155">
        <f t="shared" si="30"/>
        <v>1981.95</v>
      </c>
      <c r="K175" s="156"/>
      <c r="L175" s="27"/>
      <c r="M175" s="157" t="s">
        <v>1</v>
      </c>
      <c r="N175" s="158" t="s">
        <v>37</v>
      </c>
      <c r="O175" s="159">
        <v>0</v>
      </c>
      <c r="P175" s="159">
        <f t="shared" si="31"/>
        <v>0</v>
      </c>
      <c r="Q175" s="159">
        <v>0</v>
      </c>
      <c r="R175" s="159">
        <f t="shared" si="32"/>
        <v>0</v>
      </c>
      <c r="S175" s="159">
        <v>0</v>
      </c>
      <c r="T175" s="160">
        <f t="shared" si="33"/>
        <v>0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61" t="s">
        <v>233</v>
      </c>
      <c r="AT175" s="161" t="s">
        <v>229</v>
      </c>
      <c r="AU175" s="161" t="s">
        <v>83</v>
      </c>
      <c r="AY175" s="14" t="s">
        <v>226</v>
      </c>
      <c r="BE175" s="162">
        <f t="shared" si="34"/>
        <v>0</v>
      </c>
      <c r="BF175" s="162">
        <f t="shared" si="35"/>
        <v>1981.95</v>
      </c>
      <c r="BG175" s="162">
        <f t="shared" si="36"/>
        <v>0</v>
      </c>
      <c r="BH175" s="162">
        <f t="shared" si="37"/>
        <v>0</v>
      </c>
      <c r="BI175" s="162">
        <f t="shared" si="38"/>
        <v>0</v>
      </c>
      <c r="BJ175" s="14" t="s">
        <v>83</v>
      </c>
      <c r="BK175" s="162">
        <f t="shared" si="39"/>
        <v>1981.95</v>
      </c>
      <c r="BL175" s="14" t="s">
        <v>233</v>
      </c>
      <c r="BM175" s="161" t="s">
        <v>468</v>
      </c>
    </row>
    <row r="176" spans="1:65" s="2" customFormat="1" ht="24.2" customHeight="1">
      <c r="A176" s="26"/>
      <c r="B176" s="149"/>
      <c r="C176" s="167" t="s">
        <v>312</v>
      </c>
      <c r="D176" s="167" t="s">
        <v>362</v>
      </c>
      <c r="E176" s="168" t="s">
        <v>2537</v>
      </c>
      <c r="F176" s="169" t="s">
        <v>2538</v>
      </c>
      <c r="G176" s="170" t="s">
        <v>269</v>
      </c>
      <c r="H176" s="171">
        <v>4</v>
      </c>
      <c r="I176" s="172">
        <v>13.3</v>
      </c>
      <c r="J176" s="172">
        <f t="shared" si="30"/>
        <v>53.2</v>
      </c>
      <c r="K176" s="173"/>
      <c r="L176" s="174"/>
      <c r="M176" s="175" t="s">
        <v>1</v>
      </c>
      <c r="N176" s="176" t="s">
        <v>37</v>
      </c>
      <c r="O176" s="159">
        <v>0</v>
      </c>
      <c r="P176" s="159">
        <f t="shared" si="31"/>
        <v>0</v>
      </c>
      <c r="Q176" s="159">
        <v>0</v>
      </c>
      <c r="R176" s="159">
        <f t="shared" si="32"/>
        <v>0</v>
      </c>
      <c r="S176" s="159">
        <v>0</v>
      </c>
      <c r="T176" s="160">
        <f t="shared" si="33"/>
        <v>0</v>
      </c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R176" s="161" t="s">
        <v>243</v>
      </c>
      <c r="AT176" s="161" t="s">
        <v>362</v>
      </c>
      <c r="AU176" s="161" t="s">
        <v>83</v>
      </c>
      <c r="AY176" s="14" t="s">
        <v>226</v>
      </c>
      <c r="BE176" s="162">
        <f t="shared" si="34"/>
        <v>0</v>
      </c>
      <c r="BF176" s="162">
        <f t="shared" si="35"/>
        <v>53.2</v>
      </c>
      <c r="BG176" s="162">
        <f t="shared" si="36"/>
        <v>0</v>
      </c>
      <c r="BH176" s="162">
        <f t="shared" si="37"/>
        <v>0</v>
      </c>
      <c r="BI176" s="162">
        <f t="shared" si="38"/>
        <v>0</v>
      </c>
      <c r="BJ176" s="14" t="s">
        <v>83</v>
      </c>
      <c r="BK176" s="162">
        <f t="shared" si="39"/>
        <v>53.2</v>
      </c>
      <c r="BL176" s="14" t="s">
        <v>233</v>
      </c>
      <c r="BM176" s="161" t="s">
        <v>472</v>
      </c>
    </row>
    <row r="177" spans="1:65" s="2" customFormat="1" ht="37.9" customHeight="1">
      <c r="A177" s="26"/>
      <c r="B177" s="149"/>
      <c r="C177" s="167" t="s">
        <v>469</v>
      </c>
      <c r="D177" s="167" t="s">
        <v>362</v>
      </c>
      <c r="E177" s="168" t="s">
        <v>2539</v>
      </c>
      <c r="F177" s="169" t="s">
        <v>2540</v>
      </c>
      <c r="G177" s="170" t="s">
        <v>269</v>
      </c>
      <c r="H177" s="171">
        <v>146</v>
      </c>
      <c r="I177" s="172">
        <v>54.75</v>
      </c>
      <c r="J177" s="172">
        <f t="shared" si="30"/>
        <v>7993.5</v>
      </c>
      <c r="K177" s="173"/>
      <c r="L177" s="174"/>
      <c r="M177" s="175" t="s">
        <v>1</v>
      </c>
      <c r="N177" s="176" t="s">
        <v>37</v>
      </c>
      <c r="O177" s="159">
        <v>0</v>
      </c>
      <c r="P177" s="159">
        <f t="shared" si="31"/>
        <v>0</v>
      </c>
      <c r="Q177" s="159">
        <v>0</v>
      </c>
      <c r="R177" s="159">
        <f t="shared" si="32"/>
        <v>0</v>
      </c>
      <c r="S177" s="159">
        <v>0</v>
      </c>
      <c r="T177" s="160">
        <f t="shared" si="33"/>
        <v>0</v>
      </c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R177" s="161" t="s">
        <v>243</v>
      </c>
      <c r="AT177" s="161" t="s">
        <v>362</v>
      </c>
      <c r="AU177" s="161" t="s">
        <v>83</v>
      </c>
      <c r="AY177" s="14" t="s">
        <v>226</v>
      </c>
      <c r="BE177" s="162">
        <f t="shared" si="34"/>
        <v>0</v>
      </c>
      <c r="BF177" s="162">
        <f t="shared" si="35"/>
        <v>7993.5</v>
      </c>
      <c r="BG177" s="162">
        <f t="shared" si="36"/>
        <v>0</v>
      </c>
      <c r="BH177" s="162">
        <f t="shared" si="37"/>
        <v>0</v>
      </c>
      <c r="BI177" s="162">
        <f t="shared" si="38"/>
        <v>0</v>
      </c>
      <c r="BJ177" s="14" t="s">
        <v>83</v>
      </c>
      <c r="BK177" s="162">
        <f t="shared" si="39"/>
        <v>7993.5</v>
      </c>
      <c r="BL177" s="14" t="s">
        <v>233</v>
      </c>
      <c r="BM177" s="161" t="s">
        <v>475</v>
      </c>
    </row>
    <row r="178" spans="1:65" s="2" customFormat="1" ht="33" customHeight="1">
      <c r="A178" s="26"/>
      <c r="B178" s="149"/>
      <c r="C178" s="167" t="s">
        <v>315</v>
      </c>
      <c r="D178" s="167" t="s">
        <v>362</v>
      </c>
      <c r="E178" s="168" t="s">
        <v>2541</v>
      </c>
      <c r="F178" s="169" t="s">
        <v>2542</v>
      </c>
      <c r="G178" s="170" t="s">
        <v>269</v>
      </c>
      <c r="H178" s="171">
        <v>73</v>
      </c>
      <c r="I178" s="172">
        <v>100.5</v>
      </c>
      <c r="J178" s="172">
        <f t="shared" si="30"/>
        <v>7336.5</v>
      </c>
      <c r="K178" s="173"/>
      <c r="L178" s="174"/>
      <c r="M178" s="175" t="s">
        <v>1</v>
      </c>
      <c r="N178" s="176" t="s">
        <v>37</v>
      </c>
      <c r="O178" s="159">
        <v>0</v>
      </c>
      <c r="P178" s="159">
        <f t="shared" si="31"/>
        <v>0</v>
      </c>
      <c r="Q178" s="159">
        <v>0</v>
      </c>
      <c r="R178" s="159">
        <f t="shared" si="32"/>
        <v>0</v>
      </c>
      <c r="S178" s="159">
        <v>0</v>
      </c>
      <c r="T178" s="160">
        <f t="shared" si="33"/>
        <v>0</v>
      </c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R178" s="161" t="s">
        <v>243</v>
      </c>
      <c r="AT178" s="161" t="s">
        <v>362</v>
      </c>
      <c r="AU178" s="161" t="s">
        <v>83</v>
      </c>
      <c r="AY178" s="14" t="s">
        <v>226</v>
      </c>
      <c r="BE178" s="162">
        <f t="shared" si="34"/>
        <v>0</v>
      </c>
      <c r="BF178" s="162">
        <f t="shared" si="35"/>
        <v>7336.5</v>
      </c>
      <c r="BG178" s="162">
        <f t="shared" si="36"/>
        <v>0</v>
      </c>
      <c r="BH178" s="162">
        <f t="shared" si="37"/>
        <v>0</v>
      </c>
      <c r="BI178" s="162">
        <f t="shared" si="38"/>
        <v>0</v>
      </c>
      <c r="BJ178" s="14" t="s">
        <v>83</v>
      </c>
      <c r="BK178" s="162">
        <f t="shared" si="39"/>
        <v>7336.5</v>
      </c>
      <c r="BL178" s="14" t="s">
        <v>233</v>
      </c>
      <c r="BM178" s="161" t="s">
        <v>477</v>
      </c>
    </row>
    <row r="179" spans="1:65" s="2" customFormat="1" ht="33" customHeight="1">
      <c r="A179" s="26"/>
      <c r="B179" s="149"/>
      <c r="C179" s="150" t="s">
        <v>476</v>
      </c>
      <c r="D179" s="150" t="s">
        <v>229</v>
      </c>
      <c r="E179" s="151" t="s">
        <v>2543</v>
      </c>
      <c r="F179" s="152" t="s">
        <v>2544</v>
      </c>
      <c r="G179" s="153" t="s">
        <v>269</v>
      </c>
      <c r="H179" s="154">
        <v>4</v>
      </c>
      <c r="I179" s="155">
        <v>21.6</v>
      </c>
      <c r="J179" s="155">
        <f t="shared" si="30"/>
        <v>86.4</v>
      </c>
      <c r="K179" s="156"/>
      <c r="L179" s="27"/>
      <c r="M179" s="157" t="s">
        <v>1</v>
      </c>
      <c r="N179" s="158" t="s">
        <v>37</v>
      </c>
      <c r="O179" s="159">
        <v>0</v>
      </c>
      <c r="P179" s="159">
        <f t="shared" si="31"/>
        <v>0</v>
      </c>
      <c r="Q179" s="159">
        <v>0</v>
      </c>
      <c r="R179" s="159">
        <f t="shared" si="32"/>
        <v>0</v>
      </c>
      <c r="S179" s="159">
        <v>0</v>
      </c>
      <c r="T179" s="160">
        <f t="shared" si="33"/>
        <v>0</v>
      </c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R179" s="161" t="s">
        <v>233</v>
      </c>
      <c r="AT179" s="161" t="s">
        <v>229</v>
      </c>
      <c r="AU179" s="161" t="s">
        <v>83</v>
      </c>
      <c r="AY179" s="14" t="s">
        <v>226</v>
      </c>
      <c r="BE179" s="162">
        <f t="shared" si="34"/>
        <v>0</v>
      </c>
      <c r="BF179" s="162">
        <f t="shared" si="35"/>
        <v>86.4</v>
      </c>
      <c r="BG179" s="162">
        <f t="shared" si="36"/>
        <v>0</v>
      </c>
      <c r="BH179" s="162">
        <f t="shared" si="37"/>
        <v>0</v>
      </c>
      <c r="BI179" s="162">
        <f t="shared" si="38"/>
        <v>0</v>
      </c>
      <c r="BJ179" s="14" t="s">
        <v>83</v>
      </c>
      <c r="BK179" s="162">
        <f t="shared" si="39"/>
        <v>86.4</v>
      </c>
      <c r="BL179" s="14" t="s">
        <v>233</v>
      </c>
      <c r="BM179" s="161" t="s">
        <v>478</v>
      </c>
    </row>
    <row r="180" spans="1:65" s="2" customFormat="1" ht="33" customHeight="1">
      <c r="A180" s="26"/>
      <c r="B180" s="149"/>
      <c r="C180" s="167" t="s">
        <v>319</v>
      </c>
      <c r="D180" s="167" t="s">
        <v>362</v>
      </c>
      <c r="E180" s="168" t="s">
        <v>2545</v>
      </c>
      <c r="F180" s="169" t="s">
        <v>2546</v>
      </c>
      <c r="G180" s="170" t="s">
        <v>269</v>
      </c>
      <c r="H180" s="171">
        <v>4</v>
      </c>
      <c r="I180" s="172">
        <v>212.36</v>
      </c>
      <c r="J180" s="172">
        <f t="shared" si="30"/>
        <v>849.44</v>
      </c>
      <c r="K180" s="173"/>
      <c r="L180" s="174"/>
      <c r="M180" s="175" t="s">
        <v>1</v>
      </c>
      <c r="N180" s="176" t="s">
        <v>37</v>
      </c>
      <c r="O180" s="159">
        <v>0</v>
      </c>
      <c r="P180" s="159">
        <f t="shared" si="31"/>
        <v>0</v>
      </c>
      <c r="Q180" s="159">
        <v>0</v>
      </c>
      <c r="R180" s="159">
        <f t="shared" si="32"/>
        <v>0</v>
      </c>
      <c r="S180" s="159">
        <v>0</v>
      </c>
      <c r="T180" s="160">
        <f t="shared" si="33"/>
        <v>0</v>
      </c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R180" s="161" t="s">
        <v>243</v>
      </c>
      <c r="AT180" s="161" t="s">
        <v>362</v>
      </c>
      <c r="AU180" s="161" t="s">
        <v>83</v>
      </c>
      <c r="AY180" s="14" t="s">
        <v>226</v>
      </c>
      <c r="BE180" s="162">
        <f t="shared" si="34"/>
        <v>0</v>
      </c>
      <c r="BF180" s="162">
        <f t="shared" si="35"/>
        <v>849.44</v>
      </c>
      <c r="BG180" s="162">
        <f t="shared" si="36"/>
        <v>0</v>
      </c>
      <c r="BH180" s="162">
        <f t="shared" si="37"/>
        <v>0</v>
      </c>
      <c r="BI180" s="162">
        <f t="shared" si="38"/>
        <v>0</v>
      </c>
      <c r="BJ180" s="14" t="s">
        <v>83</v>
      </c>
      <c r="BK180" s="162">
        <f t="shared" si="39"/>
        <v>849.44</v>
      </c>
      <c r="BL180" s="14" t="s">
        <v>233</v>
      </c>
      <c r="BM180" s="161" t="s">
        <v>480</v>
      </c>
    </row>
    <row r="181" spans="1:65" s="2" customFormat="1" ht="24.2" customHeight="1">
      <c r="A181" s="26"/>
      <c r="B181" s="149"/>
      <c r="C181" s="167" t="s">
        <v>479</v>
      </c>
      <c r="D181" s="167" t="s">
        <v>362</v>
      </c>
      <c r="E181" s="168" t="s">
        <v>2547</v>
      </c>
      <c r="F181" s="169" t="s">
        <v>2548</v>
      </c>
      <c r="G181" s="170" t="s">
        <v>269</v>
      </c>
      <c r="H181" s="171">
        <v>4</v>
      </c>
      <c r="I181" s="172">
        <v>34.78</v>
      </c>
      <c r="J181" s="172">
        <f t="shared" si="30"/>
        <v>139.12</v>
      </c>
      <c r="K181" s="173"/>
      <c r="L181" s="174"/>
      <c r="M181" s="175" t="s">
        <v>1</v>
      </c>
      <c r="N181" s="176" t="s">
        <v>37</v>
      </c>
      <c r="O181" s="159">
        <v>0</v>
      </c>
      <c r="P181" s="159">
        <f t="shared" si="31"/>
        <v>0</v>
      </c>
      <c r="Q181" s="159">
        <v>0</v>
      </c>
      <c r="R181" s="159">
        <f t="shared" si="32"/>
        <v>0</v>
      </c>
      <c r="S181" s="159">
        <v>0</v>
      </c>
      <c r="T181" s="160">
        <f t="shared" si="33"/>
        <v>0</v>
      </c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R181" s="161" t="s">
        <v>243</v>
      </c>
      <c r="AT181" s="161" t="s">
        <v>362</v>
      </c>
      <c r="AU181" s="161" t="s">
        <v>83</v>
      </c>
      <c r="AY181" s="14" t="s">
        <v>226</v>
      </c>
      <c r="BE181" s="162">
        <f t="shared" si="34"/>
        <v>0</v>
      </c>
      <c r="BF181" s="162">
        <f t="shared" si="35"/>
        <v>139.12</v>
      </c>
      <c r="BG181" s="162">
        <f t="shared" si="36"/>
        <v>0</v>
      </c>
      <c r="BH181" s="162">
        <f t="shared" si="37"/>
        <v>0</v>
      </c>
      <c r="BI181" s="162">
        <f t="shared" si="38"/>
        <v>0</v>
      </c>
      <c r="BJ181" s="14" t="s">
        <v>83</v>
      </c>
      <c r="BK181" s="162">
        <f t="shared" si="39"/>
        <v>139.12</v>
      </c>
      <c r="BL181" s="14" t="s">
        <v>233</v>
      </c>
      <c r="BM181" s="161" t="s">
        <v>483</v>
      </c>
    </row>
    <row r="182" spans="1:65" s="2" customFormat="1" ht="55.5" customHeight="1">
      <c r="A182" s="26"/>
      <c r="B182" s="149"/>
      <c r="C182" s="167" t="s">
        <v>324</v>
      </c>
      <c r="D182" s="167" t="s">
        <v>362</v>
      </c>
      <c r="E182" s="168" t="s">
        <v>2549</v>
      </c>
      <c r="F182" s="169" t="s">
        <v>2550</v>
      </c>
      <c r="G182" s="170" t="s">
        <v>269</v>
      </c>
      <c r="H182" s="171">
        <v>4</v>
      </c>
      <c r="I182" s="172">
        <v>86.75</v>
      </c>
      <c r="J182" s="172">
        <f t="shared" si="30"/>
        <v>347</v>
      </c>
      <c r="K182" s="173"/>
      <c r="L182" s="174"/>
      <c r="M182" s="175" t="s">
        <v>1</v>
      </c>
      <c r="N182" s="176" t="s">
        <v>37</v>
      </c>
      <c r="O182" s="159">
        <v>0</v>
      </c>
      <c r="P182" s="159">
        <f t="shared" si="31"/>
        <v>0</v>
      </c>
      <c r="Q182" s="159">
        <v>0</v>
      </c>
      <c r="R182" s="159">
        <f t="shared" si="32"/>
        <v>0</v>
      </c>
      <c r="S182" s="159">
        <v>0</v>
      </c>
      <c r="T182" s="160">
        <f t="shared" si="33"/>
        <v>0</v>
      </c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R182" s="161" t="s">
        <v>243</v>
      </c>
      <c r="AT182" s="161" t="s">
        <v>362</v>
      </c>
      <c r="AU182" s="161" t="s">
        <v>83</v>
      </c>
      <c r="AY182" s="14" t="s">
        <v>226</v>
      </c>
      <c r="BE182" s="162">
        <f t="shared" si="34"/>
        <v>0</v>
      </c>
      <c r="BF182" s="162">
        <f t="shared" si="35"/>
        <v>347</v>
      </c>
      <c r="BG182" s="162">
        <f t="shared" si="36"/>
        <v>0</v>
      </c>
      <c r="BH182" s="162">
        <f t="shared" si="37"/>
        <v>0</v>
      </c>
      <c r="BI182" s="162">
        <f t="shared" si="38"/>
        <v>0</v>
      </c>
      <c r="BJ182" s="14" t="s">
        <v>83</v>
      </c>
      <c r="BK182" s="162">
        <f t="shared" si="39"/>
        <v>347</v>
      </c>
      <c r="BL182" s="14" t="s">
        <v>233</v>
      </c>
      <c r="BM182" s="161" t="s">
        <v>485</v>
      </c>
    </row>
    <row r="183" spans="1:65" s="12" customFormat="1" ht="22.9" customHeight="1">
      <c r="B183" s="137"/>
      <c r="D183" s="138" t="s">
        <v>70</v>
      </c>
      <c r="E183" s="147" t="s">
        <v>284</v>
      </c>
      <c r="F183" s="147" t="s">
        <v>285</v>
      </c>
      <c r="J183" s="148">
        <f>BK183</f>
        <v>2262.2800000000002</v>
      </c>
      <c r="L183" s="137"/>
      <c r="M183" s="141"/>
      <c r="N183" s="142"/>
      <c r="O183" s="142"/>
      <c r="P183" s="143">
        <f>P184</f>
        <v>0</v>
      </c>
      <c r="Q183" s="142"/>
      <c r="R183" s="143">
        <f>R184</f>
        <v>0</v>
      </c>
      <c r="S183" s="142"/>
      <c r="T183" s="144">
        <f>T184</f>
        <v>0</v>
      </c>
      <c r="AR183" s="138" t="s">
        <v>78</v>
      </c>
      <c r="AT183" s="145" t="s">
        <v>70</v>
      </c>
      <c r="AU183" s="145" t="s">
        <v>78</v>
      </c>
      <c r="AY183" s="138" t="s">
        <v>226</v>
      </c>
      <c r="BK183" s="146">
        <f>BK184</f>
        <v>2262.2800000000002</v>
      </c>
    </row>
    <row r="184" spans="1:65" s="2" customFormat="1" ht="33" customHeight="1">
      <c r="A184" s="26"/>
      <c r="B184" s="149"/>
      <c r="C184" s="150" t="s">
        <v>484</v>
      </c>
      <c r="D184" s="150" t="s">
        <v>229</v>
      </c>
      <c r="E184" s="151" t="s">
        <v>895</v>
      </c>
      <c r="F184" s="152" t="s">
        <v>896</v>
      </c>
      <c r="G184" s="153" t="s">
        <v>242</v>
      </c>
      <c r="H184" s="154">
        <v>63.316000000000003</v>
      </c>
      <c r="I184" s="155">
        <v>35.729999999999997</v>
      </c>
      <c r="J184" s="155">
        <f>ROUND(I184*H184,2)</f>
        <v>2262.2800000000002</v>
      </c>
      <c r="K184" s="156"/>
      <c r="L184" s="27"/>
      <c r="M184" s="163" t="s">
        <v>1</v>
      </c>
      <c r="N184" s="164" t="s">
        <v>37</v>
      </c>
      <c r="O184" s="165">
        <v>0</v>
      </c>
      <c r="P184" s="165">
        <f>O184*H184</f>
        <v>0</v>
      </c>
      <c r="Q184" s="165">
        <v>0</v>
      </c>
      <c r="R184" s="165">
        <f>Q184*H184</f>
        <v>0</v>
      </c>
      <c r="S184" s="165">
        <v>0</v>
      </c>
      <c r="T184" s="166">
        <f>S184*H184</f>
        <v>0</v>
      </c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R184" s="161" t="s">
        <v>233</v>
      </c>
      <c r="AT184" s="161" t="s">
        <v>229</v>
      </c>
      <c r="AU184" s="161" t="s">
        <v>83</v>
      </c>
      <c r="AY184" s="14" t="s">
        <v>226</v>
      </c>
      <c r="BE184" s="162">
        <f>IF(N184="základná",J184,0)</f>
        <v>0</v>
      </c>
      <c r="BF184" s="162">
        <f>IF(N184="znížená",J184,0)</f>
        <v>2262.2800000000002</v>
      </c>
      <c r="BG184" s="162">
        <f>IF(N184="zákl. prenesená",J184,0)</f>
        <v>0</v>
      </c>
      <c r="BH184" s="162">
        <f>IF(N184="zníž. prenesená",J184,0)</f>
        <v>0</v>
      </c>
      <c r="BI184" s="162">
        <f>IF(N184="nulová",J184,0)</f>
        <v>0</v>
      </c>
      <c r="BJ184" s="14" t="s">
        <v>83</v>
      </c>
      <c r="BK184" s="162">
        <f>ROUND(I184*H184,2)</f>
        <v>2262.2800000000002</v>
      </c>
      <c r="BL184" s="14" t="s">
        <v>233</v>
      </c>
      <c r="BM184" s="161" t="s">
        <v>490</v>
      </c>
    </row>
    <row r="185" spans="1:65" s="2" customFormat="1" ht="6.95" customHeight="1">
      <c r="A185" s="26"/>
      <c r="B185" s="44"/>
      <c r="C185" s="45"/>
      <c r="D185" s="45"/>
      <c r="E185" s="45"/>
      <c r="F185" s="45"/>
      <c r="G185" s="45"/>
      <c r="H185" s="45"/>
      <c r="I185" s="45"/>
      <c r="J185" s="45"/>
      <c r="K185" s="45"/>
      <c r="L185" s="27"/>
      <c r="M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</row>
    <row r="187" spans="1:65">
      <c r="H187" s="179"/>
    </row>
  </sheetData>
  <autoFilter ref="C126:K184" xr:uid="{00000000-0009-0000-0000-000018000000}"/>
  <mergeCells count="11">
    <mergeCell ref="E119:H119"/>
    <mergeCell ref="E7:H7"/>
    <mergeCell ref="E9:H9"/>
    <mergeCell ref="E11:H11"/>
    <mergeCell ref="E29:H29"/>
    <mergeCell ref="E85:H85"/>
    <mergeCell ref="L2:V2"/>
    <mergeCell ref="E87:H87"/>
    <mergeCell ref="E89:H89"/>
    <mergeCell ref="E115:H115"/>
    <mergeCell ref="E117:H117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BM169"/>
  <sheetViews>
    <sheetView showGridLines="0" topLeftCell="A126" workbookViewId="0">
      <selection activeCell="I126" sqref="I126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184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s="1" customFormat="1" ht="12" customHeight="1">
      <c r="B8" s="17"/>
      <c r="D8" s="23" t="s">
        <v>192</v>
      </c>
      <c r="L8" s="17"/>
    </row>
    <row r="9" spans="1:46" s="2" customFormat="1" ht="16.5" customHeight="1">
      <c r="A9" s="26"/>
      <c r="B9" s="27"/>
      <c r="C9" s="26"/>
      <c r="D9" s="26"/>
      <c r="E9" s="224" t="s">
        <v>2513</v>
      </c>
      <c r="F9" s="223"/>
      <c r="G9" s="223"/>
      <c r="H9" s="223"/>
      <c r="I9" s="26"/>
      <c r="J9" s="26"/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 ht="12" customHeight="1">
      <c r="A10" s="26"/>
      <c r="B10" s="27"/>
      <c r="C10" s="26"/>
      <c r="D10" s="23" t="s">
        <v>194</v>
      </c>
      <c r="E10" s="26"/>
      <c r="F10" s="26"/>
      <c r="G10" s="26"/>
      <c r="H10" s="26"/>
      <c r="I10" s="26"/>
      <c r="J10" s="26"/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16.5" customHeight="1">
      <c r="A11" s="26"/>
      <c r="B11" s="27"/>
      <c r="C11" s="26"/>
      <c r="D11" s="26"/>
      <c r="E11" s="189" t="s">
        <v>2551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>
      <c r="A12" s="26"/>
      <c r="B12" s="27"/>
      <c r="C12" s="26"/>
      <c r="D12" s="26"/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2" customHeight="1">
      <c r="A13" s="26"/>
      <c r="B13" s="27"/>
      <c r="C13" s="26"/>
      <c r="D13" s="23" t="s">
        <v>14</v>
      </c>
      <c r="E13" s="26"/>
      <c r="F13" s="21" t="s">
        <v>1</v>
      </c>
      <c r="G13" s="26"/>
      <c r="H13" s="26"/>
      <c r="I13" s="23" t="s">
        <v>15</v>
      </c>
      <c r="J13" s="21" t="s">
        <v>1</v>
      </c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12" customHeight="1">
      <c r="A14" s="26"/>
      <c r="B14" s="27"/>
      <c r="C14" s="26"/>
      <c r="D14" s="23" t="s">
        <v>16</v>
      </c>
      <c r="E14" s="26"/>
      <c r="F14" s="21" t="s">
        <v>17</v>
      </c>
      <c r="G14" s="26"/>
      <c r="H14" s="26"/>
      <c r="I14" s="23" t="s">
        <v>18</v>
      </c>
      <c r="J14" s="52" t="str">
        <f>'Rekapitulácia stavby'!AN8</f>
        <v>12. 5. 2022</v>
      </c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0.9" customHeight="1">
      <c r="A15" s="26"/>
      <c r="B15" s="27"/>
      <c r="C15" s="26"/>
      <c r="D15" s="26"/>
      <c r="E15" s="26"/>
      <c r="F15" s="26"/>
      <c r="G15" s="26"/>
      <c r="H15" s="26"/>
      <c r="I15" s="26"/>
      <c r="J15" s="26"/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20</v>
      </c>
      <c r="E16" s="26"/>
      <c r="F16" s="26"/>
      <c r="G16" s="26"/>
      <c r="H16" s="26"/>
      <c r="I16" s="23" t="s">
        <v>21</v>
      </c>
      <c r="J16" s="21" t="s">
        <v>1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8" customHeight="1">
      <c r="A17" s="26"/>
      <c r="B17" s="27"/>
      <c r="C17" s="26"/>
      <c r="D17" s="26"/>
      <c r="E17" s="21" t="s">
        <v>22</v>
      </c>
      <c r="F17" s="26"/>
      <c r="G17" s="26"/>
      <c r="H17" s="26"/>
      <c r="I17" s="23" t="s">
        <v>23</v>
      </c>
      <c r="J17" s="21" t="s">
        <v>1</v>
      </c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6.95" customHeight="1">
      <c r="A18" s="26"/>
      <c r="B18" s="27"/>
      <c r="C18" s="26"/>
      <c r="D18" s="26"/>
      <c r="E18" s="26"/>
      <c r="F18" s="26"/>
      <c r="G18" s="26"/>
      <c r="H18" s="26"/>
      <c r="I18" s="26"/>
      <c r="J18" s="26"/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2" customHeight="1">
      <c r="A19" s="26"/>
      <c r="B19" s="27"/>
      <c r="C19" s="26"/>
      <c r="D19" s="23" t="s">
        <v>24</v>
      </c>
      <c r="E19" s="26"/>
      <c r="F19" s="26"/>
      <c r="G19" s="26"/>
      <c r="H19" s="26"/>
      <c r="I19" s="23" t="s">
        <v>21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18" customHeight="1">
      <c r="A20" s="26"/>
      <c r="B20" s="27"/>
      <c r="C20" s="26"/>
      <c r="D20" s="26"/>
      <c r="E20" s="21" t="s">
        <v>25</v>
      </c>
      <c r="F20" s="26"/>
      <c r="G20" s="26"/>
      <c r="H20" s="26"/>
      <c r="I20" s="23" t="s">
        <v>23</v>
      </c>
      <c r="J20" s="21" t="s">
        <v>1</v>
      </c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6.95" customHeight="1">
      <c r="A21" s="26"/>
      <c r="B21" s="27"/>
      <c r="C21" s="26"/>
      <c r="D21" s="26"/>
      <c r="E21" s="26"/>
      <c r="F21" s="26"/>
      <c r="G21" s="26"/>
      <c r="H21" s="26"/>
      <c r="I21" s="26"/>
      <c r="J21" s="26"/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2" customHeight="1">
      <c r="A22" s="26"/>
      <c r="B22" s="27"/>
      <c r="C22" s="26"/>
      <c r="D22" s="23" t="s">
        <v>26</v>
      </c>
      <c r="E22" s="26"/>
      <c r="F22" s="26"/>
      <c r="G22" s="26"/>
      <c r="H22" s="26"/>
      <c r="I22" s="23" t="s">
        <v>21</v>
      </c>
      <c r="J22" s="21" t="str">
        <f>IF('Rekapitulácia stavby'!AN16="","",'Rekapitulácia stavby'!AN16)</f>
        <v/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18" customHeight="1">
      <c r="A23" s="26"/>
      <c r="B23" s="27"/>
      <c r="C23" s="26"/>
      <c r="D23" s="26"/>
      <c r="E23" s="21" t="str">
        <f>IF('Rekapitulácia stavby'!E17="","",'Rekapitulácia stavby'!E17)</f>
        <v xml:space="preserve"> </v>
      </c>
      <c r="F23" s="26"/>
      <c r="G23" s="26"/>
      <c r="H23" s="26"/>
      <c r="I23" s="23" t="s">
        <v>23</v>
      </c>
      <c r="J23" s="21" t="str">
        <f>IF('Rekapitulácia stavby'!AN17="","",'Rekapitulácia stavby'!AN17)</f>
        <v/>
      </c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6.95" customHeight="1">
      <c r="A24" s="26"/>
      <c r="B24" s="27"/>
      <c r="C24" s="26"/>
      <c r="D24" s="26"/>
      <c r="E24" s="26"/>
      <c r="F24" s="26"/>
      <c r="G24" s="26"/>
      <c r="H24" s="26"/>
      <c r="I24" s="26"/>
      <c r="J24" s="26"/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2" customHeight="1">
      <c r="A25" s="26"/>
      <c r="B25" s="27"/>
      <c r="C25" s="26"/>
      <c r="D25" s="23" t="s">
        <v>29</v>
      </c>
      <c r="E25" s="26"/>
      <c r="F25" s="26"/>
      <c r="G25" s="26"/>
      <c r="H25" s="26"/>
      <c r="I25" s="23" t="s">
        <v>21</v>
      </c>
      <c r="J25" s="21" t="str">
        <f>IF('Rekapitulácia stavby'!AN19="","",'Rekapitulácia stavby'!AN19)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18" customHeight="1">
      <c r="A26" s="26"/>
      <c r="B26" s="27"/>
      <c r="C26" s="26"/>
      <c r="D26" s="26"/>
      <c r="E26" s="21" t="str">
        <f>IF('Rekapitulácia stavby'!E20="","",'Rekapitulácia stavby'!E20)</f>
        <v xml:space="preserve"> </v>
      </c>
      <c r="F26" s="26"/>
      <c r="G26" s="26"/>
      <c r="H26" s="26"/>
      <c r="I26" s="23" t="s">
        <v>23</v>
      </c>
      <c r="J26" s="21" t="str">
        <f>IF('Rekapitulácia stavby'!AN20="","",'Rekapitulácia stavby'!AN20)</f>
        <v/>
      </c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6.95" customHeight="1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2" customHeight="1">
      <c r="A28" s="26"/>
      <c r="B28" s="27"/>
      <c r="C28" s="26"/>
      <c r="D28" s="23" t="s">
        <v>30</v>
      </c>
      <c r="E28" s="26"/>
      <c r="F28" s="26"/>
      <c r="G28" s="26"/>
      <c r="H28" s="26"/>
      <c r="I28" s="26"/>
      <c r="J28" s="26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8" customFormat="1" ht="16.5" customHeight="1">
      <c r="A29" s="98"/>
      <c r="B29" s="99"/>
      <c r="C29" s="98"/>
      <c r="D29" s="98"/>
      <c r="E29" s="218" t="s">
        <v>1</v>
      </c>
      <c r="F29" s="218"/>
      <c r="G29" s="218"/>
      <c r="H29" s="218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6.95" customHeight="1">
      <c r="A30" s="26"/>
      <c r="B30" s="27"/>
      <c r="C30" s="26"/>
      <c r="D30" s="26"/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6.95" customHeight="1">
      <c r="A31" s="26"/>
      <c r="B31" s="27"/>
      <c r="C31" s="26"/>
      <c r="D31" s="63"/>
      <c r="E31" s="63"/>
      <c r="F31" s="63"/>
      <c r="G31" s="63"/>
      <c r="H31" s="63"/>
      <c r="I31" s="63"/>
      <c r="J31" s="63"/>
      <c r="K31" s="63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25.35" customHeight="1">
      <c r="A32" s="26"/>
      <c r="B32" s="27"/>
      <c r="C32" s="26"/>
      <c r="D32" s="101" t="s">
        <v>31</v>
      </c>
      <c r="E32" s="26"/>
      <c r="F32" s="26"/>
      <c r="G32" s="26"/>
      <c r="H32" s="26"/>
      <c r="I32" s="26"/>
      <c r="J32" s="68">
        <f>ROUND(J127, 2)</f>
        <v>12200.17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customHeight="1">
      <c r="A34" s="26"/>
      <c r="B34" s="27"/>
      <c r="C34" s="26"/>
      <c r="D34" s="26"/>
      <c r="E34" s="26"/>
      <c r="F34" s="30" t="s">
        <v>33</v>
      </c>
      <c r="G34" s="26"/>
      <c r="H34" s="26"/>
      <c r="I34" s="30" t="s">
        <v>32</v>
      </c>
      <c r="J34" s="30" t="s">
        <v>34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customHeight="1">
      <c r="A35" s="26"/>
      <c r="B35" s="27"/>
      <c r="C35" s="26"/>
      <c r="D35" s="97" t="s">
        <v>35</v>
      </c>
      <c r="E35" s="32" t="s">
        <v>36</v>
      </c>
      <c r="F35" s="102">
        <f>ROUND((SUM(BE127:BE166)),  2)</f>
        <v>0</v>
      </c>
      <c r="G35" s="103"/>
      <c r="H35" s="103"/>
      <c r="I35" s="104">
        <v>0.2</v>
      </c>
      <c r="J35" s="102">
        <f>ROUND(((SUM(BE127:BE166))*I35),  2)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32" t="s">
        <v>37</v>
      </c>
      <c r="F36" s="105">
        <f>ROUND((SUM(BF127:BF166)),  2)</f>
        <v>12200.17</v>
      </c>
      <c r="G36" s="26"/>
      <c r="H36" s="26"/>
      <c r="I36" s="106">
        <v>0.2</v>
      </c>
      <c r="J36" s="105">
        <f>ROUND(((SUM(BF127:BF166))*I36),  2)</f>
        <v>2440.0300000000002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hidden="1" customHeight="1">
      <c r="A37" s="26"/>
      <c r="B37" s="27"/>
      <c r="C37" s="26"/>
      <c r="D37" s="26"/>
      <c r="E37" s="23" t="s">
        <v>38</v>
      </c>
      <c r="F37" s="105">
        <f>ROUND((SUM(BG127:BG166)),  2)</f>
        <v>0</v>
      </c>
      <c r="G37" s="26"/>
      <c r="H37" s="26"/>
      <c r="I37" s="106">
        <v>0.2</v>
      </c>
      <c r="J37" s="105">
        <f>0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hidden="1" customHeight="1">
      <c r="A38" s="26"/>
      <c r="B38" s="27"/>
      <c r="C38" s="26"/>
      <c r="D38" s="26"/>
      <c r="E38" s="23" t="s">
        <v>39</v>
      </c>
      <c r="F38" s="105">
        <f>ROUND((SUM(BH127:BH166)),  2)</f>
        <v>0</v>
      </c>
      <c r="G38" s="26"/>
      <c r="H38" s="26"/>
      <c r="I38" s="106">
        <v>0.2</v>
      </c>
      <c r="J38" s="105">
        <f>0</f>
        <v>0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32" t="s">
        <v>40</v>
      </c>
      <c r="F39" s="102">
        <f>ROUND((SUM(BI127:BI166)),  2)</f>
        <v>0</v>
      </c>
      <c r="G39" s="103"/>
      <c r="H39" s="103"/>
      <c r="I39" s="104">
        <v>0</v>
      </c>
      <c r="J39" s="102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6.95" customHeight="1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25.35" customHeight="1">
      <c r="A41" s="26"/>
      <c r="B41" s="27"/>
      <c r="C41" s="107"/>
      <c r="D41" s="108" t="s">
        <v>41</v>
      </c>
      <c r="E41" s="57"/>
      <c r="F41" s="57"/>
      <c r="G41" s="109" t="s">
        <v>42</v>
      </c>
      <c r="H41" s="110" t="s">
        <v>43</v>
      </c>
      <c r="I41" s="57"/>
      <c r="J41" s="111">
        <f>SUM(J32:J39)</f>
        <v>14640.2</v>
      </c>
      <c r="K41" s="112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14.4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2" customFormat="1" ht="16.5" customHeight="1">
      <c r="A87" s="26"/>
      <c r="B87" s="27"/>
      <c r="C87" s="26"/>
      <c r="D87" s="26"/>
      <c r="E87" s="224" t="s">
        <v>2513</v>
      </c>
      <c r="F87" s="223"/>
      <c r="G87" s="223"/>
      <c r="H87" s="223"/>
      <c r="I87" s="26"/>
      <c r="J87" s="26"/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31" s="2" customFormat="1" ht="12" customHeight="1">
      <c r="A88" s="26"/>
      <c r="B88" s="27"/>
      <c r="C88" s="23" t="s">
        <v>194</v>
      </c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31" s="2" customFormat="1" ht="16.5" customHeight="1">
      <c r="A89" s="26"/>
      <c r="B89" s="27"/>
      <c r="C89" s="26"/>
      <c r="D89" s="26"/>
      <c r="E89" s="189" t="str">
        <f>E11</f>
        <v>SO 06.2 - Vsakovacie bloky a vetracia šachta VTŠ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6.95" customHeight="1">
      <c r="A90" s="26"/>
      <c r="B90" s="27"/>
      <c r="C90" s="26"/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2" customHeight="1">
      <c r="A91" s="26"/>
      <c r="B91" s="27"/>
      <c r="C91" s="23" t="s">
        <v>16</v>
      </c>
      <c r="D91" s="26"/>
      <c r="E91" s="26"/>
      <c r="F91" s="21" t="str">
        <f>F14</f>
        <v>kú: Jelka,p.č.:1174/1,4,24,25</v>
      </c>
      <c r="G91" s="26"/>
      <c r="H91" s="26"/>
      <c r="I91" s="23" t="s">
        <v>18</v>
      </c>
      <c r="J91" s="52" t="str">
        <f>IF(J14="","",J14)</f>
        <v>12. 5. 2022</v>
      </c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5.2" customHeight="1">
      <c r="A93" s="26"/>
      <c r="B93" s="27"/>
      <c r="C93" s="23" t="s">
        <v>20</v>
      </c>
      <c r="D93" s="26"/>
      <c r="E93" s="26"/>
      <c r="F93" s="21" t="str">
        <f>E17</f>
        <v>Obec Jelka, Mierová 959/17, 925 23 Jelka</v>
      </c>
      <c r="G93" s="26"/>
      <c r="H93" s="26"/>
      <c r="I93" s="23" t="s">
        <v>26</v>
      </c>
      <c r="J93" s="24" t="str">
        <f>E23</f>
        <v xml:space="preserve"> 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15.2" customHeight="1">
      <c r="A94" s="26"/>
      <c r="B94" s="27"/>
      <c r="C94" s="23" t="s">
        <v>24</v>
      </c>
      <c r="D94" s="26"/>
      <c r="E94" s="26"/>
      <c r="F94" s="21" t="str">
        <f>IF(E20="","",E20)</f>
        <v>BALA, a.s., Veľká Budafa 66, 930 34 Holice</v>
      </c>
      <c r="G94" s="26"/>
      <c r="H94" s="26"/>
      <c r="I94" s="23" t="s">
        <v>29</v>
      </c>
      <c r="J94" s="24" t="str">
        <f>E26</f>
        <v xml:space="preserve"> </v>
      </c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0.35" customHeight="1">
      <c r="A95" s="26"/>
      <c r="B95" s="27"/>
      <c r="C95" s="26"/>
      <c r="D95" s="26"/>
      <c r="E95" s="26"/>
      <c r="F95" s="26"/>
      <c r="G95" s="26"/>
      <c r="H95" s="26"/>
      <c r="I95" s="26"/>
      <c r="J95" s="26"/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29.25" customHeight="1">
      <c r="A96" s="26"/>
      <c r="B96" s="27"/>
      <c r="C96" s="115" t="s">
        <v>199</v>
      </c>
      <c r="D96" s="107"/>
      <c r="E96" s="107"/>
      <c r="F96" s="107"/>
      <c r="G96" s="107"/>
      <c r="H96" s="107"/>
      <c r="I96" s="107"/>
      <c r="J96" s="116" t="s">
        <v>200</v>
      </c>
      <c r="K96" s="107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2.9" customHeight="1">
      <c r="A98" s="26"/>
      <c r="B98" s="27"/>
      <c r="C98" s="117" t="s">
        <v>201</v>
      </c>
      <c r="D98" s="26"/>
      <c r="E98" s="26"/>
      <c r="F98" s="26"/>
      <c r="G98" s="26"/>
      <c r="H98" s="26"/>
      <c r="I98" s="26"/>
      <c r="J98" s="68">
        <f>J127</f>
        <v>12200.17</v>
      </c>
      <c r="K98" s="26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U98" s="14" t="s">
        <v>202</v>
      </c>
    </row>
    <row r="99" spans="1:47" s="9" customFormat="1" ht="24.95" customHeight="1">
      <c r="B99" s="118"/>
      <c r="D99" s="119" t="s">
        <v>203</v>
      </c>
      <c r="E99" s="120"/>
      <c r="F99" s="120"/>
      <c r="G99" s="120"/>
      <c r="H99" s="120"/>
      <c r="I99" s="120"/>
      <c r="J99" s="121">
        <f>J128</f>
        <v>12200.17</v>
      </c>
      <c r="L99" s="118"/>
    </row>
    <row r="100" spans="1:47" s="10" customFormat="1" ht="19.899999999999999" customHeight="1">
      <c r="B100" s="122"/>
      <c r="D100" s="123" t="s">
        <v>332</v>
      </c>
      <c r="E100" s="124"/>
      <c r="F100" s="124"/>
      <c r="G100" s="124"/>
      <c r="H100" s="124"/>
      <c r="I100" s="124"/>
      <c r="J100" s="125">
        <f>J129</f>
        <v>3301.05</v>
      </c>
      <c r="L100" s="122"/>
    </row>
    <row r="101" spans="1:47" s="10" customFormat="1" ht="19.899999999999999" customHeight="1">
      <c r="B101" s="122"/>
      <c r="D101" s="123" t="s">
        <v>1704</v>
      </c>
      <c r="E101" s="124"/>
      <c r="F101" s="124"/>
      <c r="G101" s="124"/>
      <c r="H101" s="124"/>
      <c r="I101" s="124"/>
      <c r="J101" s="125">
        <f>J137</f>
        <v>556.16000000000008</v>
      </c>
      <c r="L101" s="122"/>
    </row>
    <row r="102" spans="1:47" s="10" customFormat="1" ht="19.899999999999999" customHeight="1">
      <c r="B102" s="122"/>
      <c r="D102" s="123" t="s">
        <v>1783</v>
      </c>
      <c r="E102" s="124"/>
      <c r="F102" s="124"/>
      <c r="G102" s="124"/>
      <c r="H102" s="124"/>
      <c r="I102" s="124"/>
      <c r="J102" s="125">
        <f>J143</f>
        <v>53.62</v>
      </c>
      <c r="L102" s="122"/>
    </row>
    <row r="103" spans="1:47" s="10" customFormat="1" ht="19.899999999999999" customHeight="1">
      <c r="B103" s="122"/>
      <c r="D103" s="123" t="s">
        <v>2398</v>
      </c>
      <c r="E103" s="124"/>
      <c r="F103" s="124"/>
      <c r="G103" s="124"/>
      <c r="H103" s="124"/>
      <c r="I103" s="124"/>
      <c r="J103" s="125">
        <f>J150</f>
        <v>1098.72</v>
      </c>
      <c r="L103" s="122"/>
    </row>
    <row r="104" spans="1:47" s="10" customFormat="1" ht="19.899999999999999" customHeight="1">
      <c r="B104" s="122"/>
      <c r="D104" s="123" t="s">
        <v>2445</v>
      </c>
      <c r="E104" s="124"/>
      <c r="F104" s="124"/>
      <c r="G104" s="124"/>
      <c r="H104" s="124"/>
      <c r="I104" s="124"/>
      <c r="J104" s="125">
        <f>J162</f>
        <v>7042.8</v>
      </c>
      <c r="L104" s="122"/>
    </row>
    <row r="105" spans="1:47" s="10" customFormat="1" ht="19.899999999999999" customHeight="1">
      <c r="B105" s="122"/>
      <c r="D105" s="123" t="s">
        <v>206</v>
      </c>
      <c r="E105" s="124"/>
      <c r="F105" s="124"/>
      <c r="G105" s="124"/>
      <c r="H105" s="124"/>
      <c r="I105" s="124"/>
      <c r="J105" s="125">
        <f>J165</f>
        <v>147.82</v>
      </c>
      <c r="L105" s="122"/>
    </row>
    <row r="106" spans="1:47" s="2" customFormat="1" ht="21.75" customHeight="1">
      <c r="A106" s="26"/>
      <c r="B106" s="27"/>
      <c r="C106" s="26"/>
      <c r="D106" s="26"/>
      <c r="E106" s="26"/>
      <c r="F106" s="26"/>
      <c r="G106" s="26"/>
      <c r="H106" s="26"/>
      <c r="I106" s="26"/>
      <c r="J106" s="26"/>
      <c r="K106" s="26"/>
      <c r="L106" s="39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</row>
    <row r="107" spans="1:47" s="2" customFormat="1" ht="6.95" customHeight="1">
      <c r="A107" s="26"/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9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</row>
    <row r="111" spans="1:47" s="2" customFormat="1" ht="6.95" customHeight="1">
      <c r="A111" s="26"/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9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2" spans="1:47" s="2" customFormat="1" ht="24.95" customHeight="1">
      <c r="A112" s="26"/>
      <c r="B112" s="27"/>
      <c r="C112" s="18" t="s">
        <v>212</v>
      </c>
      <c r="D112" s="26"/>
      <c r="E112" s="26"/>
      <c r="F112" s="26"/>
      <c r="G112" s="26"/>
      <c r="H112" s="26"/>
      <c r="I112" s="26"/>
      <c r="J112" s="26"/>
      <c r="K112" s="26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63" s="2" customFormat="1" ht="6.95" customHeight="1">
      <c r="A113" s="26"/>
      <c r="B113" s="27"/>
      <c r="C113" s="26"/>
      <c r="D113" s="26"/>
      <c r="E113" s="26"/>
      <c r="F113" s="26"/>
      <c r="G113" s="26"/>
      <c r="H113" s="26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63" s="2" customFormat="1" ht="12" customHeight="1">
      <c r="A114" s="26"/>
      <c r="B114" s="27"/>
      <c r="C114" s="23" t="s">
        <v>12</v>
      </c>
      <c r="D114" s="26"/>
      <c r="E114" s="26"/>
      <c r="F114" s="26"/>
      <c r="G114" s="26"/>
      <c r="H114" s="26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63" s="2" customFormat="1" ht="16.5" customHeight="1">
      <c r="A115" s="26"/>
      <c r="B115" s="27"/>
      <c r="C115" s="26"/>
      <c r="D115" s="26"/>
      <c r="E115" s="224" t="str">
        <f>E7</f>
        <v>Prestavba budov zdravotného strediska</v>
      </c>
      <c r="F115" s="225"/>
      <c r="G115" s="225"/>
      <c r="H115" s="225"/>
      <c r="I115" s="26"/>
      <c r="J115" s="26"/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63" s="1" customFormat="1" ht="12" customHeight="1">
      <c r="B116" s="17"/>
      <c r="C116" s="23" t="s">
        <v>192</v>
      </c>
      <c r="L116" s="17"/>
    </row>
    <row r="117" spans="1:63" s="2" customFormat="1" ht="16.5" customHeight="1">
      <c r="A117" s="26"/>
      <c r="B117" s="27"/>
      <c r="C117" s="26"/>
      <c r="D117" s="26"/>
      <c r="E117" s="224" t="s">
        <v>2513</v>
      </c>
      <c r="F117" s="223"/>
      <c r="G117" s="223"/>
      <c r="H117" s="223"/>
      <c r="I117" s="26"/>
      <c r="J117" s="26"/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63" s="2" customFormat="1" ht="12" customHeight="1">
      <c r="A118" s="26"/>
      <c r="B118" s="27"/>
      <c r="C118" s="23" t="s">
        <v>194</v>
      </c>
      <c r="D118" s="26"/>
      <c r="E118" s="26"/>
      <c r="F118" s="26"/>
      <c r="G118" s="26"/>
      <c r="H118" s="26"/>
      <c r="I118" s="26"/>
      <c r="J118" s="26"/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63" s="2" customFormat="1" ht="16.5" customHeight="1">
      <c r="A119" s="26"/>
      <c r="B119" s="27"/>
      <c r="C119" s="26"/>
      <c r="D119" s="26"/>
      <c r="E119" s="189" t="str">
        <f>E11</f>
        <v>SO 06.2 - Vsakovacie bloky a vetracia šachta VTŠ</v>
      </c>
      <c r="F119" s="223"/>
      <c r="G119" s="223"/>
      <c r="H119" s="223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63" s="2" customFormat="1" ht="6.95" customHeight="1">
      <c r="A120" s="26"/>
      <c r="B120" s="27"/>
      <c r="C120" s="26"/>
      <c r="D120" s="26"/>
      <c r="E120" s="26"/>
      <c r="F120" s="26"/>
      <c r="G120" s="26"/>
      <c r="H120" s="26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63" s="2" customFormat="1" ht="12" customHeight="1">
      <c r="A121" s="26"/>
      <c r="B121" s="27"/>
      <c r="C121" s="23" t="s">
        <v>16</v>
      </c>
      <c r="D121" s="26"/>
      <c r="E121" s="26"/>
      <c r="F121" s="21" t="str">
        <f>F14</f>
        <v>kú: Jelka,p.č.:1174/1,4,24,25</v>
      </c>
      <c r="G121" s="26"/>
      <c r="H121" s="26"/>
      <c r="I121" s="23" t="s">
        <v>18</v>
      </c>
      <c r="J121" s="52" t="str">
        <f>IF(J14="","",J14)</f>
        <v>12. 5. 2022</v>
      </c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63" s="2" customFormat="1" ht="6.95" customHeight="1">
      <c r="A122" s="26"/>
      <c r="B122" s="27"/>
      <c r="C122" s="26"/>
      <c r="D122" s="26"/>
      <c r="E122" s="26"/>
      <c r="F122" s="26"/>
      <c r="G122" s="26"/>
      <c r="H122" s="26"/>
      <c r="I122" s="26"/>
      <c r="J122" s="26"/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63" s="2" customFormat="1" ht="15.2" customHeight="1">
      <c r="A123" s="26"/>
      <c r="B123" s="27"/>
      <c r="C123" s="23" t="s">
        <v>20</v>
      </c>
      <c r="D123" s="26"/>
      <c r="E123" s="26"/>
      <c r="F123" s="21" t="str">
        <f>E17</f>
        <v>Obec Jelka, Mierová 959/17, 925 23 Jelka</v>
      </c>
      <c r="G123" s="26"/>
      <c r="H123" s="26"/>
      <c r="I123" s="23" t="s">
        <v>26</v>
      </c>
      <c r="J123" s="24" t="str">
        <f>E23</f>
        <v xml:space="preserve"> </v>
      </c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63" s="2" customFormat="1" ht="15.2" customHeight="1">
      <c r="A124" s="26"/>
      <c r="B124" s="27"/>
      <c r="C124" s="23" t="s">
        <v>24</v>
      </c>
      <c r="D124" s="26"/>
      <c r="E124" s="26"/>
      <c r="F124" s="21" t="str">
        <f>IF(E20="","",E20)</f>
        <v>BALA, a.s., Veľká Budafa 66, 930 34 Holice</v>
      </c>
      <c r="G124" s="26"/>
      <c r="H124" s="26"/>
      <c r="I124" s="23" t="s">
        <v>29</v>
      </c>
      <c r="J124" s="24" t="str">
        <f>E26</f>
        <v xml:space="preserve"> </v>
      </c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63" s="2" customFormat="1" ht="10.35" customHeight="1">
      <c r="A125" s="26"/>
      <c r="B125" s="27"/>
      <c r="C125" s="26"/>
      <c r="D125" s="26"/>
      <c r="E125" s="26"/>
      <c r="F125" s="26"/>
      <c r="G125" s="26"/>
      <c r="H125" s="26"/>
      <c r="I125" s="26"/>
      <c r="J125" s="26"/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63" s="11" customFormat="1" ht="29.25" customHeight="1">
      <c r="A126" s="126"/>
      <c r="B126" s="127"/>
      <c r="C126" s="128" t="s">
        <v>213</v>
      </c>
      <c r="D126" s="129" t="s">
        <v>56</v>
      </c>
      <c r="E126" s="129" t="s">
        <v>52</v>
      </c>
      <c r="F126" s="129" t="s">
        <v>53</v>
      </c>
      <c r="G126" s="129" t="s">
        <v>214</v>
      </c>
      <c r="H126" s="129" t="s">
        <v>215</v>
      </c>
      <c r="I126" s="129" t="s">
        <v>216</v>
      </c>
      <c r="J126" s="130" t="s">
        <v>200</v>
      </c>
      <c r="K126" s="131" t="s">
        <v>217</v>
      </c>
      <c r="L126" s="132"/>
      <c r="M126" s="59" t="s">
        <v>1</v>
      </c>
      <c r="N126" s="60" t="s">
        <v>35</v>
      </c>
      <c r="O126" s="60" t="s">
        <v>218</v>
      </c>
      <c r="P126" s="60" t="s">
        <v>219</v>
      </c>
      <c r="Q126" s="60" t="s">
        <v>220</v>
      </c>
      <c r="R126" s="60" t="s">
        <v>221</v>
      </c>
      <c r="S126" s="60" t="s">
        <v>222</v>
      </c>
      <c r="T126" s="61" t="s">
        <v>223</v>
      </c>
      <c r="U126" s="126"/>
      <c r="V126" s="126"/>
      <c r="W126" s="126"/>
      <c r="X126" s="126"/>
      <c r="Y126" s="126"/>
      <c r="Z126" s="126"/>
      <c r="AA126" s="126"/>
      <c r="AB126" s="126"/>
      <c r="AC126" s="126"/>
      <c r="AD126" s="126"/>
      <c r="AE126" s="126"/>
    </row>
    <row r="127" spans="1:63" s="2" customFormat="1" ht="22.9" customHeight="1">
      <c r="A127" s="26"/>
      <c r="B127" s="27"/>
      <c r="C127" s="66" t="s">
        <v>201</v>
      </c>
      <c r="D127" s="26"/>
      <c r="E127" s="26"/>
      <c r="F127" s="26"/>
      <c r="G127" s="26"/>
      <c r="H127" s="26"/>
      <c r="I127" s="26"/>
      <c r="J127" s="133">
        <f>BK127</f>
        <v>12200.17</v>
      </c>
      <c r="K127" s="26"/>
      <c r="L127" s="27"/>
      <c r="M127" s="62"/>
      <c r="N127" s="53"/>
      <c r="O127" s="63"/>
      <c r="P127" s="134">
        <f>P128</f>
        <v>0</v>
      </c>
      <c r="Q127" s="63"/>
      <c r="R127" s="134">
        <f>R128</f>
        <v>0</v>
      </c>
      <c r="S127" s="63"/>
      <c r="T127" s="135">
        <f>T128</f>
        <v>0</v>
      </c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T127" s="14" t="s">
        <v>70</v>
      </c>
      <c r="AU127" s="14" t="s">
        <v>202</v>
      </c>
      <c r="BK127" s="136">
        <f>BK128</f>
        <v>12200.17</v>
      </c>
    </row>
    <row r="128" spans="1:63" s="12" customFormat="1" ht="25.9" customHeight="1">
      <c r="B128" s="137"/>
      <c r="D128" s="138" t="s">
        <v>70</v>
      </c>
      <c r="E128" s="139" t="s">
        <v>224</v>
      </c>
      <c r="F128" s="139" t="s">
        <v>225</v>
      </c>
      <c r="J128" s="140">
        <f>BK128</f>
        <v>12200.17</v>
      </c>
      <c r="L128" s="137"/>
      <c r="M128" s="141"/>
      <c r="N128" s="142"/>
      <c r="O128" s="142"/>
      <c r="P128" s="143">
        <f>P129+P137+P143+P150+P162+P165</f>
        <v>0</v>
      </c>
      <c r="Q128" s="142"/>
      <c r="R128" s="143">
        <f>R129+R137+R143+R150+R162+R165</f>
        <v>0</v>
      </c>
      <c r="S128" s="142"/>
      <c r="T128" s="144">
        <f>T129+T137+T143+T150+T162+T165</f>
        <v>0</v>
      </c>
      <c r="AR128" s="138" t="s">
        <v>78</v>
      </c>
      <c r="AT128" s="145" t="s">
        <v>70</v>
      </c>
      <c r="AU128" s="145" t="s">
        <v>71</v>
      </c>
      <c r="AY128" s="138" t="s">
        <v>226</v>
      </c>
      <c r="BK128" s="146">
        <f>BK129+BK137+BK143+BK150+BK162+BK165</f>
        <v>12200.17</v>
      </c>
    </row>
    <row r="129" spans="1:65" s="12" customFormat="1" ht="22.9" customHeight="1">
      <c r="B129" s="137"/>
      <c r="D129" s="138" t="s">
        <v>70</v>
      </c>
      <c r="E129" s="147" t="s">
        <v>78</v>
      </c>
      <c r="F129" s="147" t="s">
        <v>349</v>
      </c>
      <c r="J129" s="148">
        <f>BK129</f>
        <v>3301.05</v>
      </c>
      <c r="L129" s="137"/>
      <c r="M129" s="141"/>
      <c r="N129" s="142"/>
      <c r="O129" s="142"/>
      <c r="P129" s="143">
        <f>SUM(P130:P136)</f>
        <v>0</v>
      </c>
      <c r="Q129" s="142"/>
      <c r="R129" s="143">
        <f>SUM(R130:R136)</f>
        <v>0</v>
      </c>
      <c r="S129" s="142"/>
      <c r="T129" s="144">
        <f>SUM(T130:T136)</f>
        <v>0</v>
      </c>
      <c r="AR129" s="138" t="s">
        <v>78</v>
      </c>
      <c r="AT129" s="145" t="s">
        <v>70</v>
      </c>
      <c r="AU129" s="145" t="s">
        <v>78</v>
      </c>
      <c r="AY129" s="138" t="s">
        <v>226</v>
      </c>
      <c r="BK129" s="146">
        <f>SUM(BK130:BK136)</f>
        <v>3301.05</v>
      </c>
    </row>
    <row r="130" spans="1:65" s="2" customFormat="1" ht="24.2" customHeight="1">
      <c r="A130" s="26"/>
      <c r="B130" s="149"/>
      <c r="C130" s="150" t="s">
        <v>78</v>
      </c>
      <c r="D130" s="150" t="s">
        <v>229</v>
      </c>
      <c r="E130" s="151" t="s">
        <v>2127</v>
      </c>
      <c r="F130" s="152" t="s">
        <v>2128</v>
      </c>
      <c r="G130" s="153" t="s">
        <v>352</v>
      </c>
      <c r="H130" s="154">
        <v>114.79900000000001</v>
      </c>
      <c r="I130" s="155">
        <v>6.63</v>
      </c>
      <c r="J130" s="155">
        <f t="shared" ref="J130:J136" si="0">ROUND(I130*H130,2)</f>
        <v>761.12</v>
      </c>
      <c r="K130" s="156"/>
      <c r="L130" s="27"/>
      <c r="M130" s="157" t="s">
        <v>1</v>
      </c>
      <c r="N130" s="158" t="s">
        <v>37</v>
      </c>
      <c r="O130" s="159">
        <v>0</v>
      </c>
      <c r="P130" s="159">
        <f t="shared" ref="P130:P136" si="1">O130*H130</f>
        <v>0</v>
      </c>
      <c r="Q130" s="159">
        <v>0</v>
      </c>
      <c r="R130" s="159">
        <f t="shared" ref="R130:R136" si="2">Q130*H130</f>
        <v>0</v>
      </c>
      <c r="S130" s="159">
        <v>0</v>
      </c>
      <c r="T130" s="160">
        <f t="shared" ref="T130:T136" si="3">S130*H130</f>
        <v>0</v>
      </c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R130" s="161" t="s">
        <v>233</v>
      </c>
      <c r="AT130" s="161" t="s">
        <v>229</v>
      </c>
      <c r="AU130" s="161" t="s">
        <v>83</v>
      </c>
      <c r="AY130" s="14" t="s">
        <v>226</v>
      </c>
      <c r="BE130" s="162">
        <f t="shared" ref="BE130:BE136" si="4">IF(N130="základná",J130,0)</f>
        <v>0</v>
      </c>
      <c r="BF130" s="162">
        <f t="shared" ref="BF130:BF136" si="5">IF(N130="znížená",J130,0)</f>
        <v>761.12</v>
      </c>
      <c r="BG130" s="162">
        <f t="shared" ref="BG130:BG136" si="6">IF(N130="zákl. prenesená",J130,0)</f>
        <v>0</v>
      </c>
      <c r="BH130" s="162">
        <f t="shared" ref="BH130:BH136" si="7">IF(N130="zníž. prenesená",J130,0)</f>
        <v>0</v>
      </c>
      <c r="BI130" s="162">
        <f t="shared" ref="BI130:BI136" si="8">IF(N130="nulová",J130,0)</f>
        <v>0</v>
      </c>
      <c r="BJ130" s="14" t="s">
        <v>83</v>
      </c>
      <c r="BK130" s="162">
        <f t="shared" ref="BK130:BK136" si="9">ROUND(I130*H130,2)</f>
        <v>761.12</v>
      </c>
      <c r="BL130" s="14" t="s">
        <v>233</v>
      </c>
      <c r="BM130" s="161" t="s">
        <v>83</v>
      </c>
    </row>
    <row r="131" spans="1:65" s="2" customFormat="1" ht="37.9" customHeight="1">
      <c r="A131" s="26"/>
      <c r="B131" s="149"/>
      <c r="C131" s="150" t="s">
        <v>83</v>
      </c>
      <c r="D131" s="150" t="s">
        <v>229</v>
      </c>
      <c r="E131" s="151" t="s">
        <v>2280</v>
      </c>
      <c r="F131" s="152" t="s">
        <v>2281</v>
      </c>
      <c r="G131" s="153" t="s">
        <v>352</v>
      </c>
      <c r="H131" s="154">
        <v>32.996000000000002</v>
      </c>
      <c r="I131" s="155">
        <v>3.46</v>
      </c>
      <c r="J131" s="155">
        <f t="shared" si="0"/>
        <v>114.17</v>
      </c>
      <c r="K131" s="156"/>
      <c r="L131" s="27"/>
      <c r="M131" s="157" t="s">
        <v>1</v>
      </c>
      <c r="N131" s="158" t="s">
        <v>37</v>
      </c>
      <c r="O131" s="159">
        <v>0</v>
      </c>
      <c r="P131" s="159">
        <f t="shared" si="1"/>
        <v>0</v>
      </c>
      <c r="Q131" s="159">
        <v>0</v>
      </c>
      <c r="R131" s="159">
        <f t="shared" si="2"/>
        <v>0</v>
      </c>
      <c r="S131" s="159">
        <v>0</v>
      </c>
      <c r="T131" s="160">
        <f t="shared" si="3"/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R131" s="161" t="s">
        <v>233</v>
      </c>
      <c r="AT131" s="161" t="s">
        <v>229</v>
      </c>
      <c r="AU131" s="161" t="s">
        <v>83</v>
      </c>
      <c r="AY131" s="14" t="s">
        <v>226</v>
      </c>
      <c r="BE131" s="162">
        <f t="shared" si="4"/>
        <v>0</v>
      </c>
      <c r="BF131" s="162">
        <f t="shared" si="5"/>
        <v>114.17</v>
      </c>
      <c r="BG131" s="162">
        <f t="shared" si="6"/>
        <v>0</v>
      </c>
      <c r="BH131" s="162">
        <f t="shared" si="7"/>
        <v>0</v>
      </c>
      <c r="BI131" s="162">
        <f t="shared" si="8"/>
        <v>0</v>
      </c>
      <c r="BJ131" s="14" t="s">
        <v>83</v>
      </c>
      <c r="BK131" s="162">
        <f t="shared" si="9"/>
        <v>114.17</v>
      </c>
      <c r="BL131" s="14" t="s">
        <v>233</v>
      </c>
      <c r="BM131" s="161" t="s">
        <v>233</v>
      </c>
    </row>
    <row r="132" spans="1:65" s="2" customFormat="1" ht="44.25" customHeight="1">
      <c r="A132" s="26"/>
      <c r="B132" s="149"/>
      <c r="C132" s="150" t="s">
        <v>88</v>
      </c>
      <c r="D132" s="150" t="s">
        <v>229</v>
      </c>
      <c r="E132" s="151" t="s">
        <v>2282</v>
      </c>
      <c r="F132" s="152" t="s">
        <v>2283</v>
      </c>
      <c r="G132" s="153" t="s">
        <v>352</v>
      </c>
      <c r="H132" s="154">
        <v>230.97200000000001</v>
      </c>
      <c r="I132" s="155">
        <v>0.33</v>
      </c>
      <c r="J132" s="155">
        <f t="shared" si="0"/>
        <v>76.22</v>
      </c>
      <c r="K132" s="156"/>
      <c r="L132" s="27"/>
      <c r="M132" s="157" t="s">
        <v>1</v>
      </c>
      <c r="N132" s="158" t="s">
        <v>37</v>
      </c>
      <c r="O132" s="159">
        <v>0</v>
      </c>
      <c r="P132" s="159">
        <f t="shared" si="1"/>
        <v>0</v>
      </c>
      <c r="Q132" s="159">
        <v>0</v>
      </c>
      <c r="R132" s="159">
        <f t="shared" si="2"/>
        <v>0</v>
      </c>
      <c r="S132" s="159">
        <v>0</v>
      </c>
      <c r="T132" s="160">
        <f t="shared" si="3"/>
        <v>0</v>
      </c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R132" s="161" t="s">
        <v>233</v>
      </c>
      <c r="AT132" s="161" t="s">
        <v>229</v>
      </c>
      <c r="AU132" s="161" t="s">
        <v>83</v>
      </c>
      <c r="AY132" s="14" t="s">
        <v>226</v>
      </c>
      <c r="BE132" s="162">
        <f t="shared" si="4"/>
        <v>0</v>
      </c>
      <c r="BF132" s="162">
        <f t="shared" si="5"/>
        <v>76.22</v>
      </c>
      <c r="BG132" s="162">
        <f t="shared" si="6"/>
        <v>0</v>
      </c>
      <c r="BH132" s="162">
        <f t="shared" si="7"/>
        <v>0</v>
      </c>
      <c r="BI132" s="162">
        <f t="shared" si="8"/>
        <v>0</v>
      </c>
      <c r="BJ132" s="14" t="s">
        <v>83</v>
      </c>
      <c r="BK132" s="162">
        <f t="shared" si="9"/>
        <v>76.22</v>
      </c>
      <c r="BL132" s="14" t="s">
        <v>233</v>
      </c>
      <c r="BM132" s="161" t="s">
        <v>239</v>
      </c>
    </row>
    <row r="133" spans="1:65" s="2" customFormat="1" ht="24.2" customHeight="1">
      <c r="A133" s="26"/>
      <c r="B133" s="149"/>
      <c r="C133" s="150" t="s">
        <v>233</v>
      </c>
      <c r="D133" s="150" t="s">
        <v>229</v>
      </c>
      <c r="E133" s="151" t="s">
        <v>2284</v>
      </c>
      <c r="F133" s="152" t="s">
        <v>2285</v>
      </c>
      <c r="G133" s="153" t="s">
        <v>352</v>
      </c>
      <c r="H133" s="154">
        <v>32.996000000000002</v>
      </c>
      <c r="I133" s="155">
        <v>2.04</v>
      </c>
      <c r="J133" s="155">
        <f t="shared" si="0"/>
        <v>67.31</v>
      </c>
      <c r="K133" s="156"/>
      <c r="L133" s="27"/>
      <c r="M133" s="157" t="s">
        <v>1</v>
      </c>
      <c r="N133" s="158" t="s">
        <v>37</v>
      </c>
      <c r="O133" s="159">
        <v>0</v>
      </c>
      <c r="P133" s="159">
        <f t="shared" si="1"/>
        <v>0</v>
      </c>
      <c r="Q133" s="159">
        <v>0</v>
      </c>
      <c r="R133" s="159">
        <f t="shared" si="2"/>
        <v>0</v>
      </c>
      <c r="S133" s="159">
        <v>0</v>
      </c>
      <c r="T133" s="160">
        <f t="shared" si="3"/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R133" s="161" t="s">
        <v>233</v>
      </c>
      <c r="AT133" s="161" t="s">
        <v>229</v>
      </c>
      <c r="AU133" s="161" t="s">
        <v>83</v>
      </c>
      <c r="AY133" s="14" t="s">
        <v>226</v>
      </c>
      <c r="BE133" s="162">
        <f t="shared" si="4"/>
        <v>0</v>
      </c>
      <c r="BF133" s="162">
        <f t="shared" si="5"/>
        <v>67.31</v>
      </c>
      <c r="BG133" s="162">
        <f t="shared" si="6"/>
        <v>0</v>
      </c>
      <c r="BH133" s="162">
        <f t="shared" si="7"/>
        <v>0</v>
      </c>
      <c r="BI133" s="162">
        <f t="shared" si="8"/>
        <v>0</v>
      </c>
      <c r="BJ133" s="14" t="s">
        <v>83</v>
      </c>
      <c r="BK133" s="162">
        <f t="shared" si="9"/>
        <v>67.31</v>
      </c>
      <c r="BL133" s="14" t="s">
        <v>233</v>
      </c>
      <c r="BM133" s="161" t="s">
        <v>243</v>
      </c>
    </row>
    <row r="134" spans="1:65" s="2" customFormat="1" ht="21.75" customHeight="1">
      <c r="A134" s="26"/>
      <c r="B134" s="149"/>
      <c r="C134" s="150" t="s">
        <v>244</v>
      </c>
      <c r="D134" s="150" t="s">
        <v>229</v>
      </c>
      <c r="E134" s="151" t="s">
        <v>2286</v>
      </c>
      <c r="F134" s="152" t="s">
        <v>2287</v>
      </c>
      <c r="G134" s="153" t="s">
        <v>352</v>
      </c>
      <c r="H134" s="154">
        <v>32.996000000000002</v>
      </c>
      <c r="I134" s="155">
        <v>0.71</v>
      </c>
      <c r="J134" s="155">
        <f t="shared" si="0"/>
        <v>23.43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si="1"/>
        <v>0</v>
      </c>
      <c r="Q134" s="159">
        <v>0</v>
      </c>
      <c r="R134" s="159">
        <f t="shared" si="2"/>
        <v>0</v>
      </c>
      <c r="S134" s="159">
        <v>0</v>
      </c>
      <c r="T134" s="160">
        <f t="shared" si="3"/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233</v>
      </c>
      <c r="AT134" s="161" t="s">
        <v>229</v>
      </c>
      <c r="AU134" s="161" t="s">
        <v>83</v>
      </c>
      <c r="AY134" s="14" t="s">
        <v>226</v>
      </c>
      <c r="BE134" s="162">
        <f t="shared" si="4"/>
        <v>0</v>
      </c>
      <c r="BF134" s="162">
        <f t="shared" si="5"/>
        <v>23.43</v>
      </c>
      <c r="BG134" s="162">
        <f t="shared" si="6"/>
        <v>0</v>
      </c>
      <c r="BH134" s="162">
        <f t="shared" si="7"/>
        <v>0</v>
      </c>
      <c r="BI134" s="162">
        <f t="shared" si="8"/>
        <v>0</v>
      </c>
      <c r="BJ134" s="14" t="s">
        <v>83</v>
      </c>
      <c r="BK134" s="162">
        <f t="shared" si="9"/>
        <v>23.43</v>
      </c>
      <c r="BL134" s="14" t="s">
        <v>233</v>
      </c>
      <c r="BM134" s="161" t="s">
        <v>247</v>
      </c>
    </row>
    <row r="135" spans="1:65" s="2" customFormat="1" ht="24.2" customHeight="1">
      <c r="A135" s="26"/>
      <c r="B135" s="149"/>
      <c r="C135" s="150" t="s">
        <v>239</v>
      </c>
      <c r="D135" s="150" t="s">
        <v>229</v>
      </c>
      <c r="E135" s="151" t="s">
        <v>2288</v>
      </c>
      <c r="F135" s="152" t="s">
        <v>2289</v>
      </c>
      <c r="G135" s="153" t="s">
        <v>242</v>
      </c>
      <c r="H135" s="154">
        <v>56.093000000000004</v>
      </c>
      <c r="I135" s="155">
        <v>2.1</v>
      </c>
      <c r="J135" s="155">
        <f t="shared" si="0"/>
        <v>117.8</v>
      </c>
      <c r="K135" s="156"/>
      <c r="L135" s="27"/>
      <c r="M135" s="157" t="s">
        <v>1</v>
      </c>
      <c r="N135" s="158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233</v>
      </c>
      <c r="AT135" s="161" t="s">
        <v>229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117.8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117.8</v>
      </c>
      <c r="BL135" s="14" t="s">
        <v>233</v>
      </c>
      <c r="BM135" s="161" t="s">
        <v>250</v>
      </c>
    </row>
    <row r="136" spans="1:65" s="2" customFormat="1" ht="24.2" customHeight="1">
      <c r="A136" s="26"/>
      <c r="B136" s="149"/>
      <c r="C136" s="150" t="s">
        <v>251</v>
      </c>
      <c r="D136" s="150" t="s">
        <v>229</v>
      </c>
      <c r="E136" s="151" t="s">
        <v>2448</v>
      </c>
      <c r="F136" s="152" t="s">
        <v>2449</v>
      </c>
      <c r="G136" s="153" t="s">
        <v>352</v>
      </c>
      <c r="H136" s="154">
        <v>81.406999999999996</v>
      </c>
      <c r="I136" s="155">
        <v>26.3</v>
      </c>
      <c r="J136" s="155">
        <f t="shared" si="0"/>
        <v>2141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233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2141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2141</v>
      </c>
      <c r="BL136" s="14" t="s">
        <v>233</v>
      </c>
      <c r="BM136" s="161" t="s">
        <v>254</v>
      </c>
    </row>
    <row r="137" spans="1:65" s="12" customFormat="1" ht="22.9" customHeight="1">
      <c r="B137" s="137"/>
      <c r="D137" s="138" t="s">
        <v>70</v>
      </c>
      <c r="E137" s="147" t="s">
        <v>233</v>
      </c>
      <c r="F137" s="147" t="s">
        <v>1711</v>
      </c>
      <c r="J137" s="148">
        <f>BK137</f>
        <v>556.16000000000008</v>
      </c>
      <c r="L137" s="137"/>
      <c r="M137" s="141"/>
      <c r="N137" s="142"/>
      <c r="O137" s="142"/>
      <c r="P137" s="143">
        <f>SUM(P138:P142)</f>
        <v>0</v>
      </c>
      <c r="Q137" s="142"/>
      <c r="R137" s="143">
        <f>SUM(R138:R142)</f>
        <v>0</v>
      </c>
      <c r="S137" s="142"/>
      <c r="T137" s="144">
        <f>SUM(T138:T142)</f>
        <v>0</v>
      </c>
      <c r="AR137" s="138" t="s">
        <v>78</v>
      </c>
      <c r="AT137" s="145" t="s">
        <v>70</v>
      </c>
      <c r="AU137" s="145" t="s">
        <v>78</v>
      </c>
      <c r="AY137" s="138" t="s">
        <v>226</v>
      </c>
      <c r="BK137" s="146">
        <f>SUM(BK138:BK142)</f>
        <v>556.16000000000008</v>
      </c>
    </row>
    <row r="138" spans="1:65" s="2" customFormat="1" ht="37.9" customHeight="1">
      <c r="A138" s="26"/>
      <c r="B138" s="149"/>
      <c r="C138" s="150" t="s">
        <v>243</v>
      </c>
      <c r="D138" s="150" t="s">
        <v>229</v>
      </c>
      <c r="E138" s="151" t="s">
        <v>1786</v>
      </c>
      <c r="F138" s="152" t="s">
        <v>1787</v>
      </c>
      <c r="G138" s="153" t="s">
        <v>352</v>
      </c>
      <c r="H138" s="154">
        <v>0.39600000000000002</v>
      </c>
      <c r="I138" s="155">
        <v>55.12</v>
      </c>
      <c r="J138" s="155">
        <f>ROUND(I138*H138,2)</f>
        <v>21.83</v>
      </c>
      <c r="K138" s="156"/>
      <c r="L138" s="27"/>
      <c r="M138" s="157" t="s">
        <v>1</v>
      </c>
      <c r="N138" s="158" t="s">
        <v>37</v>
      </c>
      <c r="O138" s="159">
        <v>0</v>
      </c>
      <c r="P138" s="159">
        <f>O138*H138</f>
        <v>0</v>
      </c>
      <c r="Q138" s="159">
        <v>0</v>
      </c>
      <c r="R138" s="159">
        <f>Q138*H138</f>
        <v>0</v>
      </c>
      <c r="S138" s="159">
        <v>0</v>
      </c>
      <c r="T138" s="160">
        <f>S138*H138</f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233</v>
      </c>
      <c r="AT138" s="161" t="s">
        <v>229</v>
      </c>
      <c r="AU138" s="161" t="s">
        <v>83</v>
      </c>
      <c r="AY138" s="14" t="s">
        <v>226</v>
      </c>
      <c r="BE138" s="162">
        <f>IF(N138="základná",J138,0)</f>
        <v>0</v>
      </c>
      <c r="BF138" s="162">
        <f>IF(N138="znížená",J138,0)</f>
        <v>21.83</v>
      </c>
      <c r="BG138" s="162">
        <f>IF(N138="zákl. prenesená",J138,0)</f>
        <v>0</v>
      </c>
      <c r="BH138" s="162">
        <f>IF(N138="zníž. prenesená",J138,0)</f>
        <v>0</v>
      </c>
      <c r="BI138" s="162">
        <f>IF(N138="nulová",J138,0)</f>
        <v>0</v>
      </c>
      <c r="BJ138" s="14" t="s">
        <v>83</v>
      </c>
      <c r="BK138" s="162">
        <f>ROUND(I138*H138,2)</f>
        <v>21.83</v>
      </c>
      <c r="BL138" s="14" t="s">
        <v>233</v>
      </c>
      <c r="BM138" s="161" t="s">
        <v>257</v>
      </c>
    </row>
    <row r="139" spans="1:65" s="2" customFormat="1" ht="24.2" customHeight="1">
      <c r="A139" s="26"/>
      <c r="B139" s="149"/>
      <c r="C139" s="150" t="s">
        <v>227</v>
      </c>
      <c r="D139" s="150" t="s">
        <v>229</v>
      </c>
      <c r="E139" s="151" t="s">
        <v>2450</v>
      </c>
      <c r="F139" s="152" t="s">
        <v>2451</v>
      </c>
      <c r="G139" s="153" t="s">
        <v>352</v>
      </c>
      <c r="H139" s="154">
        <v>0.19600000000000001</v>
      </c>
      <c r="I139" s="155">
        <v>101.5</v>
      </c>
      <c r="J139" s="155">
        <f>ROUND(I139*H139,2)</f>
        <v>19.89</v>
      </c>
      <c r="K139" s="156"/>
      <c r="L139" s="27"/>
      <c r="M139" s="157" t="s">
        <v>1</v>
      </c>
      <c r="N139" s="158" t="s">
        <v>37</v>
      </c>
      <c r="O139" s="159">
        <v>0</v>
      </c>
      <c r="P139" s="159">
        <f>O139*H139</f>
        <v>0</v>
      </c>
      <c r="Q139" s="159">
        <v>0</v>
      </c>
      <c r="R139" s="159">
        <f>Q139*H139</f>
        <v>0</v>
      </c>
      <c r="S139" s="159">
        <v>0</v>
      </c>
      <c r="T139" s="160">
        <f>S139*H139</f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233</v>
      </c>
      <c r="AT139" s="161" t="s">
        <v>229</v>
      </c>
      <c r="AU139" s="161" t="s">
        <v>83</v>
      </c>
      <c r="AY139" s="14" t="s">
        <v>226</v>
      </c>
      <c r="BE139" s="162">
        <f>IF(N139="základná",J139,0)</f>
        <v>0</v>
      </c>
      <c r="BF139" s="162">
        <f>IF(N139="znížená",J139,0)</f>
        <v>19.89</v>
      </c>
      <c r="BG139" s="162">
        <f>IF(N139="zákl. prenesená",J139,0)</f>
        <v>0</v>
      </c>
      <c r="BH139" s="162">
        <f>IF(N139="zníž. prenesená",J139,0)</f>
        <v>0</v>
      </c>
      <c r="BI139" s="162">
        <f>IF(N139="nulová",J139,0)</f>
        <v>0</v>
      </c>
      <c r="BJ139" s="14" t="s">
        <v>83</v>
      </c>
      <c r="BK139" s="162">
        <f>ROUND(I139*H139,2)</f>
        <v>19.89</v>
      </c>
      <c r="BL139" s="14" t="s">
        <v>233</v>
      </c>
      <c r="BM139" s="161" t="s">
        <v>260</v>
      </c>
    </row>
    <row r="140" spans="1:65" s="2" customFormat="1" ht="33" customHeight="1">
      <c r="A140" s="26"/>
      <c r="B140" s="149"/>
      <c r="C140" s="150" t="s">
        <v>247</v>
      </c>
      <c r="D140" s="150" t="s">
        <v>229</v>
      </c>
      <c r="E140" s="151" t="s">
        <v>2362</v>
      </c>
      <c r="F140" s="152" t="s">
        <v>2363</v>
      </c>
      <c r="G140" s="153" t="s">
        <v>238</v>
      </c>
      <c r="H140" s="154">
        <v>0.56000000000000005</v>
      </c>
      <c r="I140" s="155">
        <v>16.14</v>
      </c>
      <c r="J140" s="155">
        <f>ROUND(I140*H140,2)</f>
        <v>9.0399999999999991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>O140*H140</f>
        <v>0</v>
      </c>
      <c r="Q140" s="159">
        <v>0</v>
      </c>
      <c r="R140" s="159">
        <f>Q140*H140</f>
        <v>0</v>
      </c>
      <c r="S140" s="159">
        <v>0</v>
      </c>
      <c r="T140" s="160">
        <f>S140*H140</f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233</v>
      </c>
      <c r="AT140" s="161" t="s">
        <v>229</v>
      </c>
      <c r="AU140" s="161" t="s">
        <v>83</v>
      </c>
      <c r="AY140" s="14" t="s">
        <v>226</v>
      </c>
      <c r="BE140" s="162">
        <f>IF(N140="základná",J140,0)</f>
        <v>0</v>
      </c>
      <c r="BF140" s="162">
        <f>IF(N140="znížená",J140,0)</f>
        <v>9.0399999999999991</v>
      </c>
      <c r="BG140" s="162">
        <f>IF(N140="zákl. prenesená",J140,0)</f>
        <v>0</v>
      </c>
      <c r="BH140" s="162">
        <f>IF(N140="zníž. prenesená",J140,0)</f>
        <v>0</v>
      </c>
      <c r="BI140" s="162">
        <f>IF(N140="nulová",J140,0)</f>
        <v>0</v>
      </c>
      <c r="BJ140" s="14" t="s">
        <v>83</v>
      </c>
      <c r="BK140" s="162">
        <f>ROUND(I140*H140,2)</f>
        <v>9.0399999999999991</v>
      </c>
      <c r="BL140" s="14" t="s">
        <v>233</v>
      </c>
      <c r="BM140" s="161" t="s">
        <v>7</v>
      </c>
    </row>
    <row r="141" spans="1:65" s="2" customFormat="1" ht="16.5" customHeight="1">
      <c r="A141" s="26"/>
      <c r="B141" s="149"/>
      <c r="C141" s="150" t="s">
        <v>263</v>
      </c>
      <c r="D141" s="150" t="s">
        <v>229</v>
      </c>
      <c r="E141" s="151" t="s">
        <v>2059</v>
      </c>
      <c r="F141" s="152" t="s">
        <v>2452</v>
      </c>
      <c r="G141" s="153" t="s">
        <v>238</v>
      </c>
      <c r="H141" s="154">
        <v>140</v>
      </c>
      <c r="I141" s="155">
        <v>1.62</v>
      </c>
      <c r="J141" s="155">
        <f>ROUND(I141*H141,2)</f>
        <v>226.8</v>
      </c>
      <c r="K141" s="156"/>
      <c r="L141" s="27"/>
      <c r="M141" s="157" t="s">
        <v>1</v>
      </c>
      <c r="N141" s="158" t="s">
        <v>37</v>
      </c>
      <c r="O141" s="159">
        <v>0</v>
      </c>
      <c r="P141" s="159">
        <f>O141*H141</f>
        <v>0</v>
      </c>
      <c r="Q141" s="159">
        <v>0</v>
      </c>
      <c r="R141" s="159">
        <f>Q141*H141</f>
        <v>0</v>
      </c>
      <c r="S141" s="159">
        <v>0</v>
      </c>
      <c r="T141" s="160">
        <f>S141*H141</f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233</v>
      </c>
      <c r="AT141" s="161" t="s">
        <v>229</v>
      </c>
      <c r="AU141" s="161" t="s">
        <v>83</v>
      </c>
      <c r="AY141" s="14" t="s">
        <v>226</v>
      </c>
      <c r="BE141" s="162">
        <f>IF(N141="základná",J141,0)</f>
        <v>0</v>
      </c>
      <c r="BF141" s="162">
        <f>IF(N141="znížená",J141,0)</f>
        <v>226.8</v>
      </c>
      <c r="BG141" s="162">
        <f>IF(N141="zákl. prenesená",J141,0)</f>
        <v>0</v>
      </c>
      <c r="BH141" s="162">
        <f>IF(N141="zníž. prenesená",J141,0)</f>
        <v>0</v>
      </c>
      <c r="BI141" s="162">
        <f>IF(N141="nulová",J141,0)</f>
        <v>0</v>
      </c>
      <c r="BJ141" s="14" t="s">
        <v>83</v>
      </c>
      <c r="BK141" s="162">
        <f>ROUND(I141*H141,2)</f>
        <v>226.8</v>
      </c>
      <c r="BL141" s="14" t="s">
        <v>233</v>
      </c>
      <c r="BM141" s="161" t="s">
        <v>266</v>
      </c>
    </row>
    <row r="142" spans="1:65" s="2" customFormat="1" ht="16.5" customHeight="1">
      <c r="A142" s="26"/>
      <c r="B142" s="149"/>
      <c r="C142" s="167" t="s">
        <v>250</v>
      </c>
      <c r="D142" s="167" t="s">
        <v>362</v>
      </c>
      <c r="E142" s="168" t="s">
        <v>2453</v>
      </c>
      <c r="F142" s="169" t="s">
        <v>2454</v>
      </c>
      <c r="G142" s="170" t="s">
        <v>238</v>
      </c>
      <c r="H142" s="171">
        <v>140</v>
      </c>
      <c r="I142" s="172">
        <v>1.99</v>
      </c>
      <c r="J142" s="172">
        <f>ROUND(I142*H142,2)</f>
        <v>278.60000000000002</v>
      </c>
      <c r="K142" s="173"/>
      <c r="L142" s="174"/>
      <c r="M142" s="175" t="s">
        <v>1</v>
      </c>
      <c r="N142" s="176" t="s">
        <v>37</v>
      </c>
      <c r="O142" s="159">
        <v>0</v>
      </c>
      <c r="P142" s="159">
        <f>O142*H142</f>
        <v>0</v>
      </c>
      <c r="Q142" s="159">
        <v>0</v>
      </c>
      <c r="R142" s="159">
        <f>Q142*H142</f>
        <v>0</v>
      </c>
      <c r="S142" s="159">
        <v>0</v>
      </c>
      <c r="T142" s="160">
        <f>S142*H142</f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243</v>
      </c>
      <c r="AT142" s="161" t="s">
        <v>362</v>
      </c>
      <c r="AU142" s="161" t="s">
        <v>83</v>
      </c>
      <c r="AY142" s="14" t="s">
        <v>226</v>
      </c>
      <c r="BE142" s="162">
        <f>IF(N142="základná",J142,0)</f>
        <v>0</v>
      </c>
      <c r="BF142" s="162">
        <f>IF(N142="znížená",J142,0)</f>
        <v>278.60000000000002</v>
      </c>
      <c r="BG142" s="162">
        <f>IF(N142="zákl. prenesená",J142,0)</f>
        <v>0</v>
      </c>
      <c r="BH142" s="162">
        <f>IF(N142="zníž. prenesená",J142,0)</f>
        <v>0</v>
      </c>
      <c r="BI142" s="162">
        <f>IF(N142="nulová",J142,0)</f>
        <v>0</v>
      </c>
      <c r="BJ142" s="14" t="s">
        <v>83</v>
      </c>
      <c r="BK142" s="162">
        <f>ROUND(I142*H142,2)</f>
        <v>278.60000000000002</v>
      </c>
      <c r="BL142" s="14" t="s">
        <v>233</v>
      </c>
      <c r="BM142" s="161" t="s">
        <v>270</v>
      </c>
    </row>
    <row r="143" spans="1:65" s="12" customFormat="1" ht="22.9" customHeight="1">
      <c r="B143" s="137"/>
      <c r="D143" s="138" t="s">
        <v>70</v>
      </c>
      <c r="E143" s="147" t="s">
        <v>243</v>
      </c>
      <c r="F143" s="147" t="s">
        <v>1788</v>
      </c>
      <c r="J143" s="148">
        <f>BK143</f>
        <v>53.62</v>
      </c>
      <c r="L143" s="137"/>
      <c r="M143" s="141"/>
      <c r="N143" s="142"/>
      <c r="O143" s="142"/>
      <c r="P143" s="143">
        <f>SUM(P144:P149)</f>
        <v>0</v>
      </c>
      <c r="Q143" s="142"/>
      <c r="R143" s="143">
        <f>SUM(R144:R149)</f>
        <v>0</v>
      </c>
      <c r="S143" s="142"/>
      <c r="T143" s="144">
        <f>SUM(T144:T149)</f>
        <v>0</v>
      </c>
      <c r="AR143" s="138" t="s">
        <v>78</v>
      </c>
      <c r="AT143" s="145" t="s">
        <v>70</v>
      </c>
      <c r="AU143" s="145" t="s">
        <v>78</v>
      </c>
      <c r="AY143" s="138" t="s">
        <v>226</v>
      </c>
      <c r="BK143" s="146">
        <f>SUM(BK144:BK149)</f>
        <v>53.62</v>
      </c>
    </row>
    <row r="144" spans="1:65" s="2" customFormat="1" ht="24.2" customHeight="1">
      <c r="A144" s="26"/>
      <c r="B144" s="149"/>
      <c r="C144" s="150" t="s">
        <v>273</v>
      </c>
      <c r="D144" s="150" t="s">
        <v>229</v>
      </c>
      <c r="E144" s="151" t="s">
        <v>2306</v>
      </c>
      <c r="F144" s="152" t="s">
        <v>2307</v>
      </c>
      <c r="G144" s="153" t="s">
        <v>232</v>
      </c>
      <c r="H144" s="154">
        <v>1.5</v>
      </c>
      <c r="I144" s="155">
        <v>2.79</v>
      </c>
      <c r="J144" s="155">
        <f t="shared" ref="J144:J149" si="10">ROUND(I144*H144,2)</f>
        <v>4.1900000000000004</v>
      </c>
      <c r="K144" s="156"/>
      <c r="L144" s="27"/>
      <c r="M144" s="157" t="s">
        <v>1</v>
      </c>
      <c r="N144" s="158" t="s">
        <v>37</v>
      </c>
      <c r="O144" s="159">
        <v>0</v>
      </c>
      <c r="P144" s="159">
        <f t="shared" ref="P144:P149" si="11">O144*H144</f>
        <v>0</v>
      </c>
      <c r="Q144" s="159">
        <v>0</v>
      </c>
      <c r="R144" s="159">
        <f t="shared" ref="R144:R149" si="12">Q144*H144</f>
        <v>0</v>
      </c>
      <c r="S144" s="159">
        <v>0</v>
      </c>
      <c r="T144" s="160">
        <f t="shared" ref="T144:T149" si="13">S144*H144</f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233</v>
      </c>
      <c r="AT144" s="161" t="s">
        <v>229</v>
      </c>
      <c r="AU144" s="161" t="s">
        <v>83</v>
      </c>
      <c r="AY144" s="14" t="s">
        <v>226</v>
      </c>
      <c r="BE144" s="162">
        <f t="shared" ref="BE144:BE149" si="14">IF(N144="základná",J144,0)</f>
        <v>0</v>
      </c>
      <c r="BF144" s="162">
        <f t="shared" ref="BF144:BF149" si="15">IF(N144="znížená",J144,0)</f>
        <v>4.1900000000000004</v>
      </c>
      <c r="BG144" s="162">
        <f t="shared" ref="BG144:BG149" si="16">IF(N144="zákl. prenesená",J144,0)</f>
        <v>0</v>
      </c>
      <c r="BH144" s="162">
        <f t="shared" ref="BH144:BH149" si="17">IF(N144="zníž. prenesená",J144,0)</f>
        <v>0</v>
      </c>
      <c r="BI144" s="162">
        <f t="shared" ref="BI144:BI149" si="18">IF(N144="nulová",J144,0)</f>
        <v>0</v>
      </c>
      <c r="BJ144" s="14" t="s">
        <v>83</v>
      </c>
      <c r="BK144" s="162">
        <f t="shared" ref="BK144:BK149" si="19">ROUND(I144*H144,2)</f>
        <v>4.1900000000000004</v>
      </c>
      <c r="BL144" s="14" t="s">
        <v>233</v>
      </c>
      <c r="BM144" s="161" t="s">
        <v>276</v>
      </c>
    </row>
    <row r="145" spans="1:65" s="2" customFormat="1" ht="24.2" customHeight="1">
      <c r="A145" s="26"/>
      <c r="B145" s="149"/>
      <c r="C145" s="167" t="s">
        <v>254</v>
      </c>
      <c r="D145" s="167" t="s">
        <v>362</v>
      </c>
      <c r="E145" s="168" t="s">
        <v>2455</v>
      </c>
      <c r="F145" s="169" t="s">
        <v>2456</v>
      </c>
      <c r="G145" s="170" t="s">
        <v>269</v>
      </c>
      <c r="H145" s="171">
        <v>1</v>
      </c>
      <c r="I145" s="172">
        <v>10.130000000000001</v>
      </c>
      <c r="J145" s="172">
        <f t="shared" si="10"/>
        <v>10.130000000000001</v>
      </c>
      <c r="K145" s="173"/>
      <c r="L145" s="174"/>
      <c r="M145" s="175" t="s">
        <v>1</v>
      </c>
      <c r="N145" s="176" t="s">
        <v>37</v>
      </c>
      <c r="O145" s="159">
        <v>0</v>
      </c>
      <c r="P145" s="159">
        <f t="shared" si="11"/>
        <v>0</v>
      </c>
      <c r="Q145" s="159">
        <v>0</v>
      </c>
      <c r="R145" s="159">
        <f t="shared" si="12"/>
        <v>0</v>
      </c>
      <c r="S145" s="159">
        <v>0</v>
      </c>
      <c r="T145" s="160">
        <f t="shared" si="1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243</v>
      </c>
      <c r="AT145" s="161" t="s">
        <v>362</v>
      </c>
      <c r="AU145" s="161" t="s">
        <v>83</v>
      </c>
      <c r="AY145" s="14" t="s">
        <v>226</v>
      </c>
      <c r="BE145" s="162">
        <f t="shared" si="14"/>
        <v>0</v>
      </c>
      <c r="BF145" s="162">
        <f t="shared" si="15"/>
        <v>10.130000000000001</v>
      </c>
      <c r="BG145" s="162">
        <f t="shared" si="16"/>
        <v>0</v>
      </c>
      <c r="BH145" s="162">
        <f t="shared" si="17"/>
        <v>0</v>
      </c>
      <c r="BI145" s="162">
        <f t="shared" si="18"/>
        <v>0</v>
      </c>
      <c r="BJ145" s="14" t="s">
        <v>83</v>
      </c>
      <c r="BK145" s="162">
        <f t="shared" si="19"/>
        <v>10.130000000000001</v>
      </c>
      <c r="BL145" s="14" t="s">
        <v>233</v>
      </c>
      <c r="BM145" s="161" t="s">
        <v>279</v>
      </c>
    </row>
    <row r="146" spans="1:65" s="2" customFormat="1" ht="24.2" customHeight="1">
      <c r="A146" s="26"/>
      <c r="B146" s="149"/>
      <c r="C146" s="167" t="s">
        <v>280</v>
      </c>
      <c r="D146" s="167" t="s">
        <v>362</v>
      </c>
      <c r="E146" s="168" t="s">
        <v>2308</v>
      </c>
      <c r="F146" s="169" t="s">
        <v>2457</v>
      </c>
      <c r="G146" s="170" t="s">
        <v>269</v>
      </c>
      <c r="H146" s="171">
        <v>1</v>
      </c>
      <c r="I146" s="172">
        <v>14.1</v>
      </c>
      <c r="J146" s="172">
        <f t="shared" si="10"/>
        <v>14.1</v>
      </c>
      <c r="K146" s="173"/>
      <c r="L146" s="174"/>
      <c r="M146" s="175" t="s">
        <v>1</v>
      </c>
      <c r="N146" s="176" t="s">
        <v>37</v>
      </c>
      <c r="O146" s="159">
        <v>0</v>
      </c>
      <c r="P146" s="159">
        <f t="shared" si="11"/>
        <v>0</v>
      </c>
      <c r="Q146" s="159">
        <v>0</v>
      </c>
      <c r="R146" s="159">
        <f t="shared" si="12"/>
        <v>0</v>
      </c>
      <c r="S146" s="159">
        <v>0</v>
      </c>
      <c r="T146" s="160">
        <f t="shared" si="1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243</v>
      </c>
      <c r="AT146" s="161" t="s">
        <v>362</v>
      </c>
      <c r="AU146" s="161" t="s">
        <v>83</v>
      </c>
      <c r="AY146" s="14" t="s">
        <v>226</v>
      </c>
      <c r="BE146" s="162">
        <f t="shared" si="14"/>
        <v>0</v>
      </c>
      <c r="BF146" s="162">
        <f t="shared" si="15"/>
        <v>14.1</v>
      </c>
      <c r="BG146" s="162">
        <f t="shared" si="16"/>
        <v>0</v>
      </c>
      <c r="BH146" s="162">
        <f t="shared" si="17"/>
        <v>0</v>
      </c>
      <c r="BI146" s="162">
        <f t="shared" si="18"/>
        <v>0</v>
      </c>
      <c r="BJ146" s="14" t="s">
        <v>83</v>
      </c>
      <c r="BK146" s="162">
        <f t="shared" si="19"/>
        <v>14.1</v>
      </c>
      <c r="BL146" s="14" t="s">
        <v>233</v>
      </c>
      <c r="BM146" s="161" t="s">
        <v>283</v>
      </c>
    </row>
    <row r="147" spans="1:65" s="2" customFormat="1" ht="16.5" customHeight="1">
      <c r="A147" s="26"/>
      <c r="B147" s="149"/>
      <c r="C147" s="150" t="s">
        <v>257</v>
      </c>
      <c r="D147" s="150" t="s">
        <v>229</v>
      </c>
      <c r="E147" s="151" t="s">
        <v>2414</v>
      </c>
      <c r="F147" s="152" t="s">
        <v>2415</v>
      </c>
      <c r="G147" s="153" t="s">
        <v>269</v>
      </c>
      <c r="H147" s="154">
        <v>2</v>
      </c>
      <c r="I147" s="155">
        <v>4.88</v>
      </c>
      <c r="J147" s="155">
        <f t="shared" si="10"/>
        <v>9.76</v>
      </c>
      <c r="K147" s="156"/>
      <c r="L147" s="27"/>
      <c r="M147" s="157" t="s">
        <v>1</v>
      </c>
      <c r="N147" s="158" t="s">
        <v>37</v>
      </c>
      <c r="O147" s="159">
        <v>0</v>
      </c>
      <c r="P147" s="159">
        <f t="shared" si="11"/>
        <v>0</v>
      </c>
      <c r="Q147" s="159">
        <v>0</v>
      </c>
      <c r="R147" s="159">
        <f t="shared" si="12"/>
        <v>0</v>
      </c>
      <c r="S147" s="159">
        <v>0</v>
      </c>
      <c r="T147" s="160">
        <f t="shared" si="1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233</v>
      </c>
      <c r="AT147" s="161" t="s">
        <v>229</v>
      </c>
      <c r="AU147" s="161" t="s">
        <v>83</v>
      </c>
      <c r="AY147" s="14" t="s">
        <v>226</v>
      </c>
      <c r="BE147" s="162">
        <f t="shared" si="14"/>
        <v>0</v>
      </c>
      <c r="BF147" s="162">
        <f t="shared" si="15"/>
        <v>9.76</v>
      </c>
      <c r="BG147" s="162">
        <f t="shared" si="16"/>
        <v>0</v>
      </c>
      <c r="BH147" s="162">
        <f t="shared" si="17"/>
        <v>0</v>
      </c>
      <c r="BI147" s="162">
        <f t="shared" si="18"/>
        <v>0</v>
      </c>
      <c r="BJ147" s="14" t="s">
        <v>83</v>
      </c>
      <c r="BK147" s="162">
        <f t="shared" si="19"/>
        <v>9.76</v>
      </c>
      <c r="BL147" s="14" t="s">
        <v>233</v>
      </c>
      <c r="BM147" s="161" t="s">
        <v>288</v>
      </c>
    </row>
    <row r="148" spans="1:65" s="2" customFormat="1" ht="21.75" customHeight="1">
      <c r="A148" s="26"/>
      <c r="B148" s="149"/>
      <c r="C148" s="167" t="s">
        <v>293</v>
      </c>
      <c r="D148" s="167" t="s">
        <v>362</v>
      </c>
      <c r="E148" s="168" t="s">
        <v>2416</v>
      </c>
      <c r="F148" s="169" t="s">
        <v>2417</v>
      </c>
      <c r="G148" s="170" t="s">
        <v>269</v>
      </c>
      <c r="H148" s="171">
        <v>2</v>
      </c>
      <c r="I148" s="172">
        <v>6.31</v>
      </c>
      <c r="J148" s="172">
        <f t="shared" si="10"/>
        <v>12.62</v>
      </c>
      <c r="K148" s="173"/>
      <c r="L148" s="174"/>
      <c r="M148" s="175" t="s">
        <v>1</v>
      </c>
      <c r="N148" s="176" t="s">
        <v>37</v>
      </c>
      <c r="O148" s="159">
        <v>0</v>
      </c>
      <c r="P148" s="159">
        <f t="shared" si="11"/>
        <v>0</v>
      </c>
      <c r="Q148" s="159">
        <v>0</v>
      </c>
      <c r="R148" s="159">
        <f t="shared" si="12"/>
        <v>0</v>
      </c>
      <c r="S148" s="159">
        <v>0</v>
      </c>
      <c r="T148" s="160">
        <f t="shared" si="1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243</v>
      </c>
      <c r="AT148" s="161" t="s">
        <v>362</v>
      </c>
      <c r="AU148" s="161" t="s">
        <v>83</v>
      </c>
      <c r="AY148" s="14" t="s">
        <v>226</v>
      </c>
      <c r="BE148" s="162">
        <f t="shared" si="14"/>
        <v>0</v>
      </c>
      <c r="BF148" s="162">
        <f t="shared" si="15"/>
        <v>12.62</v>
      </c>
      <c r="BG148" s="162">
        <f t="shared" si="16"/>
        <v>0</v>
      </c>
      <c r="BH148" s="162">
        <f t="shared" si="17"/>
        <v>0</v>
      </c>
      <c r="BI148" s="162">
        <f t="shared" si="18"/>
        <v>0</v>
      </c>
      <c r="BJ148" s="14" t="s">
        <v>83</v>
      </c>
      <c r="BK148" s="162">
        <f t="shared" si="19"/>
        <v>12.62</v>
      </c>
      <c r="BL148" s="14" t="s">
        <v>233</v>
      </c>
      <c r="BM148" s="161" t="s">
        <v>296</v>
      </c>
    </row>
    <row r="149" spans="1:65" s="2" customFormat="1" ht="16.5" customHeight="1">
      <c r="A149" s="26"/>
      <c r="B149" s="149"/>
      <c r="C149" s="150" t="s">
        <v>260</v>
      </c>
      <c r="D149" s="150" t="s">
        <v>229</v>
      </c>
      <c r="E149" s="151" t="s">
        <v>2330</v>
      </c>
      <c r="F149" s="152" t="s">
        <v>2331</v>
      </c>
      <c r="G149" s="153" t="s">
        <v>232</v>
      </c>
      <c r="H149" s="154">
        <v>1.5</v>
      </c>
      <c r="I149" s="155">
        <v>1.88</v>
      </c>
      <c r="J149" s="155">
        <f t="shared" si="10"/>
        <v>2.82</v>
      </c>
      <c r="K149" s="156"/>
      <c r="L149" s="27"/>
      <c r="M149" s="157" t="s">
        <v>1</v>
      </c>
      <c r="N149" s="158" t="s">
        <v>37</v>
      </c>
      <c r="O149" s="159">
        <v>0</v>
      </c>
      <c r="P149" s="159">
        <f t="shared" si="11"/>
        <v>0</v>
      </c>
      <c r="Q149" s="159">
        <v>0</v>
      </c>
      <c r="R149" s="159">
        <f t="shared" si="12"/>
        <v>0</v>
      </c>
      <c r="S149" s="159">
        <v>0</v>
      </c>
      <c r="T149" s="160">
        <f t="shared" si="1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233</v>
      </c>
      <c r="AT149" s="161" t="s">
        <v>229</v>
      </c>
      <c r="AU149" s="161" t="s">
        <v>83</v>
      </c>
      <c r="AY149" s="14" t="s">
        <v>226</v>
      </c>
      <c r="BE149" s="162">
        <f t="shared" si="14"/>
        <v>0</v>
      </c>
      <c r="BF149" s="162">
        <f t="shared" si="15"/>
        <v>2.82</v>
      </c>
      <c r="BG149" s="162">
        <f t="shared" si="16"/>
        <v>0</v>
      </c>
      <c r="BH149" s="162">
        <f t="shared" si="17"/>
        <v>0</v>
      </c>
      <c r="BI149" s="162">
        <f t="shared" si="18"/>
        <v>0</v>
      </c>
      <c r="BJ149" s="14" t="s">
        <v>83</v>
      </c>
      <c r="BK149" s="162">
        <f t="shared" si="19"/>
        <v>2.82</v>
      </c>
      <c r="BL149" s="14" t="s">
        <v>233</v>
      </c>
      <c r="BM149" s="161" t="s">
        <v>299</v>
      </c>
    </row>
    <row r="150" spans="1:65" s="12" customFormat="1" ht="22.9" customHeight="1">
      <c r="B150" s="137"/>
      <c r="D150" s="138" t="s">
        <v>70</v>
      </c>
      <c r="E150" s="147" t="s">
        <v>2435</v>
      </c>
      <c r="F150" s="147" t="s">
        <v>2436</v>
      </c>
      <c r="J150" s="148">
        <f>BK150</f>
        <v>1098.72</v>
      </c>
      <c r="L150" s="137"/>
      <c r="M150" s="141"/>
      <c r="N150" s="142"/>
      <c r="O150" s="142"/>
      <c r="P150" s="143">
        <f>SUM(P151:P161)</f>
        <v>0</v>
      </c>
      <c r="Q150" s="142"/>
      <c r="R150" s="143">
        <f>SUM(R151:R161)</f>
        <v>0</v>
      </c>
      <c r="S150" s="142"/>
      <c r="T150" s="144">
        <f>SUM(T151:T161)</f>
        <v>0</v>
      </c>
      <c r="AR150" s="138" t="s">
        <v>78</v>
      </c>
      <c r="AT150" s="145" t="s">
        <v>70</v>
      </c>
      <c r="AU150" s="145" t="s">
        <v>78</v>
      </c>
      <c r="AY150" s="138" t="s">
        <v>226</v>
      </c>
      <c r="BK150" s="146">
        <f>SUM(BK151:BK161)</f>
        <v>1098.72</v>
      </c>
    </row>
    <row r="151" spans="1:65" s="2" customFormat="1" ht="24.2" customHeight="1">
      <c r="A151" s="26"/>
      <c r="B151" s="149"/>
      <c r="C151" s="150" t="s">
        <v>300</v>
      </c>
      <c r="D151" s="150" t="s">
        <v>229</v>
      </c>
      <c r="E151" s="151" t="s">
        <v>2462</v>
      </c>
      <c r="F151" s="152" t="s">
        <v>2463</v>
      </c>
      <c r="G151" s="153" t="s">
        <v>269</v>
      </c>
      <c r="H151" s="154">
        <v>1</v>
      </c>
      <c r="I151" s="155">
        <v>15.05</v>
      </c>
      <c r="J151" s="155">
        <f t="shared" ref="J151:J161" si="20">ROUND(I151*H151,2)</f>
        <v>15.05</v>
      </c>
      <c r="K151" s="156"/>
      <c r="L151" s="27"/>
      <c r="M151" s="157" t="s">
        <v>1</v>
      </c>
      <c r="N151" s="158" t="s">
        <v>37</v>
      </c>
      <c r="O151" s="159">
        <v>0</v>
      </c>
      <c r="P151" s="159">
        <f t="shared" ref="P151:P161" si="21">O151*H151</f>
        <v>0</v>
      </c>
      <c r="Q151" s="159">
        <v>0</v>
      </c>
      <c r="R151" s="159">
        <f t="shared" ref="R151:R161" si="22">Q151*H151</f>
        <v>0</v>
      </c>
      <c r="S151" s="159">
        <v>0</v>
      </c>
      <c r="T151" s="160">
        <f t="shared" ref="T151:T161" si="23">S151*H151</f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233</v>
      </c>
      <c r="AT151" s="161" t="s">
        <v>229</v>
      </c>
      <c r="AU151" s="161" t="s">
        <v>83</v>
      </c>
      <c r="AY151" s="14" t="s">
        <v>226</v>
      </c>
      <c r="BE151" s="162">
        <f t="shared" ref="BE151:BE161" si="24">IF(N151="základná",J151,0)</f>
        <v>0</v>
      </c>
      <c r="BF151" s="162">
        <f t="shared" ref="BF151:BF161" si="25">IF(N151="znížená",J151,0)</f>
        <v>15.05</v>
      </c>
      <c r="BG151" s="162">
        <f t="shared" ref="BG151:BG161" si="26">IF(N151="zákl. prenesená",J151,0)</f>
        <v>0</v>
      </c>
      <c r="BH151" s="162">
        <f t="shared" ref="BH151:BH161" si="27">IF(N151="zníž. prenesená",J151,0)</f>
        <v>0</v>
      </c>
      <c r="BI151" s="162">
        <f t="shared" ref="BI151:BI161" si="28">IF(N151="nulová",J151,0)</f>
        <v>0</v>
      </c>
      <c r="BJ151" s="14" t="s">
        <v>83</v>
      </c>
      <c r="BK151" s="162">
        <f t="shared" ref="BK151:BK161" si="29">ROUND(I151*H151,2)</f>
        <v>15.05</v>
      </c>
      <c r="BL151" s="14" t="s">
        <v>233</v>
      </c>
      <c r="BM151" s="161" t="s">
        <v>303</v>
      </c>
    </row>
    <row r="152" spans="1:65" s="2" customFormat="1" ht="16.5" customHeight="1">
      <c r="A152" s="26"/>
      <c r="B152" s="149"/>
      <c r="C152" s="167" t="s">
        <v>7</v>
      </c>
      <c r="D152" s="167" t="s">
        <v>362</v>
      </c>
      <c r="E152" s="168" t="s">
        <v>2464</v>
      </c>
      <c r="F152" s="169" t="s">
        <v>2465</v>
      </c>
      <c r="G152" s="170" t="s">
        <v>269</v>
      </c>
      <c r="H152" s="171">
        <v>1</v>
      </c>
      <c r="I152" s="172">
        <v>15.9</v>
      </c>
      <c r="J152" s="172">
        <f t="shared" si="20"/>
        <v>15.9</v>
      </c>
      <c r="K152" s="173"/>
      <c r="L152" s="174"/>
      <c r="M152" s="175" t="s">
        <v>1</v>
      </c>
      <c r="N152" s="176" t="s">
        <v>37</v>
      </c>
      <c r="O152" s="159">
        <v>0</v>
      </c>
      <c r="P152" s="159">
        <f t="shared" si="21"/>
        <v>0</v>
      </c>
      <c r="Q152" s="159">
        <v>0</v>
      </c>
      <c r="R152" s="159">
        <f t="shared" si="22"/>
        <v>0</v>
      </c>
      <c r="S152" s="159">
        <v>0</v>
      </c>
      <c r="T152" s="160">
        <f t="shared" si="2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243</v>
      </c>
      <c r="AT152" s="161" t="s">
        <v>362</v>
      </c>
      <c r="AU152" s="161" t="s">
        <v>83</v>
      </c>
      <c r="AY152" s="14" t="s">
        <v>226</v>
      </c>
      <c r="BE152" s="162">
        <f t="shared" si="24"/>
        <v>0</v>
      </c>
      <c r="BF152" s="162">
        <f t="shared" si="25"/>
        <v>15.9</v>
      </c>
      <c r="BG152" s="162">
        <f t="shared" si="26"/>
        <v>0</v>
      </c>
      <c r="BH152" s="162">
        <f t="shared" si="27"/>
        <v>0</v>
      </c>
      <c r="BI152" s="162">
        <f t="shared" si="28"/>
        <v>0</v>
      </c>
      <c r="BJ152" s="14" t="s">
        <v>83</v>
      </c>
      <c r="BK152" s="162">
        <f t="shared" si="29"/>
        <v>15.9</v>
      </c>
      <c r="BL152" s="14" t="s">
        <v>233</v>
      </c>
      <c r="BM152" s="161" t="s">
        <v>306</v>
      </c>
    </row>
    <row r="153" spans="1:65" s="2" customFormat="1" ht="24.2" customHeight="1">
      <c r="A153" s="26"/>
      <c r="B153" s="149"/>
      <c r="C153" s="150" t="s">
        <v>309</v>
      </c>
      <c r="D153" s="150" t="s">
        <v>229</v>
      </c>
      <c r="E153" s="151" t="s">
        <v>2466</v>
      </c>
      <c r="F153" s="152" t="s">
        <v>2467</v>
      </c>
      <c r="G153" s="153" t="s">
        <v>269</v>
      </c>
      <c r="H153" s="154">
        <v>1</v>
      </c>
      <c r="I153" s="155">
        <v>29.94</v>
      </c>
      <c r="J153" s="155">
        <f t="shared" si="20"/>
        <v>29.94</v>
      </c>
      <c r="K153" s="156"/>
      <c r="L153" s="27"/>
      <c r="M153" s="157" t="s">
        <v>1</v>
      </c>
      <c r="N153" s="158" t="s">
        <v>37</v>
      </c>
      <c r="O153" s="159">
        <v>0</v>
      </c>
      <c r="P153" s="159">
        <f t="shared" si="21"/>
        <v>0</v>
      </c>
      <c r="Q153" s="159">
        <v>0</v>
      </c>
      <c r="R153" s="159">
        <f t="shared" si="22"/>
        <v>0</v>
      </c>
      <c r="S153" s="159">
        <v>0</v>
      </c>
      <c r="T153" s="160">
        <f t="shared" si="2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233</v>
      </c>
      <c r="AT153" s="161" t="s">
        <v>229</v>
      </c>
      <c r="AU153" s="161" t="s">
        <v>83</v>
      </c>
      <c r="AY153" s="14" t="s">
        <v>226</v>
      </c>
      <c r="BE153" s="162">
        <f t="shared" si="24"/>
        <v>0</v>
      </c>
      <c r="BF153" s="162">
        <f t="shared" si="25"/>
        <v>29.94</v>
      </c>
      <c r="BG153" s="162">
        <f t="shared" si="26"/>
        <v>0</v>
      </c>
      <c r="BH153" s="162">
        <f t="shared" si="27"/>
        <v>0</v>
      </c>
      <c r="BI153" s="162">
        <f t="shared" si="28"/>
        <v>0</v>
      </c>
      <c r="BJ153" s="14" t="s">
        <v>83</v>
      </c>
      <c r="BK153" s="162">
        <f t="shared" si="29"/>
        <v>29.94</v>
      </c>
      <c r="BL153" s="14" t="s">
        <v>233</v>
      </c>
      <c r="BM153" s="161" t="s">
        <v>312</v>
      </c>
    </row>
    <row r="154" spans="1:65" s="2" customFormat="1" ht="16.5" customHeight="1">
      <c r="A154" s="26"/>
      <c r="B154" s="149"/>
      <c r="C154" s="167" t="s">
        <v>266</v>
      </c>
      <c r="D154" s="167" t="s">
        <v>362</v>
      </c>
      <c r="E154" s="168" t="s">
        <v>2468</v>
      </c>
      <c r="F154" s="169" t="s">
        <v>2552</v>
      </c>
      <c r="G154" s="170" t="s">
        <v>269</v>
      </c>
      <c r="H154" s="171">
        <v>1</v>
      </c>
      <c r="I154" s="172">
        <v>91.26</v>
      </c>
      <c r="J154" s="172">
        <f t="shared" si="20"/>
        <v>91.26</v>
      </c>
      <c r="K154" s="173"/>
      <c r="L154" s="174"/>
      <c r="M154" s="175" t="s">
        <v>1</v>
      </c>
      <c r="N154" s="176" t="s">
        <v>37</v>
      </c>
      <c r="O154" s="159">
        <v>0</v>
      </c>
      <c r="P154" s="159">
        <f t="shared" si="21"/>
        <v>0</v>
      </c>
      <c r="Q154" s="159">
        <v>0</v>
      </c>
      <c r="R154" s="159">
        <f t="shared" si="22"/>
        <v>0</v>
      </c>
      <c r="S154" s="159">
        <v>0</v>
      </c>
      <c r="T154" s="160">
        <f t="shared" si="2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243</v>
      </c>
      <c r="AT154" s="161" t="s">
        <v>362</v>
      </c>
      <c r="AU154" s="161" t="s">
        <v>83</v>
      </c>
      <c r="AY154" s="14" t="s">
        <v>226</v>
      </c>
      <c r="BE154" s="162">
        <f t="shared" si="24"/>
        <v>0</v>
      </c>
      <c r="BF154" s="162">
        <f t="shared" si="25"/>
        <v>91.26</v>
      </c>
      <c r="BG154" s="162">
        <f t="shared" si="26"/>
        <v>0</v>
      </c>
      <c r="BH154" s="162">
        <f t="shared" si="27"/>
        <v>0</v>
      </c>
      <c r="BI154" s="162">
        <f t="shared" si="28"/>
        <v>0</v>
      </c>
      <c r="BJ154" s="14" t="s">
        <v>83</v>
      </c>
      <c r="BK154" s="162">
        <f t="shared" si="29"/>
        <v>91.26</v>
      </c>
      <c r="BL154" s="14" t="s">
        <v>233</v>
      </c>
      <c r="BM154" s="161" t="s">
        <v>315</v>
      </c>
    </row>
    <row r="155" spans="1:65" s="2" customFormat="1" ht="24.2" customHeight="1">
      <c r="A155" s="26"/>
      <c r="B155" s="149"/>
      <c r="C155" s="150" t="s">
        <v>316</v>
      </c>
      <c r="D155" s="150" t="s">
        <v>229</v>
      </c>
      <c r="E155" s="151" t="s">
        <v>2470</v>
      </c>
      <c r="F155" s="152" t="s">
        <v>2471</v>
      </c>
      <c r="G155" s="153" t="s">
        <v>269</v>
      </c>
      <c r="H155" s="154">
        <v>2</v>
      </c>
      <c r="I155" s="155">
        <v>30.66</v>
      </c>
      <c r="J155" s="155">
        <f t="shared" si="20"/>
        <v>61.32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 t="shared" si="21"/>
        <v>0</v>
      </c>
      <c r="Q155" s="159">
        <v>0</v>
      </c>
      <c r="R155" s="159">
        <f t="shared" si="22"/>
        <v>0</v>
      </c>
      <c r="S155" s="159">
        <v>0</v>
      </c>
      <c r="T155" s="160">
        <f t="shared" si="2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233</v>
      </c>
      <c r="AT155" s="161" t="s">
        <v>229</v>
      </c>
      <c r="AU155" s="161" t="s">
        <v>83</v>
      </c>
      <c r="AY155" s="14" t="s">
        <v>226</v>
      </c>
      <c r="BE155" s="162">
        <f t="shared" si="24"/>
        <v>0</v>
      </c>
      <c r="BF155" s="162">
        <f t="shared" si="25"/>
        <v>61.32</v>
      </c>
      <c r="BG155" s="162">
        <f t="shared" si="26"/>
        <v>0</v>
      </c>
      <c r="BH155" s="162">
        <f t="shared" si="27"/>
        <v>0</v>
      </c>
      <c r="BI155" s="162">
        <f t="shared" si="28"/>
        <v>0</v>
      </c>
      <c r="BJ155" s="14" t="s">
        <v>83</v>
      </c>
      <c r="BK155" s="162">
        <f t="shared" si="29"/>
        <v>61.32</v>
      </c>
      <c r="BL155" s="14" t="s">
        <v>233</v>
      </c>
      <c r="BM155" s="161" t="s">
        <v>319</v>
      </c>
    </row>
    <row r="156" spans="1:65" s="2" customFormat="1" ht="16.5" customHeight="1">
      <c r="A156" s="26"/>
      <c r="B156" s="149"/>
      <c r="C156" s="167" t="s">
        <v>270</v>
      </c>
      <c r="D156" s="167" t="s">
        <v>362</v>
      </c>
      <c r="E156" s="168" t="s">
        <v>2472</v>
      </c>
      <c r="F156" s="169" t="s">
        <v>2527</v>
      </c>
      <c r="G156" s="170" t="s">
        <v>269</v>
      </c>
      <c r="H156" s="171">
        <v>2</v>
      </c>
      <c r="I156" s="172">
        <v>59.93</v>
      </c>
      <c r="J156" s="172">
        <f t="shared" si="20"/>
        <v>119.86</v>
      </c>
      <c r="K156" s="173"/>
      <c r="L156" s="174"/>
      <c r="M156" s="175" t="s">
        <v>1</v>
      </c>
      <c r="N156" s="176" t="s">
        <v>37</v>
      </c>
      <c r="O156" s="159">
        <v>0</v>
      </c>
      <c r="P156" s="159">
        <f t="shared" si="21"/>
        <v>0</v>
      </c>
      <c r="Q156" s="159">
        <v>0</v>
      </c>
      <c r="R156" s="159">
        <f t="shared" si="22"/>
        <v>0</v>
      </c>
      <c r="S156" s="159">
        <v>0</v>
      </c>
      <c r="T156" s="160">
        <f t="shared" si="2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243</v>
      </c>
      <c r="AT156" s="161" t="s">
        <v>362</v>
      </c>
      <c r="AU156" s="161" t="s">
        <v>83</v>
      </c>
      <c r="AY156" s="14" t="s">
        <v>226</v>
      </c>
      <c r="BE156" s="162">
        <f t="shared" si="24"/>
        <v>0</v>
      </c>
      <c r="BF156" s="162">
        <f t="shared" si="25"/>
        <v>119.86</v>
      </c>
      <c r="BG156" s="162">
        <f t="shared" si="26"/>
        <v>0</v>
      </c>
      <c r="BH156" s="162">
        <f t="shared" si="27"/>
        <v>0</v>
      </c>
      <c r="BI156" s="162">
        <f t="shared" si="28"/>
        <v>0</v>
      </c>
      <c r="BJ156" s="14" t="s">
        <v>83</v>
      </c>
      <c r="BK156" s="162">
        <f t="shared" si="29"/>
        <v>119.86</v>
      </c>
      <c r="BL156" s="14" t="s">
        <v>233</v>
      </c>
      <c r="BM156" s="161" t="s">
        <v>324</v>
      </c>
    </row>
    <row r="157" spans="1:65" s="2" customFormat="1" ht="24.2" customHeight="1">
      <c r="A157" s="26"/>
      <c r="B157" s="149"/>
      <c r="C157" s="150" t="s">
        <v>327</v>
      </c>
      <c r="D157" s="150" t="s">
        <v>229</v>
      </c>
      <c r="E157" s="151" t="s">
        <v>2458</v>
      </c>
      <c r="F157" s="152" t="s">
        <v>2459</v>
      </c>
      <c r="G157" s="153" t="s">
        <v>269</v>
      </c>
      <c r="H157" s="154">
        <v>1</v>
      </c>
      <c r="I157" s="155">
        <v>107.82</v>
      </c>
      <c r="J157" s="155">
        <f t="shared" si="20"/>
        <v>107.82</v>
      </c>
      <c r="K157" s="156"/>
      <c r="L157" s="27"/>
      <c r="M157" s="157" t="s">
        <v>1</v>
      </c>
      <c r="N157" s="158" t="s">
        <v>37</v>
      </c>
      <c r="O157" s="159">
        <v>0</v>
      </c>
      <c r="P157" s="159">
        <f t="shared" si="21"/>
        <v>0</v>
      </c>
      <c r="Q157" s="159">
        <v>0</v>
      </c>
      <c r="R157" s="159">
        <f t="shared" si="22"/>
        <v>0</v>
      </c>
      <c r="S157" s="159">
        <v>0</v>
      </c>
      <c r="T157" s="160">
        <f t="shared" si="2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233</v>
      </c>
      <c r="AT157" s="161" t="s">
        <v>229</v>
      </c>
      <c r="AU157" s="161" t="s">
        <v>83</v>
      </c>
      <c r="AY157" s="14" t="s">
        <v>226</v>
      </c>
      <c r="BE157" s="162">
        <f t="shared" si="24"/>
        <v>0</v>
      </c>
      <c r="BF157" s="162">
        <f t="shared" si="25"/>
        <v>107.82</v>
      </c>
      <c r="BG157" s="162">
        <f t="shared" si="26"/>
        <v>0</v>
      </c>
      <c r="BH157" s="162">
        <f t="shared" si="27"/>
        <v>0</v>
      </c>
      <c r="BI157" s="162">
        <f t="shared" si="28"/>
        <v>0</v>
      </c>
      <c r="BJ157" s="14" t="s">
        <v>83</v>
      </c>
      <c r="BK157" s="162">
        <f t="shared" si="29"/>
        <v>107.82</v>
      </c>
      <c r="BL157" s="14" t="s">
        <v>233</v>
      </c>
      <c r="BM157" s="161" t="s">
        <v>330</v>
      </c>
    </row>
    <row r="158" spans="1:65" s="2" customFormat="1" ht="24.2" customHeight="1">
      <c r="A158" s="26"/>
      <c r="B158" s="149"/>
      <c r="C158" s="167" t="s">
        <v>276</v>
      </c>
      <c r="D158" s="167" t="s">
        <v>362</v>
      </c>
      <c r="E158" s="168" t="s">
        <v>2460</v>
      </c>
      <c r="F158" s="169" t="s">
        <v>2461</v>
      </c>
      <c r="G158" s="170" t="s">
        <v>269</v>
      </c>
      <c r="H158" s="171">
        <v>1</v>
      </c>
      <c r="I158" s="172">
        <v>444.07</v>
      </c>
      <c r="J158" s="172">
        <f t="shared" si="20"/>
        <v>444.07</v>
      </c>
      <c r="K158" s="173"/>
      <c r="L158" s="174"/>
      <c r="M158" s="175" t="s">
        <v>1</v>
      </c>
      <c r="N158" s="176" t="s">
        <v>37</v>
      </c>
      <c r="O158" s="159">
        <v>0</v>
      </c>
      <c r="P158" s="159">
        <f t="shared" si="21"/>
        <v>0</v>
      </c>
      <c r="Q158" s="159">
        <v>0</v>
      </c>
      <c r="R158" s="159">
        <f t="shared" si="22"/>
        <v>0</v>
      </c>
      <c r="S158" s="159">
        <v>0</v>
      </c>
      <c r="T158" s="160">
        <f t="shared" si="2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243</v>
      </c>
      <c r="AT158" s="161" t="s">
        <v>362</v>
      </c>
      <c r="AU158" s="161" t="s">
        <v>83</v>
      </c>
      <c r="AY158" s="14" t="s">
        <v>226</v>
      </c>
      <c r="BE158" s="162">
        <f t="shared" si="24"/>
        <v>0</v>
      </c>
      <c r="BF158" s="162">
        <f t="shared" si="25"/>
        <v>444.07</v>
      </c>
      <c r="BG158" s="162">
        <f t="shared" si="26"/>
        <v>0</v>
      </c>
      <c r="BH158" s="162">
        <f t="shared" si="27"/>
        <v>0</v>
      </c>
      <c r="BI158" s="162">
        <f t="shared" si="28"/>
        <v>0</v>
      </c>
      <c r="BJ158" s="14" t="s">
        <v>83</v>
      </c>
      <c r="BK158" s="162">
        <f t="shared" si="29"/>
        <v>444.07</v>
      </c>
      <c r="BL158" s="14" t="s">
        <v>233</v>
      </c>
      <c r="BM158" s="161" t="s">
        <v>408</v>
      </c>
    </row>
    <row r="159" spans="1:65" s="2" customFormat="1" ht="24.2" customHeight="1">
      <c r="A159" s="26"/>
      <c r="B159" s="149"/>
      <c r="C159" s="150" t="s">
        <v>409</v>
      </c>
      <c r="D159" s="150" t="s">
        <v>229</v>
      </c>
      <c r="E159" s="151" t="s">
        <v>2441</v>
      </c>
      <c r="F159" s="152" t="s">
        <v>2372</v>
      </c>
      <c r="G159" s="153" t="s">
        <v>269</v>
      </c>
      <c r="H159" s="154">
        <v>1</v>
      </c>
      <c r="I159" s="155">
        <v>28.15</v>
      </c>
      <c r="J159" s="155">
        <f t="shared" si="20"/>
        <v>28.15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 t="shared" si="21"/>
        <v>0</v>
      </c>
      <c r="Q159" s="159">
        <v>0</v>
      </c>
      <c r="R159" s="159">
        <f t="shared" si="22"/>
        <v>0</v>
      </c>
      <c r="S159" s="159">
        <v>0</v>
      </c>
      <c r="T159" s="160">
        <f t="shared" si="2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233</v>
      </c>
      <c r="AT159" s="161" t="s">
        <v>229</v>
      </c>
      <c r="AU159" s="161" t="s">
        <v>83</v>
      </c>
      <c r="AY159" s="14" t="s">
        <v>226</v>
      </c>
      <c r="BE159" s="162">
        <f t="shared" si="24"/>
        <v>0</v>
      </c>
      <c r="BF159" s="162">
        <f t="shared" si="25"/>
        <v>28.15</v>
      </c>
      <c r="BG159" s="162">
        <f t="shared" si="26"/>
        <v>0</v>
      </c>
      <c r="BH159" s="162">
        <f t="shared" si="27"/>
        <v>0</v>
      </c>
      <c r="BI159" s="162">
        <f t="shared" si="28"/>
        <v>0</v>
      </c>
      <c r="BJ159" s="14" t="s">
        <v>83</v>
      </c>
      <c r="BK159" s="162">
        <f t="shared" si="29"/>
        <v>28.15</v>
      </c>
      <c r="BL159" s="14" t="s">
        <v>233</v>
      </c>
      <c r="BM159" s="161" t="s">
        <v>412</v>
      </c>
    </row>
    <row r="160" spans="1:65" s="2" customFormat="1" ht="16.5" customHeight="1">
      <c r="A160" s="26"/>
      <c r="B160" s="149"/>
      <c r="C160" s="167" t="s">
        <v>279</v>
      </c>
      <c r="D160" s="167" t="s">
        <v>362</v>
      </c>
      <c r="E160" s="168" t="s">
        <v>2480</v>
      </c>
      <c r="F160" s="169" t="s">
        <v>2481</v>
      </c>
      <c r="G160" s="170" t="s">
        <v>269</v>
      </c>
      <c r="H160" s="171">
        <v>1</v>
      </c>
      <c r="I160" s="172">
        <v>172.7</v>
      </c>
      <c r="J160" s="172">
        <f t="shared" si="20"/>
        <v>172.7</v>
      </c>
      <c r="K160" s="173"/>
      <c r="L160" s="174"/>
      <c r="M160" s="175" t="s">
        <v>1</v>
      </c>
      <c r="N160" s="176" t="s">
        <v>37</v>
      </c>
      <c r="O160" s="159">
        <v>0</v>
      </c>
      <c r="P160" s="159">
        <f t="shared" si="21"/>
        <v>0</v>
      </c>
      <c r="Q160" s="159">
        <v>0</v>
      </c>
      <c r="R160" s="159">
        <f t="shared" si="22"/>
        <v>0</v>
      </c>
      <c r="S160" s="159">
        <v>0</v>
      </c>
      <c r="T160" s="160">
        <f t="shared" si="2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243</v>
      </c>
      <c r="AT160" s="161" t="s">
        <v>362</v>
      </c>
      <c r="AU160" s="161" t="s">
        <v>83</v>
      </c>
      <c r="AY160" s="14" t="s">
        <v>226</v>
      </c>
      <c r="BE160" s="162">
        <f t="shared" si="24"/>
        <v>0</v>
      </c>
      <c r="BF160" s="162">
        <f t="shared" si="25"/>
        <v>172.7</v>
      </c>
      <c r="BG160" s="162">
        <f t="shared" si="26"/>
        <v>0</v>
      </c>
      <c r="BH160" s="162">
        <f t="shared" si="27"/>
        <v>0</v>
      </c>
      <c r="BI160" s="162">
        <f t="shared" si="28"/>
        <v>0</v>
      </c>
      <c r="BJ160" s="14" t="s">
        <v>83</v>
      </c>
      <c r="BK160" s="162">
        <f t="shared" si="29"/>
        <v>172.7</v>
      </c>
      <c r="BL160" s="14" t="s">
        <v>233</v>
      </c>
      <c r="BM160" s="161" t="s">
        <v>415</v>
      </c>
    </row>
    <row r="161" spans="1:65" s="2" customFormat="1" ht="16.5" customHeight="1">
      <c r="A161" s="26"/>
      <c r="B161" s="149"/>
      <c r="C161" s="167" t="s">
        <v>416</v>
      </c>
      <c r="D161" s="167" t="s">
        <v>362</v>
      </c>
      <c r="E161" s="168" t="s">
        <v>2478</v>
      </c>
      <c r="F161" s="169" t="s">
        <v>2479</v>
      </c>
      <c r="G161" s="170" t="s">
        <v>269</v>
      </c>
      <c r="H161" s="171">
        <v>1</v>
      </c>
      <c r="I161" s="172">
        <v>12.65</v>
      </c>
      <c r="J161" s="172">
        <f t="shared" si="20"/>
        <v>12.65</v>
      </c>
      <c r="K161" s="173"/>
      <c r="L161" s="174"/>
      <c r="M161" s="175" t="s">
        <v>1</v>
      </c>
      <c r="N161" s="176" t="s">
        <v>37</v>
      </c>
      <c r="O161" s="159">
        <v>0</v>
      </c>
      <c r="P161" s="159">
        <f t="shared" si="21"/>
        <v>0</v>
      </c>
      <c r="Q161" s="159">
        <v>0</v>
      </c>
      <c r="R161" s="159">
        <f t="shared" si="22"/>
        <v>0</v>
      </c>
      <c r="S161" s="159">
        <v>0</v>
      </c>
      <c r="T161" s="160">
        <f t="shared" si="23"/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243</v>
      </c>
      <c r="AT161" s="161" t="s">
        <v>362</v>
      </c>
      <c r="AU161" s="161" t="s">
        <v>83</v>
      </c>
      <c r="AY161" s="14" t="s">
        <v>226</v>
      </c>
      <c r="BE161" s="162">
        <f t="shared" si="24"/>
        <v>0</v>
      </c>
      <c r="BF161" s="162">
        <f t="shared" si="25"/>
        <v>12.65</v>
      </c>
      <c r="BG161" s="162">
        <f t="shared" si="26"/>
        <v>0</v>
      </c>
      <c r="BH161" s="162">
        <f t="shared" si="27"/>
        <v>0</v>
      </c>
      <c r="BI161" s="162">
        <f t="shared" si="28"/>
        <v>0</v>
      </c>
      <c r="BJ161" s="14" t="s">
        <v>83</v>
      </c>
      <c r="BK161" s="162">
        <f t="shared" si="29"/>
        <v>12.65</v>
      </c>
      <c r="BL161" s="14" t="s">
        <v>233</v>
      </c>
      <c r="BM161" s="161" t="s">
        <v>419</v>
      </c>
    </row>
    <row r="162" spans="1:65" s="12" customFormat="1" ht="22.9" customHeight="1">
      <c r="B162" s="137"/>
      <c r="D162" s="138" t="s">
        <v>70</v>
      </c>
      <c r="E162" s="147" t="s">
        <v>2482</v>
      </c>
      <c r="F162" s="147" t="s">
        <v>2483</v>
      </c>
      <c r="J162" s="148">
        <f>BK162</f>
        <v>7042.8</v>
      </c>
      <c r="L162" s="137"/>
      <c r="M162" s="141"/>
      <c r="N162" s="142"/>
      <c r="O162" s="142"/>
      <c r="P162" s="143">
        <f>SUM(P163:P164)</f>
        <v>0</v>
      </c>
      <c r="Q162" s="142"/>
      <c r="R162" s="143">
        <f>SUM(R163:R164)</f>
        <v>0</v>
      </c>
      <c r="S162" s="142"/>
      <c r="T162" s="144">
        <f>SUM(T163:T164)</f>
        <v>0</v>
      </c>
      <c r="AR162" s="138" t="s">
        <v>78</v>
      </c>
      <c r="AT162" s="145" t="s">
        <v>70</v>
      </c>
      <c r="AU162" s="145" t="s">
        <v>78</v>
      </c>
      <c r="AY162" s="138" t="s">
        <v>226</v>
      </c>
      <c r="BK162" s="146">
        <f>SUM(BK163:BK164)</f>
        <v>7042.8</v>
      </c>
    </row>
    <row r="163" spans="1:65" s="2" customFormat="1" ht="16.5" customHeight="1">
      <c r="A163" s="26"/>
      <c r="B163" s="149"/>
      <c r="C163" s="150" t="s">
        <v>283</v>
      </c>
      <c r="D163" s="150" t="s">
        <v>229</v>
      </c>
      <c r="E163" s="151" t="s">
        <v>2484</v>
      </c>
      <c r="F163" s="152" t="s">
        <v>2485</v>
      </c>
      <c r="G163" s="153" t="s">
        <v>352</v>
      </c>
      <c r="H163" s="154">
        <v>31.103999999999999</v>
      </c>
      <c r="I163" s="155">
        <v>25.71</v>
      </c>
      <c r="J163" s="155">
        <f>ROUND(I163*H163,2)</f>
        <v>799.68</v>
      </c>
      <c r="K163" s="156"/>
      <c r="L163" s="27"/>
      <c r="M163" s="157" t="s">
        <v>1</v>
      </c>
      <c r="N163" s="158" t="s">
        <v>37</v>
      </c>
      <c r="O163" s="159">
        <v>0</v>
      </c>
      <c r="P163" s="159">
        <f>O163*H163</f>
        <v>0</v>
      </c>
      <c r="Q163" s="159">
        <v>0</v>
      </c>
      <c r="R163" s="159">
        <f>Q163*H163</f>
        <v>0</v>
      </c>
      <c r="S163" s="159">
        <v>0</v>
      </c>
      <c r="T163" s="160">
        <f>S163*H163</f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233</v>
      </c>
      <c r="AT163" s="161" t="s">
        <v>229</v>
      </c>
      <c r="AU163" s="161" t="s">
        <v>83</v>
      </c>
      <c r="AY163" s="14" t="s">
        <v>226</v>
      </c>
      <c r="BE163" s="162">
        <f>IF(N163="základná",J163,0)</f>
        <v>0</v>
      </c>
      <c r="BF163" s="162">
        <f>IF(N163="znížená",J163,0)</f>
        <v>799.68</v>
      </c>
      <c r="BG163" s="162">
        <f>IF(N163="zákl. prenesená",J163,0)</f>
        <v>0</v>
      </c>
      <c r="BH163" s="162">
        <f>IF(N163="zníž. prenesená",J163,0)</f>
        <v>0</v>
      </c>
      <c r="BI163" s="162">
        <f>IF(N163="nulová",J163,0)</f>
        <v>0</v>
      </c>
      <c r="BJ163" s="14" t="s">
        <v>83</v>
      </c>
      <c r="BK163" s="162">
        <f>ROUND(I163*H163,2)</f>
        <v>799.68</v>
      </c>
      <c r="BL163" s="14" t="s">
        <v>233</v>
      </c>
      <c r="BM163" s="161" t="s">
        <v>424</v>
      </c>
    </row>
    <row r="164" spans="1:65" s="2" customFormat="1" ht="24.2" customHeight="1">
      <c r="A164" s="26"/>
      <c r="B164" s="149"/>
      <c r="C164" s="167" t="s">
        <v>425</v>
      </c>
      <c r="D164" s="167" t="s">
        <v>362</v>
      </c>
      <c r="E164" s="168" t="s">
        <v>2486</v>
      </c>
      <c r="F164" s="169" t="s">
        <v>2487</v>
      </c>
      <c r="G164" s="170" t="s">
        <v>269</v>
      </c>
      <c r="H164" s="171">
        <v>72</v>
      </c>
      <c r="I164" s="172">
        <v>86.71</v>
      </c>
      <c r="J164" s="172">
        <f>ROUND(I164*H164,2)</f>
        <v>6243.12</v>
      </c>
      <c r="K164" s="173"/>
      <c r="L164" s="174"/>
      <c r="M164" s="175" t="s">
        <v>1</v>
      </c>
      <c r="N164" s="176" t="s">
        <v>37</v>
      </c>
      <c r="O164" s="159">
        <v>0</v>
      </c>
      <c r="P164" s="159">
        <f>O164*H164</f>
        <v>0</v>
      </c>
      <c r="Q164" s="159">
        <v>0</v>
      </c>
      <c r="R164" s="159">
        <f>Q164*H164</f>
        <v>0</v>
      </c>
      <c r="S164" s="159">
        <v>0</v>
      </c>
      <c r="T164" s="160">
        <f>S164*H164</f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243</v>
      </c>
      <c r="AT164" s="161" t="s">
        <v>362</v>
      </c>
      <c r="AU164" s="161" t="s">
        <v>83</v>
      </c>
      <c r="AY164" s="14" t="s">
        <v>226</v>
      </c>
      <c r="BE164" s="162">
        <f>IF(N164="základná",J164,0)</f>
        <v>0</v>
      </c>
      <c r="BF164" s="162">
        <f>IF(N164="znížená",J164,0)</f>
        <v>6243.12</v>
      </c>
      <c r="BG164" s="162">
        <f>IF(N164="zákl. prenesená",J164,0)</f>
        <v>0</v>
      </c>
      <c r="BH164" s="162">
        <f>IF(N164="zníž. prenesená",J164,0)</f>
        <v>0</v>
      </c>
      <c r="BI164" s="162">
        <f>IF(N164="nulová",J164,0)</f>
        <v>0</v>
      </c>
      <c r="BJ164" s="14" t="s">
        <v>83</v>
      </c>
      <c r="BK164" s="162">
        <f>ROUND(I164*H164,2)</f>
        <v>6243.12</v>
      </c>
      <c r="BL164" s="14" t="s">
        <v>233</v>
      </c>
      <c r="BM164" s="161" t="s">
        <v>428</v>
      </c>
    </row>
    <row r="165" spans="1:65" s="12" customFormat="1" ht="22.9" customHeight="1">
      <c r="B165" s="137"/>
      <c r="D165" s="138" t="s">
        <v>70</v>
      </c>
      <c r="E165" s="147" t="s">
        <v>284</v>
      </c>
      <c r="F165" s="147" t="s">
        <v>285</v>
      </c>
      <c r="J165" s="148">
        <f>BK165</f>
        <v>147.82</v>
      </c>
      <c r="L165" s="137"/>
      <c r="M165" s="141"/>
      <c r="N165" s="142"/>
      <c r="O165" s="142"/>
      <c r="P165" s="143">
        <f>P166</f>
        <v>0</v>
      </c>
      <c r="Q165" s="142"/>
      <c r="R165" s="143">
        <f>R166</f>
        <v>0</v>
      </c>
      <c r="S165" s="142"/>
      <c r="T165" s="144">
        <f>T166</f>
        <v>0</v>
      </c>
      <c r="AR165" s="138" t="s">
        <v>78</v>
      </c>
      <c r="AT165" s="145" t="s">
        <v>70</v>
      </c>
      <c r="AU165" s="145" t="s">
        <v>78</v>
      </c>
      <c r="AY165" s="138" t="s">
        <v>226</v>
      </c>
      <c r="BK165" s="146">
        <f>BK166</f>
        <v>147.82</v>
      </c>
    </row>
    <row r="166" spans="1:65" s="2" customFormat="1" ht="33" customHeight="1">
      <c r="A166" s="26"/>
      <c r="B166" s="149"/>
      <c r="C166" s="150" t="s">
        <v>288</v>
      </c>
      <c r="D166" s="150" t="s">
        <v>229</v>
      </c>
      <c r="E166" s="151" t="s">
        <v>895</v>
      </c>
      <c r="F166" s="152" t="s">
        <v>896</v>
      </c>
      <c r="G166" s="153" t="s">
        <v>242</v>
      </c>
      <c r="H166" s="154">
        <v>4.1369999999999996</v>
      </c>
      <c r="I166" s="155">
        <v>35.729999999999997</v>
      </c>
      <c r="J166" s="155">
        <f>ROUND(I166*H166,2)</f>
        <v>147.82</v>
      </c>
      <c r="K166" s="156"/>
      <c r="L166" s="27"/>
      <c r="M166" s="163" t="s">
        <v>1</v>
      </c>
      <c r="N166" s="164" t="s">
        <v>37</v>
      </c>
      <c r="O166" s="165">
        <v>0</v>
      </c>
      <c r="P166" s="165">
        <f>O166*H166</f>
        <v>0</v>
      </c>
      <c r="Q166" s="165">
        <v>0</v>
      </c>
      <c r="R166" s="165">
        <f>Q166*H166</f>
        <v>0</v>
      </c>
      <c r="S166" s="165">
        <v>0</v>
      </c>
      <c r="T166" s="166">
        <f>S166*H166</f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233</v>
      </c>
      <c r="AT166" s="161" t="s">
        <v>229</v>
      </c>
      <c r="AU166" s="161" t="s">
        <v>83</v>
      </c>
      <c r="AY166" s="14" t="s">
        <v>226</v>
      </c>
      <c r="BE166" s="162">
        <f>IF(N166="základná",J166,0)</f>
        <v>0</v>
      </c>
      <c r="BF166" s="162">
        <f>IF(N166="znížená",J166,0)</f>
        <v>147.82</v>
      </c>
      <c r="BG166" s="162">
        <f>IF(N166="zákl. prenesená",J166,0)</f>
        <v>0</v>
      </c>
      <c r="BH166" s="162">
        <f>IF(N166="zníž. prenesená",J166,0)</f>
        <v>0</v>
      </c>
      <c r="BI166" s="162">
        <f>IF(N166="nulová",J166,0)</f>
        <v>0</v>
      </c>
      <c r="BJ166" s="14" t="s">
        <v>83</v>
      </c>
      <c r="BK166" s="162">
        <f>ROUND(I166*H166,2)</f>
        <v>147.82</v>
      </c>
      <c r="BL166" s="14" t="s">
        <v>233</v>
      </c>
      <c r="BM166" s="161" t="s">
        <v>431</v>
      </c>
    </row>
    <row r="167" spans="1:65" s="2" customFormat="1" ht="6.95" customHeight="1">
      <c r="A167" s="26"/>
      <c r="B167" s="44"/>
      <c r="C167" s="45"/>
      <c r="D167" s="45"/>
      <c r="E167" s="45"/>
      <c r="F167" s="45"/>
      <c r="G167" s="45"/>
      <c r="H167" s="45"/>
      <c r="I167" s="45"/>
      <c r="J167" s="45"/>
      <c r="K167" s="45"/>
      <c r="L167" s="27"/>
      <c r="M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</row>
    <row r="169" spans="1:65">
      <c r="H169" s="179"/>
    </row>
  </sheetData>
  <autoFilter ref="C126:K166" xr:uid="{00000000-0009-0000-0000-000019000000}"/>
  <mergeCells count="11">
    <mergeCell ref="E119:H119"/>
    <mergeCell ref="E7:H7"/>
    <mergeCell ref="E9:H9"/>
    <mergeCell ref="E11:H11"/>
    <mergeCell ref="E29:H29"/>
    <mergeCell ref="E85:H85"/>
    <mergeCell ref="L2:V2"/>
    <mergeCell ref="E87:H87"/>
    <mergeCell ref="E89:H89"/>
    <mergeCell ref="E115:H115"/>
    <mergeCell ref="E117:H117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BM163"/>
  <sheetViews>
    <sheetView showGridLines="0" topLeftCell="A126" workbookViewId="0">
      <selection activeCell="I126" sqref="I126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187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s="1" customFormat="1" ht="12" customHeight="1">
      <c r="B8" s="17"/>
      <c r="D8" s="23" t="s">
        <v>192</v>
      </c>
      <c r="L8" s="17"/>
    </row>
    <row r="9" spans="1:46" s="2" customFormat="1" ht="16.5" customHeight="1">
      <c r="A9" s="26"/>
      <c r="B9" s="27"/>
      <c r="C9" s="26"/>
      <c r="D9" s="26"/>
      <c r="E9" s="224" t="s">
        <v>2513</v>
      </c>
      <c r="F9" s="223"/>
      <c r="G9" s="223"/>
      <c r="H9" s="223"/>
      <c r="I9" s="26"/>
      <c r="J9" s="26"/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 ht="12" customHeight="1">
      <c r="A10" s="26"/>
      <c r="B10" s="27"/>
      <c r="C10" s="26"/>
      <c r="D10" s="23" t="s">
        <v>194</v>
      </c>
      <c r="E10" s="26"/>
      <c r="F10" s="26"/>
      <c r="G10" s="26"/>
      <c r="H10" s="26"/>
      <c r="I10" s="26"/>
      <c r="J10" s="26"/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16.5" customHeight="1">
      <c r="A11" s="26"/>
      <c r="B11" s="27"/>
      <c r="C11" s="26"/>
      <c r="D11" s="26"/>
      <c r="E11" s="189" t="s">
        <v>2553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>
      <c r="A12" s="26"/>
      <c r="B12" s="27"/>
      <c r="C12" s="26"/>
      <c r="D12" s="26"/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2" customHeight="1">
      <c r="A13" s="26"/>
      <c r="B13" s="27"/>
      <c r="C13" s="26"/>
      <c r="D13" s="23" t="s">
        <v>14</v>
      </c>
      <c r="E13" s="26"/>
      <c r="F13" s="21" t="s">
        <v>1</v>
      </c>
      <c r="G13" s="26"/>
      <c r="H13" s="26"/>
      <c r="I13" s="23" t="s">
        <v>15</v>
      </c>
      <c r="J13" s="21" t="s">
        <v>1</v>
      </c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12" customHeight="1">
      <c r="A14" s="26"/>
      <c r="B14" s="27"/>
      <c r="C14" s="26"/>
      <c r="D14" s="23" t="s">
        <v>16</v>
      </c>
      <c r="E14" s="26"/>
      <c r="F14" s="21" t="s">
        <v>17</v>
      </c>
      <c r="G14" s="26"/>
      <c r="H14" s="26"/>
      <c r="I14" s="23" t="s">
        <v>18</v>
      </c>
      <c r="J14" s="52" t="str">
        <f>'Rekapitulácia stavby'!AN8</f>
        <v>12. 5. 2022</v>
      </c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0.9" customHeight="1">
      <c r="A15" s="26"/>
      <c r="B15" s="27"/>
      <c r="C15" s="26"/>
      <c r="D15" s="26"/>
      <c r="E15" s="26"/>
      <c r="F15" s="26"/>
      <c r="G15" s="26"/>
      <c r="H15" s="26"/>
      <c r="I15" s="26"/>
      <c r="J15" s="26"/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20</v>
      </c>
      <c r="E16" s="26"/>
      <c r="F16" s="26"/>
      <c r="G16" s="26"/>
      <c r="H16" s="26"/>
      <c r="I16" s="23" t="s">
        <v>21</v>
      </c>
      <c r="J16" s="21" t="s">
        <v>1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8" customHeight="1">
      <c r="A17" s="26"/>
      <c r="B17" s="27"/>
      <c r="C17" s="26"/>
      <c r="D17" s="26"/>
      <c r="E17" s="21" t="s">
        <v>22</v>
      </c>
      <c r="F17" s="26"/>
      <c r="G17" s="26"/>
      <c r="H17" s="26"/>
      <c r="I17" s="23" t="s">
        <v>23</v>
      </c>
      <c r="J17" s="21" t="s">
        <v>1</v>
      </c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6.95" customHeight="1">
      <c r="A18" s="26"/>
      <c r="B18" s="27"/>
      <c r="C18" s="26"/>
      <c r="D18" s="26"/>
      <c r="E18" s="26"/>
      <c r="F18" s="26"/>
      <c r="G18" s="26"/>
      <c r="H18" s="26"/>
      <c r="I18" s="26"/>
      <c r="J18" s="26"/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2" customHeight="1">
      <c r="A19" s="26"/>
      <c r="B19" s="27"/>
      <c r="C19" s="26"/>
      <c r="D19" s="23" t="s">
        <v>24</v>
      </c>
      <c r="E19" s="26"/>
      <c r="F19" s="26"/>
      <c r="G19" s="26"/>
      <c r="H19" s="26"/>
      <c r="I19" s="23" t="s">
        <v>21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18" customHeight="1">
      <c r="A20" s="26"/>
      <c r="B20" s="27"/>
      <c r="C20" s="26"/>
      <c r="D20" s="26"/>
      <c r="E20" s="21" t="s">
        <v>25</v>
      </c>
      <c r="F20" s="26"/>
      <c r="G20" s="26"/>
      <c r="H20" s="26"/>
      <c r="I20" s="23" t="s">
        <v>23</v>
      </c>
      <c r="J20" s="21" t="s">
        <v>1</v>
      </c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6.95" customHeight="1">
      <c r="A21" s="26"/>
      <c r="B21" s="27"/>
      <c r="C21" s="26"/>
      <c r="D21" s="26"/>
      <c r="E21" s="26"/>
      <c r="F21" s="26"/>
      <c r="G21" s="26"/>
      <c r="H21" s="26"/>
      <c r="I21" s="26"/>
      <c r="J21" s="26"/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2" customHeight="1">
      <c r="A22" s="26"/>
      <c r="B22" s="27"/>
      <c r="C22" s="26"/>
      <c r="D22" s="23" t="s">
        <v>26</v>
      </c>
      <c r="E22" s="26"/>
      <c r="F22" s="26"/>
      <c r="G22" s="26"/>
      <c r="H22" s="26"/>
      <c r="I22" s="23" t="s">
        <v>21</v>
      </c>
      <c r="J22" s="21" t="str">
        <f>IF('Rekapitulácia stavby'!AN16="","",'Rekapitulácia stavby'!AN16)</f>
        <v/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18" customHeight="1">
      <c r="A23" s="26"/>
      <c r="B23" s="27"/>
      <c r="C23" s="26"/>
      <c r="D23" s="26"/>
      <c r="E23" s="21" t="str">
        <f>IF('Rekapitulácia stavby'!E17="","",'Rekapitulácia stavby'!E17)</f>
        <v xml:space="preserve"> </v>
      </c>
      <c r="F23" s="26"/>
      <c r="G23" s="26"/>
      <c r="H23" s="26"/>
      <c r="I23" s="23" t="s">
        <v>23</v>
      </c>
      <c r="J23" s="21" t="str">
        <f>IF('Rekapitulácia stavby'!AN17="","",'Rekapitulácia stavby'!AN17)</f>
        <v/>
      </c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6.95" customHeight="1">
      <c r="A24" s="26"/>
      <c r="B24" s="27"/>
      <c r="C24" s="26"/>
      <c r="D24" s="26"/>
      <c r="E24" s="26"/>
      <c r="F24" s="26"/>
      <c r="G24" s="26"/>
      <c r="H24" s="26"/>
      <c r="I24" s="26"/>
      <c r="J24" s="26"/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2" customHeight="1">
      <c r="A25" s="26"/>
      <c r="B25" s="27"/>
      <c r="C25" s="26"/>
      <c r="D25" s="23" t="s">
        <v>29</v>
      </c>
      <c r="E25" s="26"/>
      <c r="F25" s="26"/>
      <c r="G25" s="26"/>
      <c r="H25" s="26"/>
      <c r="I25" s="23" t="s">
        <v>21</v>
      </c>
      <c r="J25" s="21" t="str">
        <f>IF('Rekapitulácia stavby'!AN19="","",'Rekapitulácia stavby'!AN19)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18" customHeight="1">
      <c r="A26" s="26"/>
      <c r="B26" s="27"/>
      <c r="C26" s="26"/>
      <c r="D26" s="26"/>
      <c r="E26" s="21" t="str">
        <f>IF('Rekapitulácia stavby'!E20="","",'Rekapitulácia stavby'!E20)</f>
        <v xml:space="preserve"> </v>
      </c>
      <c r="F26" s="26"/>
      <c r="G26" s="26"/>
      <c r="H26" s="26"/>
      <c r="I26" s="23" t="s">
        <v>23</v>
      </c>
      <c r="J26" s="21" t="str">
        <f>IF('Rekapitulácia stavby'!AN20="","",'Rekapitulácia stavby'!AN20)</f>
        <v/>
      </c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6.95" customHeight="1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2" customHeight="1">
      <c r="A28" s="26"/>
      <c r="B28" s="27"/>
      <c r="C28" s="26"/>
      <c r="D28" s="23" t="s">
        <v>30</v>
      </c>
      <c r="E28" s="26"/>
      <c r="F28" s="26"/>
      <c r="G28" s="26"/>
      <c r="H28" s="26"/>
      <c r="I28" s="26"/>
      <c r="J28" s="26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8" customFormat="1" ht="16.5" customHeight="1">
      <c r="A29" s="98"/>
      <c r="B29" s="99"/>
      <c r="C29" s="98"/>
      <c r="D29" s="98"/>
      <c r="E29" s="218" t="s">
        <v>1</v>
      </c>
      <c r="F29" s="218"/>
      <c r="G29" s="218"/>
      <c r="H29" s="218"/>
      <c r="I29" s="98"/>
      <c r="J29" s="98"/>
      <c r="K29" s="98"/>
      <c r="L29" s="100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31" s="2" customFormat="1" ht="6.95" customHeight="1">
      <c r="A30" s="26"/>
      <c r="B30" s="27"/>
      <c r="C30" s="26"/>
      <c r="D30" s="26"/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6.95" customHeight="1">
      <c r="A31" s="26"/>
      <c r="B31" s="27"/>
      <c r="C31" s="26"/>
      <c r="D31" s="63"/>
      <c r="E31" s="63"/>
      <c r="F31" s="63"/>
      <c r="G31" s="63"/>
      <c r="H31" s="63"/>
      <c r="I31" s="63"/>
      <c r="J31" s="63"/>
      <c r="K31" s="63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25.35" customHeight="1">
      <c r="A32" s="26"/>
      <c r="B32" s="27"/>
      <c r="C32" s="26"/>
      <c r="D32" s="101" t="s">
        <v>31</v>
      </c>
      <c r="E32" s="26"/>
      <c r="F32" s="26"/>
      <c r="G32" s="26"/>
      <c r="H32" s="26"/>
      <c r="I32" s="26"/>
      <c r="J32" s="68">
        <f>ROUND(J127, 2)</f>
        <v>13504.27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customHeight="1">
      <c r="A34" s="26"/>
      <c r="B34" s="27"/>
      <c r="C34" s="26"/>
      <c r="D34" s="26"/>
      <c r="E34" s="26"/>
      <c r="F34" s="30" t="s">
        <v>33</v>
      </c>
      <c r="G34" s="26"/>
      <c r="H34" s="26"/>
      <c r="I34" s="30" t="s">
        <v>32</v>
      </c>
      <c r="J34" s="30" t="s">
        <v>34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customHeight="1">
      <c r="A35" s="26"/>
      <c r="B35" s="27"/>
      <c r="C35" s="26"/>
      <c r="D35" s="97" t="s">
        <v>35</v>
      </c>
      <c r="E35" s="32" t="s">
        <v>36</v>
      </c>
      <c r="F35" s="102">
        <f>ROUND((SUM(BE127:BE160)),  2)</f>
        <v>0</v>
      </c>
      <c r="G35" s="103"/>
      <c r="H35" s="103"/>
      <c r="I35" s="104">
        <v>0.2</v>
      </c>
      <c r="J35" s="102">
        <f>ROUND(((SUM(BE127:BE160))*I35),  2)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32" t="s">
        <v>37</v>
      </c>
      <c r="F36" s="105">
        <f>ROUND((SUM(BF127:BF160)),  2)</f>
        <v>13504.27</v>
      </c>
      <c r="G36" s="26"/>
      <c r="H36" s="26"/>
      <c r="I36" s="106">
        <v>0.2</v>
      </c>
      <c r="J36" s="105">
        <f>ROUND(((SUM(BF127:BF160))*I36),  2)</f>
        <v>2700.85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hidden="1" customHeight="1">
      <c r="A37" s="26"/>
      <c r="B37" s="27"/>
      <c r="C37" s="26"/>
      <c r="D37" s="26"/>
      <c r="E37" s="23" t="s">
        <v>38</v>
      </c>
      <c r="F37" s="105">
        <f>ROUND((SUM(BG127:BG160)),  2)</f>
        <v>0</v>
      </c>
      <c r="G37" s="26"/>
      <c r="H37" s="26"/>
      <c r="I37" s="106">
        <v>0.2</v>
      </c>
      <c r="J37" s="105">
        <f>0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hidden="1" customHeight="1">
      <c r="A38" s="26"/>
      <c r="B38" s="27"/>
      <c r="C38" s="26"/>
      <c r="D38" s="26"/>
      <c r="E38" s="23" t="s">
        <v>39</v>
      </c>
      <c r="F38" s="105">
        <f>ROUND((SUM(BH127:BH160)),  2)</f>
        <v>0</v>
      </c>
      <c r="G38" s="26"/>
      <c r="H38" s="26"/>
      <c r="I38" s="106">
        <v>0.2</v>
      </c>
      <c r="J38" s="105">
        <f>0</f>
        <v>0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32" t="s">
        <v>40</v>
      </c>
      <c r="F39" s="102">
        <f>ROUND((SUM(BI127:BI160)),  2)</f>
        <v>0</v>
      </c>
      <c r="G39" s="103"/>
      <c r="H39" s="103"/>
      <c r="I39" s="104">
        <v>0</v>
      </c>
      <c r="J39" s="102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6.95" customHeight="1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25.35" customHeight="1">
      <c r="A41" s="26"/>
      <c r="B41" s="27"/>
      <c r="C41" s="107"/>
      <c r="D41" s="108" t="s">
        <v>41</v>
      </c>
      <c r="E41" s="57"/>
      <c r="F41" s="57"/>
      <c r="G41" s="109" t="s">
        <v>42</v>
      </c>
      <c r="H41" s="110" t="s">
        <v>43</v>
      </c>
      <c r="I41" s="57"/>
      <c r="J41" s="111">
        <f>SUM(J32:J39)</f>
        <v>16205.12</v>
      </c>
      <c r="K41" s="112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14.4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2" customFormat="1" ht="16.5" customHeight="1">
      <c r="A87" s="26"/>
      <c r="B87" s="27"/>
      <c r="C87" s="26"/>
      <c r="D87" s="26"/>
      <c r="E87" s="224" t="s">
        <v>2513</v>
      </c>
      <c r="F87" s="223"/>
      <c r="G87" s="223"/>
      <c r="H87" s="223"/>
      <c r="I87" s="26"/>
      <c r="J87" s="26"/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31" s="2" customFormat="1" ht="12" customHeight="1">
      <c r="A88" s="26"/>
      <c r="B88" s="27"/>
      <c r="C88" s="23" t="s">
        <v>194</v>
      </c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31" s="2" customFormat="1" ht="16.5" customHeight="1">
      <c r="A89" s="26"/>
      <c r="B89" s="27"/>
      <c r="C89" s="26"/>
      <c r="D89" s="26"/>
      <c r="E89" s="189" t="str">
        <f>E11</f>
        <v>SO 06.3 - Odlučovač ropných látok - ORL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6.95" customHeight="1">
      <c r="A90" s="26"/>
      <c r="B90" s="27"/>
      <c r="C90" s="26"/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2" customHeight="1">
      <c r="A91" s="26"/>
      <c r="B91" s="27"/>
      <c r="C91" s="23" t="s">
        <v>16</v>
      </c>
      <c r="D91" s="26"/>
      <c r="E91" s="26"/>
      <c r="F91" s="21" t="str">
        <f>F14</f>
        <v>kú: Jelka,p.č.:1174/1,4,24,25</v>
      </c>
      <c r="G91" s="26"/>
      <c r="H91" s="26"/>
      <c r="I91" s="23" t="s">
        <v>18</v>
      </c>
      <c r="J91" s="52" t="str">
        <f>IF(J14="","",J14)</f>
        <v>12. 5. 2022</v>
      </c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5.2" customHeight="1">
      <c r="A93" s="26"/>
      <c r="B93" s="27"/>
      <c r="C93" s="23" t="s">
        <v>20</v>
      </c>
      <c r="D93" s="26"/>
      <c r="E93" s="26"/>
      <c r="F93" s="21" t="str">
        <f>E17</f>
        <v>Obec Jelka, Mierová 959/17, 925 23 Jelka</v>
      </c>
      <c r="G93" s="26"/>
      <c r="H93" s="26"/>
      <c r="I93" s="23" t="s">
        <v>26</v>
      </c>
      <c r="J93" s="24" t="str">
        <f>E23</f>
        <v xml:space="preserve"> 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15.2" customHeight="1">
      <c r="A94" s="26"/>
      <c r="B94" s="27"/>
      <c r="C94" s="23" t="s">
        <v>24</v>
      </c>
      <c r="D94" s="26"/>
      <c r="E94" s="26"/>
      <c r="F94" s="21" t="str">
        <f>IF(E20="","",E20)</f>
        <v>BALA, a.s., Veľká Budafa 66, 930 34 Holice</v>
      </c>
      <c r="G94" s="26"/>
      <c r="H94" s="26"/>
      <c r="I94" s="23" t="s">
        <v>29</v>
      </c>
      <c r="J94" s="24" t="str">
        <f>E26</f>
        <v xml:space="preserve"> </v>
      </c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0.35" customHeight="1">
      <c r="A95" s="26"/>
      <c r="B95" s="27"/>
      <c r="C95" s="26"/>
      <c r="D95" s="26"/>
      <c r="E95" s="26"/>
      <c r="F95" s="26"/>
      <c r="G95" s="26"/>
      <c r="H95" s="26"/>
      <c r="I95" s="26"/>
      <c r="J95" s="26"/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29.25" customHeight="1">
      <c r="A96" s="26"/>
      <c r="B96" s="27"/>
      <c r="C96" s="115" t="s">
        <v>199</v>
      </c>
      <c r="D96" s="107"/>
      <c r="E96" s="107"/>
      <c r="F96" s="107"/>
      <c r="G96" s="107"/>
      <c r="H96" s="107"/>
      <c r="I96" s="107"/>
      <c r="J96" s="116" t="s">
        <v>200</v>
      </c>
      <c r="K96" s="107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2.9" customHeight="1">
      <c r="A98" s="26"/>
      <c r="B98" s="27"/>
      <c r="C98" s="117" t="s">
        <v>201</v>
      </c>
      <c r="D98" s="26"/>
      <c r="E98" s="26"/>
      <c r="F98" s="26"/>
      <c r="G98" s="26"/>
      <c r="H98" s="26"/>
      <c r="I98" s="26"/>
      <c r="J98" s="68">
        <f>J127</f>
        <v>13504.27</v>
      </c>
      <c r="K98" s="26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U98" s="14" t="s">
        <v>202</v>
      </c>
    </row>
    <row r="99" spans="1:47" s="9" customFormat="1" ht="24.95" customHeight="1">
      <c r="B99" s="118"/>
      <c r="D99" s="119" t="s">
        <v>203</v>
      </c>
      <c r="E99" s="120"/>
      <c r="F99" s="120"/>
      <c r="G99" s="120"/>
      <c r="H99" s="120"/>
      <c r="I99" s="120"/>
      <c r="J99" s="121">
        <f>J128</f>
        <v>13289.77</v>
      </c>
      <c r="L99" s="118"/>
    </row>
    <row r="100" spans="1:47" s="10" customFormat="1" ht="19.899999999999999" customHeight="1">
      <c r="B100" s="122"/>
      <c r="D100" s="123" t="s">
        <v>332</v>
      </c>
      <c r="E100" s="124"/>
      <c r="F100" s="124"/>
      <c r="G100" s="124"/>
      <c r="H100" s="124"/>
      <c r="I100" s="124"/>
      <c r="J100" s="125">
        <f>J129</f>
        <v>5287.4400000000005</v>
      </c>
      <c r="L100" s="122"/>
    </row>
    <row r="101" spans="1:47" s="10" customFormat="1" ht="19.899999999999999" customHeight="1">
      <c r="B101" s="122"/>
      <c r="D101" s="123" t="s">
        <v>2554</v>
      </c>
      <c r="E101" s="124"/>
      <c r="F101" s="124"/>
      <c r="G101" s="124"/>
      <c r="H101" s="124"/>
      <c r="I101" s="124"/>
      <c r="J101" s="125">
        <f>J140</f>
        <v>4973.8599999999997</v>
      </c>
      <c r="L101" s="122"/>
    </row>
    <row r="102" spans="1:47" s="10" customFormat="1" ht="19.899999999999999" customHeight="1">
      <c r="B102" s="122"/>
      <c r="D102" s="123" t="s">
        <v>1704</v>
      </c>
      <c r="E102" s="124"/>
      <c r="F102" s="124"/>
      <c r="G102" s="124"/>
      <c r="H102" s="124"/>
      <c r="I102" s="124"/>
      <c r="J102" s="125">
        <f>J143</f>
        <v>441.27</v>
      </c>
      <c r="L102" s="122"/>
    </row>
    <row r="103" spans="1:47" s="10" customFormat="1" ht="19.899999999999999" customHeight="1">
      <c r="B103" s="122"/>
      <c r="D103" s="123" t="s">
        <v>2398</v>
      </c>
      <c r="E103" s="124"/>
      <c r="F103" s="124"/>
      <c r="G103" s="124"/>
      <c r="H103" s="124"/>
      <c r="I103" s="124"/>
      <c r="J103" s="125">
        <f>J149</f>
        <v>959.8599999999999</v>
      </c>
      <c r="L103" s="122"/>
    </row>
    <row r="104" spans="1:47" s="10" customFormat="1" ht="19.899999999999999" customHeight="1">
      <c r="B104" s="122"/>
      <c r="D104" s="123" t="s">
        <v>206</v>
      </c>
      <c r="E104" s="124"/>
      <c r="F104" s="124"/>
      <c r="G104" s="124"/>
      <c r="H104" s="124"/>
      <c r="I104" s="124"/>
      <c r="J104" s="125">
        <f>J157</f>
        <v>1627.34</v>
      </c>
      <c r="L104" s="122"/>
    </row>
    <row r="105" spans="1:47" s="9" customFormat="1" ht="24.95" customHeight="1">
      <c r="B105" s="118"/>
      <c r="D105" s="119" t="s">
        <v>1150</v>
      </c>
      <c r="E105" s="120"/>
      <c r="F105" s="120"/>
      <c r="G105" s="120"/>
      <c r="H105" s="120"/>
      <c r="I105" s="120"/>
      <c r="J105" s="121">
        <f>J159</f>
        <v>214.5</v>
      </c>
      <c r="L105" s="118"/>
    </row>
    <row r="106" spans="1:47" s="2" customFormat="1" ht="21.75" customHeight="1">
      <c r="A106" s="26"/>
      <c r="B106" s="27"/>
      <c r="C106" s="26"/>
      <c r="D106" s="26"/>
      <c r="E106" s="26"/>
      <c r="F106" s="26"/>
      <c r="G106" s="26"/>
      <c r="H106" s="26"/>
      <c r="I106" s="26"/>
      <c r="J106" s="26"/>
      <c r="K106" s="26"/>
      <c r="L106" s="39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</row>
    <row r="107" spans="1:47" s="2" customFormat="1" ht="6.95" customHeight="1">
      <c r="A107" s="26"/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9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</row>
    <row r="111" spans="1:47" s="2" customFormat="1" ht="6.95" customHeight="1">
      <c r="A111" s="26"/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9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2" spans="1:47" s="2" customFormat="1" ht="24.95" customHeight="1">
      <c r="A112" s="26"/>
      <c r="B112" s="27"/>
      <c r="C112" s="18" t="s">
        <v>212</v>
      </c>
      <c r="D112" s="26"/>
      <c r="E112" s="26"/>
      <c r="F112" s="26"/>
      <c r="G112" s="26"/>
      <c r="H112" s="26"/>
      <c r="I112" s="26"/>
      <c r="J112" s="26"/>
      <c r="K112" s="26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63" s="2" customFormat="1" ht="6.95" customHeight="1">
      <c r="A113" s="26"/>
      <c r="B113" s="27"/>
      <c r="C113" s="26"/>
      <c r="D113" s="26"/>
      <c r="E113" s="26"/>
      <c r="F113" s="26"/>
      <c r="G113" s="26"/>
      <c r="H113" s="26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63" s="2" customFormat="1" ht="12" customHeight="1">
      <c r="A114" s="26"/>
      <c r="B114" s="27"/>
      <c r="C114" s="23" t="s">
        <v>12</v>
      </c>
      <c r="D114" s="26"/>
      <c r="E114" s="26"/>
      <c r="F114" s="26"/>
      <c r="G114" s="26"/>
      <c r="H114" s="26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63" s="2" customFormat="1" ht="16.5" customHeight="1">
      <c r="A115" s="26"/>
      <c r="B115" s="27"/>
      <c r="C115" s="26"/>
      <c r="D115" s="26"/>
      <c r="E115" s="224" t="str">
        <f>E7</f>
        <v>Prestavba budov zdravotného strediska</v>
      </c>
      <c r="F115" s="225"/>
      <c r="G115" s="225"/>
      <c r="H115" s="225"/>
      <c r="I115" s="26"/>
      <c r="J115" s="26"/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63" s="1" customFormat="1" ht="12" customHeight="1">
      <c r="B116" s="17"/>
      <c r="C116" s="23" t="s">
        <v>192</v>
      </c>
      <c r="L116" s="17"/>
    </row>
    <row r="117" spans="1:63" s="2" customFormat="1" ht="16.5" customHeight="1">
      <c r="A117" s="26"/>
      <c r="B117" s="27"/>
      <c r="C117" s="26"/>
      <c r="D117" s="26"/>
      <c r="E117" s="224" t="s">
        <v>2513</v>
      </c>
      <c r="F117" s="223"/>
      <c r="G117" s="223"/>
      <c r="H117" s="223"/>
      <c r="I117" s="26"/>
      <c r="J117" s="26"/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63" s="2" customFormat="1" ht="12" customHeight="1">
      <c r="A118" s="26"/>
      <c r="B118" s="27"/>
      <c r="C118" s="23" t="s">
        <v>194</v>
      </c>
      <c r="D118" s="26"/>
      <c r="E118" s="26"/>
      <c r="F118" s="26"/>
      <c r="G118" s="26"/>
      <c r="H118" s="26"/>
      <c r="I118" s="26"/>
      <c r="J118" s="26"/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63" s="2" customFormat="1" ht="16.5" customHeight="1">
      <c r="A119" s="26"/>
      <c r="B119" s="27"/>
      <c r="C119" s="26"/>
      <c r="D119" s="26"/>
      <c r="E119" s="189" t="str">
        <f>E11</f>
        <v>SO 06.3 - Odlučovač ropných látok - ORL</v>
      </c>
      <c r="F119" s="223"/>
      <c r="G119" s="223"/>
      <c r="H119" s="223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63" s="2" customFormat="1" ht="6.95" customHeight="1">
      <c r="A120" s="26"/>
      <c r="B120" s="27"/>
      <c r="C120" s="26"/>
      <c r="D120" s="26"/>
      <c r="E120" s="26"/>
      <c r="F120" s="26"/>
      <c r="G120" s="26"/>
      <c r="H120" s="26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63" s="2" customFormat="1" ht="12" customHeight="1">
      <c r="A121" s="26"/>
      <c r="B121" s="27"/>
      <c r="C121" s="23" t="s">
        <v>16</v>
      </c>
      <c r="D121" s="26"/>
      <c r="E121" s="26"/>
      <c r="F121" s="21" t="str">
        <f>F14</f>
        <v>kú: Jelka,p.č.:1174/1,4,24,25</v>
      </c>
      <c r="G121" s="26"/>
      <c r="H121" s="26"/>
      <c r="I121" s="23" t="s">
        <v>18</v>
      </c>
      <c r="J121" s="52" t="str">
        <f>IF(J14="","",J14)</f>
        <v>12. 5. 2022</v>
      </c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63" s="2" customFormat="1" ht="6.95" customHeight="1">
      <c r="A122" s="26"/>
      <c r="B122" s="27"/>
      <c r="C122" s="26"/>
      <c r="D122" s="26"/>
      <c r="E122" s="26"/>
      <c r="F122" s="26"/>
      <c r="G122" s="26"/>
      <c r="H122" s="26"/>
      <c r="I122" s="26"/>
      <c r="J122" s="26"/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63" s="2" customFormat="1" ht="15.2" customHeight="1">
      <c r="A123" s="26"/>
      <c r="B123" s="27"/>
      <c r="C123" s="23" t="s">
        <v>20</v>
      </c>
      <c r="D123" s="26"/>
      <c r="E123" s="26"/>
      <c r="F123" s="21" t="str">
        <f>E17</f>
        <v>Obec Jelka, Mierová 959/17, 925 23 Jelka</v>
      </c>
      <c r="G123" s="26"/>
      <c r="H123" s="26"/>
      <c r="I123" s="23" t="s">
        <v>26</v>
      </c>
      <c r="J123" s="24" t="str">
        <f>E23</f>
        <v xml:space="preserve"> </v>
      </c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63" s="2" customFormat="1" ht="15.2" customHeight="1">
      <c r="A124" s="26"/>
      <c r="B124" s="27"/>
      <c r="C124" s="23" t="s">
        <v>24</v>
      </c>
      <c r="D124" s="26"/>
      <c r="E124" s="26"/>
      <c r="F124" s="21" t="str">
        <f>IF(E20="","",E20)</f>
        <v>BALA, a.s., Veľká Budafa 66, 930 34 Holice</v>
      </c>
      <c r="G124" s="26"/>
      <c r="H124" s="26"/>
      <c r="I124" s="23" t="s">
        <v>29</v>
      </c>
      <c r="J124" s="24" t="str">
        <f>E26</f>
        <v xml:space="preserve"> </v>
      </c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63" s="2" customFormat="1" ht="10.35" customHeight="1">
      <c r="A125" s="26"/>
      <c r="B125" s="27"/>
      <c r="C125" s="26"/>
      <c r="D125" s="26"/>
      <c r="E125" s="26"/>
      <c r="F125" s="26"/>
      <c r="G125" s="26"/>
      <c r="H125" s="26"/>
      <c r="I125" s="26"/>
      <c r="J125" s="26"/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63" s="11" customFormat="1" ht="29.25" customHeight="1">
      <c r="A126" s="126"/>
      <c r="B126" s="127"/>
      <c r="C126" s="128" t="s">
        <v>213</v>
      </c>
      <c r="D126" s="129" t="s">
        <v>56</v>
      </c>
      <c r="E126" s="129" t="s">
        <v>52</v>
      </c>
      <c r="F126" s="129" t="s">
        <v>53</v>
      </c>
      <c r="G126" s="129" t="s">
        <v>214</v>
      </c>
      <c r="H126" s="129" t="s">
        <v>215</v>
      </c>
      <c r="I126" s="129" t="s">
        <v>216</v>
      </c>
      <c r="J126" s="130" t="s">
        <v>200</v>
      </c>
      <c r="K126" s="131" t="s">
        <v>217</v>
      </c>
      <c r="L126" s="132"/>
      <c r="M126" s="59" t="s">
        <v>1</v>
      </c>
      <c r="N126" s="60" t="s">
        <v>35</v>
      </c>
      <c r="O126" s="60" t="s">
        <v>218</v>
      </c>
      <c r="P126" s="60" t="s">
        <v>219</v>
      </c>
      <c r="Q126" s="60" t="s">
        <v>220</v>
      </c>
      <c r="R126" s="60" t="s">
        <v>221</v>
      </c>
      <c r="S126" s="60" t="s">
        <v>222</v>
      </c>
      <c r="T126" s="61" t="s">
        <v>223</v>
      </c>
      <c r="U126" s="126"/>
      <c r="V126" s="126"/>
      <c r="W126" s="126"/>
      <c r="X126" s="126"/>
      <c r="Y126" s="126"/>
      <c r="Z126" s="126"/>
      <c r="AA126" s="126"/>
      <c r="AB126" s="126"/>
      <c r="AC126" s="126"/>
      <c r="AD126" s="126"/>
      <c r="AE126" s="126"/>
    </row>
    <row r="127" spans="1:63" s="2" customFormat="1" ht="22.9" customHeight="1">
      <c r="A127" s="26"/>
      <c r="B127" s="27"/>
      <c r="C127" s="66" t="s">
        <v>201</v>
      </c>
      <c r="D127" s="26"/>
      <c r="E127" s="26"/>
      <c r="F127" s="26"/>
      <c r="G127" s="26"/>
      <c r="H127" s="26"/>
      <c r="I127" s="26"/>
      <c r="J127" s="133">
        <f>BK127</f>
        <v>13504.27</v>
      </c>
      <c r="K127" s="26"/>
      <c r="L127" s="27"/>
      <c r="M127" s="62"/>
      <c r="N127" s="53"/>
      <c r="O127" s="63"/>
      <c r="P127" s="134">
        <f>P128+P159</f>
        <v>0</v>
      </c>
      <c r="Q127" s="63"/>
      <c r="R127" s="134">
        <f>R128+R159</f>
        <v>0</v>
      </c>
      <c r="S127" s="63"/>
      <c r="T127" s="135">
        <f>T128+T159</f>
        <v>0</v>
      </c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T127" s="14" t="s">
        <v>70</v>
      </c>
      <c r="AU127" s="14" t="s">
        <v>202</v>
      </c>
      <c r="BK127" s="136">
        <f>BK128+BK159</f>
        <v>13504.27</v>
      </c>
    </row>
    <row r="128" spans="1:63" s="12" customFormat="1" ht="25.9" customHeight="1">
      <c r="B128" s="137"/>
      <c r="D128" s="138" t="s">
        <v>70</v>
      </c>
      <c r="E128" s="139" t="s">
        <v>224</v>
      </c>
      <c r="F128" s="139" t="s">
        <v>225</v>
      </c>
      <c r="J128" s="140">
        <f>BK128</f>
        <v>13289.77</v>
      </c>
      <c r="L128" s="137"/>
      <c r="M128" s="141"/>
      <c r="N128" s="142"/>
      <c r="O128" s="142"/>
      <c r="P128" s="143">
        <f>P129+P140+P143+P149+P157</f>
        <v>0</v>
      </c>
      <c r="Q128" s="142"/>
      <c r="R128" s="143">
        <f>R129+R140+R143+R149+R157</f>
        <v>0</v>
      </c>
      <c r="S128" s="142"/>
      <c r="T128" s="144">
        <f>T129+T140+T143+T149+T157</f>
        <v>0</v>
      </c>
      <c r="AR128" s="138" t="s">
        <v>78</v>
      </c>
      <c r="AT128" s="145" t="s">
        <v>70</v>
      </c>
      <c r="AU128" s="145" t="s">
        <v>71</v>
      </c>
      <c r="AY128" s="138" t="s">
        <v>226</v>
      </c>
      <c r="BK128" s="146">
        <f>BK129+BK140+BK143+BK149+BK157</f>
        <v>13289.77</v>
      </c>
    </row>
    <row r="129" spans="1:65" s="12" customFormat="1" ht="22.9" customHeight="1">
      <c r="B129" s="137"/>
      <c r="D129" s="138" t="s">
        <v>70</v>
      </c>
      <c r="E129" s="147" t="s">
        <v>78</v>
      </c>
      <c r="F129" s="147" t="s">
        <v>349</v>
      </c>
      <c r="J129" s="148">
        <f>BK129</f>
        <v>5287.4400000000005</v>
      </c>
      <c r="L129" s="137"/>
      <c r="M129" s="141"/>
      <c r="N129" s="142"/>
      <c r="O129" s="142"/>
      <c r="P129" s="143">
        <f>SUM(P130:P139)</f>
        <v>0</v>
      </c>
      <c r="Q129" s="142"/>
      <c r="R129" s="143">
        <f>SUM(R130:R139)</f>
        <v>0</v>
      </c>
      <c r="S129" s="142"/>
      <c r="T129" s="144">
        <f>SUM(T130:T139)</f>
        <v>0</v>
      </c>
      <c r="AR129" s="138" t="s">
        <v>78</v>
      </c>
      <c r="AT129" s="145" t="s">
        <v>70</v>
      </c>
      <c r="AU129" s="145" t="s">
        <v>78</v>
      </c>
      <c r="AY129" s="138" t="s">
        <v>226</v>
      </c>
      <c r="BK129" s="146">
        <f>SUM(BK130:BK139)</f>
        <v>5287.4400000000005</v>
      </c>
    </row>
    <row r="130" spans="1:65" s="2" customFormat="1" ht="16.5" customHeight="1">
      <c r="A130" s="26"/>
      <c r="B130" s="149"/>
      <c r="C130" s="150" t="s">
        <v>78</v>
      </c>
      <c r="D130" s="150" t="s">
        <v>229</v>
      </c>
      <c r="E130" s="151" t="s">
        <v>2555</v>
      </c>
      <c r="F130" s="152" t="s">
        <v>2556</v>
      </c>
      <c r="G130" s="153" t="s">
        <v>352</v>
      </c>
      <c r="H130" s="154">
        <v>64.676000000000002</v>
      </c>
      <c r="I130" s="155">
        <v>50.64</v>
      </c>
      <c r="J130" s="155">
        <f t="shared" ref="J130:J139" si="0">ROUND(I130*H130,2)</f>
        <v>3275.19</v>
      </c>
      <c r="K130" s="156"/>
      <c r="L130" s="27"/>
      <c r="M130" s="157" t="s">
        <v>1</v>
      </c>
      <c r="N130" s="158" t="s">
        <v>37</v>
      </c>
      <c r="O130" s="159">
        <v>0</v>
      </c>
      <c r="P130" s="159">
        <f t="shared" ref="P130:P139" si="1">O130*H130</f>
        <v>0</v>
      </c>
      <c r="Q130" s="159">
        <v>0</v>
      </c>
      <c r="R130" s="159">
        <f t="shared" ref="R130:R139" si="2">Q130*H130</f>
        <v>0</v>
      </c>
      <c r="S130" s="159">
        <v>0</v>
      </c>
      <c r="T130" s="160">
        <f t="shared" ref="T130:T139" si="3">S130*H130</f>
        <v>0</v>
      </c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R130" s="161" t="s">
        <v>233</v>
      </c>
      <c r="AT130" s="161" t="s">
        <v>229</v>
      </c>
      <c r="AU130" s="161" t="s">
        <v>83</v>
      </c>
      <c r="AY130" s="14" t="s">
        <v>226</v>
      </c>
      <c r="BE130" s="162">
        <f t="shared" ref="BE130:BE139" si="4">IF(N130="základná",J130,0)</f>
        <v>0</v>
      </c>
      <c r="BF130" s="162">
        <f t="shared" ref="BF130:BF139" si="5">IF(N130="znížená",J130,0)</f>
        <v>3275.19</v>
      </c>
      <c r="BG130" s="162">
        <f t="shared" ref="BG130:BG139" si="6">IF(N130="zákl. prenesená",J130,0)</f>
        <v>0</v>
      </c>
      <c r="BH130" s="162">
        <f t="shared" ref="BH130:BH139" si="7">IF(N130="zníž. prenesená",J130,0)</f>
        <v>0</v>
      </c>
      <c r="BI130" s="162">
        <f t="shared" ref="BI130:BI139" si="8">IF(N130="nulová",J130,0)</f>
        <v>0</v>
      </c>
      <c r="BJ130" s="14" t="s">
        <v>83</v>
      </c>
      <c r="BK130" s="162">
        <f t="shared" ref="BK130:BK139" si="9">ROUND(I130*H130,2)</f>
        <v>3275.19</v>
      </c>
      <c r="BL130" s="14" t="s">
        <v>233</v>
      </c>
      <c r="BM130" s="161" t="s">
        <v>83</v>
      </c>
    </row>
    <row r="131" spans="1:65" s="2" customFormat="1" ht="24.2" customHeight="1">
      <c r="A131" s="26"/>
      <c r="B131" s="149"/>
      <c r="C131" s="150" t="s">
        <v>83</v>
      </c>
      <c r="D131" s="150" t="s">
        <v>229</v>
      </c>
      <c r="E131" s="151" t="s">
        <v>2493</v>
      </c>
      <c r="F131" s="152" t="s">
        <v>2494</v>
      </c>
      <c r="G131" s="153" t="s">
        <v>238</v>
      </c>
      <c r="H131" s="154">
        <v>62.16</v>
      </c>
      <c r="I131" s="155">
        <v>6.28</v>
      </c>
      <c r="J131" s="155">
        <f t="shared" si="0"/>
        <v>390.36</v>
      </c>
      <c r="K131" s="156"/>
      <c r="L131" s="27"/>
      <c r="M131" s="157" t="s">
        <v>1</v>
      </c>
      <c r="N131" s="158" t="s">
        <v>37</v>
      </c>
      <c r="O131" s="159">
        <v>0</v>
      </c>
      <c r="P131" s="159">
        <f t="shared" si="1"/>
        <v>0</v>
      </c>
      <c r="Q131" s="159">
        <v>0</v>
      </c>
      <c r="R131" s="159">
        <f t="shared" si="2"/>
        <v>0</v>
      </c>
      <c r="S131" s="159">
        <v>0</v>
      </c>
      <c r="T131" s="160">
        <f t="shared" si="3"/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R131" s="161" t="s">
        <v>233</v>
      </c>
      <c r="AT131" s="161" t="s">
        <v>229</v>
      </c>
      <c r="AU131" s="161" t="s">
        <v>83</v>
      </c>
      <c r="AY131" s="14" t="s">
        <v>226</v>
      </c>
      <c r="BE131" s="162">
        <f t="shared" si="4"/>
        <v>0</v>
      </c>
      <c r="BF131" s="162">
        <f t="shared" si="5"/>
        <v>390.36</v>
      </c>
      <c r="BG131" s="162">
        <f t="shared" si="6"/>
        <v>0</v>
      </c>
      <c r="BH131" s="162">
        <f t="shared" si="7"/>
        <v>0</v>
      </c>
      <c r="BI131" s="162">
        <f t="shared" si="8"/>
        <v>0</v>
      </c>
      <c r="BJ131" s="14" t="s">
        <v>83</v>
      </c>
      <c r="BK131" s="162">
        <f t="shared" si="9"/>
        <v>390.36</v>
      </c>
      <c r="BL131" s="14" t="s">
        <v>233</v>
      </c>
      <c r="BM131" s="161" t="s">
        <v>233</v>
      </c>
    </row>
    <row r="132" spans="1:65" s="2" customFormat="1" ht="21.75" customHeight="1">
      <c r="A132" s="26"/>
      <c r="B132" s="149"/>
      <c r="C132" s="150" t="s">
        <v>88</v>
      </c>
      <c r="D132" s="150" t="s">
        <v>229</v>
      </c>
      <c r="E132" s="151" t="s">
        <v>2495</v>
      </c>
      <c r="F132" s="152" t="s">
        <v>2496</v>
      </c>
      <c r="G132" s="153" t="s">
        <v>238</v>
      </c>
      <c r="H132" s="154">
        <v>62.16</v>
      </c>
      <c r="I132" s="155">
        <v>2.25</v>
      </c>
      <c r="J132" s="155">
        <f t="shared" si="0"/>
        <v>139.86000000000001</v>
      </c>
      <c r="K132" s="156"/>
      <c r="L132" s="27"/>
      <c r="M132" s="157" t="s">
        <v>1</v>
      </c>
      <c r="N132" s="158" t="s">
        <v>37</v>
      </c>
      <c r="O132" s="159">
        <v>0</v>
      </c>
      <c r="P132" s="159">
        <f t="shared" si="1"/>
        <v>0</v>
      </c>
      <c r="Q132" s="159">
        <v>0</v>
      </c>
      <c r="R132" s="159">
        <f t="shared" si="2"/>
        <v>0</v>
      </c>
      <c r="S132" s="159">
        <v>0</v>
      </c>
      <c r="T132" s="160">
        <f t="shared" si="3"/>
        <v>0</v>
      </c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R132" s="161" t="s">
        <v>233</v>
      </c>
      <c r="AT132" s="161" t="s">
        <v>229</v>
      </c>
      <c r="AU132" s="161" t="s">
        <v>83</v>
      </c>
      <c r="AY132" s="14" t="s">
        <v>226</v>
      </c>
      <c r="BE132" s="162">
        <f t="shared" si="4"/>
        <v>0</v>
      </c>
      <c r="BF132" s="162">
        <f t="shared" si="5"/>
        <v>139.86000000000001</v>
      </c>
      <c r="BG132" s="162">
        <f t="shared" si="6"/>
        <v>0</v>
      </c>
      <c r="BH132" s="162">
        <f t="shared" si="7"/>
        <v>0</v>
      </c>
      <c r="BI132" s="162">
        <f t="shared" si="8"/>
        <v>0</v>
      </c>
      <c r="BJ132" s="14" t="s">
        <v>83</v>
      </c>
      <c r="BK132" s="162">
        <f t="shared" si="9"/>
        <v>139.86000000000001</v>
      </c>
      <c r="BL132" s="14" t="s">
        <v>233</v>
      </c>
      <c r="BM132" s="161" t="s">
        <v>239</v>
      </c>
    </row>
    <row r="133" spans="1:65" s="2" customFormat="1" ht="37.9" customHeight="1">
      <c r="A133" s="26"/>
      <c r="B133" s="149"/>
      <c r="C133" s="150" t="s">
        <v>233</v>
      </c>
      <c r="D133" s="150" t="s">
        <v>229</v>
      </c>
      <c r="E133" s="151" t="s">
        <v>2280</v>
      </c>
      <c r="F133" s="152" t="s">
        <v>2281</v>
      </c>
      <c r="G133" s="153" t="s">
        <v>352</v>
      </c>
      <c r="H133" s="154">
        <v>15.821999999999999</v>
      </c>
      <c r="I133" s="155">
        <v>3.46</v>
      </c>
      <c r="J133" s="155">
        <f t="shared" si="0"/>
        <v>54.74</v>
      </c>
      <c r="K133" s="156"/>
      <c r="L133" s="27"/>
      <c r="M133" s="157" t="s">
        <v>1</v>
      </c>
      <c r="N133" s="158" t="s">
        <v>37</v>
      </c>
      <c r="O133" s="159">
        <v>0</v>
      </c>
      <c r="P133" s="159">
        <f t="shared" si="1"/>
        <v>0</v>
      </c>
      <c r="Q133" s="159">
        <v>0</v>
      </c>
      <c r="R133" s="159">
        <f t="shared" si="2"/>
        <v>0</v>
      </c>
      <c r="S133" s="159">
        <v>0</v>
      </c>
      <c r="T133" s="160">
        <f t="shared" si="3"/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R133" s="161" t="s">
        <v>233</v>
      </c>
      <c r="AT133" s="161" t="s">
        <v>229</v>
      </c>
      <c r="AU133" s="161" t="s">
        <v>83</v>
      </c>
      <c r="AY133" s="14" t="s">
        <v>226</v>
      </c>
      <c r="BE133" s="162">
        <f t="shared" si="4"/>
        <v>0</v>
      </c>
      <c r="BF133" s="162">
        <f t="shared" si="5"/>
        <v>54.74</v>
      </c>
      <c r="BG133" s="162">
        <f t="shared" si="6"/>
        <v>0</v>
      </c>
      <c r="BH133" s="162">
        <f t="shared" si="7"/>
        <v>0</v>
      </c>
      <c r="BI133" s="162">
        <f t="shared" si="8"/>
        <v>0</v>
      </c>
      <c r="BJ133" s="14" t="s">
        <v>83</v>
      </c>
      <c r="BK133" s="162">
        <f t="shared" si="9"/>
        <v>54.74</v>
      </c>
      <c r="BL133" s="14" t="s">
        <v>233</v>
      </c>
      <c r="BM133" s="161" t="s">
        <v>243</v>
      </c>
    </row>
    <row r="134" spans="1:65" s="2" customFormat="1" ht="44.25" customHeight="1">
      <c r="A134" s="26"/>
      <c r="B134" s="149"/>
      <c r="C134" s="150" t="s">
        <v>244</v>
      </c>
      <c r="D134" s="150" t="s">
        <v>229</v>
      </c>
      <c r="E134" s="151" t="s">
        <v>2282</v>
      </c>
      <c r="F134" s="152" t="s">
        <v>2283</v>
      </c>
      <c r="G134" s="153" t="s">
        <v>352</v>
      </c>
      <c r="H134" s="154">
        <v>110.754</v>
      </c>
      <c r="I134" s="155">
        <v>0.33</v>
      </c>
      <c r="J134" s="155">
        <f t="shared" si="0"/>
        <v>36.549999999999997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si="1"/>
        <v>0</v>
      </c>
      <c r="Q134" s="159">
        <v>0</v>
      </c>
      <c r="R134" s="159">
        <f t="shared" si="2"/>
        <v>0</v>
      </c>
      <c r="S134" s="159">
        <v>0</v>
      </c>
      <c r="T134" s="160">
        <f t="shared" si="3"/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233</v>
      </c>
      <c r="AT134" s="161" t="s">
        <v>229</v>
      </c>
      <c r="AU134" s="161" t="s">
        <v>83</v>
      </c>
      <c r="AY134" s="14" t="s">
        <v>226</v>
      </c>
      <c r="BE134" s="162">
        <f t="shared" si="4"/>
        <v>0</v>
      </c>
      <c r="BF134" s="162">
        <f t="shared" si="5"/>
        <v>36.549999999999997</v>
      </c>
      <c r="BG134" s="162">
        <f t="shared" si="6"/>
        <v>0</v>
      </c>
      <c r="BH134" s="162">
        <f t="shared" si="7"/>
        <v>0</v>
      </c>
      <c r="BI134" s="162">
        <f t="shared" si="8"/>
        <v>0</v>
      </c>
      <c r="BJ134" s="14" t="s">
        <v>83</v>
      </c>
      <c r="BK134" s="162">
        <f t="shared" si="9"/>
        <v>36.549999999999997</v>
      </c>
      <c r="BL134" s="14" t="s">
        <v>233</v>
      </c>
      <c r="BM134" s="161" t="s">
        <v>247</v>
      </c>
    </row>
    <row r="135" spans="1:65" s="2" customFormat="1" ht="21.75" customHeight="1">
      <c r="A135" s="26"/>
      <c r="B135" s="149"/>
      <c r="C135" s="150" t="s">
        <v>239</v>
      </c>
      <c r="D135" s="150" t="s">
        <v>229</v>
      </c>
      <c r="E135" s="151" t="s">
        <v>2286</v>
      </c>
      <c r="F135" s="152" t="s">
        <v>2287</v>
      </c>
      <c r="G135" s="153" t="s">
        <v>352</v>
      </c>
      <c r="H135" s="154">
        <v>15.821999999999999</v>
      </c>
      <c r="I135" s="155">
        <v>0.71</v>
      </c>
      <c r="J135" s="155">
        <f t="shared" si="0"/>
        <v>11.23</v>
      </c>
      <c r="K135" s="156"/>
      <c r="L135" s="27"/>
      <c r="M135" s="157" t="s">
        <v>1</v>
      </c>
      <c r="N135" s="158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233</v>
      </c>
      <c r="AT135" s="161" t="s">
        <v>229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11.23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11.23</v>
      </c>
      <c r="BL135" s="14" t="s">
        <v>233</v>
      </c>
      <c r="BM135" s="161" t="s">
        <v>250</v>
      </c>
    </row>
    <row r="136" spans="1:65" s="2" customFormat="1" ht="24.2" customHeight="1">
      <c r="A136" s="26"/>
      <c r="B136" s="149"/>
      <c r="C136" s="150" t="s">
        <v>251</v>
      </c>
      <c r="D136" s="150" t="s">
        <v>229</v>
      </c>
      <c r="E136" s="151" t="s">
        <v>2288</v>
      </c>
      <c r="F136" s="152" t="s">
        <v>2289</v>
      </c>
      <c r="G136" s="153" t="s">
        <v>242</v>
      </c>
      <c r="H136" s="154">
        <v>26.896999999999998</v>
      </c>
      <c r="I136" s="155">
        <v>2.1</v>
      </c>
      <c r="J136" s="155">
        <f t="shared" si="0"/>
        <v>56.48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233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56.48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56.48</v>
      </c>
      <c r="BL136" s="14" t="s">
        <v>233</v>
      </c>
      <c r="BM136" s="161" t="s">
        <v>254</v>
      </c>
    </row>
    <row r="137" spans="1:65" s="2" customFormat="1" ht="24.2" customHeight="1">
      <c r="A137" s="26"/>
      <c r="B137" s="149"/>
      <c r="C137" s="150" t="s">
        <v>243</v>
      </c>
      <c r="D137" s="150" t="s">
        <v>229</v>
      </c>
      <c r="E137" s="151" t="s">
        <v>872</v>
      </c>
      <c r="F137" s="152" t="s">
        <v>873</v>
      </c>
      <c r="G137" s="153" t="s">
        <v>352</v>
      </c>
      <c r="H137" s="154">
        <v>48.853999999999999</v>
      </c>
      <c r="I137" s="155">
        <v>3.8</v>
      </c>
      <c r="J137" s="155">
        <f t="shared" si="0"/>
        <v>185.65</v>
      </c>
      <c r="K137" s="156"/>
      <c r="L137" s="27"/>
      <c r="M137" s="157" t="s">
        <v>1</v>
      </c>
      <c r="N137" s="158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233</v>
      </c>
      <c r="AT137" s="161" t="s">
        <v>229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185.65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185.65</v>
      </c>
      <c r="BL137" s="14" t="s">
        <v>233</v>
      </c>
      <c r="BM137" s="161" t="s">
        <v>257</v>
      </c>
    </row>
    <row r="138" spans="1:65" s="2" customFormat="1" ht="16.5" customHeight="1">
      <c r="A138" s="26"/>
      <c r="B138" s="149"/>
      <c r="C138" s="167" t="s">
        <v>227</v>
      </c>
      <c r="D138" s="167" t="s">
        <v>362</v>
      </c>
      <c r="E138" s="168" t="s">
        <v>2557</v>
      </c>
      <c r="F138" s="169" t="s">
        <v>2558</v>
      </c>
      <c r="G138" s="170" t="s">
        <v>242</v>
      </c>
      <c r="H138" s="171">
        <v>83.052000000000007</v>
      </c>
      <c r="I138" s="172">
        <v>13.6</v>
      </c>
      <c r="J138" s="172">
        <f t="shared" si="0"/>
        <v>1129.51</v>
      </c>
      <c r="K138" s="173"/>
      <c r="L138" s="174"/>
      <c r="M138" s="175" t="s">
        <v>1</v>
      </c>
      <c r="N138" s="176" t="s">
        <v>37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243</v>
      </c>
      <c r="AT138" s="161" t="s">
        <v>362</v>
      </c>
      <c r="AU138" s="161" t="s">
        <v>83</v>
      </c>
      <c r="AY138" s="14" t="s">
        <v>226</v>
      </c>
      <c r="BE138" s="162">
        <f t="shared" si="4"/>
        <v>0</v>
      </c>
      <c r="BF138" s="162">
        <f t="shared" si="5"/>
        <v>1129.51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83</v>
      </c>
      <c r="BK138" s="162">
        <f t="shared" si="9"/>
        <v>1129.51</v>
      </c>
      <c r="BL138" s="14" t="s">
        <v>233</v>
      </c>
      <c r="BM138" s="161" t="s">
        <v>260</v>
      </c>
    </row>
    <row r="139" spans="1:65" s="2" customFormat="1" ht="21.75" customHeight="1">
      <c r="A139" s="26"/>
      <c r="B139" s="149"/>
      <c r="C139" s="150" t="s">
        <v>247</v>
      </c>
      <c r="D139" s="150" t="s">
        <v>229</v>
      </c>
      <c r="E139" s="151" t="s">
        <v>2559</v>
      </c>
      <c r="F139" s="152" t="s">
        <v>2560</v>
      </c>
      <c r="G139" s="153" t="s">
        <v>238</v>
      </c>
      <c r="H139" s="154">
        <v>17.48</v>
      </c>
      <c r="I139" s="155">
        <v>0.45</v>
      </c>
      <c r="J139" s="155">
        <f t="shared" si="0"/>
        <v>7.87</v>
      </c>
      <c r="K139" s="156"/>
      <c r="L139" s="27"/>
      <c r="M139" s="157" t="s">
        <v>1</v>
      </c>
      <c r="N139" s="158" t="s">
        <v>37</v>
      </c>
      <c r="O139" s="159">
        <v>0</v>
      </c>
      <c r="P139" s="159">
        <f t="shared" si="1"/>
        <v>0</v>
      </c>
      <c r="Q139" s="159">
        <v>0</v>
      </c>
      <c r="R139" s="159">
        <f t="shared" si="2"/>
        <v>0</v>
      </c>
      <c r="S139" s="159">
        <v>0</v>
      </c>
      <c r="T139" s="160">
        <f t="shared" si="3"/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233</v>
      </c>
      <c r="AT139" s="161" t="s">
        <v>229</v>
      </c>
      <c r="AU139" s="161" t="s">
        <v>83</v>
      </c>
      <c r="AY139" s="14" t="s">
        <v>226</v>
      </c>
      <c r="BE139" s="162">
        <f t="shared" si="4"/>
        <v>0</v>
      </c>
      <c r="BF139" s="162">
        <f t="shared" si="5"/>
        <v>7.87</v>
      </c>
      <c r="BG139" s="162">
        <f t="shared" si="6"/>
        <v>0</v>
      </c>
      <c r="BH139" s="162">
        <f t="shared" si="7"/>
        <v>0</v>
      </c>
      <c r="BI139" s="162">
        <f t="shared" si="8"/>
        <v>0</v>
      </c>
      <c r="BJ139" s="14" t="s">
        <v>83</v>
      </c>
      <c r="BK139" s="162">
        <f t="shared" si="9"/>
        <v>7.87</v>
      </c>
      <c r="BL139" s="14" t="s">
        <v>233</v>
      </c>
      <c r="BM139" s="161" t="s">
        <v>7</v>
      </c>
    </row>
    <row r="140" spans="1:65" s="12" customFormat="1" ht="22.9" customHeight="1">
      <c r="B140" s="137"/>
      <c r="D140" s="138" t="s">
        <v>70</v>
      </c>
      <c r="E140" s="147" t="s">
        <v>2561</v>
      </c>
      <c r="F140" s="147" t="s">
        <v>2562</v>
      </c>
      <c r="J140" s="148">
        <f>BK140</f>
        <v>4973.8599999999997</v>
      </c>
      <c r="L140" s="137"/>
      <c r="M140" s="141"/>
      <c r="N140" s="142"/>
      <c r="O140" s="142"/>
      <c r="P140" s="143">
        <f>SUM(P141:P142)</f>
        <v>0</v>
      </c>
      <c r="Q140" s="142"/>
      <c r="R140" s="143">
        <f>SUM(R141:R142)</f>
        <v>0</v>
      </c>
      <c r="S140" s="142"/>
      <c r="T140" s="144">
        <f>SUM(T141:T142)</f>
        <v>0</v>
      </c>
      <c r="AR140" s="138" t="s">
        <v>78</v>
      </c>
      <c r="AT140" s="145" t="s">
        <v>70</v>
      </c>
      <c r="AU140" s="145" t="s">
        <v>78</v>
      </c>
      <c r="AY140" s="138" t="s">
        <v>226</v>
      </c>
      <c r="BK140" s="146">
        <f>SUM(BK141:BK142)</f>
        <v>4973.8599999999997</v>
      </c>
    </row>
    <row r="141" spans="1:65" s="2" customFormat="1" ht="24.2" customHeight="1">
      <c r="A141" s="26"/>
      <c r="B141" s="149"/>
      <c r="C141" s="150" t="s">
        <v>263</v>
      </c>
      <c r="D141" s="150" t="s">
        <v>229</v>
      </c>
      <c r="E141" s="151" t="s">
        <v>2563</v>
      </c>
      <c r="F141" s="152" t="s">
        <v>2564</v>
      </c>
      <c r="G141" s="153" t="s">
        <v>269</v>
      </c>
      <c r="H141" s="154">
        <v>1</v>
      </c>
      <c r="I141" s="155">
        <v>490.37</v>
      </c>
      <c r="J141" s="155">
        <f>ROUND(I141*H141,2)</f>
        <v>490.37</v>
      </c>
      <c r="K141" s="156"/>
      <c r="L141" s="27"/>
      <c r="M141" s="157" t="s">
        <v>1</v>
      </c>
      <c r="N141" s="158" t="s">
        <v>37</v>
      </c>
      <c r="O141" s="159">
        <v>0</v>
      </c>
      <c r="P141" s="159">
        <f>O141*H141</f>
        <v>0</v>
      </c>
      <c r="Q141" s="159">
        <v>0</v>
      </c>
      <c r="R141" s="159">
        <f>Q141*H141</f>
        <v>0</v>
      </c>
      <c r="S141" s="159">
        <v>0</v>
      </c>
      <c r="T141" s="160">
        <f>S141*H141</f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233</v>
      </c>
      <c r="AT141" s="161" t="s">
        <v>229</v>
      </c>
      <c r="AU141" s="161" t="s">
        <v>83</v>
      </c>
      <c r="AY141" s="14" t="s">
        <v>226</v>
      </c>
      <c r="BE141" s="162">
        <f>IF(N141="základná",J141,0)</f>
        <v>0</v>
      </c>
      <c r="BF141" s="162">
        <f>IF(N141="znížená",J141,0)</f>
        <v>490.37</v>
      </c>
      <c r="BG141" s="162">
        <f>IF(N141="zákl. prenesená",J141,0)</f>
        <v>0</v>
      </c>
      <c r="BH141" s="162">
        <f>IF(N141="zníž. prenesená",J141,0)</f>
        <v>0</v>
      </c>
      <c r="BI141" s="162">
        <f>IF(N141="nulová",J141,0)</f>
        <v>0</v>
      </c>
      <c r="BJ141" s="14" t="s">
        <v>83</v>
      </c>
      <c r="BK141" s="162">
        <f>ROUND(I141*H141,2)</f>
        <v>490.37</v>
      </c>
      <c r="BL141" s="14" t="s">
        <v>233</v>
      </c>
      <c r="BM141" s="161" t="s">
        <v>266</v>
      </c>
    </row>
    <row r="142" spans="1:65" s="2" customFormat="1" ht="24.2" customHeight="1">
      <c r="A142" s="26"/>
      <c r="B142" s="149"/>
      <c r="C142" s="167" t="s">
        <v>250</v>
      </c>
      <c r="D142" s="167" t="s">
        <v>362</v>
      </c>
      <c r="E142" s="168" t="s">
        <v>2565</v>
      </c>
      <c r="F142" s="169" t="s">
        <v>2566</v>
      </c>
      <c r="G142" s="170" t="s">
        <v>269</v>
      </c>
      <c r="H142" s="171">
        <v>1</v>
      </c>
      <c r="I142" s="172">
        <v>4483.49</v>
      </c>
      <c r="J142" s="172">
        <f>ROUND(I142*H142,2)</f>
        <v>4483.49</v>
      </c>
      <c r="K142" s="173"/>
      <c r="L142" s="174"/>
      <c r="M142" s="175" t="s">
        <v>1</v>
      </c>
      <c r="N142" s="176" t="s">
        <v>37</v>
      </c>
      <c r="O142" s="159">
        <v>0</v>
      </c>
      <c r="P142" s="159">
        <f>O142*H142</f>
        <v>0</v>
      </c>
      <c r="Q142" s="159">
        <v>0</v>
      </c>
      <c r="R142" s="159">
        <f>Q142*H142</f>
        <v>0</v>
      </c>
      <c r="S142" s="159">
        <v>0</v>
      </c>
      <c r="T142" s="160">
        <f>S142*H142</f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243</v>
      </c>
      <c r="AT142" s="161" t="s">
        <v>362</v>
      </c>
      <c r="AU142" s="161" t="s">
        <v>83</v>
      </c>
      <c r="AY142" s="14" t="s">
        <v>226</v>
      </c>
      <c r="BE142" s="162">
        <f>IF(N142="základná",J142,0)</f>
        <v>0</v>
      </c>
      <c r="BF142" s="162">
        <f>IF(N142="znížená",J142,0)</f>
        <v>4483.49</v>
      </c>
      <c r="BG142" s="162">
        <f>IF(N142="zákl. prenesená",J142,0)</f>
        <v>0</v>
      </c>
      <c r="BH142" s="162">
        <f>IF(N142="zníž. prenesená",J142,0)</f>
        <v>0</v>
      </c>
      <c r="BI142" s="162">
        <f>IF(N142="nulová",J142,0)</f>
        <v>0</v>
      </c>
      <c r="BJ142" s="14" t="s">
        <v>83</v>
      </c>
      <c r="BK142" s="162">
        <f>ROUND(I142*H142,2)</f>
        <v>4483.49</v>
      </c>
      <c r="BL142" s="14" t="s">
        <v>233</v>
      </c>
      <c r="BM142" s="161" t="s">
        <v>270</v>
      </c>
    </row>
    <row r="143" spans="1:65" s="12" customFormat="1" ht="22.9" customHeight="1">
      <c r="B143" s="137"/>
      <c r="D143" s="138" t="s">
        <v>70</v>
      </c>
      <c r="E143" s="147" t="s">
        <v>233</v>
      </c>
      <c r="F143" s="147" t="s">
        <v>1711</v>
      </c>
      <c r="J143" s="148">
        <f>BK143</f>
        <v>441.27</v>
      </c>
      <c r="L143" s="137"/>
      <c r="M143" s="141"/>
      <c r="N143" s="142"/>
      <c r="O143" s="142"/>
      <c r="P143" s="143">
        <f>SUM(P144:P148)</f>
        <v>0</v>
      </c>
      <c r="Q143" s="142"/>
      <c r="R143" s="143">
        <f>SUM(R144:R148)</f>
        <v>0</v>
      </c>
      <c r="S143" s="142"/>
      <c r="T143" s="144">
        <f>SUM(T144:T148)</f>
        <v>0</v>
      </c>
      <c r="AR143" s="138" t="s">
        <v>78</v>
      </c>
      <c r="AT143" s="145" t="s">
        <v>70</v>
      </c>
      <c r="AU143" s="145" t="s">
        <v>78</v>
      </c>
      <c r="AY143" s="138" t="s">
        <v>226</v>
      </c>
      <c r="BK143" s="146">
        <f>SUM(BK144:BK148)</f>
        <v>441.27</v>
      </c>
    </row>
    <row r="144" spans="1:65" s="2" customFormat="1" ht="24.2" customHeight="1">
      <c r="A144" s="26"/>
      <c r="B144" s="149"/>
      <c r="C144" s="150" t="s">
        <v>273</v>
      </c>
      <c r="D144" s="150" t="s">
        <v>229</v>
      </c>
      <c r="E144" s="151" t="s">
        <v>2358</v>
      </c>
      <c r="F144" s="152" t="s">
        <v>2359</v>
      </c>
      <c r="G144" s="153" t="s">
        <v>352</v>
      </c>
      <c r="H144" s="154">
        <v>2.016</v>
      </c>
      <c r="I144" s="155">
        <v>44.34</v>
      </c>
      <c r="J144" s="155">
        <f>ROUND(I144*H144,2)</f>
        <v>89.39</v>
      </c>
      <c r="K144" s="156"/>
      <c r="L144" s="27"/>
      <c r="M144" s="157" t="s">
        <v>1</v>
      </c>
      <c r="N144" s="158" t="s">
        <v>37</v>
      </c>
      <c r="O144" s="159">
        <v>0</v>
      </c>
      <c r="P144" s="159">
        <f>O144*H144</f>
        <v>0</v>
      </c>
      <c r="Q144" s="159">
        <v>0</v>
      </c>
      <c r="R144" s="159">
        <f>Q144*H144</f>
        <v>0</v>
      </c>
      <c r="S144" s="159">
        <v>0</v>
      </c>
      <c r="T144" s="160">
        <f>S144*H144</f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233</v>
      </c>
      <c r="AT144" s="161" t="s">
        <v>229</v>
      </c>
      <c r="AU144" s="161" t="s">
        <v>83</v>
      </c>
      <c r="AY144" s="14" t="s">
        <v>226</v>
      </c>
      <c r="BE144" s="162">
        <f>IF(N144="základná",J144,0)</f>
        <v>0</v>
      </c>
      <c r="BF144" s="162">
        <f>IF(N144="znížená",J144,0)</f>
        <v>89.39</v>
      </c>
      <c r="BG144" s="162">
        <f>IF(N144="zákl. prenesená",J144,0)</f>
        <v>0</v>
      </c>
      <c r="BH144" s="162">
        <f>IF(N144="zníž. prenesená",J144,0)</f>
        <v>0</v>
      </c>
      <c r="BI144" s="162">
        <f>IF(N144="nulová",J144,0)</f>
        <v>0</v>
      </c>
      <c r="BJ144" s="14" t="s">
        <v>83</v>
      </c>
      <c r="BK144" s="162">
        <f>ROUND(I144*H144,2)</f>
        <v>89.39</v>
      </c>
      <c r="BL144" s="14" t="s">
        <v>233</v>
      </c>
      <c r="BM144" s="161" t="s">
        <v>276</v>
      </c>
    </row>
    <row r="145" spans="1:65" s="2" customFormat="1" ht="37.9" customHeight="1">
      <c r="A145" s="26"/>
      <c r="B145" s="149"/>
      <c r="C145" s="150" t="s">
        <v>254</v>
      </c>
      <c r="D145" s="150" t="s">
        <v>229</v>
      </c>
      <c r="E145" s="151" t="s">
        <v>1786</v>
      </c>
      <c r="F145" s="152" t="s">
        <v>1787</v>
      </c>
      <c r="G145" s="153" t="s">
        <v>352</v>
      </c>
      <c r="H145" s="154">
        <v>0.504</v>
      </c>
      <c r="I145" s="155">
        <v>55.12</v>
      </c>
      <c r="J145" s="155">
        <f>ROUND(I145*H145,2)</f>
        <v>27.78</v>
      </c>
      <c r="K145" s="156"/>
      <c r="L145" s="27"/>
      <c r="M145" s="157" t="s">
        <v>1</v>
      </c>
      <c r="N145" s="158" t="s">
        <v>37</v>
      </c>
      <c r="O145" s="159">
        <v>0</v>
      </c>
      <c r="P145" s="159">
        <f>O145*H145</f>
        <v>0</v>
      </c>
      <c r="Q145" s="159">
        <v>0</v>
      </c>
      <c r="R145" s="159">
        <f>Q145*H145</f>
        <v>0</v>
      </c>
      <c r="S145" s="159">
        <v>0</v>
      </c>
      <c r="T145" s="160">
        <f>S145*H145</f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233</v>
      </c>
      <c r="AT145" s="161" t="s">
        <v>229</v>
      </c>
      <c r="AU145" s="161" t="s">
        <v>83</v>
      </c>
      <c r="AY145" s="14" t="s">
        <v>226</v>
      </c>
      <c r="BE145" s="162">
        <f>IF(N145="základná",J145,0)</f>
        <v>0</v>
      </c>
      <c r="BF145" s="162">
        <f>IF(N145="znížená",J145,0)</f>
        <v>27.78</v>
      </c>
      <c r="BG145" s="162">
        <f>IF(N145="zákl. prenesená",J145,0)</f>
        <v>0</v>
      </c>
      <c r="BH145" s="162">
        <f>IF(N145="zníž. prenesená",J145,0)</f>
        <v>0</v>
      </c>
      <c r="BI145" s="162">
        <f>IF(N145="nulová",J145,0)</f>
        <v>0</v>
      </c>
      <c r="BJ145" s="14" t="s">
        <v>83</v>
      </c>
      <c r="BK145" s="162">
        <f>ROUND(I145*H145,2)</f>
        <v>27.78</v>
      </c>
      <c r="BL145" s="14" t="s">
        <v>233</v>
      </c>
      <c r="BM145" s="161" t="s">
        <v>279</v>
      </c>
    </row>
    <row r="146" spans="1:65" s="2" customFormat="1" ht="24.2" customHeight="1">
      <c r="A146" s="26"/>
      <c r="B146" s="149"/>
      <c r="C146" s="150" t="s">
        <v>280</v>
      </c>
      <c r="D146" s="150" t="s">
        <v>229</v>
      </c>
      <c r="E146" s="151" t="s">
        <v>2567</v>
      </c>
      <c r="F146" s="152" t="s">
        <v>2568</v>
      </c>
      <c r="G146" s="153" t="s">
        <v>352</v>
      </c>
      <c r="H146" s="154">
        <v>1.512</v>
      </c>
      <c r="I146" s="155">
        <v>111.06</v>
      </c>
      <c r="J146" s="155">
        <f>ROUND(I146*H146,2)</f>
        <v>167.92</v>
      </c>
      <c r="K146" s="156"/>
      <c r="L146" s="27"/>
      <c r="M146" s="157" t="s">
        <v>1</v>
      </c>
      <c r="N146" s="158" t="s">
        <v>37</v>
      </c>
      <c r="O146" s="159">
        <v>0</v>
      </c>
      <c r="P146" s="159">
        <f>O146*H146</f>
        <v>0</v>
      </c>
      <c r="Q146" s="159">
        <v>0</v>
      </c>
      <c r="R146" s="159">
        <f>Q146*H146</f>
        <v>0</v>
      </c>
      <c r="S146" s="159">
        <v>0</v>
      </c>
      <c r="T146" s="160">
        <f>S146*H146</f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233</v>
      </c>
      <c r="AT146" s="161" t="s">
        <v>229</v>
      </c>
      <c r="AU146" s="161" t="s">
        <v>83</v>
      </c>
      <c r="AY146" s="14" t="s">
        <v>226</v>
      </c>
      <c r="BE146" s="162">
        <f>IF(N146="základná",J146,0)</f>
        <v>0</v>
      </c>
      <c r="BF146" s="162">
        <f>IF(N146="znížená",J146,0)</f>
        <v>167.92</v>
      </c>
      <c r="BG146" s="162">
        <f>IF(N146="zákl. prenesená",J146,0)</f>
        <v>0</v>
      </c>
      <c r="BH146" s="162">
        <f>IF(N146="zníž. prenesená",J146,0)</f>
        <v>0</v>
      </c>
      <c r="BI146" s="162">
        <f>IF(N146="nulová",J146,0)</f>
        <v>0</v>
      </c>
      <c r="BJ146" s="14" t="s">
        <v>83</v>
      </c>
      <c r="BK146" s="162">
        <f>ROUND(I146*H146,2)</f>
        <v>167.92</v>
      </c>
      <c r="BL146" s="14" t="s">
        <v>233</v>
      </c>
      <c r="BM146" s="161" t="s">
        <v>283</v>
      </c>
    </row>
    <row r="147" spans="1:65" s="2" customFormat="1" ht="33" customHeight="1">
      <c r="A147" s="26"/>
      <c r="B147" s="149"/>
      <c r="C147" s="150" t="s">
        <v>257</v>
      </c>
      <c r="D147" s="150" t="s">
        <v>229</v>
      </c>
      <c r="E147" s="151" t="s">
        <v>2362</v>
      </c>
      <c r="F147" s="152" t="s">
        <v>2363</v>
      </c>
      <c r="G147" s="153" t="s">
        <v>238</v>
      </c>
      <c r="H147" s="154">
        <v>1.92</v>
      </c>
      <c r="I147" s="155">
        <v>16.14</v>
      </c>
      <c r="J147" s="155">
        <f>ROUND(I147*H147,2)</f>
        <v>30.99</v>
      </c>
      <c r="K147" s="156"/>
      <c r="L147" s="27"/>
      <c r="M147" s="157" t="s">
        <v>1</v>
      </c>
      <c r="N147" s="158" t="s">
        <v>37</v>
      </c>
      <c r="O147" s="159">
        <v>0</v>
      </c>
      <c r="P147" s="159">
        <f>O147*H147</f>
        <v>0</v>
      </c>
      <c r="Q147" s="159">
        <v>0</v>
      </c>
      <c r="R147" s="159">
        <f>Q147*H147</f>
        <v>0</v>
      </c>
      <c r="S147" s="159">
        <v>0</v>
      </c>
      <c r="T147" s="160">
        <f>S147*H147</f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233</v>
      </c>
      <c r="AT147" s="161" t="s">
        <v>229</v>
      </c>
      <c r="AU147" s="161" t="s">
        <v>83</v>
      </c>
      <c r="AY147" s="14" t="s">
        <v>226</v>
      </c>
      <c r="BE147" s="162">
        <f>IF(N147="základná",J147,0)</f>
        <v>0</v>
      </c>
      <c r="BF147" s="162">
        <f>IF(N147="znížená",J147,0)</f>
        <v>30.99</v>
      </c>
      <c r="BG147" s="162">
        <f>IF(N147="zákl. prenesená",J147,0)</f>
        <v>0</v>
      </c>
      <c r="BH147" s="162">
        <f>IF(N147="zníž. prenesená",J147,0)</f>
        <v>0</v>
      </c>
      <c r="BI147" s="162">
        <f>IF(N147="nulová",J147,0)</f>
        <v>0</v>
      </c>
      <c r="BJ147" s="14" t="s">
        <v>83</v>
      </c>
      <c r="BK147" s="162">
        <f>ROUND(I147*H147,2)</f>
        <v>30.99</v>
      </c>
      <c r="BL147" s="14" t="s">
        <v>233</v>
      </c>
      <c r="BM147" s="161" t="s">
        <v>288</v>
      </c>
    </row>
    <row r="148" spans="1:65" s="2" customFormat="1" ht="37.9" customHeight="1">
      <c r="A148" s="26"/>
      <c r="B148" s="149"/>
      <c r="C148" s="150" t="s">
        <v>293</v>
      </c>
      <c r="D148" s="150" t="s">
        <v>229</v>
      </c>
      <c r="E148" s="151" t="s">
        <v>2569</v>
      </c>
      <c r="F148" s="152" t="s">
        <v>2570</v>
      </c>
      <c r="G148" s="153" t="s">
        <v>238</v>
      </c>
      <c r="H148" s="154">
        <v>12.096</v>
      </c>
      <c r="I148" s="155">
        <v>10.35</v>
      </c>
      <c r="J148" s="155">
        <f>ROUND(I148*H148,2)</f>
        <v>125.19</v>
      </c>
      <c r="K148" s="156"/>
      <c r="L148" s="27"/>
      <c r="M148" s="157" t="s">
        <v>1</v>
      </c>
      <c r="N148" s="158" t="s">
        <v>37</v>
      </c>
      <c r="O148" s="159">
        <v>0</v>
      </c>
      <c r="P148" s="159">
        <f>O148*H148</f>
        <v>0</v>
      </c>
      <c r="Q148" s="159">
        <v>0</v>
      </c>
      <c r="R148" s="159">
        <f>Q148*H148</f>
        <v>0</v>
      </c>
      <c r="S148" s="159">
        <v>0</v>
      </c>
      <c r="T148" s="160">
        <f>S148*H148</f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233</v>
      </c>
      <c r="AT148" s="161" t="s">
        <v>229</v>
      </c>
      <c r="AU148" s="161" t="s">
        <v>83</v>
      </c>
      <c r="AY148" s="14" t="s">
        <v>226</v>
      </c>
      <c r="BE148" s="162">
        <f>IF(N148="základná",J148,0)</f>
        <v>0</v>
      </c>
      <c r="BF148" s="162">
        <f>IF(N148="znížená",J148,0)</f>
        <v>125.19</v>
      </c>
      <c r="BG148" s="162">
        <f>IF(N148="zákl. prenesená",J148,0)</f>
        <v>0</v>
      </c>
      <c r="BH148" s="162">
        <f>IF(N148="zníž. prenesená",J148,0)</f>
        <v>0</v>
      </c>
      <c r="BI148" s="162">
        <f>IF(N148="nulová",J148,0)</f>
        <v>0</v>
      </c>
      <c r="BJ148" s="14" t="s">
        <v>83</v>
      </c>
      <c r="BK148" s="162">
        <f>ROUND(I148*H148,2)</f>
        <v>125.19</v>
      </c>
      <c r="BL148" s="14" t="s">
        <v>233</v>
      </c>
      <c r="BM148" s="161" t="s">
        <v>296</v>
      </c>
    </row>
    <row r="149" spans="1:65" s="12" customFormat="1" ht="22.9" customHeight="1">
      <c r="B149" s="137"/>
      <c r="D149" s="138" t="s">
        <v>70</v>
      </c>
      <c r="E149" s="147" t="s">
        <v>2435</v>
      </c>
      <c r="F149" s="147" t="s">
        <v>2436</v>
      </c>
      <c r="J149" s="148">
        <f>BK149</f>
        <v>959.8599999999999</v>
      </c>
      <c r="L149" s="137"/>
      <c r="M149" s="141"/>
      <c r="N149" s="142"/>
      <c r="O149" s="142"/>
      <c r="P149" s="143">
        <f>SUM(P150:P156)</f>
        <v>0</v>
      </c>
      <c r="Q149" s="142"/>
      <c r="R149" s="143">
        <f>SUM(R150:R156)</f>
        <v>0</v>
      </c>
      <c r="S149" s="142"/>
      <c r="T149" s="144">
        <f>SUM(T150:T156)</f>
        <v>0</v>
      </c>
      <c r="AR149" s="138" t="s">
        <v>78</v>
      </c>
      <c r="AT149" s="145" t="s">
        <v>70</v>
      </c>
      <c r="AU149" s="145" t="s">
        <v>78</v>
      </c>
      <c r="AY149" s="138" t="s">
        <v>226</v>
      </c>
      <c r="BK149" s="146">
        <f>SUM(BK150:BK156)</f>
        <v>959.8599999999999</v>
      </c>
    </row>
    <row r="150" spans="1:65" s="2" customFormat="1" ht="24.2" customHeight="1">
      <c r="A150" s="26"/>
      <c r="B150" s="149"/>
      <c r="C150" s="150" t="s">
        <v>260</v>
      </c>
      <c r="D150" s="150" t="s">
        <v>229</v>
      </c>
      <c r="E150" s="151" t="s">
        <v>2462</v>
      </c>
      <c r="F150" s="152" t="s">
        <v>2463</v>
      </c>
      <c r="G150" s="153" t="s">
        <v>269</v>
      </c>
      <c r="H150" s="154">
        <v>2</v>
      </c>
      <c r="I150" s="155">
        <v>15.05</v>
      </c>
      <c r="J150" s="155">
        <f t="shared" ref="J150:J156" si="10">ROUND(I150*H150,2)</f>
        <v>30.1</v>
      </c>
      <c r="K150" s="156"/>
      <c r="L150" s="27"/>
      <c r="M150" s="157" t="s">
        <v>1</v>
      </c>
      <c r="N150" s="158" t="s">
        <v>37</v>
      </c>
      <c r="O150" s="159">
        <v>0</v>
      </c>
      <c r="P150" s="159">
        <f t="shared" ref="P150:P156" si="11">O150*H150</f>
        <v>0</v>
      </c>
      <c r="Q150" s="159">
        <v>0</v>
      </c>
      <c r="R150" s="159">
        <f t="shared" ref="R150:R156" si="12">Q150*H150</f>
        <v>0</v>
      </c>
      <c r="S150" s="159">
        <v>0</v>
      </c>
      <c r="T150" s="160">
        <f t="shared" ref="T150:T156" si="13">S150*H150</f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233</v>
      </c>
      <c r="AT150" s="161" t="s">
        <v>229</v>
      </c>
      <c r="AU150" s="161" t="s">
        <v>83</v>
      </c>
      <c r="AY150" s="14" t="s">
        <v>226</v>
      </c>
      <c r="BE150" s="162">
        <f t="shared" ref="BE150:BE156" si="14">IF(N150="základná",J150,0)</f>
        <v>0</v>
      </c>
      <c r="BF150" s="162">
        <f t="shared" ref="BF150:BF156" si="15">IF(N150="znížená",J150,0)</f>
        <v>30.1</v>
      </c>
      <c r="BG150" s="162">
        <f t="shared" ref="BG150:BG156" si="16">IF(N150="zákl. prenesená",J150,0)</f>
        <v>0</v>
      </c>
      <c r="BH150" s="162">
        <f t="shared" ref="BH150:BH156" si="17">IF(N150="zníž. prenesená",J150,0)</f>
        <v>0</v>
      </c>
      <c r="BI150" s="162">
        <f t="shared" ref="BI150:BI156" si="18">IF(N150="nulová",J150,0)</f>
        <v>0</v>
      </c>
      <c r="BJ150" s="14" t="s">
        <v>83</v>
      </c>
      <c r="BK150" s="162">
        <f t="shared" ref="BK150:BK156" si="19">ROUND(I150*H150,2)</f>
        <v>30.1</v>
      </c>
      <c r="BL150" s="14" t="s">
        <v>233</v>
      </c>
      <c r="BM150" s="161" t="s">
        <v>299</v>
      </c>
    </row>
    <row r="151" spans="1:65" s="2" customFormat="1" ht="16.5" customHeight="1">
      <c r="A151" s="26"/>
      <c r="B151" s="149"/>
      <c r="C151" s="167" t="s">
        <v>300</v>
      </c>
      <c r="D151" s="167" t="s">
        <v>362</v>
      </c>
      <c r="E151" s="168" t="s">
        <v>2571</v>
      </c>
      <c r="F151" s="169" t="s">
        <v>2572</v>
      </c>
      <c r="G151" s="170" t="s">
        <v>269</v>
      </c>
      <c r="H151" s="171">
        <v>2</v>
      </c>
      <c r="I151" s="172">
        <v>15.52</v>
      </c>
      <c r="J151" s="172">
        <f t="shared" si="10"/>
        <v>31.04</v>
      </c>
      <c r="K151" s="173"/>
      <c r="L151" s="174"/>
      <c r="M151" s="175" t="s">
        <v>1</v>
      </c>
      <c r="N151" s="176" t="s">
        <v>37</v>
      </c>
      <c r="O151" s="159">
        <v>0</v>
      </c>
      <c r="P151" s="159">
        <f t="shared" si="11"/>
        <v>0</v>
      </c>
      <c r="Q151" s="159">
        <v>0</v>
      </c>
      <c r="R151" s="159">
        <f t="shared" si="12"/>
        <v>0</v>
      </c>
      <c r="S151" s="159">
        <v>0</v>
      </c>
      <c r="T151" s="160">
        <f t="shared" si="1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243</v>
      </c>
      <c r="AT151" s="161" t="s">
        <v>362</v>
      </c>
      <c r="AU151" s="161" t="s">
        <v>83</v>
      </c>
      <c r="AY151" s="14" t="s">
        <v>226</v>
      </c>
      <c r="BE151" s="162">
        <f t="shared" si="14"/>
        <v>0</v>
      </c>
      <c r="BF151" s="162">
        <f t="shared" si="15"/>
        <v>31.04</v>
      </c>
      <c r="BG151" s="162">
        <f t="shared" si="16"/>
        <v>0</v>
      </c>
      <c r="BH151" s="162">
        <f t="shared" si="17"/>
        <v>0</v>
      </c>
      <c r="BI151" s="162">
        <f t="shared" si="18"/>
        <v>0</v>
      </c>
      <c r="BJ151" s="14" t="s">
        <v>83</v>
      </c>
      <c r="BK151" s="162">
        <f t="shared" si="19"/>
        <v>31.04</v>
      </c>
      <c r="BL151" s="14" t="s">
        <v>233</v>
      </c>
      <c r="BM151" s="161" t="s">
        <v>303</v>
      </c>
    </row>
    <row r="152" spans="1:65" s="2" customFormat="1" ht="24.2" customHeight="1">
      <c r="A152" s="26"/>
      <c r="B152" s="149"/>
      <c r="C152" s="150" t="s">
        <v>7</v>
      </c>
      <c r="D152" s="150" t="s">
        <v>229</v>
      </c>
      <c r="E152" s="151" t="s">
        <v>2470</v>
      </c>
      <c r="F152" s="152" t="s">
        <v>2507</v>
      </c>
      <c r="G152" s="153" t="s">
        <v>269</v>
      </c>
      <c r="H152" s="154">
        <v>4</v>
      </c>
      <c r="I152" s="155">
        <v>30.66</v>
      </c>
      <c r="J152" s="155">
        <f t="shared" si="10"/>
        <v>122.64</v>
      </c>
      <c r="K152" s="156"/>
      <c r="L152" s="27"/>
      <c r="M152" s="157" t="s">
        <v>1</v>
      </c>
      <c r="N152" s="158" t="s">
        <v>37</v>
      </c>
      <c r="O152" s="159">
        <v>0</v>
      </c>
      <c r="P152" s="159">
        <f t="shared" si="11"/>
        <v>0</v>
      </c>
      <c r="Q152" s="159">
        <v>0</v>
      </c>
      <c r="R152" s="159">
        <f t="shared" si="12"/>
        <v>0</v>
      </c>
      <c r="S152" s="159">
        <v>0</v>
      </c>
      <c r="T152" s="160">
        <f t="shared" si="1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233</v>
      </c>
      <c r="AT152" s="161" t="s">
        <v>229</v>
      </c>
      <c r="AU152" s="161" t="s">
        <v>83</v>
      </c>
      <c r="AY152" s="14" t="s">
        <v>226</v>
      </c>
      <c r="BE152" s="162">
        <f t="shared" si="14"/>
        <v>0</v>
      </c>
      <c r="BF152" s="162">
        <f t="shared" si="15"/>
        <v>122.64</v>
      </c>
      <c r="BG152" s="162">
        <f t="shared" si="16"/>
        <v>0</v>
      </c>
      <c r="BH152" s="162">
        <f t="shared" si="17"/>
        <v>0</v>
      </c>
      <c r="BI152" s="162">
        <f t="shared" si="18"/>
        <v>0</v>
      </c>
      <c r="BJ152" s="14" t="s">
        <v>83</v>
      </c>
      <c r="BK152" s="162">
        <f t="shared" si="19"/>
        <v>122.64</v>
      </c>
      <c r="BL152" s="14" t="s">
        <v>233</v>
      </c>
      <c r="BM152" s="161" t="s">
        <v>306</v>
      </c>
    </row>
    <row r="153" spans="1:65" s="2" customFormat="1" ht="16.5" customHeight="1">
      <c r="A153" s="26"/>
      <c r="B153" s="149"/>
      <c r="C153" s="167" t="s">
        <v>309</v>
      </c>
      <c r="D153" s="167" t="s">
        <v>362</v>
      </c>
      <c r="E153" s="168" t="s">
        <v>2468</v>
      </c>
      <c r="F153" s="169" t="s">
        <v>2469</v>
      </c>
      <c r="G153" s="170" t="s">
        <v>269</v>
      </c>
      <c r="H153" s="171">
        <v>2</v>
      </c>
      <c r="I153" s="172">
        <v>91.26</v>
      </c>
      <c r="J153" s="172">
        <f t="shared" si="10"/>
        <v>182.52</v>
      </c>
      <c r="K153" s="173"/>
      <c r="L153" s="174"/>
      <c r="M153" s="175" t="s">
        <v>1</v>
      </c>
      <c r="N153" s="176" t="s">
        <v>37</v>
      </c>
      <c r="O153" s="159">
        <v>0</v>
      </c>
      <c r="P153" s="159">
        <f t="shared" si="11"/>
        <v>0</v>
      </c>
      <c r="Q153" s="159">
        <v>0</v>
      </c>
      <c r="R153" s="159">
        <f t="shared" si="12"/>
        <v>0</v>
      </c>
      <c r="S153" s="159">
        <v>0</v>
      </c>
      <c r="T153" s="160">
        <f t="shared" si="1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243</v>
      </c>
      <c r="AT153" s="161" t="s">
        <v>362</v>
      </c>
      <c r="AU153" s="161" t="s">
        <v>83</v>
      </c>
      <c r="AY153" s="14" t="s">
        <v>226</v>
      </c>
      <c r="BE153" s="162">
        <f t="shared" si="14"/>
        <v>0</v>
      </c>
      <c r="BF153" s="162">
        <f t="shared" si="15"/>
        <v>182.52</v>
      </c>
      <c r="BG153" s="162">
        <f t="shared" si="16"/>
        <v>0</v>
      </c>
      <c r="BH153" s="162">
        <f t="shared" si="17"/>
        <v>0</v>
      </c>
      <c r="BI153" s="162">
        <f t="shared" si="18"/>
        <v>0</v>
      </c>
      <c r="BJ153" s="14" t="s">
        <v>83</v>
      </c>
      <c r="BK153" s="162">
        <f t="shared" si="19"/>
        <v>182.52</v>
      </c>
      <c r="BL153" s="14" t="s">
        <v>233</v>
      </c>
      <c r="BM153" s="161" t="s">
        <v>312</v>
      </c>
    </row>
    <row r="154" spans="1:65" s="2" customFormat="1" ht="24.2" customHeight="1">
      <c r="A154" s="26"/>
      <c r="B154" s="149"/>
      <c r="C154" s="167" t="s">
        <v>266</v>
      </c>
      <c r="D154" s="167" t="s">
        <v>362</v>
      </c>
      <c r="E154" s="168" t="s">
        <v>2474</v>
      </c>
      <c r="F154" s="169" t="s">
        <v>2573</v>
      </c>
      <c r="G154" s="170" t="s">
        <v>269</v>
      </c>
      <c r="H154" s="171">
        <v>2</v>
      </c>
      <c r="I154" s="172">
        <v>82.28</v>
      </c>
      <c r="J154" s="172">
        <f t="shared" si="10"/>
        <v>164.56</v>
      </c>
      <c r="K154" s="173"/>
      <c r="L154" s="174"/>
      <c r="M154" s="175" t="s">
        <v>1</v>
      </c>
      <c r="N154" s="176" t="s">
        <v>37</v>
      </c>
      <c r="O154" s="159">
        <v>0</v>
      </c>
      <c r="P154" s="159">
        <f t="shared" si="11"/>
        <v>0</v>
      </c>
      <c r="Q154" s="159">
        <v>0</v>
      </c>
      <c r="R154" s="159">
        <f t="shared" si="12"/>
        <v>0</v>
      </c>
      <c r="S154" s="159">
        <v>0</v>
      </c>
      <c r="T154" s="160">
        <f t="shared" si="1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243</v>
      </c>
      <c r="AT154" s="161" t="s">
        <v>362</v>
      </c>
      <c r="AU154" s="161" t="s">
        <v>83</v>
      </c>
      <c r="AY154" s="14" t="s">
        <v>226</v>
      </c>
      <c r="BE154" s="162">
        <f t="shared" si="14"/>
        <v>0</v>
      </c>
      <c r="BF154" s="162">
        <f t="shared" si="15"/>
        <v>164.56</v>
      </c>
      <c r="BG154" s="162">
        <f t="shared" si="16"/>
        <v>0</v>
      </c>
      <c r="BH154" s="162">
        <f t="shared" si="17"/>
        <v>0</v>
      </c>
      <c r="BI154" s="162">
        <f t="shared" si="18"/>
        <v>0</v>
      </c>
      <c r="BJ154" s="14" t="s">
        <v>83</v>
      </c>
      <c r="BK154" s="162">
        <f t="shared" si="19"/>
        <v>164.56</v>
      </c>
      <c r="BL154" s="14" t="s">
        <v>233</v>
      </c>
      <c r="BM154" s="161" t="s">
        <v>315</v>
      </c>
    </row>
    <row r="155" spans="1:65" s="2" customFormat="1" ht="24.2" customHeight="1">
      <c r="A155" s="26"/>
      <c r="B155" s="149"/>
      <c r="C155" s="150" t="s">
        <v>316</v>
      </c>
      <c r="D155" s="150" t="s">
        <v>229</v>
      </c>
      <c r="E155" s="151" t="s">
        <v>2574</v>
      </c>
      <c r="F155" s="152" t="s">
        <v>2575</v>
      </c>
      <c r="G155" s="153" t="s">
        <v>269</v>
      </c>
      <c r="H155" s="154">
        <v>2</v>
      </c>
      <c r="I155" s="155">
        <v>31.9</v>
      </c>
      <c r="J155" s="155">
        <f t="shared" si="10"/>
        <v>63.8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 t="shared" si="11"/>
        <v>0</v>
      </c>
      <c r="Q155" s="159">
        <v>0</v>
      </c>
      <c r="R155" s="159">
        <f t="shared" si="12"/>
        <v>0</v>
      </c>
      <c r="S155" s="159">
        <v>0</v>
      </c>
      <c r="T155" s="160">
        <f t="shared" si="1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233</v>
      </c>
      <c r="AT155" s="161" t="s">
        <v>229</v>
      </c>
      <c r="AU155" s="161" t="s">
        <v>83</v>
      </c>
      <c r="AY155" s="14" t="s">
        <v>226</v>
      </c>
      <c r="BE155" s="162">
        <f t="shared" si="14"/>
        <v>0</v>
      </c>
      <c r="BF155" s="162">
        <f t="shared" si="15"/>
        <v>63.8</v>
      </c>
      <c r="BG155" s="162">
        <f t="shared" si="16"/>
        <v>0</v>
      </c>
      <c r="BH155" s="162">
        <f t="shared" si="17"/>
        <v>0</v>
      </c>
      <c r="BI155" s="162">
        <f t="shared" si="18"/>
        <v>0</v>
      </c>
      <c r="BJ155" s="14" t="s">
        <v>83</v>
      </c>
      <c r="BK155" s="162">
        <f t="shared" si="19"/>
        <v>63.8</v>
      </c>
      <c r="BL155" s="14" t="s">
        <v>233</v>
      </c>
      <c r="BM155" s="161" t="s">
        <v>319</v>
      </c>
    </row>
    <row r="156" spans="1:65" s="2" customFormat="1" ht="24.2" customHeight="1">
      <c r="A156" s="26"/>
      <c r="B156" s="149"/>
      <c r="C156" s="167" t="s">
        <v>270</v>
      </c>
      <c r="D156" s="167" t="s">
        <v>362</v>
      </c>
      <c r="E156" s="168" t="s">
        <v>2576</v>
      </c>
      <c r="F156" s="169" t="s">
        <v>2577</v>
      </c>
      <c r="G156" s="170" t="s">
        <v>269</v>
      </c>
      <c r="H156" s="171">
        <v>2</v>
      </c>
      <c r="I156" s="172">
        <v>182.6</v>
      </c>
      <c r="J156" s="172">
        <f t="shared" si="10"/>
        <v>365.2</v>
      </c>
      <c r="K156" s="173"/>
      <c r="L156" s="174"/>
      <c r="M156" s="175" t="s">
        <v>1</v>
      </c>
      <c r="N156" s="176" t="s">
        <v>37</v>
      </c>
      <c r="O156" s="159">
        <v>0</v>
      </c>
      <c r="P156" s="159">
        <f t="shared" si="11"/>
        <v>0</v>
      </c>
      <c r="Q156" s="159">
        <v>0</v>
      </c>
      <c r="R156" s="159">
        <f t="shared" si="12"/>
        <v>0</v>
      </c>
      <c r="S156" s="159">
        <v>0</v>
      </c>
      <c r="T156" s="160">
        <f t="shared" si="1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243</v>
      </c>
      <c r="AT156" s="161" t="s">
        <v>362</v>
      </c>
      <c r="AU156" s="161" t="s">
        <v>83</v>
      </c>
      <c r="AY156" s="14" t="s">
        <v>226</v>
      </c>
      <c r="BE156" s="162">
        <f t="shared" si="14"/>
        <v>0</v>
      </c>
      <c r="BF156" s="162">
        <f t="shared" si="15"/>
        <v>365.2</v>
      </c>
      <c r="BG156" s="162">
        <f t="shared" si="16"/>
        <v>0</v>
      </c>
      <c r="BH156" s="162">
        <f t="shared" si="17"/>
        <v>0</v>
      </c>
      <c r="BI156" s="162">
        <f t="shared" si="18"/>
        <v>0</v>
      </c>
      <c r="BJ156" s="14" t="s">
        <v>83</v>
      </c>
      <c r="BK156" s="162">
        <f t="shared" si="19"/>
        <v>365.2</v>
      </c>
      <c r="BL156" s="14" t="s">
        <v>233</v>
      </c>
      <c r="BM156" s="161" t="s">
        <v>324</v>
      </c>
    </row>
    <row r="157" spans="1:65" s="12" customFormat="1" ht="22.9" customHeight="1">
      <c r="B157" s="137"/>
      <c r="D157" s="138" t="s">
        <v>70</v>
      </c>
      <c r="E157" s="147" t="s">
        <v>284</v>
      </c>
      <c r="F157" s="147" t="s">
        <v>285</v>
      </c>
      <c r="J157" s="148">
        <f>BK157</f>
        <v>1627.34</v>
      </c>
      <c r="L157" s="137"/>
      <c r="M157" s="141"/>
      <c r="N157" s="142"/>
      <c r="O157" s="142"/>
      <c r="P157" s="143">
        <f>P158</f>
        <v>0</v>
      </c>
      <c r="Q157" s="142"/>
      <c r="R157" s="143">
        <f>R158</f>
        <v>0</v>
      </c>
      <c r="S157" s="142"/>
      <c r="T157" s="144">
        <f>T158</f>
        <v>0</v>
      </c>
      <c r="AR157" s="138" t="s">
        <v>78</v>
      </c>
      <c r="AT157" s="145" t="s">
        <v>70</v>
      </c>
      <c r="AU157" s="145" t="s">
        <v>78</v>
      </c>
      <c r="AY157" s="138" t="s">
        <v>226</v>
      </c>
      <c r="BK157" s="146">
        <f>BK158</f>
        <v>1627.34</v>
      </c>
    </row>
    <row r="158" spans="1:65" s="2" customFormat="1" ht="24.2" customHeight="1">
      <c r="A158" s="26"/>
      <c r="B158" s="149"/>
      <c r="C158" s="150" t="s">
        <v>327</v>
      </c>
      <c r="D158" s="150" t="s">
        <v>229</v>
      </c>
      <c r="E158" s="151" t="s">
        <v>2578</v>
      </c>
      <c r="F158" s="152" t="s">
        <v>2579</v>
      </c>
      <c r="G158" s="153" t="s">
        <v>242</v>
      </c>
      <c r="H158" s="154">
        <v>95.444999999999993</v>
      </c>
      <c r="I158" s="155">
        <v>17.05</v>
      </c>
      <c r="J158" s="155">
        <f>ROUND(I158*H158,2)</f>
        <v>1627.34</v>
      </c>
      <c r="K158" s="156"/>
      <c r="L158" s="27"/>
      <c r="M158" s="157" t="s">
        <v>1</v>
      </c>
      <c r="N158" s="158" t="s">
        <v>37</v>
      </c>
      <c r="O158" s="159">
        <v>0</v>
      </c>
      <c r="P158" s="159">
        <f>O158*H158</f>
        <v>0</v>
      </c>
      <c r="Q158" s="159">
        <v>0</v>
      </c>
      <c r="R158" s="159">
        <f>Q158*H158</f>
        <v>0</v>
      </c>
      <c r="S158" s="159">
        <v>0</v>
      </c>
      <c r="T158" s="160">
        <f>S158*H158</f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233</v>
      </c>
      <c r="AT158" s="161" t="s">
        <v>229</v>
      </c>
      <c r="AU158" s="161" t="s">
        <v>83</v>
      </c>
      <c r="AY158" s="14" t="s">
        <v>226</v>
      </c>
      <c r="BE158" s="162">
        <f>IF(N158="základná",J158,0)</f>
        <v>0</v>
      </c>
      <c r="BF158" s="162">
        <f>IF(N158="znížená",J158,0)</f>
        <v>1627.34</v>
      </c>
      <c r="BG158" s="162">
        <f>IF(N158="zákl. prenesená",J158,0)</f>
        <v>0</v>
      </c>
      <c r="BH158" s="162">
        <f>IF(N158="zníž. prenesená",J158,0)</f>
        <v>0</v>
      </c>
      <c r="BI158" s="162">
        <f>IF(N158="nulová",J158,0)</f>
        <v>0</v>
      </c>
      <c r="BJ158" s="14" t="s">
        <v>83</v>
      </c>
      <c r="BK158" s="162">
        <f>ROUND(I158*H158,2)</f>
        <v>1627.34</v>
      </c>
      <c r="BL158" s="14" t="s">
        <v>233</v>
      </c>
      <c r="BM158" s="161" t="s">
        <v>330</v>
      </c>
    </row>
    <row r="159" spans="1:65" s="12" customFormat="1" ht="25.9" customHeight="1">
      <c r="B159" s="137"/>
      <c r="D159" s="138" t="s">
        <v>70</v>
      </c>
      <c r="E159" s="139" t="s">
        <v>1403</v>
      </c>
      <c r="F159" s="139" t="s">
        <v>1404</v>
      </c>
      <c r="J159" s="140">
        <f>BK159</f>
        <v>214.5</v>
      </c>
      <c r="L159" s="137"/>
      <c r="M159" s="141"/>
      <c r="N159" s="142"/>
      <c r="O159" s="142"/>
      <c r="P159" s="143">
        <f>P160</f>
        <v>0</v>
      </c>
      <c r="Q159" s="142"/>
      <c r="R159" s="143">
        <f>R160</f>
        <v>0</v>
      </c>
      <c r="S159" s="142"/>
      <c r="T159" s="144">
        <f>T160</f>
        <v>0</v>
      </c>
      <c r="AR159" s="138" t="s">
        <v>233</v>
      </c>
      <c r="AT159" s="145" t="s">
        <v>70</v>
      </c>
      <c r="AU159" s="145" t="s">
        <v>71</v>
      </c>
      <c r="AY159" s="138" t="s">
        <v>226</v>
      </c>
      <c r="BK159" s="146">
        <f>BK160</f>
        <v>214.5</v>
      </c>
    </row>
    <row r="160" spans="1:65" s="2" customFormat="1" ht="16.5" customHeight="1">
      <c r="A160" s="26"/>
      <c r="B160" s="149"/>
      <c r="C160" s="150" t="s">
        <v>276</v>
      </c>
      <c r="D160" s="150" t="s">
        <v>229</v>
      </c>
      <c r="E160" s="151" t="s">
        <v>2580</v>
      </c>
      <c r="F160" s="152" t="s">
        <v>2581</v>
      </c>
      <c r="G160" s="153" t="s">
        <v>2582</v>
      </c>
      <c r="H160" s="154">
        <v>1</v>
      </c>
      <c r="I160" s="155">
        <v>214.5</v>
      </c>
      <c r="J160" s="155">
        <f>ROUND(I160*H160,2)</f>
        <v>214.5</v>
      </c>
      <c r="K160" s="156"/>
      <c r="L160" s="27"/>
      <c r="M160" s="163" t="s">
        <v>1</v>
      </c>
      <c r="N160" s="164" t="s">
        <v>37</v>
      </c>
      <c r="O160" s="165">
        <v>0</v>
      </c>
      <c r="P160" s="165">
        <f>O160*H160</f>
        <v>0</v>
      </c>
      <c r="Q160" s="165">
        <v>0</v>
      </c>
      <c r="R160" s="165">
        <f>Q160*H160</f>
        <v>0</v>
      </c>
      <c r="S160" s="165">
        <v>0</v>
      </c>
      <c r="T160" s="166">
        <f>S160*H160</f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1408</v>
      </c>
      <c r="AT160" s="161" t="s">
        <v>229</v>
      </c>
      <c r="AU160" s="161" t="s">
        <v>78</v>
      </c>
      <c r="AY160" s="14" t="s">
        <v>226</v>
      </c>
      <c r="BE160" s="162">
        <f>IF(N160="základná",J160,0)</f>
        <v>0</v>
      </c>
      <c r="BF160" s="162">
        <f>IF(N160="znížená",J160,0)</f>
        <v>214.5</v>
      </c>
      <c r="BG160" s="162">
        <f>IF(N160="zákl. prenesená",J160,0)</f>
        <v>0</v>
      </c>
      <c r="BH160" s="162">
        <f>IF(N160="zníž. prenesená",J160,0)</f>
        <v>0</v>
      </c>
      <c r="BI160" s="162">
        <f>IF(N160="nulová",J160,0)</f>
        <v>0</v>
      </c>
      <c r="BJ160" s="14" t="s">
        <v>83</v>
      </c>
      <c r="BK160" s="162">
        <f>ROUND(I160*H160,2)</f>
        <v>214.5</v>
      </c>
      <c r="BL160" s="14" t="s">
        <v>1408</v>
      </c>
      <c r="BM160" s="161" t="s">
        <v>408</v>
      </c>
    </row>
    <row r="161" spans="1:31" s="2" customFormat="1" ht="6.95" customHeight="1">
      <c r="A161" s="26"/>
      <c r="B161" s="44"/>
      <c r="C161" s="45"/>
      <c r="D161" s="45"/>
      <c r="E161" s="45"/>
      <c r="F161" s="45"/>
      <c r="G161" s="45"/>
      <c r="H161" s="45"/>
      <c r="I161" s="45"/>
      <c r="J161" s="45"/>
      <c r="K161" s="45"/>
      <c r="L161" s="27"/>
      <c r="M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</row>
    <row r="163" spans="1:31">
      <c r="H163" s="179"/>
    </row>
  </sheetData>
  <autoFilter ref="C126:K160" xr:uid="{00000000-0009-0000-0000-00001A000000}"/>
  <mergeCells count="11">
    <mergeCell ref="E119:H119"/>
    <mergeCell ref="E7:H7"/>
    <mergeCell ref="E9:H9"/>
    <mergeCell ref="E11:H11"/>
    <mergeCell ref="E29:H29"/>
    <mergeCell ref="E85:H85"/>
    <mergeCell ref="L2:V2"/>
    <mergeCell ref="E87:H87"/>
    <mergeCell ref="E89:H89"/>
    <mergeCell ref="E115:H115"/>
    <mergeCell ref="E117:H117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BM176"/>
  <sheetViews>
    <sheetView showGridLines="0" topLeftCell="A119" workbookViewId="0">
      <selection activeCell="I119" sqref="I119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190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s="2" customFormat="1" ht="12" customHeight="1">
      <c r="A8" s="26"/>
      <c r="B8" s="27"/>
      <c r="C8" s="26"/>
      <c r="D8" s="23" t="s">
        <v>192</v>
      </c>
      <c r="E8" s="26"/>
      <c r="F8" s="26"/>
      <c r="G8" s="26"/>
      <c r="H8" s="26"/>
      <c r="I8" s="26"/>
      <c r="J8" s="26"/>
      <c r="K8" s="26"/>
      <c r="L8" s="39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</row>
    <row r="9" spans="1:46" s="2" customFormat="1" ht="16.5" customHeight="1">
      <c r="A9" s="26"/>
      <c r="B9" s="27"/>
      <c r="C9" s="26"/>
      <c r="D9" s="26"/>
      <c r="E9" s="189" t="s">
        <v>2583</v>
      </c>
      <c r="F9" s="223"/>
      <c r="G9" s="223"/>
      <c r="H9" s="223"/>
      <c r="I9" s="26"/>
      <c r="J9" s="26"/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>
      <c r="A10" s="26"/>
      <c r="B10" s="27"/>
      <c r="C10" s="26"/>
      <c r="D10" s="26"/>
      <c r="E10" s="26"/>
      <c r="F10" s="26"/>
      <c r="G10" s="26"/>
      <c r="H10" s="26"/>
      <c r="I10" s="26"/>
      <c r="J10" s="26"/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12" customHeight="1">
      <c r="A11" s="26"/>
      <c r="B11" s="27"/>
      <c r="C11" s="26"/>
      <c r="D11" s="23" t="s">
        <v>14</v>
      </c>
      <c r="E11" s="26"/>
      <c r="F11" s="21" t="s">
        <v>1</v>
      </c>
      <c r="G11" s="26"/>
      <c r="H11" s="26"/>
      <c r="I11" s="23" t="s">
        <v>15</v>
      </c>
      <c r="J11" s="21" t="s">
        <v>1</v>
      </c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ht="12" customHeight="1">
      <c r="A12" s="26"/>
      <c r="B12" s="27"/>
      <c r="C12" s="26"/>
      <c r="D12" s="23" t="s">
        <v>16</v>
      </c>
      <c r="E12" s="26"/>
      <c r="F12" s="21" t="s">
        <v>17</v>
      </c>
      <c r="G12" s="26"/>
      <c r="H12" s="26"/>
      <c r="I12" s="23" t="s">
        <v>18</v>
      </c>
      <c r="J12" s="52" t="str">
        <f>'Rekapitulácia stavby'!AN8</f>
        <v>12. 5. 2022</v>
      </c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0.9" customHeight="1">
      <c r="A13" s="26"/>
      <c r="B13" s="27"/>
      <c r="C13" s="26"/>
      <c r="D13" s="26"/>
      <c r="E13" s="26"/>
      <c r="F13" s="26"/>
      <c r="G13" s="26"/>
      <c r="H13" s="26"/>
      <c r="I13" s="26"/>
      <c r="J13" s="26"/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12" customHeight="1">
      <c r="A14" s="26"/>
      <c r="B14" s="27"/>
      <c r="C14" s="26"/>
      <c r="D14" s="23" t="s">
        <v>20</v>
      </c>
      <c r="E14" s="26"/>
      <c r="F14" s="26"/>
      <c r="G14" s="26"/>
      <c r="H14" s="26"/>
      <c r="I14" s="23" t="s">
        <v>21</v>
      </c>
      <c r="J14" s="21" t="s">
        <v>1</v>
      </c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8" customHeight="1">
      <c r="A15" s="26"/>
      <c r="B15" s="27"/>
      <c r="C15" s="26"/>
      <c r="D15" s="26"/>
      <c r="E15" s="21" t="s">
        <v>22</v>
      </c>
      <c r="F15" s="26"/>
      <c r="G15" s="26"/>
      <c r="H15" s="26"/>
      <c r="I15" s="23" t="s">
        <v>23</v>
      </c>
      <c r="J15" s="21" t="s">
        <v>1</v>
      </c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6.95" customHeight="1">
      <c r="A16" s="26"/>
      <c r="B16" s="27"/>
      <c r="C16" s="26"/>
      <c r="D16" s="26"/>
      <c r="E16" s="26"/>
      <c r="F16" s="26"/>
      <c r="G16" s="26"/>
      <c r="H16" s="26"/>
      <c r="I16" s="26"/>
      <c r="J16" s="26"/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2" customHeight="1">
      <c r="A17" s="26"/>
      <c r="B17" s="27"/>
      <c r="C17" s="26"/>
      <c r="D17" s="23" t="s">
        <v>24</v>
      </c>
      <c r="E17" s="26"/>
      <c r="F17" s="26"/>
      <c r="G17" s="26"/>
      <c r="H17" s="26"/>
      <c r="I17" s="23" t="s">
        <v>21</v>
      </c>
      <c r="J17" s="21" t="s">
        <v>1</v>
      </c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18" customHeight="1">
      <c r="A18" s="26"/>
      <c r="B18" s="27"/>
      <c r="C18" s="26"/>
      <c r="D18" s="26"/>
      <c r="E18" s="21" t="s">
        <v>25</v>
      </c>
      <c r="F18" s="26"/>
      <c r="G18" s="26"/>
      <c r="H18" s="26"/>
      <c r="I18" s="23" t="s">
        <v>23</v>
      </c>
      <c r="J18" s="21" t="s">
        <v>1</v>
      </c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6.95" customHeight="1">
      <c r="A19" s="26"/>
      <c r="B19" s="27"/>
      <c r="C19" s="26"/>
      <c r="D19" s="26"/>
      <c r="E19" s="26"/>
      <c r="F19" s="26"/>
      <c r="G19" s="26"/>
      <c r="H19" s="26"/>
      <c r="I19" s="26"/>
      <c r="J19" s="26"/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12" customHeight="1">
      <c r="A20" s="26"/>
      <c r="B20" s="27"/>
      <c r="C20" s="26"/>
      <c r="D20" s="23" t="s">
        <v>26</v>
      </c>
      <c r="E20" s="26"/>
      <c r="F20" s="26"/>
      <c r="G20" s="26"/>
      <c r="H20" s="26"/>
      <c r="I20" s="23" t="s">
        <v>21</v>
      </c>
      <c r="J20" s="21" t="str">
        <f>IF('Rekapitulácia stavby'!AN16="","",'Rekapitulácia stavby'!AN16)</f>
        <v/>
      </c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18" customHeight="1">
      <c r="A21" s="26"/>
      <c r="B21" s="27"/>
      <c r="C21" s="26"/>
      <c r="D21" s="26"/>
      <c r="E21" s="21" t="str">
        <f>IF('Rekapitulácia stavby'!E17="","",'Rekapitulácia stavby'!E17)</f>
        <v xml:space="preserve"> </v>
      </c>
      <c r="F21" s="26"/>
      <c r="G21" s="26"/>
      <c r="H21" s="26"/>
      <c r="I21" s="23" t="s">
        <v>23</v>
      </c>
      <c r="J21" s="21" t="str">
        <f>IF('Rekapitulácia stavby'!AN17="","",'Rekapitulácia stavby'!AN17)</f>
        <v/>
      </c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6.95" customHeight="1">
      <c r="A22" s="26"/>
      <c r="B22" s="27"/>
      <c r="C22" s="26"/>
      <c r="D22" s="26"/>
      <c r="E22" s="26"/>
      <c r="F22" s="26"/>
      <c r="G22" s="26"/>
      <c r="H22" s="26"/>
      <c r="I22" s="26"/>
      <c r="J22" s="26"/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12" customHeight="1">
      <c r="A23" s="26"/>
      <c r="B23" s="27"/>
      <c r="C23" s="26"/>
      <c r="D23" s="23" t="s">
        <v>29</v>
      </c>
      <c r="E23" s="26"/>
      <c r="F23" s="26"/>
      <c r="G23" s="26"/>
      <c r="H23" s="26"/>
      <c r="I23" s="23" t="s">
        <v>21</v>
      </c>
      <c r="J23" s="21" t="str">
        <f>IF('Rekapitulácia stavby'!AN19="","",'Rekapitulácia stavby'!AN19)</f>
        <v/>
      </c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18" customHeight="1">
      <c r="A24" s="26"/>
      <c r="B24" s="27"/>
      <c r="C24" s="26"/>
      <c r="D24" s="26"/>
      <c r="E24" s="21" t="str">
        <f>IF('Rekapitulácia stavby'!E20="","",'Rekapitulácia stavby'!E20)</f>
        <v xml:space="preserve"> </v>
      </c>
      <c r="F24" s="26"/>
      <c r="G24" s="26"/>
      <c r="H24" s="26"/>
      <c r="I24" s="23" t="s">
        <v>23</v>
      </c>
      <c r="J24" s="21" t="str">
        <f>IF('Rekapitulácia stavby'!AN20="","",'Rekapitulácia stavby'!AN20)</f>
        <v/>
      </c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6.95" customHeight="1">
      <c r="A25" s="26"/>
      <c r="B25" s="27"/>
      <c r="C25" s="26"/>
      <c r="D25" s="26"/>
      <c r="E25" s="26"/>
      <c r="F25" s="26"/>
      <c r="G25" s="26"/>
      <c r="H25" s="26"/>
      <c r="I25" s="26"/>
      <c r="J25" s="26"/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12" customHeight="1">
      <c r="A26" s="26"/>
      <c r="B26" s="27"/>
      <c r="C26" s="26"/>
      <c r="D26" s="23" t="s">
        <v>30</v>
      </c>
      <c r="E26" s="26"/>
      <c r="F26" s="26"/>
      <c r="G26" s="26"/>
      <c r="H26" s="26"/>
      <c r="I26" s="26"/>
      <c r="J26" s="26"/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8" customFormat="1" ht="16.5" customHeight="1">
      <c r="A27" s="98"/>
      <c r="B27" s="99"/>
      <c r="C27" s="98"/>
      <c r="D27" s="98"/>
      <c r="E27" s="218" t="s">
        <v>1</v>
      </c>
      <c r="F27" s="218"/>
      <c r="G27" s="218"/>
      <c r="H27" s="218"/>
      <c r="I27" s="98"/>
      <c r="J27" s="98"/>
      <c r="K27" s="98"/>
      <c r="L27" s="100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</row>
    <row r="28" spans="1:31" s="2" customFormat="1" ht="6.95" customHeight="1">
      <c r="A28" s="26"/>
      <c r="B28" s="27"/>
      <c r="C28" s="26"/>
      <c r="D28" s="26"/>
      <c r="E28" s="26"/>
      <c r="F28" s="26"/>
      <c r="G28" s="26"/>
      <c r="H28" s="26"/>
      <c r="I28" s="26"/>
      <c r="J28" s="26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2" customFormat="1" ht="6.95" customHeight="1">
      <c r="A29" s="26"/>
      <c r="B29" s="27"/>
      <c r="C29" s="26"/>
      <c r="D29" s="63"/>
      <c r="E29" s="63"/>
      <c r="F29" s="63"/>
      <c r="G29" s="63"/>
      <c r="H29" s="63"/>
      <c r="I29" s="63"/>
      <c r="J29" s="63"/>
      <c r="K29" s="63"/>
      <c r="L29" s="39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</row>
    <row r="30" spans="1:31" s="2" customFormat="1" ht="25.35" customHeight="1">
      <c r="A30" s="26"/>
      <c r="B30" s="27"/>
      <c r="C30" s="26"/>
      <c r="D30" s="101" t="s">
        <v>31</v>
      </c>
      <c r="E30" s="26"/>
      <c r="F30" s="26"/>
      <c r="G30" s="26"/>
      <c r="H30" s="26"/>
      <c r="I30" s="26"/>
      <c r="J30" s="68">
        <f>ROUND(J122, 2)</f>
        <v>15432.7</v>
      </c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6.95" customHeight="1">
      <c r="A31" s="26"/>
      <c r="B31" s="27"/>
      <c r="C31" s="26"/>
      <c r="D31" s="63"/>
      <c r="E31" s="63"/>
      <c r="F31" s="63"/>
      <c r="G31" s="63"/>
      <c r="H31" s="63"/>
      <c r="I31" s="63"/>
      <c r="J31" s="63"/>
      <c r="K31" s="63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14.45" customHeight="1">
      <c r="A32" s="26"/>
      <c r="B32" s="27"/>
      <c r="C32" s="26"/>
      <c r="D32" s="26"/>
      <c r="E32" s="26"/>
      <c r="F32" s="30" t="s">
        <v>33</v>
      </c>
      <c r="G32" s="26"/>
      <c r="H32" s="26"/>
      <c r="I32" s="30" t="s">
        <v>32</v>
      </c>
      <c r="J32" s="30" t="s">
        <v>34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14.45" customHeight="1">
      <c r="A33" s="26"/>
      <c r="B33" s="27"/>
      <c r="C33" s="26"/>
      <c r="D33" s="97" t="s">
        <v>35</v>
      </c>
      <c r="E33" s="32" t="s">
        <v>36</v>
      </c>
      <c r="F33" s="102">
        <f>ROUND((SUM(BE122:BE172)),  2)</f>
        <v>0</v>
      </c>
      <c r="G33" s="103"/>
      <c r="H33" s="103"/>
      <c r="I33" s="104">
        <v>0.2</v>
      </c>
      <c r="J33" s="102">
        <f>ROUND(((SUM(BE122:BE172))*I33),  2)</f>
        <v>0</v>
      </c>
      <c r="K33" s="26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customHeight="1">
      <c r="A34" s="26"/>
      <c r="B34" s="27"/>
      <c r="C34" s="26"/>
      <c r="D34" s="26"/>
      <c r="E34" s="32" t="s">
        <v>37</v>
      </c>
      <c r="F34" s="105">
        <f>ROUND((SUM(BF122:BF172)),  2)</f>
        <v>15432.7</v>
      </c>
      <c r="G34" s="26"/>
      <c r="H34" s="26"/>
      <c r="I34" s="106">
        <v>0.2</v>
      </c>
      <c r="J34" s="105">
        <f>ROUND(((SUM(BF122:BF172))*I34),  2)</f>
        <v>3086.54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hidden="1" customHeight="1">
      <c r="A35" s="26"/>
      <c r="B35" s="27"/>
      <c r="C35" s="26"/>
      <c r="D35" s="26"/>
      <c r="E35" s="23" t="s">
        <v>38</v>
      </c>
      <c r="F35" s="105">
        <f>ROUND((SUM(BG122:BG172)),  2)</f>
        <v>0</v>
      </c>
      <c r="G35" s="26"/>
      <c r="H35" s="26"/>
      <c r="I35" s="106">
        <v>0.2</v>
      </c>
      <c r="J35" s="105">
        <f>0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hidden="1" customHeight="1">
      <c r="A36" s="26"/>
      <c r="B36" s="27"/>
      <c r="C36" s="26"/>
      <c r="D36" s="26"/>
      <c r="E36" s="23" t="s">
        <v>39</v>
      </c>
      <c r="F36" s="105">
        <f>ROUND((SUM(BH122:BH172)),  2)</f>
        <v>0</v>
      </c>
      <c r="G36" s="26"/>
      <c r="H36" s="26"/>
      <c r="I36" s="106">
        <v>0.2</v>
      </c>
      <c r="J36" s="105">
        <f>0</f>
        <v>0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hidden="1" customHeight="1">
      <c r="A37" s="26"/>
      <c r="B37" s="27"/>
      <c r="C37" s="26"/>
      <c r="D37" s="26"/>
      <c r="E37" s="32" t="s">
        <v>40</v>
      </c>
      <c r="F37" s="102">
        <f>ROUND((SUM(BI122:BI172)),  2)</f>
        <v>0</v>
      </c>
      <c r="G37" s="103"/>
      <c r="H37" s="103"/>
      <c r="I37" s="104">
        <v>0</v>
      </c>
      <c r="J37" s="102">
        <f>0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6.95" customHeight="1">
      <c r="A38" s="26"/>
      <c r="B38" s="27"/>
      <c r="C38" s="26"/>
      <c r="D38" s="26"/>
      <c r="E38" s="26"/>
      <c r="F38" s="26"/>
      <c r="G38" s="26"/>
      <c r="H38" s="26"/>
      <c r="I38" s="26"/>
      <c r="J38" s="26"/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25.35" customHeight="1">
      <c r="A39" s="26"/>
      <c r="B39" s="27"/>
      <c r="C39" s="107"/>
      <c r="D39" s="108" t="s">
        <v>41</v>
      </c>
      <c r="E39" s="57"/>
      <c r="F39" s="57"/>
      <c r="G39" s="109" t="s">
        <v>42</v>
      </c>
      <c r="H39" s="110" t="s">
        <v>43</v>
      </c>
      <c r="I39" s="57"/>
      <c r="J39" s="111">
        <f>SUM(J30:J37)</f>
        <v>18519.240000000002</v>
      </c>
      <c r="K39" s="112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14.45" customHeight="1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1" customFormat="1" ht="14.45" customHeight="1">
      <c r="B41" s="17"/>
      <c r="L41" s="17"/>
    </row>
    <row r="42" spans="1:31" s="1" customFormat="1" ht="14.45" customHeight="1">
      <c r="B42" s="17"/>
      <c r="L42" s="17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47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47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47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47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47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47" s="2" customFormat="1" ht="12" customHeight="1">
      <c r="A86" s="26"/>
      <c r="B86" s="27"/>
      <c r="C86" s="23" t="s">
        <v>192</v>
      </c>
      <c r="D86" s="26"/>
      <c r="E86" s="26"/>
      <c r="F86" s="26"/>
      <c r="G86" s="26"/>
      <c r="H86" s="26"/>
      <c r="I86" s="26"/>
      <c r="J86" s="26"/>
      <c r="K86" s="26"/>
      <c r="L86" s="39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</row>
    <row r="87" spans="1:47" s="2" customFormat="1" ht="16.5" customHeight="1">
      <c r="A87" s="26"/>
      <c r="B87" s="27"/>
      <c r="C87" s="26"/>
      <c r="D87" s="26"/>
      <c r="E87" s="189" t="str">
        <f>E9</f>
        <v>SO 07 - AREÁLOVÉ OSVETLENIE</v>
      </c>
      <c r="F87" s="223"/>
      <c r="G87" s="223"/>
      <c r="H87" s="223"/>
      <c r="I87" s="26"/>
      <c r="J87" s="26"/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47" s="2" customFormat="1" ht="6.95" customHeight="1">
      <c r="A88" s="26"/>
      <c r="B88" s="27"/>
      <c r="C88" s="26"/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47" s="2" customFormat="1" ht="12" customHeight="1">
      <c r="A89" s="26"/>
      <c r="B89" s="27"/>
      <c r="C89" s="23" t="s">
        <v>16</v>
      </c>
      <c r="D89" s="26"/>
      <c r="E89" s="26"/>
      <c r="F89" s="21" t="str">
        <f>F12</f>
        <v>kú: Jelka,p.č.:1174/1,4,24,25</v>
      </c>
      <c r="G89" s="26"/>
      <c r="H89" s="26"/>
      <c r="I89" s="23" t="s">
        <v>18</v>
      </c>
      <c r="J89" s="52" t="str">
        <f>IF(J12="","",J12)</f>
        <v>12. 5. 2022</v>
      </c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47" s="2" customFormat="1" ht="6.95" customHeight="1">
      <c r="A90" s="26"/>
      <c r="B90" s="27"/>
      <c r="C90" s="26"/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47" s="2" customFormat="1" ht="15.2" customHeight="1">
      <c r="A91" s="26"/>
      <c r="B91" s="27"/>
      <c r="C91" s="23" t="s">
        <v>20</v>
      </c>
      <c r="D91" s="26"/>
      <c r="E91" s="26"/>
      <c r="F91" s="21" t="str">
        <f>E15</f>
        <v>Obec Jelka, Mierová 959/17, 925 23 Jelka</v>
      </c>
      <c r="G91" s="26"/>
      <c r="H91" s="26"/>
      <c r="I91" s="23" t="s">
        <v>26</v>
      </c>
      <c r="J91" s="24" t="str">
        <f>E21</f>
        <v xml:space="preserve"> </v>
      </c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47" s="2" customFormat="1" ht="15.2" customHeight="1">
      <c r="A92" s="26"/>
      <c r="B92" s="27"/>
      <c r="C92" s="23" t="s">
        <v>24</v>
      </c>
      <c r="D92" s="26"/>
      <c r="E92" s="26"/>
      <c r="F92" s="21" t="str">
        <f>IF(E18="","",E18)</f>
        <v>BALA, a.s., Veľká Budafa 66, 930 34 Holice</v>
      </c>
      <c r="G92" s="26"/>
      <c r="H92" s="26"/>
      <c r="I92" s="23" t="s">
        <v>29</v>
      </c>
      <c r="J92" s="24" t="str">
        <f>E24</f>
        <v xml:space="preserve"> </v>
      </c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47" s="2" customFormat="1" ht="10.35" customHeight="1">
      <c r="A93" s="26"/>
      <c r="B93" s="27"/>
      <c r="C93" s="26"/>
      <c r="D93" s="26"/>
      <c r="E93" s="26"/>
      <c r="F93" s="26"/>
      <c r="G93" s="26"/>
      <c r="H93" s="26"/>
      <c r="I93" s="26"/>
      <c r="J93" s="26"/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47" s="2" customFormat="1" ht="29.25" customHeight="1">
      <c r="A94" s="26"/>
      <c r="B94" s="27"/>
      <c r="C94" s="115" t="s">
        <v>199</v>
      </c>
      <c r="D94" s="107"/>
      <c r="E94" s="107"/>
      <c r="F94" s="107"/>
      <c r="G94" s="107"/>
      <c r="H94" s="107"/>
      <c r="I94" s="107"/>
      <c r="J94" s="116" t="s">
        <v>200</v>
      </c>
      <c r="K94" s="107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47" s="2" customFormat="1" ht="10.35" customHeight="1">
      <c r="A95" s="26"/>
      <c r="B95" s="27"/>
      <c r="C95" s="26"/>
      <c r="D95" s="26"/>
      <c r="E95" s="26"/>
      <c r="F95" s="26"/>
      <c r="G95" s="26"/>
      <c r="H95" s="26"/>
      <c r="I95" s="26"/>
      <c r="J95" s="26"/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47" s="2" customFormat="1" ht="22.9" customHeight="1">
      <c r="A96" s="26"/>
      <c r="B96" s="27"/>
      <c r="C96" s="117" t="s">
        <v>201</v>
      </c>
      <c r="D96" s="26"/>
      <c r="E96" s="26"/>
      <c r="F96" s="26"/>
      <c r="G96" s="26"/>
      <c r="H96" s="26"/>
      <c r="I96" s="26"/>
      <c r="J96" s="68">
        <f>J122</f>
        <v>15432.699999999999</v>
      </c>
      <c r="K96" s="26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U96" s="14" t="s">
        <v>202</v>
      </c>
    </row>
    <row r="97" spans="1:31" s="9" customFormat="1" ht="24.95" customHeight="1">
      <c r="B97" s="118"/>
      <c r="D97" s="119" t="s">
        <v>1426</v>
      </c>
      <c r="E97" s="120"/>
      <c r="F97" s="120"/>
      <c r="G97" s="120"/>
      <c r="H97" s="120"/>
      <c r="I97" s="120"/>
      <c r="J97" s="121">
        <f>J123</f>
        <v>331.23</v>
      </c>
      <c r="L97" s="118"/>
    </row>
    <row r="98" spans="1:31" s="10" customFormat="1" ht="19.899999999999999" customHeight="1">
      <c r="B98" s="122"/>
      <c r="D98" s="123" t="s">
        <v>2584</v>
      </c>
      <c r="E98" s="124"/>
      <c r="F98" s="124"/>
      <c r="G98" s="124"/>
      <c r="H98" s="124"/>
      <c r="I98" s="124"/>
      <c r="J98" s="125">
        <f>J124</f>
        <v>331.23</v>
      </c>
      <c r="L98" s="122"/>
    </row>
    <row r="99" spans="1:31" s="9" customFormat="1" ht="24.95" customHeight="1">
      <c r="B99" s="118"/>
      <c r="D99" s="119" t="s">
        <v>1428</v>
      </c>
      <c r="E99" s="120"/>
      <c r="F99" s="120"/>
      <c r="G99" s="120"/>
      <c r="H99" s="120"/>
      <c r="I99" s="120"/>
      <c r="J99" s="121">
        <f>J127</f>
        <v>12901.47</v>
      </c>
      <c r="L99" s="118"/>
    </row>
    <row r="100" spans="1:31" s="10" customFormat="1" ht="19.899999999999999" customHeight="1">
      <c r="B100" s="122"/>
      <c r="D100" s="123" t="s">
        <v>1429</v>
      </c>
      <c r="E100" s="124"/>
      <c r="F100" s="124"/>
      <c r="G100" s="124"/>
      <c r="H100" s="124"/>
      <c r="I100" s="124"/>
      <c r="J100" s="125">
        <f>J128</f>
        <v>9921.5</v>
      </c>
      <c r="L100" s="122"/>
    </row>
    <row r="101" spans="1:31" s="10" customFormat="1" ht="19.899999999999999" customHeight="1">
      <c r="B101" s="122"/>
      <c r="D101" s="123" t="s">
        <v>1431</v>
      </c>
      <c r="E101" s="124"/>
      <c r="F101" s="124"/>
      <c r="G101" s="124"/>
      <c r="H101" s="124"/>
      <c r="I101" s="124"/>
      <c r="J101" s="125">
        <f>J157</f>
        <v>2979.97</v>
      </c>
      <c r="L101" s="122"/>
    </row>
    <row r="102" spans="1:31" s="9" customFormat="1" ht="24.95" customHeight="1">
      <c r="B102" s="118"/>
      <c r="D102" s="119" t="s">
        <v>1432</v>
      </c>
      <c r="E102" s="120"/>
      <c r="F102" s="120"/>
      <c r="G102" s="120"/>
      <c r="H102" s="120"/>
      <c r="I102" s="120"/>
      <c r="J102" s="121">
        <f>J167</f>
        <v>2200</v>
      </c>
      <c r="L102" s="118"/>
    </row>
    <row r="103" spans="1:31" s="2" customFormat="1" ht="21.75" customHeight="1">
      <c r="A103" s="26"/>
      <c r="B103" s="27"/>
      <c r="C103" s="26"/>
      <c r="D103" s="26"/>
      <c r="E103" s="26"/>
      <c r="F103" s="26"/>
      <c r="G103" s="26"/>
      <c r="H103" s="26"/>
      <c r="I103" s="26"/>
      <c r="J103" s="26"/>
      <c r="K103" s="26"/>
      <c r="L103" s="39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</row>
    <row r="104" spans="1:31" s="2" customFormat="1" ht="6.95" customHeight="1">
      <c r="A104" s="26"/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9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</row>
    <row r="108" spans="1:31" s="2" customFormat="1" ht="6.95" customHeight="1">
      <c r="A108" s="26"/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9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</row>
    <row r="109" spans="1:31" s="2" customFormat="1" ht="24.95" customHeight="1">
      <c r="A109" s="26"/>
      <c r="B109" s="27"/>
      <c r="C109" s="18" t="s">
        <v>212</v>
      </c>
      <c r="D109" s="26"/>
      <c r="E109" s="26"/>
      <c r="F109" s="26"/>
      <c r="G109" s="26"/>
      <c r="H109" s="26"/>
      <c r="I109" s="26"/>
      <c r="J109" s="26"/>
      <c r="K109" s="26"/>
      <c r="L109" s="39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</row>
    <row r="110" spans="1:31" s="2" customFormat="1" ht="6.95" customHeight="1">
      <c r="A110" s="26"/>
      <c r="B110" s="27"/>
      <c r="C110" s="26"/>
      <c r="D110" s="26"/>
      <c r="E110" s="26"/>
      <c r="F110" s="26"/>
      <c r="G110" s="26"/>
      <c r="H110" s="26"/>
      <c r="I110" s="26"/>
      <c r="J110" s="26"/>
      <c r="K110" s="26"/>
      <c r="L110" s="39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</row>
    <row r="111" spans="1:31" s="2" customFormat="1" ht="12" customHeight="1">
      <c r="A111" s="26"/>
      <c r="B111" s="27"/>
      <c r="C111" s="23" t="s">
        <v>12</v>
      </c>
      <c r="D111" s="26"/>
      <c r="E111" s="26"/>
      <c r="F111" s="26"/>
      <c r="G111" s="26"/>
      <c r="H111" s="26"/>
      <c r="I111" s="26"/>
      <c r="J111" s="26"/>
      <c r="K111" s="26"/>
      <c r="L111" s="39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2" spans="1:31" s="2" customFormat="1" ht="16.5" customHeight="1">
      <c r="A112" s="26"/>
      <c r="B112" s="27"/>
      <c r="C112" s="26"/>
      <c r="D112" s="26"/>
      <c r="E112" s="224" t="str">
        <f>E7</f>
        <v>Prestavba budov zdravotného strediska</v>
      </c>
      <c r="F112" s="225"/>
      <c r="G112" s="225"/>
      <c r="H112" s="225"/>
      <c r="I112" s="26"/>
      <c r="J112" s="26"/>
      <c r="K112" s="26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65" s="2" customFormat="1" ht="12" customHeight="1">
      <c r="A113" s="26"/>
      <c r="B113" s="27"/>
      <c r="C113" s="23" t="s">
        <v>192</v>
      </c>
      <c r="D113" s="26"/>
      <c r="E113" s="26"/>
      <c r="F113" s="26"/>
      <c r="G113" s="26"/>
      <c r="H113" s="26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65" s="2" customFormat="1" ht="16.5" customHeight="1">
      <c r="A114" s="26"/>
      <c r="B114" s="27"/>
      <c r="C114" s="26"/>
      <c r="D114" s="26"/>
      <c r="E114" s="189" t="str">
        <f>E9</f>
        <v>SO 07 - AREÁLOVÉ OSVETLENIE</v>
      </c>
      <c r="F114" s="223"/>
      <c r="G114" s="223"/>
      <c r="H114" s="223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65" s="2" customFormat="1" ht="6.95" customHeight="1">
      <c r="A115" s="26"/>
      <c r="B115" s="27"/>
      <c r="C115" s="26"/>
      <c r="D115" s="26"/>
      <c r="E115" s="26"/>
      <c r="F115" s="26"/>
      <c r="G115" s="26"/>
      <c r="H115" s="26"/>
      <c r="I115" s="26"/>
      <c r="J115" s="26"/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65" s="2" customFormat="1" ht="12" customHeight="1">
      <c r="A116" s="26"/>
      <c r="B116" s="27"/>
      <c r="C116" s="23" t="s">
        <v>16</v>
      </c>
      <c r="D116" s="26"/>
      <c r="E116" s="26"/>
      <c r="F116" s="21" t="str">
        <f>F12</f>
        <v>kú: Jelka,p.č.:1174/1,4,24,25</v>
      </c>
      <c r="G116" s="26"/>
      <c r="H116" s="26"/>
      <c r="I116" s="23" t="s">
        <v>18</v>
      </c>
      <c r="J116" s="52" t="str">
        <f>IF(J12="","",J12)</f>
        <v>12. 5. 2022</v>
      </c>
      <c r="K116" s="26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65" s="2" customFormat="1" ht="6.95" customHeight="1">
      <c r="A117" s="26"/>
      <c r="B117" s="27"/>
      <c r="C117" s="26"/>
      <c r="D117" s="26"/>
      <c r="E117" s="26"/>
      <c r="F117" s="26"/>
      <c r="G117" s="26"/>
      <c r="H117" s="26"/>
      <c r="I117" s="26"/>
      <c r="J117" s="26"/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65" s="2" customFormat="1" ht="15.2" customHeight="1">
      <c r="A118" s="26"/>
      <c r="B118" s="27"/>
      <c r="C118" s="23" t="s">
        <v>20</v>
      </c>
      <c r="D118" s="26"/>
      <c r="E118" s="26"/>
      <c r="F118" s="21" t="str">
        <f>E15</f>
        <v>Obec Jelka, Mierová 959/17, 925 23 Jelka</v>
      </c>
      <c r="G118" s="26"/>
      <c r="H118" s="26"/>
      <c r="I118" s="23" t="s">
        <v>26</v>
      </c>
      <c r="J118" s="24" t="str">
        <f>E21</f>
        <v xml:space="preserve"> </v>
      </c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65" s="2" customFormat="1" ht="15.2" customHeight="1">
      <c r="A119" s="26"/>
      <c r="B119" s="27"/>
      <c r="C119" s="23" t="s">
        <v>24</v>
      </c>
      <c r="D119" s="26"/>
      <c r="E119" s="26"/>
      <c r="F119" s="21" t="str">
        <f>IF(E18="","",E18)</f>
        <v>BALA, a.s., Veľká Budafa 66, 930 34 Holice</v>
      </c>
      <c r="G119" s="26"/>
      <c r="H119" s="26"/>
      <c r="I119" s="23" t="s">
        <v>29</v>
      </c>
      <c r="J119" s="24" t="str">
        <f>E24</f>
        <v xml:space="preserve"> </v>
      </c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65" s="2" customFormat="1" ht="10.35" customHeight="1">
      <c r="A120" s="26"/>
      <c r="B120" s="27"/>
      <c r="C120" s="26"/>
      <c r="D120" s="26"/>
      <c r="E120" s="26"/>
      <c r="F120" s="26"/>
      <c r="G120" s="26"/>
      <c r="H120" s="26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65" s="11" customFormat="1" ht="29.25" customHeight="1">
      <c r="A121" s="126"/>
      <c r="B121" s="127"/>
      <c r="C121" s="128" t="s">
        <v>213</v>
      </c>
      <c r="D121" s="129" t="s">
        <v>56</v>
      </c>
      <c r="E121" s="129" t="s">
        <v>52</v>
      </c>
      <c r="F121" s="129" t="s">
        <v>53</v>
      </c>
      <c r="G121" s="129" t="s">
        <v>214</v>
      </c>
      <c r="H121" s="129" t="s">
        <v>215</v>
      </c>
      <c r="I121" s="129" t="s">
        <v>216</v>
      </c>
      <c r="J121" s="130" t="s">
        <v>200</v>
      </c>
      <c r="K121" s="131" t="s">
        <v>217</v>
      </c>
      <c r="L121" s="132"/>
      <c r="M121" s="59" t="s">
        <v>1</v>
      </c>
      <c r="N121" s="60" t="s">
        <v>35</v>
      </c>
      <c r="O121" s="60" t="s">
        <v>218</v>
      </c>
      <c r="P121" s="60" t="s">
        <v>219</v>
      </c>
      <c r="Q121" s="60" t="s">
        <v>220</v>
      </c>
      <c r="R121" s="60" t="s">
        <v>221</v>
      </c>
      <c r="S121" s="60" t="s">
        <v>222</v>
      </c>
      <c r="T121" s="61" t="s">
        <v>223</v>
      </c>
      <c r="U121" s="126"/>
      <c r="V121" s="126"/>
      <c r="W121" s="126"/>
      <c r="X121" s="126"/>
      <c r="Y121" s="126"/>
      <c r="Z121" s="126"/>
      <c r="AA121" s="126"/>
      <c r="AB121" s="126"/>
      <c r="AC121" s="126"/>
      <c r="AD121" s="126"/>
      <c r="AE121" s="126"/>
    </row>
    <row r="122" spans="1:65" s="2" customFormat="1" ht="22.9" customHeight="1">
      <c r="A122" s="26"/>
      <c r="B122" s="27"/>
      <c r="C122" s="66" t="s">
        <v>201</v>
      </c>
      <c r="D122" s="26"/>
      <c r="E122" s="26"/>
      <c r="F122" s="26"/>
      <c r="G122" s="26"/>
      <c r="H122" s="26"/>
      <c r="I122" s="26"/>
      <c r="J122" s="133">
        <f>BK122</f>
        <v>15432.699999999999</v>
      </c>
      <c r="K122" s="26"/>
      <c r="L122" s="27"/>
      <c r="M122" s="62"/>
      <c r="N122" s="53"/>
      <c r="O122" s="63"/>
      <c r="P122" s="134">
        <f>P123+P127+P167</f>
        <v>0</v>
      </c>
      <c r="Q122" s="63"/>
      <c r="R122" s="134">
        <f>R123+R127+R167</f>
        <v>0</v>
      </c>
      <c r="S122" s="63"/>
      <c r="T122" s="135">
        <f>T123+T127+T167</f>
        <v>0</v>
      </c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T122" s="14" t="s">
        <v>70</v>
      </c>
      <c r="AU122" s="14" t="s">
        <v>202</v>
      </c>
      <c r="BK122" s="136">
        <f>BK123+BK127+BK167</f>
        <v>15432.699999999999</v>
      </c>
    </row>
    <row r="123" spans="1:65" s="12" customFormat="1" ht="25.9" customHeight="1">
      <c r="B123" s="137"/>
      <c r="D123" s="138" t="s">
        <v>70</v>
      </c>
      <c r="E123" s="139" t="s">
        <v>224</v>
      </c>
      <c r="F123" s="139" t="s">
        <v>1433</v>
      </c>
      <c r="J123" s="140">
        <f>BK123</f>
        <v>331.23</v>
      </c>
      <c r="L123" s="137"/>
      <c r="M123" s="141"/>
      <c r="N123" s="142"/>
      <c r="O123" s="142"/>
      <c r="P123" s="143">
        <f>P124</f>
        <v>0</v>
      </c>
      <c r="Q123" s="142"/>
      <c r="R123" s="143">
        <f>R124</f>
        <v>0</v>
      </c>
      <c r="S123" s="142"/>
      <c r="T123" s="144">
        <f>T124</f>
        <v>0</v>
      </c>
      <c r="AR123" s="138" t="s">
        <v>78</v>
      </c>
      <c r="AT123" s="145" t="s">
        <v>70</v>
      </c>
      <c r="AU123" s="145" t="s">
        <v>71</v>
      </c>
      <c r="AY123" s="138" t="s">
        <v>226</v>
      </c>
      <c r="BK123" s="146">
        <f>BK124</f>
        <v>331.23</v>
      </c>
    </row>
    <row r="124" spans="1:65" s="12" customFormat="1" ht="22.9" customHeight="1">
      <c r="B124" s="137"/>
      <c r="D124" s="138" t="s">
        <v>70</v>
      </c>
      <c r="E124" s="147" t="s">
        <v>83</v>
      </c>
      <c r="F124" s="147" t="s">
        <v>2585</v>
      </c>
      <c r="J124" s="148">
        <f>BK124</f>
        <v>331.23</v>
      </c>
      <c r="L124" s="137"/>
      <c r="M124" s="141"/>
      <c r="N124" s="142"/>
      <c r="O124" s="142"/>
      <c r="P124" s="143">
        <f>SUM(P125:P126)</f>
        <v>0</v>
      </c>
      <c r="Q124" s="142"/>
      <c r="R124" s="143">
        <f>SUM(R125:R126)</f>
        <v>0</v>
      </c>
      <c r="S124" s="142"/>
      <c r="T124" s="144">
        <f>SUM(T125:T126)</f>
        <v>0</v>
      </c>
      <c r="AR124" s="138" t="s">
        <v>78</v>
      </c>
      <c r="AT124" s="145" t="s">
        <v>70</v>
      </c>
      <c r="AU124" s="145" t="s">
        <v>78</v>
      </c>
      <c r="AY124" s="138" t="s">
        <v>226</v>
      </c>
      <c r="BK124" s="146">
        <f>SUM(BK125:BK126)</f>
        <v>331.23</v>
      </c>
    </row>
    <row r="125" spans="1:65" s="2" customFormat="1" ht="16.5" customHeight="1">
      <c r="A125" s="26"/>
      <c r="B125" s="149"/>
      <c r="C125" s="150" t="s">
        <v>78</v>
      </c>
      <c r="D125" s="150" t="s">
        <v>229</v>
      </c>
      <c r="E125" s="151" t="s">
        <v>2129</v>
      </c>
      <c r="F125" s="152" t="s">
        <v>2130</v>
      </c>
      <c r="G125" s="153" t="s">
        <v>352</v>
      </c>
      <c r="H125" s="154">
        <v>3</v>
      </c>
      <c r="I125" s="155">
        <v>105.85</v>
      </c>
      <c r="J125" s="155">
        <f>ROUND(I125*H125,2)</f>
        <v>317.55</v>
      </c>
      <c r="K125" s="156"/>
      <c r="L125" s="27"/>
      <c r="M125" s="157" t="s">
        <v>1</v>
      </c>
      <c r="N125" s="158" t="s">
        <v>37</v>
      </c>
      <c r="O125" s="159">
        <v>0</v>
      </c>
      <c r="P125" s="159">
        <f>O125*H125</f>
        <v>0</v>
      </c>
      <c r="Q125" s="159">
        <v>0</v>
      </c>
      <c r="R125" s="159">
        <f>Q125*H125</f>
        <v>0</v>
      </c>
      <c r="S125" s="159">
        <v>0</v>
      </c>
      <c r="T125" s="160">
        <f>S125*H125</f>
        <v>0</v>
      </c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R125" s="161" t="s">
        <v>233</v>
      </c>
      <c r="AT125" s="161" t="s">
        <v>229</v>
      </c>
      <c r="AU125" s="161" t="s">
        <v>83</v>
      </c>
      <c r="AY125" s="14" t="s">
        <v>226</v>
      </c>
      <c r="BE125" s="162">
        <f>IF(N125="základná",J125,0)</f>
        <v>0</v>
      </c>
      <c r="BF125" s="162">
        <f>IF(N125="znížená",J125,0)</f>
        <v>317.55</v>
      </c>
      <c r="BG125" s="162">
        <f>IF(N125="zákl. prenesená",J125,0)</f>
        <v>0</v>
      </c>
      <c r="BH125" s="162">
        <f>IF(N125="zníž. prenesená",J125,0)</f>
        <v>0</v>
      </c>
      <c r="BI125" s="162">
        <f>IF(N125="nulová",J125,0)</f>
        <v>0</v>
      </c>
      <c r="BJ125" s="14" t="s">
        <v>83</v>
      </c>
      <c r="BK125" s="162">
        <f>ROUND(I125*H125,2)</f>
        <v>317.55</v>
      </c>
      <c r="BL125" s="14" t="s">
        <v>233</v>
      </c>
      <c r="BM125" s="161" t="s">
        <v>83</v>
      </c>
    </row>
    <row r="126" spans="1:65" s="2" customFormat="1" ht="16.5" customHeight="1">
      <c r="A126" s="26"/>
      <c r="B126" s="149"/>
      <c r="C126" s="167" t="s">
        <v>83</v>
      </c>
      <c r="D126" s="167" t="s">
        <v>362</v>
      </c>
      <c r="E126" s="168" t="s">
        <v>2586</v>
      </c>
      <c r="F126" s="169" t="s">
        <v>2587</v>
      </c>
      <c r="G126" s="170" t="s">
        <v>269</v>
      </c>
      <c r="H126" s="171">
        <v>8</v>
      </c>
      <c r="I126" s="172">
        <v>1.71</v>
      </c>
      <c r="J126" s="172">
        <f>ROUND(I126*H126,2)</f>
        <v>13.68</v>
      </c>
      <c r="K126" s="173"/>
      <c r="L126" s="174"/>
      <c r="M126" s="175" t="s">
        <v>1</v>
      </c>
      <c r="N126" s="176" t="s">
        <v>37</v>
      </c>
      <c r="O126" s="159">
        <v>0</v>
      </c>
      <c r="P126" s="159">
        <f>O126*H126</f>
        <v>0</v>
      </c>
      <c r="Q126" s="159">
        <v>0</v>
      </c>
      <c r="R126" s="159">
        <f>Q126*H126</f>
        <v>0</v>
      </c>
      <c r="S126" s="159">
        <v>0</v>
      </c>
      <c r="T126" s="160">
        <f>S126*H126</f>
        <v>0</v>
      </c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R126" s="161" t="s">
        <v>243</v>
      </c>
      <c r="AT126" s="161" t="s">
        <v>362</v>
      </c>
      <c r="AU126" s="161" t="s">
        <v>83</v>
      </c>
      <c r="AY126" s="14" t="s">
        <v>226</v>
      </c>
      <c r="BE126" s="162">
        <f>IF(N126="základná",J126,0)</f>
        <v>0</v>
      </c>
      <c r="BF126" s="162">
        <f>IF(N126="znížená",J126,0)</f>
        <v>13.68</v>
      </c>
      <c r="BG126" s="162">
        <f>IF(N126="zákl. prenesená",J126,0)</f>
        <v>0</v>
      </c>
      <c r="BH126" s="162">
        <f>IF(N126="zníž. prenesená",J126,0)</f>
        <v>0</v>
      </c>
      <c r="BI126" s="162">
        <f>IF(N126="nulová",J126,0)</f>
        <v>0</v>
      </c>
      <c r="BJ126" s="14" t="s">
        <v>83</v>
      </c>
      <c r="BK126" s="162">
        <f>ROUND(I126*H126,2)</f>
        <v>13.68</v>
      </c>
      <c r="BL126" s="14" t="s">
        <v>233</v>
      </c>
      <c r="BM126" s="161" t="s">
        <v>233</v>
      </c>
    </row>
    <row r="127" spans="1:65" s="12" customFormat="1" ht="25.9" customHeight="1">
      <c r="B127" s="137"/>
      <c r="D127" s="138" t="s">
        <v>70</v>
      </c>
      <c r="E127" s="139" t="s">
        <v>362</v>
      </c>
      <c r="F127" s="139" t="s">
        <v>1449</v>
      </c>
      <c r="J127" s="140">
        <f>BK127</f>
        <v>12901.47</v>
      </c>
      <c r="L127" s="137"/>
      <c r="M127" s="141"/>
      <c r="N127" s="142"/>
      <c r="O127" s="142"/>
      <c r="P127" s="143">
        <f>P128+P157</f>
        <v>0</v>
      </c>
      <c r="Q127" s="142"/>
      <c r="R127" s="143">
        <f>R128+R157</f>
        <v>0</v>
      </c>
      <c r="S127" s="142"/>
      <c r="T127" s="144">
        <f>T128+T157</f>
        <v>0</v>
      </c>
      <c r="AR127" s="138" t="s">
        <v>88</v>
      </c>
      <c r="AT127" s="145" t="s">
        <v>70</v>
      </c>
      <c r="AU127" s="145" t="s">
        <v>71</v>
      </c>
      <c r="AY127" s="138" t="s">
        <v>226</v>
      </c>
      <c r="BK127" s="146">
        <f>BK128+BK157</f>
        <v>12901.47</v>
      </c>
    </row>
    <row r="128" spans="1:65" s="12" customFormat="1" ht="22.9" customHeight="1">
      <c r="B128" s="137"/>
      <c r="D128" s="138" t="s">
        <v>70</v>
      </c>
      <c r="E128" s="147" t="s">
        <v>1450</v>
      </c>
      <c r="F128" s="147" t="s">
        <v>1451</v>
      </c>
      <c r="J128" s="148">
        <f>BK128</f>
        <v>9921.5</v>
      </c>
      <c r="L128" s="137"/>
      <c r="M128" s="141"/>
      <c r="N128" s="142"/>
      <c r="O128" s="142"/>
      <c r="P128" s="143">
        <f>SUM(P129:P156)</f>
        <v>0</v>
      </c>
      <c r="Q128" s="142"/>
      <c r="R128" s="143">
        <f>SUM(R129:R156)</f>
        <v>0</v>
      </c>
      <c r="S128" s="142"/>
      <c r="T128" s="144">
        <f>SUM(T129:T156)</f>
        <v>0</v>
      </c>
      <c r="AR128" s="138" t="s">
        <v>88</v>
      </c>
      <c r="AT128" s="145" t="s">
        <v>70</v>
      </c>
      <c r="AU128" s="145" t="s">
        <v>78</v>
      </c>
      <c r="AY128" s="138" t="s">
        <v>226</v>
      </c>
      <c r="BK128" s="146">
        <f>SUM(BK129:BK156)</f>
        <v>9921.5</v>
      </c>
    </row>
    <row r="129" spans="1:65" s="2" customFormat="1" ht="24.2" customHeight="1">
      <c r="A129" s="26"/>
      <c r="B129" s="149"/>
      <c r="C129" s="150" t="s">
        <v>88</v>
      </c>
      <c r="D129" s="150" t="s">
        <v>229</v>
      </c>
      <c r="E129" s="151" t="s">
        <v>2588</v>
      </c>
      <c r="F129" s="152" t="s">
        <v>2589</v>
      </c>
      <c r="G129" s="153" t="s">
        <v>232</v>
      </c>
      <c r="H129" s="154">
        <v>210</v>
      </c>
      <c r="I129" s="155">
        <v>1.21</v>
      </c>
      <c r="J129" s="155">
        <f t="shared" ref="J129:J156" si="0">ROUND(I129*H129,2)</f>
        <v>254.1</v>
      </c>
      <c r="K129" s="156"/>
      <c r="L129" s="27"/>
      <c r="M129" s="157" t="s">
        <v>1</v>
      </c>
      <c r="N129" s="158" t="s">
        <v>37</v>
      </c>
      <c r="O129" s="159">
        <v>0</v>
      </c>
      <c r="P129" s="159">
        <f t="shared" ref="P129:P156" si="1">O129*H129</f>
        <v>0</v>
      </c>
      <c r="Q129" s="159">
        <v>0</v>
      </c>
      <c r="R129" s="159">
        <f t="shared" ref="R129:R156" si="2">Q129*H129</f>
        <v>0</v>
      </c>
      <c r="S129" s="159">
        <v>0</v>
      </c>
      <c r="T129" s="160">
        <f t="shared" ref="T129:T156" si="3">S129*H129</f>
        <v>0</v>
      </c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R129" s="161" t="s">
        <v>431</v>
      </c>
      <c r="AT129" s="161" t="s">
        <v>229</v>
      </c>
      <c r="AU129" s="161" t="s">
        <v>83</v>
      </c>
      <c r="AY129" s="14" t="s">
        <v>226</v>
      </c>
      <c r="BE129" s="162">
        <f t="shared" ref="BE129:BE156" si="4">IF(N129="základná",J129,0)</f>
        <v>0</v>
      </c>
      <c r="BF129" s="162">
        <f t="shared" ref="BF129:BF156" si="5">IF(N129="znížená",J129,0)</f>
        <v>254.1</v>
      </c>
      <c r="BG129" s="162">
        <f t="shared" ref="BG129:BG156" si="6">IF(N129="zákl. prenesená",J129,0)</f>
        <v>0</v>
      </c>
      <c r="BH129" s="162">
        <f t="shared" ref="BH129:BH156" si="7">IF(N129="zníž. prenesená",J129,0)</f>
        <v>0</v>
      </c>
      <c r="BI129" s="162">
        <f t="shared" ref="BI129:BI156" si="8">IF(N129="nulová",J129,0)</f>
        <v>0</v>
      </c>
      <c r="BJ129" s="14" t="s">
        <v>83</v>
      </c>
      <c r="BK129" s="162">
        <f t="shared" ref="BK129:BK156" si="9">ROUND(I129*H129,2)</f>
        <v>254.1</v>
      </c>
      <c r="BL129" s="14" t="s">
        <v>431</v>
      </c>
      <c r="BM129" s="161" t="s">
        <v>239</v>
      </c>
    </row>
    <row r="130" spans="1:65" s="2" customFormat="1" ht="24.2" customHeight="1">
      <c r="A130" s="26"/>
      <c r="B130" s="149"/>
      <c r="C130" s="167" t="s">
        <v>233</v>
      </c>
      <c r="D130" s="167" t="s">
        <v>362</v>
      </c>
      <c r="E130" s="168" t="s">
        <v>2590</v>
      </c>
      <c r="F130" s="169" t="s">
        <v>2591</v>
      </c>
      <c r="G130" s="170" t="s">
        <v>232</v>
      </c>
      <c r="H130" s="171">
        <v>210</v>
      </c>
      <c r="I130" s="172">
        <v>0.5</v>
      </c>
      <c r="J130" s="172">
        <f t="shared" si="0"/>
        <v>105</v>
      </c>
      <c r="K130" s="173"/>
      <c r="L130" s="174"/>
      <c r="M130" s="175" t="s">
        <v>1</v>
      </c>
      <c r="N130" s="176" t="s">
        <v>37</v>
      </c>
      <c r="O130" s="159">
        <v>0</v>
      </c>
      <c r="P130" s="159">
        <f t="shared" si="1"/>
        <v>0</v>
      </c>
      <c r="Q130" s="159">
        <v>0</v>
      </c>
      <c r="R130" s="159">
        <f t="shared" si="2"/>
        <v>0</v>
      </c>
      <c r="S130" s="159">
        <v>0</v>
      </c>
      <c r="T130" s="160">
        <f t="shared" si="3"/>
        <v>0</v>
      </c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R130" s="161" t="s">
        <v>768</v>
      </c>
      <c r="AT130" s="161" t="s">
        <v>362</v>
      </c>
      <c r="AU130" s="161" t="s">
        <v>83</v>
      </c>
      <c r="AY130" s="14" t="s">
        <v>226</v>
      </c>
      <c r="BE130" s="162">
        <f t="shared" si="4"/>
        <v>0</v>
      </c>
      <c r="BF130" s="162">
        <f t="shared" si="5"/>
        <v>105</v>
      </c>
      <c r="BG130" s="162">
        <f t="shared" si="6"/>
        <v>0</v>
      </c>
      <c r="BH130" s="162">
        <f t="shared" si="7"/>
        <v>0</v>
      </c>
      <c r="BI130" s="162">
        <f t="shared" si="8"/>
        <v>0</v>
      </c>
      <c r="BJ130" s="14" t="s">
        <v>83</v>
      </c>
      <c r="BK130" s="162">
        <f t="shared" si="9"/>
        <v>105</v>
      </c>
      <c r="BL130" s="14" t="s">
        <v>431</v>
      </c>
      <c r="BM130" s="161" t="s">
        <v>243</v>
      </c>
    </row>
    <row r="131" spans="1:65" s="2" customFormat="1" ht="33" customHeight="1">
      <c r="A131" s="26"/>
      <c r="B131" s="149"/>
      <c r="C131" s="150" t="s">
        <v>244</v>
      </c>
      <c r="D131" s="150" t="s">
        <v>229</v>
      </c>
      <c r="E131" s="151" t="s">
        <v>2592</v>
      </c>
      <c r="F131" s="152" t="s">
        <v>2593</v>
      </c>
      <c r="G131" s="153" t="s">
        <v>269</v>
      </c>
      <c r="H131" s="154">
        <v>64</v>
      </c>
      <c r="I131" s="155">
        <v>2.09</v>
      </c>
      <c r="J131" s="155">
        <f t="shared" si="0"/>
        <v>133.76</v>
      </c>
      <c r="K131" s="156"/>
      <c r="L131" s="27"/>
      <c r="M131" s="157" t="s">
        <v>1</v>
      </c>
      <c r="N131" s="158" t="s">
        <v>37</v>
      </c>
      <c r="O131" s="159">
        <v>0</v>
      </c>
      <c r="P131" s="159">
        <f t="shared" si="1"/>
        <v>0</v>
      </c>
      <c r="Q131" s="159">
        <v>0</v>
      </c>
      <c r="R131" s="159">
        <f t="shared" si="2"/>
        <v>0</v>
      </c>
      <c r="S131" s="159">
        <v>0</v>
      </c>
      <c r="T131" s="160">
        <f t="shared" si="3"/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R131" s="161" t="s">
        <v>431</v>
      </c>
      <c r="AT131" s="161" t="s">
        <v>229</v>
      </c>
      <c r="AU131" s="161" t="s">
        <v>83</v>
      </c>
      <c r="AY131" s="14" t="s">
        <v>226</v>
      </c>
      <c r="BE131" s="162">
        <f t="shared" si="4"/>
        <v>0</v>
      </c>
      <c r="BF131" s="162">
        <f t="shared" si="5"/>
        <v>133.76</v>
      </c>
      <c r="BG131" s="162">
        <f t="shared" si="6"/>
        <v>0</v>
      </c>
      <c r="BH131" s="162">
        <f t="shared" si="7"/>
        <v>0</v>
      </c>
      <c r="BI131" s="162">
        <f t="shared" si="8"/>
        <v>0</v>
      </c>
      <c r="BJ131" s="14" t="s">
        <v>83</v>
      </c>
      <c r="BK131" s="162">
        <f t="shared" si="9"/>
        <v>133.76</v>
      </c>
      <c r="BL131" s="14" t="s">
        <v>431</v>
      </c>
      <c r="BM131" s="161" t="s">
        <v>247</v>
      </c>
    </row>
    <row r="132" spans="1:65" s="2" customFormat="1" ht="33" customHeight="1">
      <c r="A132" s="26"/>
      <c r="B132" s="149"/>
      <c r="C132" s="150" t="s">
        <v>239</v>
      </c>
      <c r="D132" s="150" t="s">
        <v>229</v>
      </c>
      <c r="E132" s="151" t="s">
        <v>2594</v>
      </c>
      <c r="F132" s="152" t="s">
        <v>2595</v>
      </c>
      <c r="G132" s="153" t="s">
        <v>269</v>
      </c>
      <c r="H132" s="154">
        <v>16</v>
      </c>
      <c r="I132" s="155">
        <v>17.05</v>
      </c>
      <c r="J132" s="155">
        <f t="shared" si="0"/>
        <v>272.8</v>
      </c>
      <c r="K132" s="156"/>
      <c r="L132" s="27"/>
      <c r="M132" s="157" t="s">
        <v>1</v>
      </c>
      <c r="N132" s="158" t="s">
        <v>37</v>
      </c>
      <c r="O132" s="159">
        <v>0</v>
      </c>
      <c r="P132" s="159">
        <f t="shared" si="1"/>
        <v>0</v>
      </c>
      <c r="Q132" s="159">
        <v>0</v>
      </c>
      <c r="R132" s="159">
        <f t="shared" si="2"/>
        <v>0</v>
      </c>
      <c r="S132" s="159">
        <v>0</v>
      </c>
      <c r="T132" s="160">
        <f t="shared" si="3"/>
        <v>0</v>
      </c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R132" s="161" t="s">
        <v>431</v>
      </c>
      <c r="AT132" s="161" t="s">
        <v>229</v>
      </c>
      <c r="AU132" s="161" t="s">
        <v>83</v>
      </c>
      <c r="AY132" s="14" t="s">
        <v>226</v>
      </c>
      <c r="BE132" s="162">
        <f t="shared" si="4"/>
        <v>0</v>
      </c>
      <c r="BF132" s="162">
        <f t="shared" si="5"/>
        <v>272.8</v>
      </c>
      <c r="BG132" s="162">
        <f t="shared" si="6"/>
        <v>0</v>
      </c>
      <c r="BH132" s="162">
        <f t="shared" si="7"/>
        <v>0</v>
      </c>
      <c r="BI132" s="162">
        <f t="shared" si="8"/>
        <v>0</v>
      </c>
      <c r="BJ132" s="14" t="s">
        <v>83</v>
      </c>
      <c r="BK132" s="162">
        <f t="shared" si="9"/>
        <v>272.8</v>
      </c>
      <c r="BL132" s="14" t="s">
        <v>431</v>
      </c>
      <c r="BM132" s="161" t="s">
        <v>250</v>
      </c>
    </row>
    <row r="133" spans="1:65" s="2" customFormat="1" ht="16.5" customHeight="1">
      <c r="A133" s="26"/>
      <c r="B133" s="149"/>
      <c r="C133" s="167" t="s">
        <v>251</v>
      </c>
      <c r="D133" s="167" t="s">
        <v>362</v>
      </c>
      <c r="E133" s="168" t="s">
        <v>2596</v>
      </c>
      <c r="F133" s="169" t="s">
        <v>2597</v>
      </c>
      <c r="G133" s="170" t="s">
        <v>232</v>
      </c>
      <c r="H133" s="171">
        <v>16</v>
      </c>
      <c r="I133" s="172">
        <v>3.03</v>
      </c>
      <c r="J133" s="172">
        <f t="shared" si="0"/>
        <v>48.48</v>
      </c>
      <c r="K133" s="173"/>
      <c r="L133" s="174"/>
      <c r="M133" s="175" t="s">
        <v>1</v>
      </c>
      <c r="N133" s="176" t="s">
        <v>37</v>
      </c>
      <c r="O133" s="159">
        <v>0</v>
      </c>
      <c r="P133" s="159">
        <f t="shared" si="1"/>
        <v>0</v>
      </c>
      <c r="Q133" s="159">
        <v>0</v>
      </c>
      <c r="R133" s="159">
        <f t="shared" si="2"/>
        <v>0</v>
      </c>
      <c r="S133" s="159">
        <v>0</v>
      </c>
      <c r="T133" s="160">
        <f t="shared" si="3"/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R133" s="161" t="s">
        <v>768</v>
      </c>
      <c r="AT133" s="161" t="s">
        <v>362</v>
      </c>
      <c r="AU133" s="161" t="s">
        <v>83</v>
      </c>
      <c r="AY133" s="14" t="s">
        <v>226</v>
      </c>
      <c r="BE133" s="162">
        <f t="shared" si="4"/>
        <v>0</v>
      </c>
      <c r="BF133" s="162">
        <f t="shared" si="5"/>
        <v>48.48</v>
      </c>
      <c r="BG133" s="162">
        <f t="shared" si="6"/>
        <v>0</v>
      </c>
      <c r="BH133" s="162">
        <f t="shared" si="7"/>
        <v>0</v>
      </c>
      <c r="BI133" s="162">
        <f t="shared" si="8"/>
        <v>0</v>
      </c>
      <c r="BJ133" s="14" t="s">
        <v>83</v>
      </c>
      <c r="BK133" s="162">
        <f t="shared" si="9"/>
        <v>48.48</v>
      </c>
      <c r="BL133" s="14" t="s">
        <v>431</v>
      </c>
      <c r="BM133" s="161" t="s">
        <v>254</v>
      </c>
    </row>
    <row r="134" spans="1:65" s="2" customFormat="1" ht="24.2" customHeight="1">
      <c r="A134" s="26"/>
      <c r="B134" s="149"/>
      <c r="C134" s="150" t="s">
        <v>243</v>
      </c>
      <c r="D134" s="150" t="s">
        <v>229</v>
      </c>
      <c r="E134" s="151" t="s">
        <v>2598</v>
      </c>
      <c r="F134" s="152" t="s">
        <v>2599</v>
      </c>
      <c r="G134" s="153" t="s">
        <v>269</v>
      </c>
      <c r="H134" s="154">
        <v>8</v>
      </c>
      <c r="I134" s="155">
        <v>54.45</v>
      </c>
      <c r="J134" s="155">
        <f t="shared" si="0"/>
        <v>435.6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si="1"/>
        <v>0</v>
      </c>
      <c r="Q134" s="159">
        <v>0</v>
      </c>
      <c r="R134" s="159">
        <f t="shared" si="2"/>
        <v>0</v>
      </c>
      <c r="S134" s="159">
        <v>0</v>
      </c>
      <c r="T134" s="160">
        <f t="shared" si="3"/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431</v>
      </c>
      <c r="AT134" s="161" t="s">
        <v>229</v>
      </c>
      <c r="AU134" s="161" t="s">
        <v>83</v>
      </c>
      <c r="AY134" s="14" t="s">
        <v>226</v>
      </c>
      <c r="BE134" s="162">
        <f t="shared" si="4"/>
        <v>0</v>
      </c>
      <c r="BF134" s="162">
        <f t="shared" si="5"/>
        <v>435.6</v>
      </c>
      <c r="BG134" s="162">
        <f t="shared" si="6"/>
        <v>0</v>
      </c>
      <c r="BH134" s="162">
        <f t="shared" si="7"/>
        <v>0</v>
      </c>
      <c r="BI134" s="162">
        <f t="shared" si="8"/>
        <v>0</v>
      </c>
      <c r="BJ134" s="14" t="s">
        <v>83</v>
      </c>
      <c r="BK134" s="162">
        <f t="shared" si="9"/>
        <v>435.6</v>
      </c>
      <c r="BL134" s="14" t="s">
        <v>431</v>
      </c>
      <c r="BM134" s="161" t="s">
        <v>257</v>
      </c>
    </row>
    <row r="135" spans="1:65" s="2" customFormat="1" ht="24.2" customHeight="1">
      <c r="A135" s="26"/>
      <c r="B135" s="149"/>
      <c r="C135" s="167" t="s">
        <v>227</v>
      </c>
      <c r="D135" s="167" t="s">
        <v>362</v>
      </c>
      <c r="E135" s="168" t="s">
        <v>2600</v>
      </c>
      <c r="F135" s="169" t="s">
        <v>2601</v>
      </c>
      <c r="G135" s="170" t="s">
        <v>269</v>
      </c>
      <c r="H135" s="171">
        <v>8</v>
      </c>
      <c r="I135" s="172">
        <v>464.09</v>
      </c>
      <c r="J135" s="172">
        <f t="shared" si="0"/>
        <v>3712.72</v>
      </c>
      <c r="K135" s="173"/>
      <c r="L135" s="174"/>
      <c r="M135" s="175" t="s">
        <v>1</v>
      </c>
      <c r="N135" s="176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768</v>
      </c>
      <c r="AT135" s="161" t="s">
        <v>362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3712.72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3712.72</v>
      </c>
      <c r="BL135" s="14" t="s">
        <v>431</v>
      </c>
      <c r="BM135" s="161" t="s">
        <v>260</v>
      </c>
    </row>
    <row r="136" spans="1:65" s="2" customFormat="1" ht="21.75" customHeight="1">
      <c r="A136" s="26"/>
      <c r="B136" s="149"/>
      <c r="C136" s="150" t="s">
        <v>247</v>
      </c>
      <c r="D136" s="150" t="s">
        <v>229</v>
      </c>
      <c r="E136" s="151" t="s">
        <v>2602</v>
      </c>
      <c r="F136" s="152" t="s">
        <v>2603</v>
      </c>
      <c r="G136" s="153" t="s">
        <v>269</v>
      </c>
      <c r="H136" s="154">
        <v>8</v>
      </c>
      <c r="I136" s="155">
        <v>11.55</v>
      </c>
      <c r="J136" s="155">
        <f t="shared" si="0"/>
        <v>92.4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431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92.4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92.4</v>
      </c>
      <c r="BL136" s="14" t="s">
        <v>431</v>
      </c>
      <c r="BM136" s="161" t="s">
        <v>7</v>
      </c>
    </row>
    <row r="137" spans="1:65" s="2" customFormat="1" ht="16.5" customHeight="1">
      <c r="A137" s="26"/>
      <c r="B137" s="149"/>
      <c r="C137" s="167" t="s">
        <v>263</v>
      </c>
      <c r="D137" s="167" t="s">
        <v>362</v>
      </c>
      <c r="E137" s="168" t="s">
        <v>2604</v>
      </c>
      <c r="F137" s="169" t="s">
        <v>2605</v>
      </c>
      <c r="G137" s="170" t="s">
        <v>269</v>
      </c>
      <c r="H137" s="171">
        <v>8</v>
      </c>
      <c r="I137" s="172">
        <v>81.02</v>
      </c>
      <c r="J137" s="172">
        <f t="shared" si="0"/>
        <v>648.16</v>
      </c>
      <c r="K137" s="173"/>
      <c r="L137" s="174"/>
      <c r="M137" s="175" t="s">
        <v>1</v>
      </c>
      <c r="N137" s="176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768</v>
      </c>
      <c r="AT137" s="161" t="s">
        <v>362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648.16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648.16</v>
      </c>
      <c r="BL137" s="14" t="s">
        <v>431</v>
      </c>
      <c r="BM137" s="161" t="s">
        <v>266</v>
      </c>
    </row>
    <row r="138" spans="1:65" s="2" customFormat="1" ht="21.75" customHeight="1">
      <c r="A138" s="26"/>
      <c r="B138" s="149"/>
      <c r="C138" s="150" t="s">
        <v>250</v>
      </c>
      <c r="D138" s="150" t="s">
        <v>229</v>
      </c>
      <c r="E138" s="151" t="s">
        <v>2606</v>
      </c>
      <c r="F138" s="152" t="s">
        <v>2607</v>
      </c>
      <c r="G138" s="153" t="s">
        <v>269</v>
      </c>
      <c r="H138" s="154">
        <v>8</v>
      </c>
      <c r="I138" s="155">
        <v>6.05</v>
      </c>
      <c r="J138" s="155">
        <f t="shared" si="0"/>
        <v>48.4</v>
      </c>
      <c r="K138" s="156"/>
      <c r="L138" s="27"/>
      <c r="M138" s="157" t="s">
        <v>1</v>
      </c>
      <c r="N138" s="158" t="s">
        <v>37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431</v>
      </c>
      <c r="AT138" s="161" t="s">
        <v>229</v>
      </c>
      <c r="AU138" s="161" t="s">
        <v>83</v>
      </c>
      <c r="AY138" s="14" t="s">
        <v>226</v>
      </c>
      <c r="BE138" s="162">
        <f t="shared" si="4"/>
        <v>0</v>
      </c>
      <c r="BF138" s="162">
        <f t="shared" si="5"/>
        <v>48.4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83</v>
      </c>
      <c r="BK138" s="162">
        <f t="shared" si="9"/>
        <v>48.4</v>
      </c>
      <c r="BL138" s="14" t="s">
        <v>431</v>
      </c>
      <c r="BM138" s="161" t="s">
        <v>270</v>
      </c>
    </row>
    <row r="139" spans="1:65" s="2" customFormat="1" ht="16.5" customHeight="1">
      <c r="A139" s="26"/>
      <c r="B139" s="149"/>
      <c r="C139" s="167" t="s">
        <v>273</v>
      </c>
      <c r="D139" s="167" t="s">
        <v>362</v>
      </c>
      <c r="E139" s="168" t="s">
        <v>2608</v>
      </c>
      <c r="F139" s="169" t="s">
        <v>2609</v>
      </c>
      <c r="G139" s="170" t="s">
        <v>269</v>
      </c>
      <c r="H139" s="171">
        <v>8</v>
      </c>
      <c r="I139" s="172">
        <v>72.05</v>
      </c>
      <c r="J139" s="172">
        <f t="shared" si="0"/>
        <v>576.4</v>
      </c>
      <c r="K139" s="173"/>
      <c r="L139" s="174"/>
      <c r="M139" s="175" t="s">
        <v>1</v>
      </c>
      <c r="N139" s="176" t="s">
        <v>37</v>
      </c>
      <c r="O139" s="159">
        <v>0</v>
      </c>
      <c r="P139" s="159">
        <f t="shared" si="1"/>
        <v>0</v>
      </c>
      <c r="Q139" s="159">
        <v>0</v>
      </c>
      <c r="R139" s="159">
        <f t="shared" si="2"/>
        <v>0</v>
      </c>
      <c r="S139" s="159">
        <v>0</v>
      </c>
      <c r="T139" s="160">
        <f t="shared" si="3"/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768</v>
      </c>
      <c r="AT139" s="161" t="s">
        <v>362</v>
      </c>
      <c r="AU139" s="161" t="s">
        <v>83</v>
      </c>
      <c r="AY139" s="14" t="s">
        <v>226</v>
      </c>
      <c r="BE139" s="162">
        <f t="shared" si="4"/>
        <v>0</v>
      </c>
      <c r="BF139" s="162">
        <f t="shared" si="5"/>
        <v>576.4</v>
      </c>
      <c r="BG139" s="162">
        <f t="shared" si="6"/>
        <v>0</v>
      </c>
      <c r="BH139" s="162">
        <f t="shared" si="7"/>
        <v>0</v>
      </c>
      <c r="BI139" s="162">
        <f t="shared" si="8"/>
        <v>0</v>
      </c>
      <c r="BJ139" s="14" t="s">
        <v>83</v>
      </c>
      <c r="BK139" s="162">
        <f t="shared" si="9"/>
        <v>576.4</v>
      </c>
      <c r="BL139" s="14" t="s">
        <v>431</v>
      </c>
      <c r="BM139" s="161" t="s">
        <v>276</v>
      </c>
    </row>
    <row r="140" spans="1:65" s="2" customFormat="1" ht="16.5" customHeight="1">
      <c r="A140" s="26"/>
      <c r="B140" s="149"/>
      <c r="C140" s="150" t="s">
        <v>254</v>
      </c>
      <c r="D140" s="150" t="s">
        <v>229</v>
      </c>
      <c r="E140" s="151" t="s">
        <v>2610</v>
      </c>
      <c r="F140" s="152" t="s">
        <v>2611</v>
      </c>
      <c r="G140" s="153" t="s">
        <v>269</v>
      </c>
      <c r="H140" s="154">
        <v>8</v>
      </c>
      <c r="I140" s="155">
        <v>3.85</v>
      </c>
      <c r="J140" s="155">
        <f t="shared" si="0"/>
        <v>30.8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 t="shared" si="1"/>
        <v>0</v>
      </c>
      <c r="Q140" s="159">
        <v>0</v>
      </c>
      <c r="R140" s="159">
        <f t="shared" si="2"/>
        <v>0</v>
      </c>
      <c r="S140" s="159">
        <v>0</v>
      </c>
      <c r="T140" s="160">
        <f t="shared" si="3"/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431</v>
      </c>
      <c r="AT140" s="161" t="s">
        <v>229</v>
      </c>
      <c r="AU140" s="161" t="s">
        <v>83</v>
      </c>
      <c r="AY140" s="14" t="s">
        <v>226</v>
      </c>
      <c r="BE140" s="162">
        <f t="shared" si="4"/>
        <v>0</v>
      </c>
      <c r="BF140" s="162">
        <f t="shared" si="5"/>
        <v>30.8</v>
      </c>
      <c r="BG140" s="162">
        <f t="shared" si="6"/>
        <v>0</v>
      </c>
      <c r="BH140" s="162">
        <f t="shared" si="7"/>
        <v>0</v>
      </c>
      <c r="BI140" s="162">
        <f t="shared" si="8"/>
        <v>0</v>
      </c>
      <c r="BJ140" s="14" t="s">
        <v>83</v>
      </c>
      <c r="BK140" s="162">
        <f t="shared" si="9"/>
        <v>30.8</v>
      </c>
      <c r="BL140" s="14" t="s">
        <v>431</v>
      </c>
      <c r="BM140" s="161" t="s">
        <v>279</v>
      </c>
    </row>
    <row r="141" spans="1:65" s="2" customFormat="1" ht="24.2" customHeight="1">
      <c r="A141" s="26"/>
      <c r="B141" s="149"/>
      <c r="C141" s="167" t="s">
        <v>280</v>
      </c>
      <c r="D141" s="167" t="s">
        <v>362</v>
      </c>
      <c r="E141" s="168" t="s">
        <v>2612</v>
      </c>
      <c r="F141" s="169" t="s">
        <v>2613</v>
      </c>
      <c r="G141" s="170" t="s">
        <v>269</v>
      </c>
      <c r="H141" s="171">
        <v>8</v>
      </c>
      <c r="I141" s="172">
        <v>23.32</v>
      </c>
      <c r="J141" s="172">
        <f t="shared" si="0"/>
        <v>186.56</v>
      </c>
      <c r="K141" s="173"/>
      <c r="L141" s="174"/>
      <c r="M141" s="175" t="s">
        <v>1</v>
      </c>
      <c r="N141" s="176" t="s">
        <v>37</v>
      </c>
      <c r="O141" s="159">
        <v>0</v>
      </c>
      <c r="P141" s="159">
        <f t="shared" si="1"/>
        <v>0</v>
      </c>
      <c r="Q141" s="159">
        <v>0</v>
      </c>
      <c r="R141" s="159">
        <f t="shared" si="2"/>
        <v>0</v>
      </c>
      <c r="S141" s="159">
        <v>0</v>
      </c>
      <c r="T141" s="160">
        <f t="shared" si="3"/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768</v>
      </c>
      <c r="AT141" s="161" t="s">
        <v>362</v>
      </c>
      <c r="AU141" s="161" t="s">
        <v>83</v>
      </c>
      <c r="AY141" s="14" t="s">
        <v>226</v>
      </c>
      <c r="BE141" s="162">
        <f t="shared" si="4"/>
        <v>0</v>
      </c>
      <c r="BF141" s="162">
        <f t="shared" si="5"/>
        <v>186.56</v>
      </c>
      <c r="BG141" s="162">
        <f t="shared" si="6"/>
        <v>0</v>
      </c>
      <c r="BH141" s="162">
        <f t="shared" si="7"/>
        <v>0</v>
      </c>
      <c r="BI141" s="162">
        <f t="shared" si="8"/>
        <v>0</v>
      </c>
      <c r="BJ141" s="14" t="s">
        <v>83</v>
      </c>
      <c r="BK141" s="162">
        <f t="shared" si="9"/>
        <v>186.56</v>
      </c>
      <c r="BL141" s="14" t="s">
        <v>431</v>
      </c>
      <c r="BM141" s="161" t="s">
        <v>283</v>
      </c>
    </row>
    <row r="142" spans="1:65" s="2" customFormat="1" ht="24.2" customHeight="1">
      <c r="A142" s="26"/>
      <c r="B142" s="149"/>
      <c r="C142" s="150" t="s">
        <v>257</v>
      </c>
      <c r="D142" s="150" t="s">
        <v>229</v>
      </c>
      <c r="E142" s="151" t="s">
        <v>1552</v>
      </c>
      <c r="F142" s="152" t="s">
        <v>1553</v>
      </c>
      <c r="G142" s="153" t="s">
        <v>232</v>
      </c>
      <c r="H142" s="154">
        <v>250</v>
      </c>
      <c r="I142" s="155">
        <v>1.21</v>
      </c>
      <c r="J142" s="155">
        <f t="shared" si="0"/>
        <v>302.5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 t="shared" si="1"/>
        <v>0</v>
      </c>
      <c r="Q142" s="159">
        <v>0</v>
      </c>
      <c r="R142" s="159">
        <f t="shared" si="2"/>
        <v>0</v>
      </c>
      <c r="S142" s="159">
        <v>0</v>
      </c>
      <c r="T142" s="160">
        <f t="shared" si="3"/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431</v>
      </c>
      <c r="AT142" s="161" t="s">
        <v>229</v>
      </c>
      <c r="AU142" s="161" t="s">
        <v>83</v>
      </c>
      <c r="AY142" s="14" t="s">
        <v>226</v>
      </c>
      <c r="BE142" s="162">
        <f t="shared" si="4"/>
        <v>0</v>
      </c>
      <c r="BF142" s="162">
        <f t="shared" si="5"/>
        <v>302.5</v>
      </c>
      <c r="BG142" s="162">
        <f t="shared" si="6"/>
        <v>0</v>
      </c>
      <c r="BH142" s="162">
        <f t="shared" si="7"/>
        <v>0</v>
      </c>
      <c r="BI142" s="162">
        <f t="shared" si="8"/>
        <v>0</v>
      </c>
      <c r="BJ142" s="14" t="s">
        <v>83</v>
      </c>
      <c r="BK142" s="162">
        <f t="shared" si="9"/>
        <v>302.5</v>
      </c>
      <c r="BL142" s="14" t="s">
        <v>431</v>
      </c>
      <c r="BM142" s="161" t="s">
        <v>288</v>
      </c>
    </row>
    <row r="143" spans="1:65" s="2" customFormat="1" ht="16.5" customHeight="1">
      <c r="A143" s="26"/>
      <c r="B143" s="149"/>
      <c r="C143" s="167" t="s">
        <v>293</v>
      </c>
      <c r="D143" s="167" t="s">
        <v>362</v>
      </c>
      <c r="E143" s="168" t="s">
        <v>1554</v>
      </c>
      <c r="F143" s="169" t="s">
        <v>1555</v>
      </c>
      <c r="G143" s="170" t="s">
        <v>407</v>
      </c>
      <c r="H143" s="171">
        <v>156.25</v>
      </c>
      <c r="I143" s="172">
        <v>2.75</v>
      </c>
      <c r="J143" s="172">
        <f t="shared" si="0"/>
        <v>429.69</v>
      </c>
      <c r="K143" s="173"/>
      <c r="L143" s="174"/>
      <c r="M143" s="175" t="s">
        <v>1</v>
      </c>
      <c r="N143" s="176" t="s">
        <v>37</v>
      </c>
      <c r="O143" s="159">
        <v>0</v>
      </c>
      <c r="P143" s="159">
        <f t="shared" si="1"/>
        <v>0</v>
      </c>
      <c r="Q143" s="159">
        <v>0</v>
      </c>
      <c r="R143" s="159">
        <f t="shared" si="2"/>
        <v>0</v>
      </c>
      <c r="S143" s="159">
        <v>0</v>
      </c>
      <c r="T143" s="160">
        <f t="shared" si="3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768</v>
      </c>
      <c r="AT143" s="161" t="s">
        <v>362</v>
      </c>
      <c r="AU143" s="161" t="s">
        <v>83</v>
      </c>
      <c r="AY143" s="14" t="s">
        <v>226</v>
      </c>
      <c r="BE143" s="162">
        <f t="shared" si="4"/>
        <v>0</v>
      </c>
      <c r="BF143" s="162">
        <f t="shared" si="5"/>
        <v>429.69</v>
      </c>
      <c r="BG143" s="162">
        <f t="shared" si="6"/>
        <v>0</v>
      </c>
      <c r="BH143" s="162">
        <f t="shared" si="7"/>
        <v>0</v>
      </c>
      <c r="BI143" s="162">
        <f t="shared" si="8"/>
        <v>0</v>
      </c>
      <c r="BJ143" s="14" t="s">
        <v>83</v>
      </c>
      <c r="BK143" s="162">
        <f t="shared" si="9"/>
        <v>429.69</v>
      </c>
      <c r="BL143" s="14" t="s">
        <v>431</v>
      </c>
      <c r="BM143" s="161" t="s">
        <v>296</v>
      </c>
    </row>
    <row r="144" spans="1:65" s="2" customFormat="1" ht="16.5" customHeight="1">
      <c r="A144" s="26"/>
      <c r="B144" s="149"/>
      <c r="C144" s="150" t="s">
        <v>260</v>
      </c>
      <c r="D144" s="150" t="s">
        <v>229</v>
      </c>
      <c r="E144" s="151" t="s">
        <v>2614</v>
      </c>
      <c r="F144" s="152" t="s">
        <v>2615</v>
      </c>
      <c r="G144" s="153" t="s">
        <v>269</v>
      </c>
      <c r="H144" s="154">
        <v>20</v>
      </c>
      <c r="I144" s="155">
        <v>1.43</v>
      </c>
      <c r="J144" s="155">
        <f t="shared" si="0"/>
        <v>28.6</v>
      </c>
      <c r="K144" s="156"/>
      <c r="L144" s="27"/>
      <c r="M144" s="157" t="s">
        <v>1</v>
      </c>
      <c r="N144" s="158" t="s">
        <v>37</v>
      </c>
      <c r="O144" s="159">
        <v>0</v>
      </c>
      <c r="P144" s="159">
        <f t="shared" si="1"/>
        <v>0</v>
      </c>
      <c r="Q144" s="159">
        <v>0</v>
      </c>
      <c r="R144" s="159">
        <f t="shared" si="2"/>
        <v>0</v>
      </c>
      <c r="S144" s="159">
        <v>0</v>
      </c>
      <c r="T144" s="160">
        <f t="shared" si="3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431</v>
      </c>
      <c r="AT144" s="161" t="s">
        <v>229</v>
      </c>
      <c r="AU144" s="161" t="s">
        <v>83</v>
      </c>
      <c r="AY144" s="14" t="s">
        <v>226</v>
      </c>
      <c r="BE144" s="162">
        <f t="shared" si="4"/>
        <v>0</v>
      </c>
      <c r="BF144" s="162">
        <f t="shared" si="5"/>
        <v>28.6</v>
      </c>
      <c r="BG144" s="162">
        <f t="shared" si="6"/>
        <v>0</v>
      </c>
      <c r="BH144" s="162">
        <f t="shared" si="7"/>
        <v>0</v>
      </c>
      <c r="BI144" s="162">
        <f t="shared" si="8"/>
        <v>0</v>
      </c>
      <c r="BJ144" s="14" t="s">
        <v>83</v>
      </c>
      <c r="BK144" s="162">
        <f t="shared" si="9"/>
        <v>28.6</v>
      </c>
      <c r="BL144" s="14" t="s">
        <v>431</v>
      </c>
      <c r="BM144" s="161" t="s">
        <v>299</v>
      </c>
    </row>
    <row r="145" spans="1:65" s="2" customFormat="1" ht="24.2" customHeight="1">
      <c r="A145" s="26"/>
      <c r="B145" s="149"/>
      <c r="C145" s="167" t="s">
        <v>300</v>
      </c>
      <c r="D145" s="167" t="s">
        <v>362</v>
      </c>
      <c r="E145" s="168" t="s">
        <v>1943</v>
      </c>
      <c r="F145" s="169" t="s">
        <v>1944</v>
      </c>
      <c r="G145" s="170" t="s">
        <v>269</v>
      </c>
      <c r="H145" s="171">
        <v>20</v>
      </c>
      <c r="I145" s="172">
        <v>0.61</v>
      </c>
      <c r="J145" s="172">
        <f t="shared" si="0"/>
        <v>12.2</v>
      </c>
      <c r="K145" s="173"/>
      <c r="L145" s="174"/>
      <c r="M145" s="175" t="s">
        <v>1</v>
      </c>
      <c r="N145" s="176" t="s">
        <v>37</v>
      </c>
      <c r="O145" s="159">
        <v>0</v>
      </c>
      <c r="P145" s="159">
        <f t="shared" si="1"/>
        <v>0</v>
      </c>
      <c r="Q145" s="159">
        <v>0</v>
      </c>
      <c r="R145" s="159">
        <f t="shared" si="2"/>
        <v>0</v>
      </c>
      <c r="S145" s="159">
        <v>0</v>
      </c>
      <c r="T145" s="160">
        <f t="shared" si="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768</v>
      </c>
      <c r="AT145" s="161" t="s">
        <v>362</v>
      </c>
      <c r="AU145" s="161" t="s">
        <v>83</v>
      </c>
      <c r="AY145" s="14" t="s">
        <v>226</v>
      </c>
      <c r="BE145" s="162">
        <f t="shared" si="4"/>
        <v>0</v>
      </c>
      <c r="BF145" s="162">
        <f t="shared" si="5"/>
        <v>12.2</v>
      </c>
      <c r="BG145" s="162">
        <f t="shared" si="6"/>
        <v>0</v>
      </c>
      <c r="BH145" s="162">
        <f t="shared" si="7"/>
        <v>0</v>
      </c>
      <c r="BI145" s="162">
        <f t="shared" si="8"/>
        <v>0</v>
      </c>
      <c r="BJ145" s="14" t="s">
        <v>83</v>
      </c>
      <c r="BK145" s="162">
        <f t="shared" si="9"/>
        <v>12.2</v>
      </c>
      <c r="BL145" s="14" t="s">
        <v>431</v>
      </c>
      <c r="BM145" s="161" t="s">
        <v>303</v>
      </c>
    </row>
    <row r="146" spans="1:65" s="2" customFormat="1" ht="21.75" customHeight="1">
      <c r="A146" s="26"/>
      <c r="B146" s="149"/>
      <c r="C146" s="150" t="s">
        <v>7</v>
      </c>
      <c r="D146" s="150" t="s">
        <v>229</v>
      </c>
      <c r="E146" s="151" t="s">
        <v>1562</v>
      </c>
      <c r="F146" s="152" t="s">
        <v>1563</v>
      </c>
      <c r="G146" s="153" t="s">
        <v>269</v>
      </c>
      <c r="H146" s="154">
        <v>8</v>
      </c>
      <c r="I146" s="155">
        <v>1.43</v>
      </c>
      <c r="J146" s="155">
        <f t="shared" si="0"/>
        <v>11.44</v>
      </c>
      <c r="K146" s="156"/>
      <c r="L146" s="27"/>
      <c r="M146" s="157" t="s">
        <v>1</v>
      </c>
      <c r="N146" s="158" t="s">
        <v>37</v>
      </c>
      <c r="O146" s="159">
        <v>0</v>
      </c>
      <c r="P146" s="159">
        <f t="shared" si="1"/>
        <v>0</v>
      </c>
      <c r="Q146" s="159">
        <v>0</v>
      </c>
      <c r="R146" s="159">
        <f t="shared" si="2"/>
        <v>0</v>
      </c>
      <c r="S146" s="159">
        <v>0</v>
      </c>
      <c r="T146" s="160">
        <f t="shared" si="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431</v>
      </c>
      <c r="AT146" s="161" t="s">
        <v>229</v>
      </c>
      <c r="AU146" s="161" t="s">
        <v>83</v>
      </c>
      <c r="AY146" s="14" t="s">
        <v>226</v>
      </c>
      <c r="BE146" s="162">
        <f t="shared" si="4"/>
        <v>0</v>
      </c>
      <c r="BF146" s="162">
        <f t="shared" si="5"/>
        <v>11.44</v>
      </c>
      <c r="BG146" s="162">
        <f t="shared" si="6"/>
        <v>0</v>
      </c>
      <c r="BH146" s="162">
        <f t="shared" si="7"/>
        <v>0</v>
      </c>
      <c r="BI146" s="162">
        <f t="shared" si="8"/>
        <v>0</v>
      </c>
      <c r="BJ146" s="14" t="s">
        <v>83</v>
      </c>
      <c r="BK146" s="162">
        <f t="shared" si="9"/>
        <v>11.44</v>
      </c>
      <c r="BL146" s="14" t="s">
        <v>431</v>
      </c>
      <c r="BM146" s="161" t="s">
        <v>306</v>
      </c>
    </row>
    <row r="147" spans="1:65" s="2" customFormat="1" ht="16.5" customHeight="1">
      <c r="A147" s="26"/>
      <c r="B147" s="149"/>
      <c r="C147" s="167" t="s">
        <v>309</v>
      </c>
      <c r="D147" s="167" t="s">
        <v>362</v>
      </c>
      <c r="E147" s="168" t="s">
        <v>1564</v>
      </c>
      <c r="F147" s="169" t="s">
        <v>1565</v>
      </c>
      <c r="G147" s="170" t="s">
        <v>269</v>
      </c>
      <c r="H147" s="171">
        <v>8</v>
      </c>
      <c r="I147" s="172">
        <v>0.88</v>
      </c>
      <c r="J147" s="172">
        <f t="shared" si="0"/>
        <v>7.04</v>
      </c>
      <c r="K147" s="173"/>
      <c r="L147" s="174"/>
      <c r="M147" s="175" t="s">
        <v>1</v>
      </c>
      <c r="N147" s="176" t="s">
        <v>37</v>
      </c>
      <c r="O147" s="159">
        <v>0</v>
      </c>
      <c r="P147" s="159">
        <f t="shared" si="1"/>
        <v>0</v>
      </c>
      <c r="Q147" s="159">
        <v>0</v>
      </c>
      <c r="R147" s="159">
        <f t="shared" si="2"/>
        <v>0</v>
      </c>
      <c r="S147" s="159">
        <v>0</v>
      </c>
      <c r="T147" s="160">
        <f t="shared" si="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768</v>
      </c>
      <c r="AT147" s="161" t="s">
        <v>362</v>
      </c>
      <c r="AU147" s="161" t="s">
        <v>83</v>
      </c>
      <c r="AY147" s="14" t="s">
        <v>226</v>
      </c>
      <c r="BE147" s="162">
        <f t="shared" si="4"/>
        <v>0</v>
      </c>
      <c r="BF147" s="162">
        <f t="shared" si="5"/>
        <v>7.04</v>
      </c>
      <c r="BG147" s="162">
        <f t="shared" si="6"/>
        <v>0</v>
      </c>
      <c r="BH147" s="162">
        <f t="shared" si="7"/>
        <v>0</v>
      </c>
      <c r="BI147" s="162">
        <f t="shared" si="8"/>
        <v>0</v>
      </c>
      <c r="BJ147" s="14" t="s">
        <v>83</v>
      </c>
      <c r="BK147" s="162">
        <f t="shared" si="9"/>
        <v>7.04</v>
      </c>
      <c r="BL147" s="14" t="s">
        <v>431</v>
      </c>
      <c r="BM147" s="161" t="s">
        <v>312</v>
      </c>
    </row>
    <row r="148" spans="1:65" s="2" customFormat="1" ht="21.75" customHeight="1">
      <c r="A148" s="26"/>
      <c r="B148" s="149"/>
      <c r="C148" s="150" t="s">
        <v>266</v>
      </c>
      <c r="D148" s="150" t="s">
        <v>229</v>
      </c>
      <c r="E148" s="151" t="s">
        <v>2616</v>
      </c>
      <c r="F148" s="152" t="s">
        <v>2617</v>
      </c>
      <c r="G148" s="153" t="s">
        <v>232</v>
      </c>
      <c r="H148" s="154">
        <v>80</v>
      </c>
      <c r="I148" s="155">
        <v>1.1000000000000001</v>
      </c>
      <c r="J148" s="155">
        <f t="shared" si="0"/>
        <v>88</v>
      </c>
      <c r="K148" s="156"/>
      <c r="L148" s="27"/>
      <c r="M148" s="157" t="s">
        <v>1</v>
      </c>
      <c r="N148" s="158" t="s">
        <v>37</v>
      </c>
      <c r="O148" s="159">
        <v>0</v>
      </c>
      <c r="P148" s="159">
        <f t="shared" si="1"/>
        <v>0</v>
      </c>
      <c r="Q148" s="159">
        <v>0</v>
      </c>
      <c r="R148" s="159">
        <f t="shared" si="2"/>
        <v>0</v>
      </c>
      <c r="S148" s="159">
        <v>0</v>
      </c>
      <c r="T148" s="160">
        <f t="shared" si="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431</v>
      </c>
      <c r="AT148" s="161" t="s">
        <v>229</v>
      </c>
      <c r="AU148" s="161" t="s">
        <v>83</v>
      </c>
      <c r="AY148" s="14" t="s">
        <v>226</v>
      </c>
      <c r="BE148" s="162">
        <f t="shared" si="4"/>
        <v>0</v>
      </c>
      <c r="BF148" s="162">
        <f t="shared" si="5"/>
        <v>88</v>
      </c>
      <c r="BG148" s="162">
        <f t="shared" si="6"/>
        <v>0</v>
      </c>
      <c r="BH148" s="162">
        <f t="shared" si="7"/>
        <v>0</v>
      </c>
      <c r="BI148" s="162">
        <f t="shared" si="8"/>
        <v>0</v>
      </c>
      <c r="BJ148" s="14" t="s">
        <v>83</v>
      </c>
      <c r="BK148" s="162">
        <f t="shared" si="9"/>
        <v>88</v>
      </c>
      <c r="BL148" s="14" t="s">
        <v>431</v>
      </c>
      <c r="BM148" s="161" t="s">
        <v>315</v>
      </c>
    </row>
    <row r="149" spans="1:65" s="2" customFormat="1" ht="16.5" customHeight="1">
      <c r="A149" s="26"/>
      <c r="B149" s="149"/>
      <c r="C149" s="167" t="s">
        <v>316</v>
      </c>
      <c r="D149" s="167" t="s">
        <v>362</v>
      </c>
      <c r="E149" s="168" t="s">
        <v>1582</v>
      </c>
      <c r="F149" s="169" t="s">
        <v>1583</v>
      </c>
      <c r="G149" s="170" t="s">
        <v>232</v>
      </c>
      <c r="H149" s="171">
        <v>80</v>
      </c>
      <c r="I149" s="172">
        <v>0.72</v>
      </c>
      <c r="J149" s="172">
        <f t="shared" si="0"/>
        <v>57.6</v>
      </c>
      <c r="K149" s="173"/>
      <c r="L149" s="174"/>
      <c r="M149" s="175" t="s">
        <v>1</v>
      </c>
      <c r="N149" s="176" t="s">
        <v>37</v>
      </c>
      <c r="O149" s="159">
        <v>0</v>
      </c>
      <c r="P149" s="159">
        <f t="shared" si="1"/>
        <v>0</v>
      </c>
      <c r="Q149" s="159">
        <v>0</v>
      </c>
      <c r="R149" s="159">
        <f t="shared" si="2"/>
        <v>0</v>
      </c>
      <c r="S149" s="159">
        <v>0</v>
      </c>
      <c r="T149" s="160">
        <f t="shared" si="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768</v>
      </c>
      <c r="AT149" s="161" t="s">
        <v>362</v>
      </c>
      <c r="AU149" s="161" t="s">
        <v>83</v>
      </c>
      <c r="AY149" s="14" t="s">
        <v>226</v>
      </c>
      <c r="BE149" s="162">
        <f t="shared" si="4"/>
        <v>0</v>
      </c>
      <c r="BF149" s="162">
        <f t="shared" si="5"/>
        <v>57.6</v>
      </c>
      <c r="BG149" s="162">
        <f t="shared" si="6"/>
        <v>0</v>
      </c>
      <c r="BH149" s="162">
        <f t="shared" si="7"/>
        <v>0</v>
      </c>
      <c r="BI149" s="162">
        <f t="shared" si="8"/>
        <v>0</v>
      </c>
      <c r="BJ149" s="14" t="s">
        <v>83</v>
      </c>
      <c r="BK149" s="162">
        <f t="shared" si="9"/>
        <v>57.6</v>
      </c>
      <c r="BL149" s="14" t="s">
        <v>431</v>
      </c>
      <c r="BM149" s="161" t="s">
        <v>319</v>
      </c>
    </row>
    <row r="150" spans="1:65" s="2" customFormat="1" ht="21.75" customHeight="1">
      <c r="A150" s="26"/>
      <c r="B150" s="149"/>
      <c r="C150" s="150" t="s">
        <v>270</v>
      </c>
      <c r="D150" s="150" t="s">
        <v>229</v>
      </c>
      <c r="E150" s="151" t="s">
        <v>2618</v>
      </c>
      <c r="F150" s="152" t="s">
        <v>2619</v>
      </c>
      <c r="G150" s="153" t="s">
        <v>232</v>
      </c>
      <c r="H150" s="154">
        <v>250</v>
      </c>
      <c r="I150" s="155">
        <v>1.65</v>
      </c>
      <c r="J150" s="155">
        <f t="shared" si="0"/>
        <v>412.5</v>
      </c>
      <c r="K150" s="156"/>
      <c r="L150" s="27"/>
      <c r="M150" s="157" t="s">
        <v>1</v>
      </c>
      <c r="N150" s="158" t="s">
        <v>37</v>
      </c>
      <c r="O150" s="159">
        <v>0</v>
      </c>
      <c r="P150" s="159">
        <f t="shared" si="1"/>
        <v>0</v>
      </c>
      <c r="Q150" s="159">
        <v>0</v>
      </c>
      <c r="R150" s="159">
        <f t="shared" si="2"/>
        <v>0</v>
      </c>
      <c r="S150" s="159">
        <v>0</v>
      </c>
      <c r="T150" s="160">
        <f t="shared" si="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431</v>
      </c>
      <c r="AT150" s="161" t="s">
        <v>229</v>
      </c>
      <c r="AU150" s="161" t="s">
        <v>83</v>
      </c>
      <c r="AY150" s="14" t="s">
        <v>226</v>
      </c>
      <c r="BE150" s="162">
        <f t="shared" si="4"/>
        <v>0</v>
      </c>
      <c r="BF150" s="162">
        <f t="shared" si="5"/>
        <v>412.5</v>
      </c>
      <c r="BG150" s="162">
        <f t="shared" si="6"/>
        <v>0</v>
      </c>
      <c r="BH150" s="162">
        <f t="shared" si="7"/>
        <v>0</v>
      </c>
      <c r="BI150" s="162">
        <f t="shared" si="8"/>
        <v>0</v>
      </c>
      <c r="BJ150" s="14" t="s">
        <v>83</v>
      </c>
      <c r="BK150" s="162">
        <f t="shared" si="9"/>
        <v>412.5</v>
      </c>
      <c r="BL150" s="14" t="s">
        <v>431</v>
      </c>
      <c r="BM150" s="161" t="s">
        <v>324</v>
      </c>
    </row>
    <row r="151" spans="1:65" s="2" customFormat="1" ht="16.5" customHeight="1">
      <c r="A151" s="26"/>
      <c r="B151" s="149"/>
      <c r="C151" s="167" t="s">
        <v>327</v>
      </c>
      <c r="D151" s="167" t="s">
        <v>362</v>
      </c>
      <c r="E151" s="168" t="s">
        <v>2620</v>
      </c>
      <c r="F151" s="169" t="s">
        <v>2621</v>
      </c>
      <c r="G151" s="170" t="s">
        <v>232</v>
      </c>
      <c r="H151" s="171">
        <v>250</v>
      </c>
      <c r="I151" s="172">
        <v>5.83</v>
      </c>
      <c r="J151" s="172">
        <f t="shared" si="0"/>
        <v>1457.5</v>
      </c>
      <c r="K151" s="173"/>
      <c r="L151" s="174"/>
      <c r="M151" s="175" t="s">
        <v>1</v>
      </c>
      <c r="N151" s="176" t="s">
        <v>37</v>
      </c>
      <c r="O151" s="159">
        <v>0</v>
      </c>
      <c r="P151" s="159">
        <f t="shared" si="1"/>
        <v>0</v>
      </c>
      <c r="Q151" s="159">
        <v>0</v>
      </c>
      <c r="R151" s="159">
        <f t="shared" si="2"/>
        <v>0</v>
      </c>
      <c r="S151" s="159">
        <v>0</v>
      </c>
      <c r="T151" s="160">
        <f t="shared" si="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768</v>
      </c>
      <c r="AT151" s="161" t="s">
        <v>362</v>
      </c>
      <c r="AU151" s="161" t="s">
        <v>83</v>
      </c>
      <c r="AY151" s="14" t="s">
        <v>226</v>
      </c>
      <c r="BE151" s="162">
        <f t="shared" si="4"/>
        <v>0</v>
      </c>
      <c r="BF151" s="162">
        <f t="shared" si="5"/>
        <v>1457.5</v>
      </c>
      <c r="BG151" s="162">
        <f t="shared" si="6"/>
        <v>0</v>
      </c>
      <c r="BH151" s="162">
        <f t="shared" si="7"/>
        <v>0</v>
      </c>
      <c r="BI151" s="162">
        <f t="shared" si="8"/>
        <v>0</v>
      </c>
      <c r="BJ151" s="14" t="s">
        <v>83</v>
      </c>
      <c r="BK151" s="162">
        <f t="shared" si="9"/>
        <v>1457.5</v>
      </c>
      <c r="BL151" s="14" t="s">
        <v>431</v>
      </c>
      <c r="BM151" s="161" t="s">
        <v>330</v>
      </c>
    </row>
    <row r="152" spans="1:65" s="2" customFormat="1" ht="16.5" customHeight="1">
      <c r="A152" s="26"/>
      <c r="B152" s="149"/>
      <c r="C152" s="150" t="s">
        <v>276</v>
      </c>
      <c r="D152" s="150" t="s">
        <v>229</v>
      </c>
      <c r="E152" s="151" t="s">
        <v>2622</v>
      </c>
      <c r="F152" s="152" t="s">
        <v>2623</v>
      </c>
      <c r="G152" s="153" t="s">
        <v>269</v>
      </c>
      <c r="H152" s="154">
        <v>5</v>
      </c>
      <c r="I152" s="155">
        <v>36.85</v>
      </c>
      <c r="J152" s="155">
        <f t="shared" si="0"/>
        <v>184.25</v>
      </c>
      <c r="K152" s="156"/>
      <c r="L152" s="27"/>
      <c r="M152" s="157" t="s">
        <v>1</v>
      </c>
      <c r="N152" s="158" t="s">
        <v>37</v>
      </c>
      <c r="O152" s="159">
        <v>0</v>
      </c>
      <c r="P152" s="159">
        <f t="shared" si="1"/>
        <v>0</v>
      </c>
      <c r="Q152" s="159">
        <v>0</v>
      </c>
      <c r="R152" s="159">
        <f t="shared" si="2"/>
        <v>0</v>
      </c>
      <c r="S152" s="159">
        <v>0</v>
      </c>
      <c r="T152" s="160">
        <f t="shared" si="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431</v>
      </c>
      <c r="AT152" s="161" t="s">
        <v>229</v>
      </c>
      <c r="AU152" s="161" t="s">
        <v>83</v>
      </c>
      <c r="AY152" s="14" t="s">
        <v>226</v>
      </c>
      <c r="BE152" s="162">
        <f t="shared" si="4"/>
        <v>0</v>
      </c>
      <c r="BF152" s="162">
        <f t="shared" si="5"/>
        <v>184.25</v>
      </c>
      <c r="BG152" s="162">
        <f t="shared" si="6"/>
        <v>0</v>
      </c>
      <c r="BH152" s="162">
        <f t="shared" si="7"/>
        <v>0</v>
      </c>
      <c r="BI152" s="162">
        <f t="shared" si="8"/>
        <v>0</v>
      </c>
      <c r="BJ152" s="14" t="s">
        <v>83</v>
      </c>
      <c r="BK152" s="162">
        <f t="shared" si="9"/>
        <v>184.25</v>
      </c>
      <c r="BL152" s="14" t="s">
        <v>431</v>
      </c>
      <c r="BM152" s="161" t="s">
        <v>408</v>
      </c>
    </row>
    <row r="153" spans="1:65" s="2" customFormat="1" ht="16.5" customHeight="1">
      <c r="A153" s="26"/>
      <c r="B153" s="149"/>
      <c r="C153" s="150" t="s">
        <v>409</v>
      </c>
      <c r="D153" s="150" t="s">
        <v>229</v>
      </c>
      <c r="E153" s="151" t="s">
        <v>1616</v>
      </c>
      <c r="F153" s="152" t="s">
        <v>1617</v>
      </c>
      <c r="G153" s="153" t="s">
        <v>1175</v>
      </c>
      <c r="H153" s="154">
        <v>1</v>
      </c>
      <c r="I153" s="155">
        <v>110</v>
      </c>
      <c r="J153" s="155">
        <f t="shared" si="0"/>
        <v>110</v>
      </c>
      <c r="K153" s="156"/>
      <c r="L153" s="27"/>
      <c r="M153" s="157" t="s">
        <v>1</v>
      </c>
      <c r="N153" s="158" t="s">
        <v>37</v>
      </c>
      <c r="O153" s="159">
        <v>0</v>
      </c>
      <c r="P153" s="159">
        <f t="shared" si="1"/>
        <v>0</v>
      </c>
      <c r="Q153" s="159">
        <v>0</v>
      </c>
      <c r="R153" s="159">
        <f t="shared" si="2"/>
        <v>0</v>
      </c>
      <c r="S153" s="159">
        <v>0</v>
      </c>
      <c r="T153" s="160">
        <f t="shared" si="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431</v>
      </c>
      <c r="AT153" s="161" t="s">
        <v>229</v>
      </c>
      <c r="AU153" s="161" t="s">
        <v>83</v>
      </c>
      <c r="AY153" s="14" t="s">
        <v>226</v>
      </c>
      <c r="BE153" s="162">
        <f t="shared" si="4"/>
        <v>0</v>
      </c>
      <c r="BF153" s="162">
        <f t="shared" si="5"/>
        <v>110</v>
      </c>
      <c r="BG153" s="162">
        <f t="shared" si="6"/>
        <v>0</v>
      </c>
      <c r="BH153" s="162">
        <f t="shared" si="7"/>
        <v>0</v>
      </c>
      <c r="BI153" s="162">
        <f t="shared" si="8"/>
        <v>0</v>
      </c>
      <c r="BJ153" s="14" t="s">
        <v>83</v>
      </c>
      <c r="BK153" s="162">
        <f t="shared" si="9"/>
        <v>110</v>
      </c>
      <c r="BL153" s="14" t="s">
        <v>431</v>
      </c>
      <c r="BM153" s="161" t="s">
        <v>412</v>
      </c>
    </row>
    <row r="154" spans="1:65" s="2" customFormat="1" ht="16.5" customHeight="1">
      <c r="A154" s="26"/>
      <c r="B154" s="149"/>
      <c r="C154" s="150" t="s">
        <v>279</v>
      </c>
      <c r="D154" s="150" t="s">
        <v>229</v>
      </c>
      <c r="E154" s="151" t="s">
        <v>2624</v>
      </c>
      <c r="F154" s="152" t="s">
        <v>2625</v>
      </c>
      <c r="G154" s="153" t="s">
        <v>1175</v>
      </c>
      <c r="H154" s="154">
        <v>1</v>
      </c>
      <c r="I154" s="155">
        <v>55</v>
      </c>
      <c r="J154" s="155">
        <f t="shared" si="0"/>
        <v>55</v>
      </c>
      <c r="K154" s="156"/>
      <c r="L154" s="27"/>
      <c r="M154" s="157" t="s">
        <v>1</v>
      </c>
      <c r="N154" s="158" t="s">
        <v>37</v>
      </c>
      <c r="O154" s="159">
        <v>0</v>
      </c>
      <c r="P154" s="159">
        <f t="shared" si="1"/>
        <v>0</v>
      </c>
      <c r="Q154" s="159">
        <v>0</v>
      </c>
      <c r="R154" s="159">
        <f t="shared" si="2"/>
        <v>0</v>
      </c>
      <c r="S154" s="159">
        <v>0</v>
      </c>
      <c r="T154" s="160">
        <f t="shared" si="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431</v>
      </c>
      <c r="AT154" s="161" t="s">
        <v>229</v>
      </c>
      <c r="AU154" s="161" t="s">
        <v>83</v>
      </c>
      <c r="AY154" s="14" t="s">
        <v>226</v>
      </c>
      <c r="BE154" s="162">
        <f t="shared" si="4"/>
        <v>0</v>
      </c>
      <c r="BF154" s="162">
        <f t="shared" si="5"/>
        <v>55</v>
      </c>
      <c r="BG154" s="162">
        <f t="shared" si="6"/>
        <v>0</v>
      </c>
      <c r="BH154" s="162">
        <f t="shared" si="7"/>
        <v>0</v>
      </c>
      <c r="BI154" s="162">
        <f t="shared" si="8"/>
        <v>0</v>
      </c>
      <c r="BJ154" s="14" t="s">
        <v>83</v>
      </c>
      <c r="BK154" s="162">
        <f t="shared" si="9"/>
        <v>55</v>
      </c>
      <c r="BL154" s="14" t="s">
        <v>431</v>
      </c>
      <c r="BM154" s="161" t="s">
        <v>415</v>
      </c>
    </row>
    <row r="155" spans="1:65" s="2" customFormat="1" ht="16.5" customHeight="1">
      <c r="A155" s="26"/>
      <c r="B155" s="149"/>
      <c r="C155" s="150" t="s">
        <v>416</v>
      </c>
      <c r="D155" s="150" t="s">
        <v>229</v>
      </c>
      <c r="E155" s="151" t="s">
        <v>1618</v>
      </c>
      <c r="F155" s="152" t="s">
        <v>1619</v>
      </c>
      <c r="G155" s="153" t="s">
        <v>1175</v>
      </c>
      <c r="H155" s="154">
        <v>1</v>
      </c>
      <c r="I155" s="155">
        <v>110</v>
      </c>
      <c r="J155" s="155">
        <f t="shared" si="0"/>
        <v>110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 t="shared" si="1"/>
        <v>0</v>
      </c>
      <c r="Q155" s="159">
        <v>0</v>
      </c>
      <c r="R155" s="159">
        <f t="shared" si="2"/>
        <v>0</v>
      </c>
      <c r="S155" s="159">
        <v>0</v>
      </c>
      <c r="T155" s="160">
        <f t="shared" si="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431</v>
      </c>
      <c r="AT155" s="161" t="s">
        <v>229</v>
      </c>
      <c r="AU155" s="161" t="s">
        <v>83</v>
      </c>
      <c r="AY155" s="14" t="s">
        <v>226</v>
      </c>
      <c r="BE155" s="162">
        <f t="shared" si="4"/>
        <v>0</v>
      </c>
      <c r="BF155" s="162">
        <f t="shared" si="5"/>
        <v>110</v>
      </c>
      <c r="BG155" s="162">
        <f t="shared" si="6"/>
        <v>0</v>
      </c>
      <c r="BH155" s="162">
        <f t="shared" si="7"/>
        <v>0</v>
      </c>
      <c r="BI155" s="162">
        <f t="shared" si="8"/>
        <v>0</v>
      </c>
      <c r="BJ155" s="14" t="s">
        <v>83</v>
      </c>
      <c r="BK155" s="162">
        <f t="shared" si="9"/>
        <v>110</v>
      </c>
      <c r="BL155" s="14" t="s">
        <v>431</v>
      </c>
      <c r="BM155" s="161" t="s">
        <v>419</v>
      </c>
    </row>
    <row r="156" spans="1:65" s="2" customFormat="1" ht="16.5" customHeight="1">
      <c r="A156" s="26"/>
      <c r="B156" s="149"/>
      <c r="C156" s="150" t="s">
        <v>283</v>
      </c>
      <c r="D156" s="150" t="s">
        <v>229</v>
      </c>
      <c r="E156" s="151" t="s">
        <v>1620</v>
      </c>
      <c r="F156" s="152" t="s">
        <v>1621</v>
      </c>
      <c r="G156" s="153" t="s">
        <v>1175</v>
      </c>
      <c r="H156" s="154">
        <v>1</v>
      </c>
      <c r="I156" s="155">
        <v>110</v>
      </c>
      <c r="J156" s="155">
        <f t="shared" si="0"/>
        <v>110</v>
      </c>
      <c r="K156" s="156"/>
      <c r="L156" s="27"/>
      <c r="M156" s="157" t="s">
        <v>1</v>
      </c>
      <c r="N156" s="158" t="s">
        <v>37</v>
      </c>
      <c r="O156" s="159">
        <v>0</v>
      </c>
      <c r="P156" s="159">
        <f t="shared" si="1"/>
        <v>0</v>
      </c>
      <c r="Q156" s="159">
        <v>0</v>
      </c>
      <c r="R156" s="159">
        <f t="shared" si="2"/>
        <v>0</v>
      </c>
      <c r="S156" s="159">
        <v>0</v>
      </c>
      <c r="T156" s="160">
        <f t="shared" si="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431</v>
      </c>
      <c r="AT156" s="161" t="s">
        <v>229</v>
      </c>
      <c r="AU156" s="161" t="s">
        <v>83</v>
      </c>
      <c r="AY156" s="14" t="s">
        <v>226</v>
      </c>
      <c r="BE156" s="162">
        <f t="shared" si="4"/>
        <v>0</v>
      </c>
      <c r="BF156" s="162">
        <f t="shared" si="5"/>
        <v>110</v>
      </c>
      <c r="BG156" s="162">
        <f t="shared" si="6"/>
        <v>0</v>
      </c>
      <c r="BH156" s="162">
        <f t="shared" si="7"/>
        <v>0</v>
      </c>
      <c r="BI156" s="162">
        <f t="shared" si="8"/>
        <v>0</v>
      </c>
      <c r="BJ156" s="14" t="s">
        <v>83</v>
      </c>
      <c r="BK156" s="162">
        <f t="shared" si="9"/>
        <v>110</v>
      </c>
      <c r="BL156" s="14" t="s">
        <v>431</v>
      </c>
      <c r="BM156" s="161" t="s">
        <v>424</v>
      </c>
    </row>
    <row r="157" spans="1:65" s="12" customFormat="1" ht="22.9" customHeight="1">
      <c r="B157" s="137"/>
      <c r="D157" s="138" t="s">
        <v>70</v>
      </c>
      <c r="E157" s="147" t="s">
        <v>1660</v>
      </c>
      <c r="F157" s="147" t="s">
        <v>1661</v>
      </c>
      <c r="J157" s="148">
        <f>BK157</f>
        <v>2979.97</v>
      </c>
      <c r="L157" s="137"/>
      <c r="M157" s="141"/>
      <c r="N157" s="142"/>
      <c r="O157" s="142"/>
      <c r="P157" s="143">
        <f>SUM(P158:P166)</f>
        <v>0</v>
      </c>
      <c r="Q157" s="142"/>
      <c r="R157" s="143">
        <f>SUM(R158:R166)</f>
        <v>0</v>
      </c>
      <c r="S157" s="142"/>
      <c r="T157" s="144">
        <f>SUM(T158:T166)</f>
        <v>0</v>
      </c>
      <c r="AR157" s="138" t="s">
        <v>88</v>
      </c>
      <c r="AT157" s="145" t="s">
        <v>70</v>
      </c>
      <c r="AU157" s="145" t="s">
        <v>78</v>
      </c>
      <c r="AY157" s="138" t="s">
        <v>226</v>
      </c>
      <c r="BK157" s="146">
        <f>SUM(BK158:BK166)</f>
        <v>2979.97</v>
      </c>
    </row>
    <row r="158" spans="1:65" s="2" customFormat="1" ht="24.2" customHeight="1">
      <c r="A158" s="26"/>
      <c r="B158" s="149"/>
      <c r="C158" s="150" t="s">
        <v>425</v>
      </c>
      <c r="D158" s="150" t="s">
        <v>229</v>
      </c>
      <c r="E158" s="151" t="s">
        <v>2626</v>
      </c>
      <c r="F158" s="152" t="s">
        <v>2627</v>
      </c>
      <c r="G158" s="153" t="s">
        <v>269</v>
      </c>
      <c r="H158" s="154">
        <v>8</v>
      </c>
      <c r="I158" s="155">
        <v>42.68</v>
      </c>
      <c r="J158" s="155">
        <f t="shared" ref="J158:J166" si="10">ROUND(I158*H158,2)</f>
        <v>341.44</v>
      </c>
      <c r="K158" s="156"/>
      <c r="L158" s="27"/>
      <c r="M158" s="157" t="s">
        <v>1</v>
      </c>
      <c r="N158" s="158" t="s">
        <v>37</v>
      </c>
      <c r="O158" s="159">
        <v>0</v>
      </c>
      <c r="P158" s="159">
        <f t="shared" ref="P158:P166" si="11">O158*H158</f>
        <v>0</v>
      </c>
      <c r="Q158" s="159">
        <v>0</v>
      </c>
      <c r="R158" s="159">
        <f t="shared" ref="R158:R166" si="12">Q158*H158</f>
        <v>0</v>
      </c>
      <c r="S158" s="159">
        <v>0</v>
      </c>
      <c r="T158" s="160">
        <f t="shared" ref="T158:T166" si="13">S158*H158</f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431</v>
      </c>
      <c r="AT158" s="161" t="s">
        <v>229</v>
      </c>
      <c r="AU158" s="161" t="s">
        <v>83</v>
      </c>
      <c r="AY158" s="14" t="s">
        <v>226</v>
      </c>
      <c r="BE158" s="162">
        <f t="shared" ref="BE158:BE166" si="14">IF(N158="základná",J158,0)</f>
        <v>0</v>
      </c>
      <c r="BF158" s="162">
        <f t="shared" ref="BF158:BF166" si="15">IF(N158="znížená",J158,0)</f>
        <v>341.44</v>
      </c>
      <c r="BG158" s="162">
        <f t="shared" ref="BG158:BG166" si="16">IF(N158="zákl. prenesená",J158,0)</f>
        <v>0</v>
      </c>
      <c r="BH158" s="162">
        <f t="shared" ref="BH158:BH166" si="17">IF(N158="zníž. prenesená",J158,0)</f>
        <v>0</v>
      </c>
      <c r="BI158" s="162">
        <f t="shared" ref="BI158:BI166" si="18">IF(N158="nulová",J158,0)</f>
        <v>0</v>
      </c>
      <c r="BJ158" s="14" t="s">
        <v>83</v>
      </c>
      <c r="BK158" s="162">
        <f t="shared" ref="BK158:BK166" si="19">ROUND(I158*H158,2)</f>
        <v>341.44</v>
      </c>
      <c r="BL158" s="14" t="s">
        <v>431</v>
      </c>
      <c r="BM158" s="161" t="s">
        <v>428</v>
      </c>
    </row>
    <row r="159" spans="1:65" s="2" customFormat="1" ht="24.2" customHeight="1">
      <c r="A159" s="26"/>
      <c r="B159" s="149"/>
      <c r="C159" s="150" t="s">
        <v>288</v>
      </c>
      <c r="D159" s="150" t="s">
        <v>229</v>
      </c>
      <c r="E159" s="151" t="s">
        <v>1876</v>
      </c>
      <c r="F159" s="152" t="s">
        <v>1877</v>
      </c>
      <c r="G159" s="153" t="s">
        <v>232</v>
      </c>
      <c r="H159" s="154">
        <v>210</v>
      </c>
      <c r="I159" s="155">
        <v>6.14</v>
      </c>
      <c r="J159" s="155">
        <f t="shared" si="10"/>
        <v>1289.4000000000001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 t="shared" si="11"/>
        <v>0</v>
      </c>
      <c r="Q159" s="159">
        <v>0</v>
      </c>
      <c r="R159" s="159">
        <f t="shared" si="12"/>
        <v>0</v>
      </c>
      <c r="S159" s="159">
        <v>0</v>
      </c>
      <c r="T159" s="160">
        <f t="shared" si="1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431</v>
      </c>
      <c r="AT159" s="161" t="s">
        <v>229</v>
      </c>
      <c r="AU159" s="161" t="s">
        <v>83</v>
      </c>
      <c r="AY159" s="14" t="s">
        <v>226</v>
      </c>
      <c r="BE159" s="162">
        <f t="shared" si="14"/>
        <v>0</v>
      </c>
      <c r="BF159" s="162">
        <f t="shared" si="15"/>
        <v>1289.4000000000001</v>
      </c>
      <c r="BG159" s="162">
        <f t="shared" si="16"/>
        <v>0</v>
      </c>
      <c r="BH159" s="162">
        <f t="shared" si="17"/>
        <v>0</v>
      </c>
      <c r="BI159" s="162">
        <f t="shared" si="18"/>
        <v>0</v>
      </c>
      <c r="BJ159" s="14" t="s">
        <v>83</v>
      </c>
      <c r="BK159" s="162">
        <f t="shared" si="19"/>
        <v>1289.4000000000001</v>
      </c>
      <c r="BL159" s="14" t="s">
        <v>431</v>
      </c>
      <c r="BM159" s="161" t="s">
        <v>431</v>
      </c>
    </row>
    <row r="160" spans="1:65" s="2" customFormat="1" ht="24.2" customHeight="1">
      <c r="A160" s="26"/>
      <c r="B160" s="149"/>
      <c r="C160" s="150" t="s">
        <v>432</v>
      </c>
      <c r="D160" s="150" t="s">
        <v>229</v>
      </c>
      <c r="E160" s="151" t="s">
        <v>2628</v>
      </c>
      <c r="F160" s="152" t="s">
        <v>2629</v>
      </c>
      <c r="G160" s="153" t="s">
        <v>232</v>
      </c>
      <c r="H160" s="154">
        <v>210</v>
      </c>
      <c r="I160" s="155">
        <v>0.97</v>
      </c>
      <c r="J160" s="155">
        <f t="shared" si="10"/>
        <v>203.7</v>
      </c>
      <c r="K160" s="156"/>
      <c r="L160" s="27"/>
      <c r="M160" s="157" t="s">
        <v>1</v>
      </c>
      <c r="N160" s="158" t="s">
        <v>37</v>
      </c>
      <c r="O160" s="159">
        <v>0</v>
      </c>
      <c r="P160" s="159">
        <f t="shared" si="11"/>
        <v>0</v>
      </c>
      <c r="Q160" s="159">
        <v>0</v>
      </c>
      <c r="R160" s="159">
        <f t="shared" si="12"/>
        <v>0</v>
      </c>
      <c r="S160" s="159">
        <v>0</v>
      </c>
      <c r="T160" s="160">
        <f t="shared" si="1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431</v>
      </c>
      <c r="AT160" s="161" t="s">
        <v>229</v>
      </c>
      <c r="AU160" s="161" t="s">
        <v>83</v>
      </c>
      <c r="AY160" s="14" t="s">
        <v>226</v>
      </c>
      <c r="BE160" s="162">
        <f t="shared" si="14"/>
        <v>0</v>
      </c>
      <c r="BF160" s="162">
        <f t="shared" si="15"/>
        <v>203.7</v>
      </c>
      <c r="BG160" s="162">
        <f t="shared" si="16"/>
        <v>0</v>
      </c>
      <c r="BH160" s="162">
        <f t="shared" si="17"/>
        <v>0</v>
      </c>
      <c r="BI160" s="162">
        <f t="shared" si="18"/>
        <v>0</v>
      </c>
      <c r="BJ160" s="14" t="s">
        <v>83</v>
      </c>
      <c r="BK160" s="162">
        <f t="shared" si="19"/>
        <v>203.7</v>
      </c>
      <c r="BL160" s="14" t="s">
        <v>431</v>
      </c>
      <c r="BM160" s="161" t="s">
        <v>435</v>
      </c>
    </row>
    <row r="161" spans="1:65" s="2" customFormat="1" ht="16.5" customHeight="1">
      <c r="A161" s="26"/>
      <c r="B161" s="149"/>
      <c r="C161" s="167" t="s">
        <v>296</v>
      </c>
      <c r="D161" s="167" t="s">
        <v>362</v>
      </c>
      <c r="E161" s="168" t="s">
        <v>2630</v>
      </c>
      <c r="F161" s="169" t="s">
        <v>2631</v>
      </c>
      <c r="G161" s="170" t="s">
        <v>242</v>
      </c>
      <c r="H161" s="171">
        <v>0.27300000000000002</v>
      </c>
      <c r="I161" s="172">
        <v>15.8</v>
      </c>
      <c r="J161" s="172">
        <f t="shared" si="10"/>
        <v>4.3099999999999996</v>
      </c>
      <c r="K161" s="173"/>
      <c r="L161" s="174"/>
      <c r="M161" s="175" t="s">
        <v>1</v>
      </c>
      <c r="N161" s="176" t="s">
        <v>37</v>
      </c>
      <c r="O161" s="159">
        <v>0</v>
      </c>
      <c r="P161" s="159">
        <f t="shared" si="11"/>
        <v>0</v>
      </c>
      <c r="Q161" s="159">
        <v>0</v>
      </c>
      <c r="R161" s="159">
        <f t="shared" si="12"/>
        <v>0</v>
      </c>
      <c r="S161" s="159">
        <v>0</v>
      </c>
      <c r="T161" s="160">
        <f t="shared" si="13"/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768</v>
      </c>
      <c r="AT161" s="161" t="s">
        <v>362</v>
      </c>
      <c r="AU161" s="161" t="s">
        <v>83</v>
      </c>
      <c r="AY161" s="14" t="s">
        <v>226</v>
      </c>
      <c r="BE161" s="162">
        <f t="shared" si="14"/>
        <v>0</v>
      </c>
      <c r="BF161" s="162">
        <f t="shared" si="15"/>
        <v>4.3099999999999996</v>
      </c>
      <c r="BG161" s="162">
        <f t="shared" si="16"/>
        <v>0</v>
      </c>
      <c r="BH161" s="162">
        <f t="shared" si="17"/>
        <v>0</v>
      </c>
      <c r="BI161" s="162">
        <f t="shared" si="18"/>
        <v>0</v>
      </c>
      <c r="BJ161" s="14" t="s">
        <v>83</v>
      </c>
      <c r="BK161" s="162">
        <f t="shared" si="19"/>
        <v>4.3099999999999996</v>
      </c>
      <c r="BL161" s="14" t="s">
        <v>431</v>
      </c>
      <c r="BM161" s="161" t="s">
        <v>438</v>
      </c>
    </row>
    <row r="162" spans="1:65" s="2" customFormat="1" ht="24.2" customHeight="1">
      <c r="A162" s="26"/>
      <c r="B162" s="149"/>
      <c r="C162" s="167" t="s">
        <v>441</v>
      </c>
      <c r="D162" s="167" t="s">
        <v>362</v>
      </c>
      <c r="E162" s="168" t="s">
        <v>2632</v>
      </c>
      <c r="F162" s="169" t="s">
        <v>2633</v>
      </c>
      <c r="G162" s="170" t="s">
        <v>269</v>
      </c>
      <c r="H162" s="171">
        <v>724.12199999999996</v>
      </c>
      <c r="I162" s="172">
        <v>0.6</v>
      </c>
      <c r="J162" s="172">
        <f t="shared" si="10"/>
        <v>434.47</v>
      </c>
      <c r="K162" s="173"/>
      <c r="L162" s="174"/>
      <c r="M162" s="175" t="s">
        <v>1</v>
      </c>
      <c r="N162" s="176" t="s">
        <v>37</v>
      </c>
      <c r="O162" s="159">
        <v>0</v>
      </c>
      <c r="P162" s="159">
        <f t="shared" si="11"/>
        <v>0</v>
      </c>
      <c r="Q162" s="159">
        <v>0</v>
      </c>
      <c r="R162" s="159">
        <f t="shared" si="12"/>
        <v>0</v>
      </c>
      <c r="S162" s="159">
        <v>0</v>
      </c>
      <c r="T162" s="160">
        <f t="shared" si="13"/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768</v>
      </c>
      <c r="AT162" s="161" t="s">
        <v>362</v>
      </c>
      <c r="AU162" s="161" t="s">
        <v>83</v>
      </c>
      <c r="AY162" s="14" t="s">
        <v>226</v>
      </c>
      <c r="BE162" s="162">
        <f t="shared" si="14"/>
        <v>0</v>
      </c>
      <c r="BF162" s="162">
        <f t="shared" si="15"/>
        <v>434.47</v>
      </c>
      <c r="BG162" s="162">
        <f t="shared" si="16"/>
        <v>0</v>
      </c>
      <c r="BH162" s="162">
        <f t="shared" si="17"/>
        <v>0</v>
      </c>
      <c r="BI162" s="162">
        <f t="shared" si="18"/>
        <v>0</v>
      </c>
      <c r="BJ162" s="14" t="s">
        <v>83</v>
      </c>
      <c r="BK162" s="162">
        <f t="shared" si="19"/>
        <v>434.47</v>
      </c>
      <c r="BL162" s="14" t="s">
        <v>431</v>
      </c>
      <c r="BM162" s="161" t="s">
        <v>444</v>
      </c>
    </row>
    <row r="163" spans="1:65" s="2" customFormat="1" ht="24.2" customHeight="1">
      <c r="A163" s="26"/>
      <c r="B163" s="149"/>
      <c r="C163" s="150" t="s">
        <v>299</v>
      </c>
      <c r="D163" s="150" t="s">
        <v>229</v>
      </c>
      <c r="E163" s="151" t="s">
        <v>1882</v>
      </c>
      <c r="F163" s="152" t="s">
        <v>1883</v>
      </c>
      <c r="G163" s="153" t="s">
        <v>232</v>
      </c>
      <c r="H163" s="154">
        <v>210</v>
      </c>
      <c r="I163" s="155">
        <v>0.22</v>
      </c>
      <c r="J163" s="155">
        <f t="shared" si="10"/>
        <v>46.2</v>
      </c>
      <c r="K163" s="156"/>
      <c r="L163" s="27"/>
      <c r="M163" s="157" t="s">
        <v>1</v>
      </c>
      <c r="N163" s="158" t="s">
        <v>37</v>
      </c>
      <c r="O163" s="159">
        <v>0</v>
      </c>
      <c r="P163" s="159">
        <f t="shared" si="11"/>
        <v>0</v>
      </c>
      <c r="Q163" s="159">
        <v>0</v>
      </c>
      <c r="R163" s="159">
        <f t="shared" si="12"/>
        <v>0</v>
      </c>
      <c r="S163" s="159">
        <v>0</v>
      </c>
      <c r="T163" s="160">
        <f t="shared" si="1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431</v>
      </c>
      <c r="AT163" s="161" t="s">
        <v>229</v>
      </c>
      <c r="AU163" s="161" t="s">
        <v>83</v>
      </c>
      <c r="AY163" s="14" t="s">
        <v>226</v>
      </c>
      <c r="BE163" s="162">
        <f t="shared" si="14"/>
        <v>0</v>
      </c>
      <c r="BF163" s="162">
        <f t="shared" si="15"/>
        <v>46.2</v>
      </c>
      <c r="BG163" s="162">
        <f t="shared" si="16"/>
        <v>0</v>
      </c>
      <c r="BH163" s="162">
        <f t="shared" si="17"/>
        <v>0</v>
      </c>
      <c r="BI163" s="162">
        <f t="shared" si="18"/>
        <v>0</v>
      </c>
      <c r="BJ163" s="14" t="s">
        <v>83</v>
      </c>
      <c r="BK163" s="162">
        <f t="shared" si="19"/>
        <v>46.2</v>
      </c>
      <c r="BL163" s="14" t="s">
        <v>431</v>
      </c>
      <c r="BM163" s="161" t="s">
        <v>447</v>
      </c>
    </row>
    <row r="164" spans="1:65" s="2" customFormat="1" ht="24.2" customHeight="1">
      <c r="A164" s="26"/>
      <c r="B164" s="149"/>
      <c r="C164" s="167" t="s">
        <v>448</v>
      </c>
      <c r="D164" s="167" t="s">
        <v>362</v>
      </c>
      <c r="E164" s="168" t="s">
        <v>1884</v>
      </c>
      <c r="F164" s="169" t="s">
        <v>1885</v>
      </c>
      <c r="G164" s="170" t="s">
        <v>232</v>
      </c>
      <c r="H164" s="171">
        <v>210</v>
      </c>
      <c r="I164" s="172">
        <v>0.11</v>
      </c>
      <c r="J164" s="172">
        <f t="shared" si="10"/>
        <v>23.1</v>
      </c>
      <c r="K164" s="173"/>
      <c r="L164" s="174"/>
      <c r="M164" s="175" t="s">
        <v>1</v>
      </c>
      <c r="N164" s="176" t="s">
        <v>37</v>
      </c>
      <c r="O164" s="159">
        <v>0</v>
      </c>
      <c r="P164" s="159">
        <f t="shared" si="11"/>
        <v>0</v>
      </c>
      <c r="Q164" s="159">
        <v>0</v>
      </c>
      <c r="R164" s="159">
        <f t="shared" si="12"/>
        <v>0</v>
      </c>
      <c r="S164" s="159">
        <v>0</v>
      </c>
      <c r="T164" s="160">
        <f t="shared" si="1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768</v>
      </c>
      <c r="AT164" s="161" t="s">
        <v>362</v>
      </c>
      <c r="AU164" s="161" t="s">
        <v>83</v>
      </c>
      <c r="AY164" s="14" t="s">
        <v>226</v>
      </c>
      <c r="BE164" s="162">
        <f t="shared" si="14"/>
        <v>0</v>
      </c>
      <c r="BF164" s="162">
        <f t="shared" si="15"/>
        <v>23.1</v>
      </c>
      <c r="BG164" s="162">
        <f t="shared" si="16"/>
        <v>0</v>
      </c>
      <c r="BH164" s="162">
        <f t="shared" si="17"/>
        <v>0</v>
      </c>
      <c r="BI164" s="162">
        <f t="shared" si="18"/>
        <v>0</v>
      </c>
      <c r="BJ164" s="14" t="s">
        <v>83</v>
      </c>
      <c r="BK164" s="162">
        <f t="shared" si="19"/>
        <v>23.1</v>
      </c>
      <c r="BL164" s="14" t="s">
        <v>431</v>
      </c>
      <c r="BM164" s="161" t="s">
        <v>451</v>
      </c>
    </row>
    <row r="165" spans="1:65" s="2" customFormat="1" ht="33" customHeight="1">
      <c r="A165" s="26"/>
      <c r="B165" s="149"/>
      <c r="C165" s="150" t="s">
        <v>303</v>
      </c>
      <c r="D165" s="150" t="s">
        <v>229</v>
      </c>
      <c r="E165" s="151" t="s">
        <v>1886</v>
      </c>
      <c r="F165" s="152" t="s">
        <v>1887</v>
      </c>
      <c r="G165" s="153" t="s">
        <v>232</v>
      </c>
      <c r="H165" s="154">
        <v>210</v>
      </c>
      <c r="I165" s="155">
        <v>2.31</v>
      </c>
      <c r="J165" s="155">
        <f t="shared" si="10"/>
        <v>485.1</v>
      </c>
      <c r="K165" s="156"/>
      <c r="L165" s="27"/>
      <c r="M165" s="157" t="s">
        <v>1</v>
      </c>
      <c r="N165" s="158" t="s">
        <v>37</v>
      </c>
      <c r="O165" s="159">
        <v>0</v>
      </c>
      <c r="P165" s="159">
        <f t="shared" si="11"/>
        <v>0</v>
      </c>
      <c r="Q165" s="159">
        <v>0</v>
      </c>
      <c r="R165" s="159">
        <f t="shared" si="12"/>
        <v>0</v>
      </c>
      <c r="S165" s="159">
        <v>0</v>
      </c>
      <c r="T165" s="160">
        <f t="shared" si="1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431</v>
      </c>
      <c r="AT165" s="161" t="s">
        <v>229</v>
      </c>
      <c r="AU165" s="161" t="s">
        <v>83</v>
      </c>
      <c r="AY165" s="14" t="s">
        <v>226</v>
      </c>
      <c r="BE165" s="162">
        <f t="shared" si="14"/>
        <v>0</v>
      </c>
      <c r="BF165" s="162">
        <f t="shared" si="15"/>
        <v>485.1</v>
      </c>
      <c r="BG165" s="162">
        <f t="shared" si="16"/>
        <v>0</v>
      </c>
      <c r="BH165" s="162">
        <f t="shared" si="17"/>
        <v>0</v>
      </c>
      <c r="BI165" s="162">
        <f t="shared" si="18"/>
        <v>0</v>
      </c>
      <c r="BJ165" s="14" t="s">
        <v>83</v>
      </c>
      <c r="BK165" s="162">
        <f t="shared" si="19"/>
        <v>485.1</v>
      </c>
      <c r="BL165" s="14" t="s">
        <v>431</v>
      </c>
      <c r="BM165" s="161" t="s">
        <v>454</v>
      </c>
    </row>
    <row r="166" spans="1:65" s="2" customFormat="1" ht="33" customHeight="1">
      <c r="A166" s="26"/>
      <c r="B166" s="149"/>
      <c r="C166" s="150" t="s">
        <v>455</v>
      </c>
      <c r="D166" s="150" t="s">
        <v>229</v>
      </c>
      <c r="E166" s="151" t="s">
        <v>1973</v>
      </c>
      <c r="F166" s="152" t="s">
        <v>1974</v>
      </c>
      <c r="G166" s="153" t="s">
        <v>238</v>
      </c>
      <c r="H166" s="154">
        <v>75</v>
      </c>
      <c r="I166" s="155">
        <v>2.0299999999999998</v>
      </c>
      <c r="J166" s="155">
        <f t="shared" si="10"/>
        <v>152.25</v>
      </c>
      <c r="K166" s="156"/>
      <c r="L166" s="27"/>
      <c r="M166" s="157" t="s">
        <v>1</v>
      </c>
      <c r="N166" s="158" t="s">
        <v>37</v>
      </c>
      <c r="O166" s="159">
        <v>0</v>
      </c>
      <c r="P166" s="159">
        <f t="shared" si="11"/>
        <v>0</v>
      </c>
      <c r="Q166" s="159">
        <v>0</v>
      </c>
      <c r="R166" s="159">
        <f t="shared" si="12"/>
        <v>0</v>
      </c>
      <c r="S166" s="159">
        <v>0</v>
      </c>
      <c r="T166" s="160">
        <f t="shared" si="1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431</v>
      </c>
      <c r="AT166" s="161" t="s">
        <v>229</v>
      </c>
      <c r="AU166" s="161" t="s">
        <v>83</v>
      </c>
      <c r="AY166" s="14" t="s">
        <v>226</v>
      </c>
      <c r="BE166" s="162">
        <f t="shared" si="14"/>
        <v>0</v>
      </c>
      <c r="BF166" s="162">
        <f t="shared" si="15"/>
        <v>152.25</v>
      </c>
      <c r="BG166" s="162">
        <f t="shared" si="16"/>
        <v>0</v>
      </c>
      <c r="BH166" s="162">
        <f t="shared" si="17"/>
        <v>0</v>
      </c>
      <c r="BI166" s="162">
        <f t="shared" si="18"/>
        <v>0</v>
      </c>
      <c r="BJ166" s="14" t="s">
        <v>83</v>
      </c>
      <c r="BK166" s="162">
        <f t="shared" si="19"/>
        <v>152.25</v>
      </c>
      <c r="BL166" s="14" t="s">
        <v>431</v>
      </c>
      <c r="BM166" s="161" t="s">
        <v>458</v>
      </c>
    </row>
    <row r="167" spans="1:65" s="12" customFormat="1" ht="25.9" customHeight="1">
      <c r="B167" s="137"/>
      <c r="D167" s="138" t="s">
        <v>70</v>
      </c>
      <c r="E167" s="139" t="s">
        <v>1666</v>
      </c>
      <c r="F167" s="139" t="s">
        <v>1667</v>
      </c>
      <c r="J167" s="140">
        <f>BK167</f>
        <v>2200</v>
      </c>
      <c r="L167" s="137"/>
      <c r="M167" s="141"/>
      <c r="N167" s="142"/>
      <c r="O167" s="142"/>
      <c r="P167" s="143">
        <f>SUM(P168:P172)</f>
        <v>0</v>
      </c>
      <c r="Q167" s="142"/>
      <c r="R167" s="143">
        <f>SUM(R168:R172)</f>
        <v>0</v>
      </c>
      <c r="S167" s="142"/>
      <c r="T167" s="144">
        <f>SUM(T168:T172)</f>
        <v>0</v>
      </c>
      <c r="AR167" s="138" t="s">
        <v>244</v>
      </c>
      <c r="AT167" s="145" t="s">
        <v>70</v>
      </c>
      <c r="AU167" s="145" t="s">
        <v>71</v>
      </c>
      <c r="AY167" s="138" t="s">
        <v>226</v>
      </c>
      <c r="BK167" s="146">
        <f>SUM(BK168:BK172)</f>
        <v>2200</v>
      </c>
    </row>
    <row r="168" spans="1:65" s="2" customFormat="1" ht="16.5" customHeight="1">
      <c r="A168" s="26"/>
      <c r="B168" s="149"/>
      <c r="C168" s="150" t="s">
        <v>306</v>
      </c>
      <c r="D168" s="150" t="s">
        <v>229</v>
      </c>
      <c r="E168" s="151" t="s">
        <v>1668</v>
      </c>
      <c r="F168" s="152" t="s">
        <v>1669</v>
      </c>
      <c r="G168" s="153" t="s">
        <v>1511</v>
      </c>
      <c r="H168" s="154">
        <v>1</v>
      </c>
      <c r="I168" s="155">
        <v>165</v>
      </c>
      <c r="J168" s="155">
        <f>ROUND(I168*H168,2)</f>
        <v>165</v>
      </c>
      <c r="K168" s="156"/>
      <c r="L168" s="27"/>
      <c r="M168" s="157" t="s">
        <v>1</v>
      </c>
      <c r="N168" s="158" t="s">
        <v>37</v>
      </c>
      <c r="O168" s="159">
        <v>0</v>
      </c>
      <c r="P168" s="159">
        <f>O168*H168</f>
        <v>0</v>
      </c>
      <c r="Q168" s="159">
        <v>0</v>
      </c>
      <c r="R168" s="159">
        <f>Q168*H168</f>
        <v>0</v>
      </c>
      <c r="S168" s="159">
        <v>0</v>
      </c>
      <c r="T168" s="160">
        <f>S168*H168</f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233</v>
      </c>
      <c r="AT168" s="161" t="s">
        <v>229</v>
      </c>
      <c r="AU168" s="161" t="s">
        <v>78</v>
      </c>
      <c r="AY168" s="14" t="s">
        <v>226</v>
      </c>
      <c r="BE168" s="162">
        <f>IF(N168="základná",J168,0)</f>
        <v>0</v>
      </c>
      <c r="BF168" s="162">
        <f>IF(N168="znížená",J168,0)</f>
        <v>165</v>
      </c>
      <c r="BG168" s="162">
        <f>IF(N168="zákl. prenesená",J168,0)</f>
        <v>0</v>
      </c>
      <c r="BH168" s="162">
        <f>IF(N168="zníž. prenesená",J168,0)</f>
        <v>0</v>
      </c>
      <c r="BI168" s="162">
        <f>IF(N168="nulová",J168,0)</f>
        <v>0</v>
      </c>
      <c r="BJ168" s="14" t="s">
        <v>83</v>
      </c>
      <c r="BK168" s="162">
        <f>ROUND(I168*H168,2)</f>
        <v>165</v>
      </c>
      <c r="BL168" s="14" t="s">
        <v>233</v>
      </c>
      <c r="BM168" s="161" t="s">
        <v>461</v>
      </c>
    </row>
    <row r="169" spans="1:65" s="2" customFormat="1" ht="16.5" customHeight="1">
      <c r="A169" s="26"/>
      <c r="B169" s="149"/>
      <c r="C169" s="150" t="s">
        <v>462</v>
      </c>
      <c r="D169" s="150" t="s">
        <v>229</v>
      </c>
      <c r="E169" s="151" t="s">
        <v>1670</v>
      </c>
      <c r="F169" s="152" t="s">
        <v>1671</v>
      </c>
      <c r="G169" s="153" t="s">
        <v>1511</v>
      </c>
      <c r="H169" s="154">
        <v>1</v>
      </c>
      <c r="I169" s="155">
        <v>165</v>
      </c>
      <c r="J169" s="155">
        <f>ROUND(I169*H169,2)</f>
        <v>165</v>
      </c>
      <c r="K169" s="156"/>
      <c r="L169" s="27"/>
      <c r="M169" s="157" t="s">
        <v>1</v>
      </c>
      <c r="N169" s="158" t="s">
        <v>37</v>
      </c>
      <c r="O169" s="159">
        <v>0</v>
      </c>
      <c r="P169" s="159">
        <f>O169*H169</f>
        <v>0</v>
      </c>
      <c r="Q169" s="159">
        <v>0</v>
      </c>
      <c r="R169" s="159">
        <f>Q169*H169</f>
        <v>0</v>
      </c>
      <c r="S169" s="159">
        <v>0</v>
      </c>
      <c r="T169" s="160">
        <f>S169*H169</f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233</v>
      </c>
      <c r="AT169" s="161" t="s">
        <v>229</v>
      </c>
      <c r="AU169" s="161" t="s">
        <v>78</v>
      </c>
      <c r="AY169" s="14" t="s">
        <v>226</v>
      </c>
      <c r="BE169" s="162">
        <f>IF(N169="základná",J169,0)</f>
        <v>0</v>
      </c>
      <c r="BF169" s="162">
        <f>IF(N169="znížená",J169,0)</f>
        <v>165</v>
      </c>
      <c r="BG169" s="162">
        <f>IF(N169="zákl. prenesená",J169,0)</f>
        <v>0</v>
      </c>
      <c r="BH169" s="162">
        <f>IF(N169="zníž. prenesená",J169,0)</f>
        <v>0</v>
      </c>
      <c r="BI169" s="162">
        <f>IF(N169="nulová",J169,0)</f>
        <v>0</v>
      </c>
      <c r="BJ169" s="14" t="s">
        <v>83</v>
      </c>
      <c r="BK169" s="162">
        <f>ROUND(I169*H169,2)</f>
        <v>165</v>
      </c>
      <c r="BL169" s="14" t="s">
        <v>233</v>
      </c>
      <c r="BM169" s="161" t="s">
        <v>465</v>
      </c>
    </row>
    <row r="170" spans="1:65" s="2" customFormat="1" ht="16.5" customHeight="1">
      <c r="A170" s="26"/>
      <c r="B170" s="149"/>
      <c r="C170" s="150" t="s">
        <v>312</v>
      </c>
      <c r="D170" s="150" t="s">
        <v>229</v>
      </c>
      <c r="E170" s="151" t="s">
        <v>1672</v>
      </c>
      <c r="F170" s="152" t="s">
        <v>1673</v>
      </c>
      <c r="G170" s="153" t="s">
        <v>1511</v>
      </c>
      <c r="H170" s="154">
        <v>1</v>
      </c>
      <c r="I170" s="155">
        <v>165</v>
      </c>
      <c r="J170" s="155">
        <f>ROUND(I170*H170,2)</f>
        <v>165</v>
      </c>
      <c r="K170" s="156"/>
      <c r="L170" s="27"/>
      <c r="M170" s="157" t="s">
        <v>1</v>
      </c>
      <c r="N170" s="158" t="s">
        <v>37</v>
      </c>
      <c r="O170" s="159">
        <v>0</v>
      </c>
      <c r="P170" s="159">
        <f>O170*H170</f>
        <v>0</v>
      </c>
      <c r="Q170" s="159">
        <v>0</v>
      </c>
      <c r="R170" s="159">
        <f>Q170*H170</f>
        <v>0</v>
      </c>
      <c r="S170" s="159">
        <v>0</v>
      </c>
      <c r="T170" s="160">
        <f>S170*H170</f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233</v>
      </c>
      <c r="AT170" s="161" t="s">
        <v>229</v>
      </c>
      <c r="AU170" s="161" t="s">
        <v>78</v>
      </c>
      <c r="AY170" s="14" t="s">
        <v>226</v>
      </c>
      <c r="BE170" s="162">
        <f>IF(N170="základná",J170,0)</f>
        <v>0</v>
      </c>
      <c r="BF170" s="162">
        <f>IF(N170="znížená",J170,0)</f>
        <v>165</v>
      </c>
      <c r="BG170" s="162">
        <f>IF(N170="zákl. prenesená",J170,0)</f>
        <v>0</v>
      </c>
      <c r="BH170" s="162">
        <f>IF(N170="zníž. prenesená",J170,0)</f>
        <v>0</v>
      </c>
      <c r="BI170" s="162">
        <f>IF(N170="nulová",J170,0)</f>
        <v>0</v>
      </c>
      <c r="BJ170" s="14" t="s">
        <v>83</v>
      </c>
      <c r="BK170" s="162">
        <f>ROUND(I170*H170,2)</f>
        <v>165</v>
      </c>
      <c r="BL170" s="14" t="s">
        <v>233</v>
      </c>
      <c r="BM170" s="161" t="s">
        <v>468</v>
      </c>
    </row>
    <row r="171" spans="1:65" s="2" customFormat="1" ht="16.5" customHeight="1">
      <c r="A171" s="26"/>
      <c r="B171" s="149"/>
      <c r="C171" s="150" t="s">
        <v>469</v>
      </c>
      <c r="D171" s="150" t="s">
        <v>229</v>
      </c>
      <c r="E171" s="151" t="s">
        <v>1674</v>
      </c>
      <c r="F171" s="152" t="s">
        <v>1975</v>
      </c>
      <c r="G171" s="153" t="s">
        <v>1511</v>
      </c>
      <c r="H171" s="154">
        <v>1</v>
      </c>
      <c r="I171" s="155">
        <v>715</v>
      </c>
      <c r="J171" s="155">
        <f>ROUND(I171*H171,2)</f>
        <v>715</v>
      </c>
      <c r="K171" s="156"/>
      <c r="L171" s="27"/>
      <c r="M171" s="157" t="s">
        <v>1</v>
      </c>
      <c r="N171" s="158" t="s">
        <v>37</v>
      </c>
      <c r="O171" s="159">
        <v>0</v>
      </c>
      <c r="P171" s="159">
        <f>O171*H171</f>
        <v>0</v>
      </c>
      <c r="Q171" s="159">
        <v>0</v>
      </c>
      <c r="R171" s="159">
        <f>Q171*H171</f>
        <v>0</v>
      </c>
      <c r="S171" s="159">
        <v>0</v>
      </c>
      <c r="T171" s="160">
        <f>S171*H171</f>
        <v>0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R171" s="161" t="s">
        <v>233</v>
      </c>
      <c r="AT171" s="161" t="s">
        <v>229</v>
      </c>
      <c r="AU171" s="161" t="s">
        <v>78</v>
      </c>
      <c r="AY171" s="14" t="s">
        <v>226</v>
      </c>
      <c r="BE171" s="162">
        <f>IF(N171="základná",J171,0)</f>
        <v>0</v>
      </c>
      <c r="BF171" s="162">
        <f>IF(N171="znížená",J171,0)</f>
        <v>715</v>
      </c>
      <c r="BG171" s="162">
        <f>IF(N171="zákl. prenesená",J171,0)</f>
        <v>0</v>
      </c>
      <c r="BH171" s="162">
        <f>IF(N171="zníž. prenesená",J171,0)</f>
        <v>0</v>
      </c>
      <c r="BI171" s="162">
        <f>IF(N171="nulová",J171,0)</f>
        <v>0</v>
      </c>
      <c r="BJ171" s="14" t="s">
        <v>83</v>
      </c>
      <c r="BK171" s="162">
        <f>ROUND(I171*H171,2)</f>
        <v>715</v>
      </c>
      <c r="BL171" s="14" t="s">
        <v>233</v>
      </c>
      <c r="BM171" s="161" t="s">
        <v>472</v>
      </c>
    </row>
    <row r="172" spans="1:65" s="2" customFormat="1" ht="16.5" customHeight="1">
      <c r="A172" s="26"/>
      <c r="B172" s="149"/>
      <c r="C172" s="150" t="s">
        <v>315</v>
      </c>
      <c r="D172" s="150" t="s">
        <v>229</v>
      </c>
      <c r="E172" s="151" t="s">
        <v>2634</v>
      </c>
      <c r="F172" s="152" t="s">
        <v>2635</v>
      </c>
      <c r="G172" s="153" t="s">
        <v>1511</v>
      </c>
      <c r="H172" s="154">
        <v>1</v>
      </c>
      <c r="I172" s="155">
        <v>990</v>
      </c>
      <c r="J172" s="155">
        <f>ROUND(I172*H172,2)</f>
        <v>990</v>
      </c>
      <c r="K172" s="156"/>
      <c r="L172" s="27"/>
      <c r="M172" s="163" t="s">
        <v>1</v>
      </c>
      <c r="N172" s="164" t="s">
        <v>37</v>
      </c>
      <c r="O172" s="165">
        <v>0</v>
      </c>
      <c r="P172" s="165">
        <f>O172*H172</f>
        <v>0</v>
      </c>
      <c r="Q172" s="165">
        <v>0</v>
      </c>
      <c r="R172" s="165">
        <f>Q172*H172</f>
        <v>0</v>
      </c>
      <c r="S172" s="165">
        <v>0</v>
      </c>
      <c r="T172" s="166">
        <f>S172*H172</f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233</v>
      </c>
      <c r="AT172" s="161" t="s">
        <v>229</v>
      </c>
      <c r="AU172" s="161" t="s">
        <v>78</v>
      </c>
      <c r="AY172" s="14" t="s">
        <v>226</v>
      </c>
      <c r="BE172" s="162">
        <f>IF(N172="základná",J172,0)</f>
        <v>0</v>
      </c>
      <c r="BF172" s="162">
        <f>IF(N172="znížená",J172,0)</f>
        <v>990</v>
      </c>
      <c r="BG172" s="162">
        <f>IF(N172="zákl. prenesená",J172,0)</f>
        <v>0</v>
      </c>
      <c r="BH172" s="162">
        <f>IF(N172="zníž. prenesená",J172,0)</f>
        <v>0</v>
      </c>
      <c r="BI172" s="162">
        <f>IF(N172="nulová",J172,0)</f>
        <v>0</v>
      </c>
      <c r="BJ172" s="14" t="s">
        <v>83</v>
      </c>
      <c r="BK172" s="162">
        <f>ROUND(I172*H172,2)</f>
        <v>990</v>
      </c>
      <c r="BL172" s="14" t="s">
        <v>233</v>
      </c>
      <c r="BM172" s="161" t="s">
        <v>475</v>
      </c>
    </row>
    <row r="173" spans="1:65" s="2" customFormat="1" ht="6.95" customHeight="1">
      <c r="A173" s="26"/>
      <c r="B173" s="44"/>
      <c r="C173" s="45"/>
      <c r="D173" s="45"/>
      <c r="E173" s="45"/>
      <c r="F173" s="45"/>
      <c r="G173" s="45"/>
      <c r="H173" s="45"/>
      <c r="I173" s="45"/>
      <c r="J173" s="45"/>
      <c r="K173" s="45"/>
      <c r="L173" s="27"/>
      <c r="M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</row>
    <row r="175" spans="1:65">
      <c r="H175" s="179"/>
    </row>
    <row r="176" spans="1:65">
      <c r="H176" s="179"/>
    </row>
  </sheetData>
  <autoFilter ref="C121:K172" xr:uid="{00000000-0009-0000-0000-00001B000000}"/>
  <mergeCells count="8">
    <mergeCell ref="E112:H112"/>
    <mergeCell ref="E114:H114"/>
    <mergeCell ref="L2:V2"/>
    <mergeCell ref="E7:H7"/>
    <mergeCell ref="E9:H9"/>
    <mergeCell ref="E27:H27"/>
    <mergeCell ref="E85:H85"/>
    <mergeCell ref="E87:H87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M329"/>
  <sheetViews>
    <sheetView showGridLines="0" topLeftCell="A148" workbookViewId="0">
      <selection activeCell="I148" sqref="I148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92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ht="12.75">
      <c r="B8" s="17"/>
      <c r="D8" s="23" t="s">
        <v>192</v>
      </c>
      <c r="L8" s="17"/>
    </row>
    <row r="9" spans="1:46" s="1" customFormat="1" ht="16.5" customHeight="1">
      <c r="B9" s="17"/>
      <c r="E9" s="224" t="s">
        <v>193</v>
      </c>
      <c r="F9" s="206"/>
      <c r="G9" s="206"/>
      <c r="H9" s="206"/>
      <c r="L9" s="17"/>
    </row>
    <row r="10" spans="1:46" s="1" customFormat="1" ht="12" customHeight="1">
      <c r="B10" s="17"/>
      <c r="D10" s="23" t="s">
        <v>194</v>
      </c>
      <c r="L10" s="17"/>
    </row>
    <row r="11" spans="1:46" s="2" customFormat="1" ht="16.5" customHeight="1">
      <c r="A11" s="26"/>
      <c r="B11" s="27"/>
      <c r="C11" s="26"/>
      <c r="D11" s="26"/>
      <c r="E11" s="222" t="s">
        <v>195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ht="12" customHeight="1">
      <c r="A12" s="26"/>
      <c r="B12" s="27"/>
      <c r="C12" s="26"/>
      <c r="D12" s="23" t="s">
        <v>196</v>
      </c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6.5" customHeight="1">
      <c r="A13" s="26"/>
      <c r="B13" s="27"/>
      <c r="C13" s="26"/>
      <c r="D13" s="26"/>
      <c r="E13" s="189" t="s">
        <v>331</v>
      </c>
      <c r="F13" s="223"/>
      <c r="G13" s="223"/>
      <c r="H13" s="223"/>
      <c r="I13" s="26"/>
      <c r="J13" s="26"/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>
      <c r="A14" s="26"/>
      <c r="B14" s="27"/>
      <c r="C14" s="26"/>
      <c r="D14" s="26"/>
      <c r="E14" s="26"/>
      <c r="F14" s="26"/>
      <c r="G14" s="26"/>
      <c r="H14" s="26"/>
      <c r="I14" s="26"/>
      <c r="J14" s="26"/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2" customHeight="1">
      <c r="A15" s="26"/>
      <c r="B15" s="27"/>
      <c r="C15" s="26"/>
      <c r="D15" s="23" t="s">
        <v>14</v>
      </c>
      <c r="E15" s="26"/>
      <c r="F15" s="21" t="s">
        <v>1</v>
      </c>
      <c r="G15" s="26"/>
      <c r="H15" s="26"/>
      <c r="I15" s="23" t="s">
        <v>15</v>
      </c>
      <c r="J15" s="21" t="s">
        <v>1</v>
      </c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16</v>
      </c>
      <c r="E16" s="26"/>
      <c r="F16" s="21" t="s">
        <v>17</v>
      </c>
      <c r="G16" s="26"/>
      <c r="H16" s="26"/>
      <c r="I16" s="23" t="s">
        <v>18</v>
      </c>
      <c r="J16" s="52" t="str">
        <f>'Rekapitulácia stavby'!AN8</f>
        <v>12. 5. 2022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0.9" customHeight="1">
      <c r="A17" s="26"/>
      <c r="B17" s="27"/>
      <c r="C17" s="26"/>
      <c r="D17" s="26"/>
      <c r="E17" s="26"/>
      <c r="F17" s="26"/>
      <c r="G17" s="26"/>
      <c r="H17" s="26"/>
      <c r="I17" s="26"/>
      <c r="J17" s="26"/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12" customHeight="1">
      <c r="A18" s="26"/>
      <c r="B18" s="27"/>
      <c r="C18" s="26"/>
      <c r="D18" s="23" t="s">
        <v>20</v>
      </c>
      <c r="E18" s="26"/>
      <c r="F18" s="26"/>
      <c r="G18" s="26"/>
      <c r="H18" s="26"/>
      <c r="I18" s="23" t="s">
        <v>21</v>
      </c>
      <c r="J18" s="21" t="s">
        <v>1</v>
      </c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8" customHeight="1">
      <c r="A19" s="26"/>
      <c r="B19" s="27"/>
      <c r="C19" s="26"/>
      <c r="D19" s="26"/>
      <c r="E19" s="21" t="s">
        <v>22</v>
      </c>
      <c r="F19" s="26"/>
      <c r="G19" s="26"/>
      <c r="H19" s="26"/>
      <c r="I19" s="23" t="s">
        <v>23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6.95" customHeight="1">
      <c r="A20" s="26"/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12" customHeight="1">
      <c r="A21" s="26"/>
      <c r="B21" s="27"/>
      <c r="C21" s="26"/>
      <c r="D21" s="23" t="s">
        <v>24</v>
      </c>
      <c r="E21" s="26"/>
      <c r="F21" s="26"/>
      <c r="G21" s="26"/>
      <c r="H21" s="26"/>
      <c r="I21" s="23" t="s">
        <v>21</v>
      </c>
      <c r="J21" s="21" t="s">
        <v>1</v>
      </c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8" customHeight="1">
      <c r="A22" s="26"/>
      <c r="B22" s="27"/>
      <c r="C22" s="26"/>
      <c r="D22" s="26"/>
      <c r="E22" s="21" t="s">
        <v>25</v>
      </c>
      <c r="F22" s="26"/>
      <c r="G22" s="26"/>
      <c r="H22" s="26"/>
      <c r="I22" s="23" t="s">
        <v>23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6.95" customHeight="1">
      <c r="A23" s="26"/>
      <c r="B23" s="27"/>
      <c r="C23" s="26"/>
      <c r="D23" s="26"/>
      <c r="E23" s="26"/>
      <c r="F23" s="26"/>
      <c r="G23" s="26"/>
      <c r="H23" s="26"/>
      <c r="I23" s="26"/>
      <c r="J23" s="26"/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12" customHeight="1">
      <c r="A24" s="26"/>
      <c r="B24" s="27"/>
      <c r="C24" s="26"/>
      <c r="D24" s="23" t="s">
        <v>26</v>
      </c>
      <c r="E24" s="26"/>
      <c r="F24" s="26"/>
      <c r="G24" s="26"/>
      <c r="H24" s="26"/>
      <c r="I24" s="23" t="s">
        <v>21</v>
      </c>
      <c r="J24" s="21" t="str">
        <f>IF('Rekapitulácia stavby'!AN16="","",'Rekapitulácia stavby'!AN16)</f>
        <v/>
      </c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8" customHeight="1">
      <c r="A25" s="26"/>
      <c r="B25" s="27"/>
      <c r="C25" s="26"/>
      <c r="D25" s="26"/>
      <c r="E25" s="21" t="str">
        <f>IF('Rekapitulácia stavby'!E17="","",'Rekapitulácia stavby'!E17)</f>
        <v xml:space="preserve"> </v>
      </c>
      <c r="F25" s="26"/>
      <c r="G25" s="26"/>
      <c r="H25" s="26"/>
      <c r="I25" s="23" t="s">
        <v>23</v>
      </c>
      <c r="J25" s="21" t="str">
        <f>IF('Rekapitulácia stavby'!AN17="","",'Rekapitulácia stavby'!AN17)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6.95" customHeight="1">
      <c r="A26" s="26"/>
      <c r="B26" s="27"/>
      <c r="C26" s="26"/>
      <c r="D26" s="26"/>
      <c r="E26" s="26"/>
      <c r="F26" s="26"/>
      <c r="G26" s="26"/>
      <c r="H26" s="26"/>
      <c r="I26" s="26"/>
      <c r="J26" s="26"/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12" customHeight="1">
      <c r="A27" s="26"/>
      <c r="B27" s="27"/>
      <c r="C27" s="26"/>
      <c r="D27" s="23" t="s">
        <v>29</v>
      </c>
      <c r="E27" s="26"/>
      <c r="F27" s="26"/>
      <c r="G27" s="26"/>
      <c r="H27" s="26"/>
      <c r="I27" s="23" t="s">
        <v>21</v>
      </c>
      <c r="J27" s="21" t="str">
        <f>IF('Rekapitulácia stavby'!AN19="","",'Rekapitulácia stavby'!AN19)</f>
        <v/>
      </c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8" customHeight="1">
      <c r="A28" s="26"/>
      <c r="B28" s="27"/>
      <c r="C28" s="26"/>
      <c r="D28" s="26"/>
      <c r="E28" s="21" t="str">
        <f>IF('Rekapitulácia stavby'!E20="","",'Rekapitulácia stavby'!E20)</f>
        <v xml:space="preserve"> </v>
      </c>
      <c r="F28" s="26"/>
      <c r="G28" s="26"/>
      <c r="H28" s="26"/>
      <c r="I28" s="23" t="s">
        <v>23</v>
      </c>
      <c r="J28" s="21" t="str">
        <f>IF('Rekapitulácia stavby'!AN20="","",'Rekapitulácia stavby'!AN20)</f>
        <v/>
      </c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2" customFormat="1" ht="6.95" customHeight="1">
      <c r="A29" s="26"/>
      <c r="B29" s="27"/>
      <c r="C29" s="26"/>
      <c r="D29" s="26"/>
      <c r="E29" s="26"/>
      <c r="F29" s="26"/>
      <c r="G29" s="26"/>
      <c r="H29" s="26"/>
      <c r="I29" s="26"/>
      <c r="J29" s="26"/>
      <c r="K29" s="26"/>
      <c r="L29" s="39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</row>
    <row r="30" spans="1:31" s="2" customFormat="1" ht="12" customHeight="1">
      <c r="A30" s="26"/>
      <c r="B30" s="27"/>
      <c r="C30" s="26"/>
      <c r="D30" s="23" t="s">
        <v>30</v>
      </c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8" customFormat="1" ht="16.5" customHeight="1">
      <c r="A31" s="98"/>
      <c r="B31" s="99"/>
      <c r="C31" s="98"/>
      <c r="D31" s="98"/>
      <c r="E31" s="218" t="s">
        <v>1</v>
      </c>
      <c r="F31" s="218"/>
      <c r="G31" s="218"/>
      <c r="H31" s="218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6.95" customHeight="1">
      <c r="A32" s="26"/>
      <c r="B32" s="27"/>
      <c r="C32" s="26"/>
      <c r="D32" s="26"/>
      <c r="E32" s="26"/>
      <c r="F32" s="26"/>
      <c r="G32" s="26"/>
      <c r="H32" s="26"/>
      <c r="I32" s="26"/>
      <c r="J32" s="26"/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25.35" customHeight="1">
      <c r="A34" s="26"/>
      <c r="B34" s="27"/>
      <c r="C34" s="26"/>
      <c r="D34" s="101" t="s">
        <v>31</v>
      </c>
      <c r="E34" s="26"/>
      <c r="F34" s="26"/>
      <c r="G34" s="26"/>
      <c r="H34" s="26"/>
      <c r="I34" s="26"/>
      <c r="J34" s="68">
        <f>ROUND(J149, 2)</f>
        <v>267066.05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6.95" customHeight="1">
      <c r="A35" s="26"/>
      <c r="B35" s="27"/>
      <c r="C35" s="26"/>
      <c r="D35" s="63"/>
      <c r="E35" s="63"/>
      <c r="F35" s="63"/>
      <c r="G35" s="63"/>
      <c r="H35" s="63"/>
      <c r="I35" s="63"/>
      <c r="J35" s="63"/>
      <c r="K35" s="63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26"/>
      <c r="F36" s="30" t="s">
        <v>33</v>
      </c>
      <c r="G36" s="26"/>
      <c r="H36" s="26"/>
      <c r="I36" s="30" t="s">
        <v>32</v>
      </c>
      <c r="J36" s="30" t="s">
        <v>34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customHeight="1">
      <c r="A37" s="26"/>
      <c r="B37" s="27"/>
      <c r="C37" s="26"/>
      <c r="D37" s="97" t="s">
        <v>35</v>
      </c>
      <c r="E37" s="32" t="s">
        <v>36</v>
      </c>
      <c r="F37" s="102">
        <f>ROUND((SUM(BE149:BE326)),  2)</f>
        <v>0</v>
      </c>
      <c r="G37" s="103"/>
      <c r="H37" s="103"/>
      <c r="I37" s="104">
        <v>0.2</v>
      </c>
      <c r="J37" s="102">
        <f>ROUND(((SUM(BE149:BE326))*I37),  2)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customHeight="1">
      <c r="A38" s="26"/>
      <c r="B38" s="27"/>
      <c r="C38" s="26"/>
      <c r="D38" s="26"/>
      <c r="E38" s="32" t="s">
        <v>37</v>
      </c>
      <c r="F38" s="105">
        <f>ROUND((SUM(BF149:BF326)),  2)</f>
        <v>267066.05</v>
      </c>
      <c r="G38" s="26"/>
      <c r="H38" s="26"/>
      <c r="I38" s="106">
        <v>0.2</v>
      </c>
      <c r="J38" s="105">
        <f>ROUND(((SUM(BF149:BF326))*I38),  2)</f>
        <v>53413.21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23" t="s">
        <v>38</v>
      </c>
      <c r="F39" s="105">
        <f>ROUND((SUM(BG149:BG326)),  2)</f>
        <v>0</v>
      </c>
      <c r="G39" s="26"/>
      <c r="H39" s="26"/>
      <c r="I39" s="106">
        <v>0.2</v>
      </c>
      <c r="J39" s="105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14.45" hidden="1" customHeight="1">
      <c r="A40" s="26"/>
      <c r="B40" s="27"/>
      <c r="C40" s="26"/>
      <c r="D40" s="26"/>
      <c r="E40" s="23" t="s">
        <v>39</v>
      </c>
      <c r="F40" s="105">
        <f>ROUND((SUM(BH149:BH326)),  2)</f>
        <v>0</v>
      </c>
      <c r="G40" s="26"/>
      <c r="H40" s="26"/>
      <c r="I40" s="106">
        <v>0.2</v>
      </c>
      <c r="J40" s="105">
        <f>0</f>
        <v>0</v>
      </c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14.45" hidden="1" customHeight="1">
      <c r="A41" s="26"/>
      <c r="B41" s="27"/>
      <c r="C41" s="26"/>
      <c r="D41" s="26"/>
      <c r="E41" s="32" t="s">
        <v>40</v>
      </c>
      <c r="F41" s="102">
        <f>ROUND((SUM(BI149:BI326)),  2)</f>
        <v>0</v>
      </c>
      <c r="G41" s="103"/>
      <c r="H41" s="103"/>
      <c r="I41" s="104">
        <v>0</v>
      </c>
      <c r="J41" s="102">
        <f>0</f>
        <v>0</v>
      </c>
      <c r="K41" s="26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6.9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2" customFormat="1" ht="25.35" customHeight="1">
      <c r="A43" s="26"/>
      <c r="B43" s="27"/>
      <c r="C43" s="107"/>
      <c r="D43" s="108" t="s">
        <v>41</v>
      </c>
      <c r="E43" s="57"/>
      <c r="F43" s="57"/>
      <c r="G43" s="109" t="s">
        <v>42</v>
      </c>
      <c r="H43" s="110" t="s">
        <v>43</v>
      </c>
      <c r="I43" s="57"/>
      <c r="J43" s="111">
        <f>SUM(J34:J41)</f>
        <v>320479.26</v>
      </c>
      <c r="K43" s="112"/>
      <c r="L43" s="39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</row>
    <row r="44" spans="1:31" s="2" customFormat="1" ht="14.45" customHeight="1">
      <c r="A44" s="26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39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1" customFormat="1" ht="16.5" customHeight="1">
      <c r="B87" s="17"/>
      <c r="E87" s="224" t="s">
        <v>193</v>
      </c>
      <c r="F87" s="206"/>
      <c r="G87" s="206"/>
      <c r="H87" s="206"/>
      <c r="L87" s="17"/>
    </row>
    <row r="88" spans="1:31" s="1" customFormat="1" ht="12" customHeight="1">
      <c r="B88" s="17"/>
      <c r="C88" s="23" t="s">
        <v>194</v>
      </c>
      <c r="L88" s="17"/>
    </row>
    <row r="89" spans="1:31" s="2" customFormat="1" ht="16.5" customHeight="1">
      <c r="A89" s="26"/>
      <c r="B89" s="27"/>
      <c r="C89" s="26"/>
      <c r="D89" s="26"/>
      <c r="E89" s="222" t="s">
        <v>195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12" customHeight="1">
      <c r="A90" s="26"/>
      <c r="B90" s="27"/>
      <c r="C90" s="23" t="s">
        <v>196</v>
      </c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6.5" customHeight="1">
      <c r="A91" s="26"/>
      <c r="B91" s="27"/>
      <c r="C91" s="26"/>
      <c r="D91" s="26"/>
      <c r="E91" s="189" t="str">
        <f>E13</f>
        <v xml:space="preserve">SO 01.2-OV - Navrhovaný stav - ZS 2.NP </v>
      </c>
      <c r="F91" s="223"/>
      <c r="G91" s="223"/>
      <c r="H91" s="223"/>
      <c r="I91" s="26"/>
      <c r="J91" s="26"/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2" customHeight="1">
      <c r="A93" s="26"/>
      <c r="B93" s="27"/>
      <c r="C93" s="23" t="s">
        <v>16</v>
      </c>
      <c r="D93" s="26"/>
      <c r="E93" s="26"/>
      <c r="F93" s="21" t="str">
        <f>F16</f>
        <v>kú: Jelka,p.č.:1174/1,4,24,25</v>
      </c>
      <c r="G93" s="26"/>
      <c r="H93" s="26"/>
      <c r="I93" s="23" t="s">
        <v>18</v>
      </c>
      <c r="J93" s="52" t="str">
        <f>IF(J16="","",J16)</f>
        <v>12. 5. 2022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6.95" customHeight="1">
      <c r="A94" s="26"/>
      <c r="B94" s="27"/>
      <c r="C94" s="26"/>
      <c r="D94" s="26"/>
      <c r="E94" s="26"/>
      <c r="F94" s="26"/>
      <c r="G94" s="26"/>
      <c r="H94" s="26"/>
      <c r="I94" s="26"/>
      <c r="J94" s="26"/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5.2" customHeight="1">
      <c r="A95" s="26"/>
      <c r="B95" s="27"/>
      <c r="C95" s="23" t="s">
        <v>20</v>
      </c>
      <c r="D95" s="26"/>
      <c r="E95" s="26"/>
      <c r="F95" s="21" t="str">
        <f>E19</f>
        <v>Obec Jelka, Mierová 959/17, 925 23 Jelka</v>
      </c>
      <c r="G95" s="26"/>
      <c r="H95" s="26"/>
      <c r="I95" s="23" t="s">
        <v>26</v>
      </c>
      <c r="J95" s="24" t="str">
        <f>E25</f>
        <v xml:space="preserve"> </v>
      </c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15.2" customHeight="1">
      <c r="A96" s="26"/>
      <c r="B96" s="27"/>
      <c r="C96" s="23" t="s">
        <v>24</v>
      </c>
      <c r="D96" s="26"/>
      <c r="E96" s="26"/>
      <c r="F96" s="21" t="str">
        <f>IF(E22="","",E22)</f>
        <v>BALA, a.s., Veľká Budafa 66, 930 34 Holice</v>
      </c>
      <c r="G96" s="26"/>
      <c r="H96" s="26"/>
      <c r="I96" s="23" t="s">
        <v>29</v>
      </c>
      <c r="J96" s="24" t="str">
        <f>E28</f>
        <v xml:space="preserve"> </v>
      </c>
      <c r="K96" s="26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9.25" customHeight="1">
      <c r="A98" s="26"/>
      <c r="B98" s="27"/>
      <c r="C98" s="115" t="s">
        <v>199</v>
      </c>
      <c r="D98" s="107"/>
      <c r="E98" s="107"/>
      <c r="F98" s="107"/>
      <c r="G98" s="107"/>
      <c r="H98" s="107"/>
      <c r="I98" s="107"/>
      <c r="J98" s="116" t="s">
        <v>200</v>
      </c>
      <c r="K98" s="107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47" s="2" customFormat="1" ht="10.35" customHeight="1">
      <c r="A99" s="26"/>
      <c r="B99" s="27"/>
      <c r="C99" s="26"/>
      <c r="D99" s="26"/>
      <c r="E99" s="26"/>
      <c r="F99" s="26"/>
      <c r="G99" s="26"/>
      <c r="H99" s="26"/>
      <c r="I99" s="26"/>
      <c r="J99" s="26"/>
      <c r="K99" s="26"/>
      <c r="L99" s="39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</row>
    <row r="100" spans="1:47" s="2" customFormat="1" ht="22.9" customHeight="1">
      <c r="A100" s="26"/>
      <c r="B100" s="27"/>
      <c r="C100" s="117" t="s">
        <v>201</v>
      </c>
      <c r="D100" s="26"/>
      <c r="E100" s="26"/>
      <c r="F100" s="26"/>
      <c r="G100" s="26"/>
      <c r="H100" s="26"/>
      <c r="I100" s="26"/>
      <c r="J100" s="68">
        <f>J149</f>
        <v>267066.05000000005</v>
      </c>
      <c r="K100" s="26"/>
      <c r="L100" s="39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U100" s="14" t="s">
        <v>202</v>
      </c>
    </row>
    <row r="101" spans="1:47" s="9" customFormat="1" ht="24.95" customHeight="1">
      <c r="B101" s="118"/>
      <c r="D101" s="119" t="s">
        <v>203</v>
      </c>
      <c r="E101" s="120"/>
      <c r="F101" s="120"/>
      <c r="G101" s="120"/>
      <c r="H101" s="120"/>
      <c r="I101" s="120"/>
      <c r="J101" s="121">
        <f>J150</f>
        <v>94161.299999999988</v>
      </c>
      <c r="L101" s="118"/>
    </row>
    <row r="102" spans="1:47" s="10" customFormat="1" ht="19.899999999999999" customHeight="1">
      <c r="B102" s="122"/>
      <c r="D102" s="123" t="s">
        <v>332</v>
      </c>
      <c r="E102" s="124"/>
      <c r="F102" s="124"/>
      <c r="G102" s="124"/>
      <c r="H102" s="124"/>
      <c r="I102" s="124"/>
      <c r="J102" s="125">
        <f>J151</f>
        <v>127.31</v>
      </c>
      <c r="L102" s="122"/>
    </row>
    <row r="103" spans="1:47" s="10" customFormat="1" ht="19.899999999999999" customHeight="1">
      <c r="B103" s="122"/>
      <c r="D103" s="123" t="s">
        <v>333</v>
      </c>
      <c r="E103" s="124"/>
      <c r="F103" s="124"/>
      <c r="G103" s="124"/>
      <c r="H103" s="124"/>
      <c r="I103" s="124"/>
      <c r="J103" s="125">
        <f>J155</f>
        <v>823.31999999999994</v>
      </c>
      <c r="L103" s="122"/>
    </row>
    <row r="104" spans="1:47" s="10" customFormat="1" ht="19.899999999999999" customHeight="1">
      <c r="B104" s="122"/>
      <c r="D104" s="123" t="s">
        <v>334</v>
      </c>
      <c r="E104" s="124"/>
      <c r="F104" s="124"/>
      <c r="G104" s="124"/>
      <c r="H104" s="124"/>
      <c r="I104" s="124"/>
      <c r="J104" s="125">
        <f>J161</f>
        <v>44782.5</v>
      </c>
      <c r="L104" s="122"/>
    </row>
    <row r="105" spans="1:47" s="10" customFormat="1" ht="19.899999999999999" customHeight="1">
      <c r="B105" s="122"/>
      <c r="D105" s="123" t="s">
        <v>335</v>
      </c>
      <c r="E105" s="124"/>
      <c r="F105" s="124"/>
      <c r="G105" s="124"/>
      <c r="H105" s="124"/>
      <c r="I105" s="124"/>
      <c r="J105" s="125">
        <f>J173</f>
        <v>9062.2800000000007</v>
      </c>
      <c r="L105" s="122"/>
    </row>
    <row r="106" spans="1:47" s="10" customFormat="1" ht="19.899999999999999" customHeight="1">
      <c r="B106" s="122"/>
      <c r="D106" s="123" t="s">
        <v>336</v>
      </c>
      <c r="E106" s="124"/>
      <c r="F106" s="124"/>
      <c r="G106" s="124"/>
      <c r="H106" s="124"/>
      <c r="I106" s="124"/>
      <c r="J106" s="125">
        <f>J184</f>
        <v>10403.689999999999</v>
      </c>
      <c r="L106" s="122"/>
    </row>
    <row r="107" spans="1:47" s="10" customFormat="1" ht="19.899999999999999" customHeight="1">
      <c r="B107" s="122"/>
      <c r="D107" s="123" t="s">
        <v>337</v>
      </c>
      <c r="E107" s="124"/>
      <c r="F107" s="124"/>
      <c r="G107" s="124"/>
      <c r="H107" s="124"/>
      <c r="I107" s="124"/>
      <c r="J107" s="125">
        <f>J190</f>
        <v>18896.199999999997</v>
      </c>
      <c r="L107" s="122"/>
    </row>
    <row r="108" spans="1:47" s="10" customFormat="1" ht="19.899999999999999" customHeight="1">
      <c r="B108" s="122"/>
      <c r="D108" s="123" t="s">
        <v>204</v>
      </c>
      <c r="E108" s="124"/>
      <c r="F108" s="124"/>
      <c r="G108" s="124"/>
      <c r="H108" s="124"/>
      <c r="I108" s="124"/>
      <c r="J108" s="125">
        <f>J195</f>
        <v>1233.3600000000001</v>
      </c>
      <c r="L108" s="122"/>
    </row>
    <row r="109" spans="1:47" s="10" customFormat="1" ht="19.899999999999999" customHeight="1">
      <c r="B109" s="122"/>
      <c r="D109" s="123" t="s">
        <v>205</v>
      </c>
      <c r="E109" s="124"/>
      <c r="F109" s="124"/>
      <c r="G109" s="124"/>
      <c r="H109" s="124"/>
      <c r="I109" s="124"/>
      <c r="J109" s="125">
        <f>J202</f>
        <v>3405.21</v>
      </c>
      <c r="L109" s="122"/>
    </row>
    <row r="110" spans="1:47" s="10" customFormat="1" ht="19.899999999999999" customHeight="1">
      <c r="B110" s="122"/>
      <c r="D110" s="123" t="s">
        <v>206</v>
      </c>
      <c r="E110" s="124"/>
      <c r="F110" s="124"/>
      <c r="G110" s="124"/>
      <c r="H110" s="124"/>
      <c r="I110" s="124"/>
      <c r="J110" s="125">
        <f>J207</f>
        <v>5427.43</v>
      </c>
      <c r="L110" s="122"/>
    </row>
    <row r="111" spans="1:47" s="9" customFormat="1" ht="24.95" customHeight="1">
      <c r="B111" s="118"/>
      <c r="D111" s="119" t="s">
        <v>207</v>
      </c>
      <c r="E111" s="120"/>
      <c r="F111" s="120"/>
      <c r="G111" s="120"/>
      <c r="H111" s="120"/>
      <c r="I111" s="120"/>
      <c r="J111" s="121">
        <f>J209</f>
        <v>172904.75000000003</v>
      </c>
      <c r="L111" s="118"/>
    </row>
    <row r="112" spans="1:47" s="10" customFormat="1" ht="19.899999999999999" customHeight="1">
      <c r="B112" s="122"/>
      <c r="D112" s="123" t="s">
        <v>338</v>
      </c>
      <c r="E112" s="124"/>
      <c r="F112" s="124"/>
      <c r="G112" s="124"/>
      <c r="H112" s="124"/>
      <c r="I112" s="124"/>
      <c r="J112" s="125">
        <f>J210</f>
        <v>2117.6099999999997</v>
      </c>
      <c r="L112" s="122"/>
    </row>
    <row r="113" spans="1:31" s="10" customFormat="1" ht="19.899999999999999" customHeight="1">
      <c r="B113" s="122"/>
      <c r="D113" s="123" t="s">
        <v>339</v>
      </c>
      <c r="E113" s="124"/>
      <c r="F113" s="124"/>
      <c r="G113" s="124"/>
      <c r="H113" s="124"/>
      <c r="I113" s="124"/>
      <c r="J113" s="125">
        <f>J214</f>
        <v>4491.5600000000004</v>
      </c>
      <c r="L113" s="122"/>
    </row>
    <row r="114" spans="1:31" s="10" customFormat="1" ht="19.899999999999999" customHeight="1">
      <c r="B114" s="122"/>
      <c r="D114" s="123" t="s">
        <v>340</v>
      </c>
      <c r="E114" s="124"/>
      <c r="F114" s="124"/>
      <c r="G114" s="124"/>
      <c r="H114" s="124"/>
      <c r="I114" s="124"/>
      <c r="J114" s="125">
        <f>J234</f>
        <v>33127.26</v>
      </c>
      <c r="L114" s="122"/>
    </row>
    <row r="115" spans="1:31" s="10" customFormat="1" ht="19.899999999999999" customHeight="1">
      <c r="B115" s="122"/>
      <c r="D115" s="123" t="s">
        <v>208</v>
      </c>
      <c r="E115" s="124"/>
      <c r="F115" s="124"/>
      <c r="G115" s="124"/>
      <c r="H115" s="124"/>
      <c r="I115" s="124"/>
      <c r="J115" s="125">
        <f>J244</f>
        <v>8069.3200000000006</v>
      </c>
      <c r="L115" s="122"/>
    </row>
    <row r="116" spans="1:31" s="10" customFormat="1" ht="19.899999999999999" customHeight="1">
      <c r="B116" s="122"/>
      <c r="D116" s="123" t="s">
        <v>341</v>
      </c>
      <c r="E116" s="124"/>
      <c r="F116" s="124"/>
      <c r="G116" s="124"/>
      <c r="H116" s="124"/>
      <c r="I116" s="124"/>
      <c r="J116" s="125">
        <f>J252</f>
        <v>17593.739999999998</v>
      </c>
      <c r="L116" s="122"/>
    </row>
    <row r="117" spans="1:31" s="10" customFormat="1" ht="19.899999999999999" customHeight="1">
      <c r="B117" s="122"/>
      <c r="D117" s="123" t="s">
        <v>209</v>
      </c>
      <c r="E117" s="124"/>
      <c r="F117" s="124"/>
      <c r="G117" s="124"/>
      <c r="H117" s="124"/>
      <c r="I117" s="124"/>
      <c r="J117" s="125">
        <f>J257</f>
        <v>2496.29</v>
      </c>
      <c r="L117" s="122"/>
    </row>
    <row r="118" spans="1:31" s="10" customFormat="1" ht="19.899999999999999" customHeight="1">
      <c r="B118" s="122"/>
      <c r="D118" s="123" t="s">
        <v>342</v>
      </c>
      <c r="E118" s="124"/>
      <c r="F118" s="124"/>
      <c r="G118" s="124"/>
      <c r="H118" s="124"/>
      <c r="I118" s="124"/>
      <c r="J118" s="125">
        <f>J263</f>
        <v>52117.229999999989</v>
      </c>
      <c r="L118" s="122"/>
    </row>
    <row r="119" spans="1:31" s="10" customFormat="1" ht="19.899999999999999" customHeight="1">
      <c r="B119" s="122"/>
      <c r="D119" s="123" t="s">
        <v>211</v>
      </c>
      <c r="E119" s="124"/>
      <c r="F119" s="124"/>
      <c r="G119" s="124"/>
      <c r="H119" s="124"/>
      <c r="I119" s="124"/>
      <c r="J119" s="125">
        <f>J289</f>
        <v>14490.449999999999</v>
      </c>
      <c r="L119" s="122"/>
    </row>
    <row r="120" spans="1:31" s="10" customFormat="1" ht="19.899999999999999" customHeight="1">
      <c r="B120" s="122"/>
      <c r="D120" s="123" t="s">
        <v>343</v>
      </c>
      <c r="E120" s="124"/>
      <c r="F120" s="124"/>
      <c r="G120" s="124"/>
      <c r="H120" s="124"/>
      <c r="I120" s="124"/>
      <c r="J120" s="125">
        <f>J298</f>
        <v>3566.3399999999992</v>
      </c>
      <c r="L120" s="122"/>
    </row>
    <row r="121" spans="1:31" s="10" customFormat="1" ht="19.899999999999999" customHeight="1">
      <c r="B121" s="122"/>
      <c r="D121" s="123" t="s">
        <v>344</v>
      </c>
      <c r="E121" s="124"/>
      <c r="F121" s="124"/>
      <c r="G121" s="124"/>
      <c r="H121" s="124"/>
      <c r="I121" s="124"/>
      <c r="J121" s="125">
        <f>J303</f>
        <v>19807.039999999997</v>
      </c>
      <c r="L121" s="122"/>
    </row>
    <row r="122" spans="1:31" s="10" customFormat="1" ht="19.899999999999999" customHeight="1">
      <c r="B122" s="122"/>
      <c r="D122" s="123" t="s">
        <v>345</v>
      </c>
      <c r="E122" s="124"/>
      <c r="F122" s="124"/>
      <c r="G122" s="124"/>
      <c r="H122" s="124"/>
      <c r="I122" s="124"/>
      <c r="J122" s="125">
        <f>J314</f>
        <v>7359.85</v>
      </c>
      <c r="L122" s="122"/>
    </row>
    <row r="123" spans="1:31" s="10" customFormat="1" ht="19.899999999999999" customHeight="1">
      <c r="B123" s="122"/>
      <c r="D123" s="123" t="s">
        <v>346</v>
      </c>
      <c r="E123" s="124"/>
      <c r="F123" s="124"/>
      <c r="G123" s="124"/>
      <c r="H123" s="124"/>
      <c r="I123" s="124"/>
      <c r="J123" s="125">
        <f>J320</f>
        <v>1036.1400000000001</v>
      </c>
      <c r="L123" s="122"/>
    </row>
    <row r="124" spans="1:31" s="10" customFormat="1" ht="19.899999999999999" customHeight="1">
      <c r="B124" s="122"/>
      <c r="D124" s="123" t="s">
        <v>347</v>
      </c>
      <c r="E124" s="124"/>
      <c r="F124" s="124"/>
      <c r="G124" s="124"/>
      <c r="H124" s="124"/>
      <c r="I124" s="124"/>
      <c r="J124" s="125">
        <f>J322</f>
        <v>5342.94</v>
      </c>
      <c r="L124" s="122"/>
    </row>
    <row r="125" spans="1:31" s="10" customFormat="1" ht="19.899999999999999" customHeight="1">
      <c r="B125" s="122"/>
      <c r="D125" s="123" t="s">
        <v>348</v>
      </c>
      <c r="E125" s="124"/>
      <c r="F125" s="124"/>
      <c r="G125" s="124"/>
      <c r="H125" s="124"/>
      <c r="I125" s="124"/>
      <c r="J125" s="125">
        <f>J324</f>
        <v>1288.98</v>
      </c>
      <c r="L125" s="122"/>
    </row>
    <row r="126" spans="1:31" s="2" customFormat="1" ht="21.75" customHeight="1">
      <c r="A126" s="26"/>
      <c r="B126" s="27"/>
      <c r="C126" s="26"/>
      <c r="D126" s="26"/>
      <c r="E126" s="26"/>
      <c r="F126" s="26"/>
      <c r="G126" s="26"/>
      <c r="H126" s="26"/>
      <c r="I126" s="26"/>
      <c r="J126" s="26"/>
      <c r="K126" s="26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31" s="2" customFormat="1" ht="6.95" customHeight="1">
      <c r="A127" s="26"/>
      <c r="B127" s="44"/>
      <c r="C127" s="45"/>
      <c r="D127" s="45"/>
      <c r="E127" s="45"/>
      <c r="F127" s="45"/>
      <c r="G127" s="45"/>
      <c r="H127" s="45"/>
      <c r="I127" s="45"/>
      <c r="J127" s="45"/>
      <c r="K127" s="45"/>
      <c r="L127" s="39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</row>
    <row r="131" spans="1:31" s="2" customFormat="1" ht="6.95" customHeight="1">
      <c r="A131" s="26"/>
      <c r="B131" s="46"/>
      <c r="C131" s="47"/>
      <c r="D131" s="47"/>
      <c r="E131" s="47"/>
      <c r="F131" s="47"/>
      <c r="G131" s="47"/>
      <c r="H131" s="47"/>
      <c r="I131" s="47"/>
      <c r="J131" s="47"/>
      <c r="K131" s="47"/>
      <c r="L131" s="39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</row>
    <row r="132" spans="1:31" s="2" customFormat="1" ht="24.95" customHeight="1">
      <c r="A132" s="26"/>
      <c r="B132" s="27"/>
      <c r="C132" s="18" t="s">
        <v>212</v>
      </c>
      <c r="D132" s="26"/>
      <c r="E132" s="26"/>
      <c r="F132" s="26"/>
      <c r="G132" s="26"/>
      <c r="H132" s="26"/>
      <c r="I132" s="26"/>
      <c r="J132" s="26"/>
      <c r="K132" s="26"/>
      <c r="L132" s="39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</row>
    <row r="133" spans="1:31" s="2" customFormat="1" ht="6.95" customHeight="1">
      <c r="A133" s="26"/>
      <c r="B133" s="27"/>
      <c r="C133" s="26"/>
      <c r="D133" s="26"/>
      <c r="E133" s="26"/>
      <c r="F133" s="26"/>
      <c r="G133" s="26"/>
      <c r="H133" s="26"/>
      <c r="I133" s="26"/>
      <c r="J133" s="26"/>
      <c r="K133" s="26"/>
      <c r="L133" s="39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</row>
    <row r="134" spans="1:31" s="2" customFormat="1" ht="12" customHeight="1">
      <c r="A134" s="26"/>
      <c r="B134" s="27"/>
      <c r="C134" s="23" t="s">
        <v>12</v>
      </c>
      <c r="D134" s="26"/>
      <c r="E134" s="26"/>
      <c r="F134" s="26"/>
      <c r="G134" s="26"/>
      <c r="H134" s="26"/>
      <c r="I134" s="26"/>
      <c r="J134" s="26"/>
      <c r="K134" s="26"/>
      <c r="L134" s="39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</row>
    <row r="135" spans="1:31" s="2" customFormat="1" ht="16.5" customHeight="1">
      <c r="A135" s="26"/>
      <c r="B135" s="27"/>
      <c r="C135" s="26"/>
      <c r="D135" s="26"/>
      <c r="E135" s="224" t="str">
        <f>E7</f>
        <v>Prestavba budov zdravotného strediska</v>
      </c>
      <c r="F135" s="225"/>
      <c r="G135" s="225"/>
      <c r="H135" s="225"/>
      <c r="I135" s="26"/>
      <c r="J135" s="26"/>
      <c r="K135" s="26"/>
      <c r="L135" s="39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</row>
    <row r="136" spans="1:31" s="1" customFormat="1" ht="12" customHeight="1">
      <c r="B136" s="17"/>
      <c r="C136" s="23" t="s">
        <v>192</v>
      </c>
      <c r="L136" s="17"/>
    </row>
    <row r="137" spans="1:31" s="1" customFormat="1" ht="16.5" customHeight="1">
      <c r="B137" s="17"/>
      <c r="E137" s="224" t="s">
        <v>193</v>
      </c>
      <c r="F137" s="206"/>
      <c r="G137" s="206"/>
      <c r="H137" s="206"/>
      <c r="L137" s="17"/>
    </row>
    <row r="138" spans="1:31" s="1" customFormat="1" ht="12" customHeight="1">
      <c r="B138" s="17"/>
      <c r="C138" s="23" t="s">
        <v>194</v>
      </c>
      <c r="L138" s="17"/>
    </row>
    <row r="139" spans="1:31" s="2" customFormat="1" ht="16.5" customHeight="1">
      <c r="A139" s="26"/>
      <c r="B139" s="27"/>
      <c r="C139" s="26"/>
      <c r="D139" s="26"/>
      <c r="E139" s="222" t="s">
        <v>195</v>
      </c>
      <c r="F139" s="223"/>
      <c r="G139" s="223"/>
      <c r="H139" s="223"/>
      <c r="I139" s="26"/>
      <c r="J139" s="26"/>
      <c r="K139" s="26"/>
      <c r="L139" s="39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</row>
    <row r="140" spans="1:31" s="2" customFormat="1" ht="12" customHeight="1">
      <c r="A140" s="26"/>
      <c r="B140" s="27"/>
      <c r="C140" s="23" t="s">
        <v>196</v>
      </c>
      <c r="D140" s="26"/>
      <c r="E140" s="26"/>
      <c r="F140" s="26"/>
      <c r="G140" s="26"/>
      <c r="H140" s="26"/>
      <c r="I140" s="26"/>
      <c r="J140" s="26"/>
      <c r="K140" s="26"/>
      <c r="L140" s="39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</row>
    <row r="141" spans="1:31" s="2" customFormat="1" ht="16.5" customHeight="1">
      <c r="A141" s="26"/>
      <c r="B141" s="27"/>
      <c r="C141" s="26"/>
      <c r="D141" s="26"/>
      <c r="E141" s="189" t="str">
        <f>E13</f>
        <v xml:space="preserve">SO 01.2-OV - Navrhovaný stav - ZS 2.NP </v>
      </c>
      <c r="F141" s="223"/>
      <c r="G141" s="223"/>
      <c r="H141" s="223"/>
      <c r="I141" s="26"/>
      <c r="J141" s="26"/>
      <c r="K141" s="26"/>
      <c r="L141" s="39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</row>
    <row r="142" spans="1:31" s="2" customFormat="1" ht="6.95" customHeight="1">
      <c r="A142" s="26"/>
      <c r="B142" s="27"/>
      <c r="C142" s="26"/>
      <c r="D142" s="26"/>
      <c r="E142" s="26"/>
      <c r="F142" s="26"/>
      <c r="G142" s="26"/>
      <c r="H142" s="26"/>
      <c r="I142" s="26"/>
      <c r="J142" s="26"/>
      <c r="K142" s="26"/>
      <c r="L142" s="39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</row>
    <row r="143" spans="1:31" s="2" customFormat="1" ht="12" customHeight="1">
      <c r="A143" s="26"/>
      <c r="B143" s="27"/>
      <c r="C143" s="23" t="s">
        <v>16</v>
      </c>
      <c r="D143" s="26"/>
      <c r="E143" s="26"/>
      <c r="F143" s="21" t="str">
        <f>F16</f>
        <v>kú: Jelka,p.č.:1174/1,4,24,25</v>
      </c>
      <c r="G143" s="26"/>
      <c r="H143" s="26"/>
      <c r="I143" s="23" t="s">
        <v>18</v>
      </c>
      <c r="J143" s="52" t="str">
        <f>IF(J16="","",J16)</f>
        <v>12. 5. 2022</v>
      </c>
      <c r="K143" s="26"/>
      <c r="L143" s="39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</row>
    <row r="144" spans="1:31" s="2" customFormat="1" ht="6.95" customHeight="1">
      <c r="A144" s="26"/>
      <c r="B144" s="27"/>
      <c r="C144" s="26"/>
      <c r="D144" s="26"/>
      <c r="E144" s="26"/>
      <c r="F144" s="26"/>
      <c r="G144" s="26"/>
      <c r="H144" s="26"/>
      <c r="I144" s="26"/>
      <c r="J144" s="26"/>
      <c r="K144" s="26"/>
      <c r="L144" s="39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</row>
    <row r="145" spans="1:65" s="2" customFormat="1" ht="15.2" customHeight="1">
      <c r="A145" s="26"/>
      <c r="B145" s="27"/>
      <c r="C145" s="23" t="s">
        <v>20</v>
      </c>
      <c r="D145" s="26"/>
      <c r="E145" s="26"/>
      <c r="F145" s="21" t="str">
        <f>E19</f>
        <v>Obec Jelka, Mierová 959/17, 925 23 Jelka</v>
      </c>
      <c r="G145" s="26"/>
      <c r="H145" s="26"/>
      <c r="I145" s="23" t="s">
        <v>26</v>
      </c>
      <c r="J145" s="24" t="str">
        <f>E25</f>
        <v xml:space="preserve"> </v>
      </c>
      <c r="K145" s="26"/>
      <c r="L145" s="39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</row>
    <row r="146" spans="1:65" s="2" customFormat="1" ht="15.2" customHeight="1">
      <c r="A146" s="26"/>
      <c r="B146" s="27"/>
      <c r="C146" s="23" t="s">
        <v>24</v>
      </c>
      <c r="D146" s="26"/>
      <c r="E146" s="26"/>
      <c r="F146" s="21" t="str">
        <f>IF(E22="","",E22)</f>
        <v>BALA, a.s., Veľká Budafa 66, 930 34 Holice</v>
      </c>
      <c r="G146" s="26"/>
      <c r="H146" s="26"/>
      <c r="I146" s="23" t="s">
        <v>29</v>
      </c>
      <c r="J146" s="24" t="str">
        <f>E28</f>
        <v xml:space="preserve"> </v>
      </c>
      <c r="K146" s="26"/>
      <c r="L146" s="39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</row>
    <row r="147" spans="1:65" s="2" customFormat="1" ht="10.35" customHeight="1">
      <c r="A147" s="26"/>
      <c r="B147" s="27"/>
      <c r="C147" s="26"/>
      <c r="D147" s="26"/>
      <c r="E147" s="26"/>
      <c r="F147" s="26"/>
      <c r="G147" s="26"/>
      <c r="H147" s="26"/>
      <c r="I147" s="26"/>
      <c r="J147" s="26"/>
      <c r="K147" s="26"/>
      <c r="L147" s="39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</row>
    <row r="148" spans="1:65" s="11" customFormat="1" ht="29.25" customHeight="1">
      <c r="A148" s="126"/>
      <c r="B148" s="127"/>
      <c r="C148" s="128" t="s">
        <v>213</v>
      </c>
      <c r="D148" s="129" t="s">
        <v>56</v>
      </c>
      <c r="E148" s="129" t="s">
        <v>52</v>
      </c>
      <c r="F148" s="129" t="s">
        <v>53</v>
      </c>
      <c r="G148" s="129" t="s">
        <v>214</v>
      </c>
      <c r="H148" s="129" t="s">
        <v>215</v>
      </c>
      <c r="I148" s="129" t="s">
        <v>216</v>
      </c>
      <c r="J148" s="130" t="s">
        <v>200</v>
      </c>
      <c r="K148" s="131" t="s">
        <v>217</v>
      </c>
      <c r="L148" s="132"/>
      <c r="M148" s="59" t="s">
        <v>1</v>
      </c>
      <c r="N148" s="60" t="s">
        <v>35</v>
      </c>
      <c r="O148" s="60" t="s">
        <v>218</v>
      </c>
      <c r="P148" s="60" t="s">
        <v>219</v>
      </c>
      <c r="Q148" s="60" t="s">
        <v>220</v>
      </c>
      <c r="R148" s="60" t="s">
        <v>221</v>
      </c>
      <c r="S148" s="60" t="s">
        <v>222</v>
      </c>
      <c r="T148" s="61" t="s">
        <v>223</v>
      </c>
      <c r="U148" s="126"/>
      <c r="V148" s="126"/>
      <c r="W148" s="126"/>
      <c r="X148" s="126"/>
      <c r="Y148" s="126"/>
      <c r="Z148" s="126"/>
      <c r="AA148" s="126"/>
      <c r="AB148" s="126"/>
      <c r="AC148" s="126"/>
      <c r="AD148" s="126"/>
      <c r="AE148" s="126"/>
    </row>
    <row r="149" spans="1:65" s="2" customFormat="1" ht="22.9" customHeight="1">
      <c r="A149" s="26"/>
      <c r="B149" s="27"/>
      <c r="C149" s="66" t="s">
        <v>201</v>
      </c>
      <c r="D149" s="26"/>
      <c r="E149" s="26"/>
      <c r="F149" s="26"/>
      <c r="G149" s="26"/>
      <c r="H149" s="26"/>
      <c r="I149" s="26"/>
      <c r="J149" s="133">
        <f>BK149</f>
        <v>267066.05000000005</v>
      </c>
      <c r="K149" s="26"/>
      <c r="L149" s="27"/>
      <c r="M149" s="62"/>
      <c r="N149" s="53"/>
      <c r="O149" s="63"/>
      <c r="P149" s="134">
        <f>P150+P209</f>
        <v>0</v>
      </c>
      <c r="Q149" s="63"/>
      <c r="R149" s="134">
        <f>R150+R209</f>
        <v>0</v>
      </c>
      <c r="S149" s="63"/>
      <c r="T149" s="135">
        <f>T150+T209</f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T149" s="14" t="s">
        <v>70</v>
      </c>
      <c r="AU149" s="14" t="s">
        <v>202</v>
      </c>
      <c r="BK149" s="136">
        <f>BK150+BK209</f>
        <v>267066.05000000005</v>
      </c>
    </row>
    <row r="150" spans="1:65" s="12" customFormat="1" ht="25.9" customHeight="1">
      <c r="B150" s="137"/>
      <c r="D150" s="138" t="s">
        <v>70</v>
      </c>
      <c r="E150" s="139" t="s">
        <v>224</v>
      </c>
      <c r="F150" s="139" t="s">
        <v>225</v>
      </c>
      <c r="J150" s="140">
        <f>BK150</f>
        <v>94161.299999999988</v>
      </c>
      <c r="L150" s="137"/>
      <c r="M150" s="141"/>
      <c r="N150" s="142"/>
      <c r="O150" s="142"/>
      <c r="P150" s="143">
        <f>P151+P155+P161+P173+P184+P190+P195+P202+P207</f>
        <v>0</v>
      </c>
      <c r="Q150" s="142"/>
      <c r="R150" s="143">
        <f>R151+R155+R161+R173+R184+R190+R195+R202+R207</f>
        <v>0</v>
      </c>
      <c r="S150" s="142"/>
      <c r="T150" s="144">
        <f>T151+T155+T161+T173+T184+T190+T195+T202+T207</f>
        <v>0</v>
      </c>
      <c r="AR150" s="138" t="s">
        <v>78</v>
      </c>
      <c r="AT150" s="145" t="s">
        <v>70</v>
      </c>
      <c r="AU150" s="145" t="s">
        <v>71</v>
      </c>
      <c r="AY150" s="138" t="s">
        <v>226</v>
      </c>
      <c r="BK150" s="146">
        <f>BK151+BK155+BK161+BK173+BK184+BK190+BK195+BK202+BK207</f>
        <v>94161.299999999988</v>
      </c>
    </row>
    <row r="151" spans="1:65" s="12" customFormat="1" ht="22.9" customHeight="1">
      <c r="B151" s="137"/>
      <c r="D151" s="138" t="s">
        <v>70</v>
      </c>
      <c r="E151" s="147" t="s">
        <v>78</v>
      </c>
      <c r="F151" s="147" t="s">
        <v>349</v>
      </c>
      <c r="J151" s="148">
        <f>BK151</f>
        <v>127.31</v>
      </c>
      <c r="L151" s="137"/>
      <c r="M151" s="141"/>
      <c r="N151" s="142"/>
      <c r="O151" s="142"/>
      <c r="P151" s="143">
        <f>SUM(P152:P154)</f>
        <v>0</v>
      </c>
      <c r="Q151" s="142"/>
      <c r="R151" s="143">
        <f>SUM(R152:R154)</f>
        <v>0</v>
      </c>
      <c r="S151" s="142"/>
      <c r="T151" s="144">
        <f>SUM(T152:T154)</f>
        <v>0</v>
      </c>
      <c r="AR151" s="138" t="s">
        <v>78</v>
      </c>
      <c r="AT151" s="145" t="s">
        <v>70</v>
      </c>
      <c r="AU151" s="145" t="s">
        <v>78</v>
      </c>
      <c r="AY151" s="138" t="s">
        <v>226</v>
      </c>
      <c r="BK151" s="146">
        <f>SUM(BK152:BK154)</f>
        <v>127.31</v>
      </c>
    </row>
    <row r="152" spans="1:65" s="2" customFormat="1" ht="21.75" customHeight="1">
      <c r="A152" s="26"/>
      <c r="B152" s="149"/>
      <c r="C152" s="150" t="s">
        <v>78</v>
      </c>
      <c r="D152" s="150" t="s">
        <v>229</v>
      </c>
      <c r="E152" s="151" t="s">
        <v>350</v>
      </c>
      <c r="F152" s="152" t="s">
        <v>351</v>
      </c>
      <c r="G152" s="153" t="s">
        <v>352</v>
      </c>
      <c r="H152" s="154">
        <v>3.36</v>
      </c>
      <c r="I152" s="155">
        <v>33.340000000000003</v>
      </c>
      <c r="J152" s="155">
        <f>ROUND(I152*H152,2)</f>
        <v>112.02</v>
      </c>
      <c r="K152" s="156"/>
      <c r="L152" s="27"/>
      <c r="M152" s="157" t="s">
        <v>1</v>
      </c>
      <c r="N152" s="158" t="s">
        <v>37</v>
      </c>
      <c r="O152" s="159">
        <v>0</v>
      </c>
      <c r="P152" s="159">
        <f>O152*H152</f>
        <v>0</v>
      </c>
      <c r="Q152" s="159">
        <v>0</v>
      </c>
      <c r="R152" s="159">
        <f>Q152*H152</f>
        <v>0</v>
      </c>
      <c r="S152" s="159">
        <v>0</v>
      </c>
      <c r="T152" s="160">
        <f>S152*H152</f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233</v>
      </c>
      <c r="AT152" s="161" t="s">
        <v>229</v>
      </c>
      <c r="AU152" s="161" t="s">
        <v>83</v>
      </c>
      <c r="AY152" s="14" t="s">
        <v>226</v>
      </c>
      <c r="BE152" s="162">
        <f>IF(N152="základná",J152,0)</f>
        <v>0</v>
      </c>
      <c r="BF152" s="162">
        <f>IF(N152="znížená",J152,0)</f>
        <v>112.02</v>
      </c>
      <c r="BG152" s="162">
        <f>IF(N152="zákl. prenesená",J152,0)</f>
        <v>0</v>
      </c>
      <c r="BH152" s="162">
        <f>IF(N152="zníž. prenesená",J152,0)</f>
        <v>0</v>
      </c>
      <c r="BI152" s="162">
        <f>IF(N152="nulová",J152,0)</f>
        <v>0</v>
      </c>
      <c r="BJ152" s="14" t="s">
        <v>83</v>
      </c>
      <c r="BK152" s="162">
        <f>ROUND(I152*H152,2)</f>
        <v>112.02</v>
      </c>
      <c r="BL152" s="14" t="s">
        <v>233</v>
      </c>
      <c r="BM152" s="161" t="s">
        <v>83</v>
      </c>
    </row>
    <row r="153" spans="1:65" s="2" customFormat="1" ht="37.9" customHeight="1">
      <c r="A153" s="26"/>
      <c r="B153" s="149"/>
      <c r="C153" s="150" t="s">
        <v>83</v>
      </c>
      <c r="D153" s="150" t="s">
        <v>229</v>
      </c>
      <c r="E153" s="151" t="s">
        <v>353</v>
      </c>
      <c r="F153" s="152" t="s">
        <v>354</v>
      </c>
      <c r="G153" s="153" t="s">
        <v>352</v>
      </c>
      <c r="H153" s="154">
        <v>1.008</v>
      </c>
      <c r="I153" s="155">
        <v>9.43</v>
      </c>
      <c r="J153" s="155">
        <f>ROUND(I153*H153,2)</f>
        <v>9.51</v>
      </c>
      <c r="K153" s="156"/>
      <c r="L153" s="27"/>
      <c r="M153" s="157" t="s">
        <v>1</v>
      </c>
      <c r="N153" s="158" t="s">
        <v>37</v>
      </c>
      <c r="O153" s="159">
        <v>0</v>
      </c>
      <c r="P153" s="159">
        <f>O153*H153</f>
        <v>0</v>
      </c>
      <c r="Q153" s="159">
        <v>0</v>
      </c>
      <c r="R153" s="159">
        <f>Q153*H153</f>
        <v>0</v>
      </c>
      <c r="S153" s="159">
        <v>0</v>
      </c>
      <c r="T153" s="160">
        <f>S153*H153</f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233</v>
      </c>
      <c r="AT153" s="161" t="s">
        <v>229</v>
      </c>
      <c r="AU153" s="161" t="s">
        <v>83</v>
      </c>
      <c r="AY153" s="14" t="s">
        <v>226</v>
      </c>
      <c r="BE153" s="162">
        <f>IF(N153="základná",J153,0)</f>
        <v>0</v>
      </c>
      <c r="BF153" s="162">
        <f>IF(N153="znížená",J153,0)</f>
        <v>9.51</v>
      </c>
      <c r="BG153" s="162">
        <f>IF(N153="zákl. prenesená",J153,0)</f>
        <v>0</v>
      </c>
      <c r="BH153" s="162">
        <f>IF(N153="zníž. prenesená",J153,0)</f>
        <v>0</v>
      </c>
      <c r="BI153" s="162">
        <f>IF(N153="nulová",J153,0)</f>
        <v>0</v>
      </c>
      <c r="BJ153" s="14" t="s">
        <v>83</v>
      </c>
      <c r="BK153" s="162">
        <f>ROUND(I153*H153,2)</f>
        <v>9.51</v>
      </c>
      <c r="BL153" s="14" t="s">
        <v>233</v>
      </c>
      <c r="BM153" s="161" t="s">
        <v>233</v>
      </c>
    </row>
    <row r="154" spans="1:65" s="2" customFormat="1" ht="24.2" customHeight="1">
      <c r="A154" s="26"/>
      <c r="B154" s="149"/>
      <c r="C154" s="150" t="s">
        <v>88</v>
      </c>
      <c r="D154" s="150" t="s">
        <v>229</v>
      </c>
      <c r="E154" s="151" t="s">
        <v>355</v>
      </c>
      <c r="F154" s="152" t="s">
        <v>356</v>
      </c>
      <c r="G154" s="153" t="s">
        <v>352</v>
      </c>
      <c r="H154" s="154">
        <v>3.36</v>
      </c>
      <c r="I154" s="155">
        <v>1.72</v>
      </c>
      <c r="J154" s="155">
        <f>ROUND(I154*H154,2)</f>
        <v>5.78</v>
      </c>
      <c r="K154" s="156"/>
      <c r="L154" s="27"/>
      <c r="M154" s="157" t="s">
        <v>1</v>
      </c>
      <c r="N154" s="158" t="s">
        <v>37</v>
      </c>
      <c r="O154" s="159">
        <v>0</v>
      </c>
      <c r="P154" s="159">
        <f>O154*H154</f>
        <v>0</v>
      </c>
      <c r="Q154" s="159">
        <v>0</v>
      </c>
      <c r="R154" s="159">
        <f>Q154*H154</f>
        <v>0</v>
      </c>
      <c r="S154" s="159">
        <v>0</v>
      </c>
      <c r="T154" s="160">
        <f>S154*H154</f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233</v>
      </c>
      <c r="AT154" s="161" t="s">
        <v>229</v>
      </c>
      <c r="AU154" s="161" t="s">
        <v>83</v>
      </c>
      <c r="AY154" s="14" t="s">
        <v>226</v>
      </c>
      <c r="BE154" s="162">
        <f>IF(N154="základná",J154,0)</f>
        <v>0</v>
      </c>
      <c r="BF154" s="162">
        <f>IF(N154="znížená",J154,0)</f>
        <v>5.78</v>
      </c>
      <c r="BG154" s="162">
        <f>IF(N154="zákl. prenesená",J154,0)</f>
        <v>0</v>
      </c>
      <c r="BH154" s="162">
        <f>IF(N154="zníž. prenesená",J154,0)</f>
        <v>0</v>
      </c>
      <c r="BI154" s="162">
        <f>IF(N154="nulová",J154,0)</f>
        <v>0</v>
      </c>
      <c r="BJ154" s="14" t="s">
        <v>83</v>
      </c>
      <c r="BK154" s="162">
        <f>ROUND(I154*H154,2)</f>
        <v>5.78</v>
      </c>
      <c r="BL154" s="14" t="s">
        <v>233</v>
      </c>
      <c r="BM154" s="161" t="s">
        <v>239</v>
      </c>
    </row>
    <row r="155" spans="1:65" s="12" customFormat="1" ht="22.9" customHeight="1">
      <c r="B155" s="137"/>
      <c r="D155" s="138" t="s">
        <v>70</v>
      </c>
      <c r="E155" s="147" t="s">
        <v>83</v>
      </c>
      <c r="F155" s="147" t="s">
        <v>357</v>
      </c>
      <c r="J155" s="148">
        <f>BK155</f>
        <v>823.31999999999994</v>
      </c>
      <c r="L155" s="137"/>
      <c r="M155" s="141"/>
      <c r="N155" s="142"/>
      <c r="O155" s="142"/>
      <c r="P155" s="143">
        <f>SUM(P156:P160)</f>
        <v>0</v>
      </c>
      <c r="Q155" s="142"/>
      <c r="R155" s="143">
        <f>SUM(R156:R160)</f>
        <v>0</v>
      </c>
      <c r="S155" s="142"/>
      <c r="T155" s="144">
        <f>SUM(T156:T160)</f>
        <v>0</v>
      </c>
      <c r="AR155" s="138" t="s">
        <v>78</v>
      </c>
      <c r="AT155" s="145" t="s">
        <v>70</v>
      </c>
      <c r="AU155" s="145" t="s">
        <v>78</v>
      </c>
      <c r="AY155" s="138" t="s">
        <v>226</v>
      </c>
      <c r="BK155" s="146">
        <f>SUM(BK156:BK160)</f>
        <v>823.31999999999994</v>
      </c>
    </row>
    <row r="156" spans="1:65" s="2" customFormat="1" ht="24.2" customHeight="1">
      <c r="A156" s="26"/>
      <c r="B156" s="149"/>
      <c r="C156" s="150" t="s">
        <v>233</v>
      </c>
      <c r="D156" s="150" t="s">
        <v>229</v>
      </c>
      <c r="E156" s="151" t="s">
        <v>358</v>
      </c>
      <c r="F156" s="152" t="s">
        <v>359</v>
      </c>
      <c r="G156" s="153" t="s">
        <v>352</v>
      </c>
      <c r="H156" s="154">
        <v>1.748</v>
      </c>
      <c r="I156" s="155">
        <v>97.15</v>
      </c>
      <c r="J156" s="155">
        <f>ROUND(I156*H156,2)</f>
        <v>169.82</v>
      </c>
      <c r="K156" s="156"/>
      <c r="L156" s="27"/>
      <c r="M156" s="157" t="s">
        <v>1</v>
      </c>
      <c r="N156" s="158" t="s">
        <v>37</v>
      </c>
      <c r="O156" s="159">
        <v>0</v>
      </c>
      <c r="P156" s="159">
        <f>O156*H156</f>
        <v>0</v>
      </c>
      <c r="Q156" s="159">
        <v>0</v>
      </c>
      <c r="R156" s="159">
        <f>Q156*H156</f>
        <v>0</v>
      </c>
      <c r="S156" s="159">
        <v>0</v>
      </c>
      <c r="T156" s="160">
        <f>S156*H156</f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233</v>
      </c>
      <c r="AT156" s="161" t="s">
        <v>229</v>
      </c>
      <c r="AU156" s="161" t="s">
        <v>83</v>
      </c>
      <c r="AY156" s="14" t="s">
        <v>226</v>
      </c>
      <c r="BE156" s="162">
        <f>IF(N156="základná",J156,0)</f>
        <v>0</v>
      </c>
      <c r="BF156" s="162">
        <f>IF(N156="znížená",J156,0)</f>
        <v>169.82</v>
      </c>
      <c r="BG156" s="162">
        <f>IF(N156="zákl. prenesená",J156,0)</f>
        <v>0</v>
      </c>
      <c r="BH156" s="162">
        <f>IF(N156="zníž. prenesená",J156,0)</f>
        <v>0</v>
      </c>
      <c r="BI156" s="162">
        <f>IF(N156="nulová",J156,0)</f>
        <v>0</v>
      </c>
      <c r="BJ156" s="14" t="s">
        <v>83</v>
      </c>
      <c r="BK156" s="162">
        <f>ROUND(I156*H156,2)</f>
        <v>169.82</v>
      </c>
      <c r="BL156" s="14" t="s">
        <v>233</v>
      </c>
      <c r="BM156" s="161" t="s">
        <v>243</v>
      </c>
    </row>
    <row r="157" spans="1:65" s="2" customFormat="1" ht="24.2" customHeight="1">
      <c r="A157" s="26"/>
      <c r="B157" s="149"/>
      <c r="C157" s="150" t="s">
        <v>244</v>
      </c>
      <c r="D157" s="150" t="s">
        <v>229</v>
      </c>
      <c r="E157" s="151" t="s">
        <v>360</v>
      </c>
      <c r="F157" s="152" t="s">
        <v>361</v>
      </c>
      <c r="G157" s="153" t="s">
        <v>242</v>
      </c>
      <c r="H157" s="154">
        <v>0.107</v>
      </c>
      <c r="I157" s="155">
        <v>0.4</v>
      </c>
      <c r="J157" s="155">
        <f>ROUND(I157*H157,2)</f>
        <v>0.04</v>
      </c>
      <c r="K157" s="156"/>
      <c r="L157" s="27"/>
      <c r="M157" s="157" t="s">
        <v>1</v>
      </c>
      <c r="N157" s="158" t="s">
        <v>37</v>
      </c>
      <c r="O157" s="159">
        <v>0</v>
      </c>
      <c r="P157" s="159">
        <f>O157*H157</f>
        <v>0</v>
      </c>
      <c r="Q157" s="159">
        <v>0</v>
      </c>
      <c r="R157" s="159">
        <f>Q157*H157</f>
        <v>0</v>
      </c>
      <c r="S157" s="159">
        <v>0</v>
      </c>
      <c r="T157" s="160">
        <f>S157*H157</f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233</v>
      </c>
      <c r="AT157" s="161" t="s">
        <v>229</v>
      </c>
      <c r="AU157" s="161" t="s">
        <v>83</v>
      </c>
      <c r="AY157" s="14" t="s">
        <v>226</v>
      </c>
      <c r="BE157" s="162">
        <f>IF(N157="základná",J157,0)</f>
        <v>0</v>
      </c>
      <c r="BF157" s="162">
        <f>IF(N157="znížená",J157,0)</f>
        <v>0.04</v>
      </c>
      <c r="BG157" s="162">
        <f>IF(N157="zákl. prenesená",J157,0)</f>
        <v>0</v>
      </c>
      <c r="BH157" s="162">
        <f>IF(N157="zníž. prenesená",J157,0)</f>
        <v>0</v>
      </c>
      <c r="BI157" s="162">
        <f>IF(N157="nulová",J157,0)</f>
        <v>0</v>
      </c>
      <c r="BJ157" s="14" t="s">
        <v>83</v>
      </c>
      <c r="BK157" s="162">
        <f>ROUND(I157*H157,2)</f>
        <v>0.04</v>
      </c>
      <c r="BL157" s="14" t="s">
        <v>233</v>
      </c>
      <c r="BM157" s="161" t="s">
        <v>247</v>
      </c>
    </row>
    <row r="158" spans="1:65" s="2" customFormat="1" ht="24.2" customHeight="1">
      <c r="A158" s="26"/>
      <c r="B158" s="149"/>
      <c r="C158" s="167" t="s">
        <v>239</v>
      </c>
      <c r="D158" s="167" t="s">
        <v>362</v>
      </c>
      <c r="E158" s="168" t="s">
        <v>363</v>
      </c>
      <c r="F158" s="169" t="s">
        <v>364</v>
      </c>
      <c r="G158" s="170" t="s">
        <v>238</v>
      </c>
      <c r="H158" s="171">
        <v>19.600000000000001</v>
      </c>
      <c r="I158" s="172">
        <v>1.87</v>
      </c>
      <c r="J158" s="172">
        <f>ROUND(I158*H158,2)</f>
        <v>36.65</v>
      </c>
      <c r="K158" s="173"/>
      <c r="L158" s="174"/>
      <c r="M158" s="175" t="s">
        <v>1</v>
      </c>
      <c r="N158" s="176" t="s">
        <v>37</v>
      </c>
      <c r="O158" s="159">
        <v>0</v>
      </c>
      <c r="P158" s="159">
        <f>O158*H158</f>
        <v>0</v>
      </c>
      <c r="Q158" s="159">
        <v>0</v>
      </c>
      <c r="R158" s="159">
        <f>Q158*H158</f>
        <v>0</v>
      </c>
      <c r="S158" s="159">
        <v>0</v>
      </c>
      <c r="T158" s="160">
        <f>S158*H158</f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243</v>
      </c>
      <c r="AT158" s="161" t="s">
        <v>362</v>
      </c>
      <c r="AU158" s="161" t="s">
        <v>83</v>
      </c>
      <c r="AY158" s="14" t="s">
        <v>226</v>
      </c>
      <c r="BE158" s="162">
        <f>IF(N158="základná",J158,0)</f>
        <v>0</v>
      </c>
      <c r="BF158" s="162">
        <f>IF(N158="znížená",J158,0)</f>
        <v>36.65</v>
      </c>
      <c r="BG158" s="162">
        <f>IF(N158="zákl. prenesená",J158,0)</f>
        <v>0</v>
      </c>
      <c r="BH158" s="162">
        <f>IF(N158="zníž. prenesená",J158,0)</f>
        <v>0</v>
      </c>
      <c r="BI158" s="162">
        <f>IF(N158="nulová",J158,0)</f>
        <v>0</v>
      </c>
      <c r="BJ158" s="14" t="s">
        <v>83</v>
      </c>
      <c r="BK158" s="162">
        <f>ROUND(I158*H158,2)</f>
        <v>36.65</v>
      </c>
      <c r="BL158" s="14" t="s">
        <v>233</v>
      </c>
      <c r="BM158" s="161" t="s">
        <v>250</v>
      </c>
    </row>
    <row r="159" spans="1:65" s="2" customFormat="1" ht="24.2" customHeight="1">
      <c r="A159" s="26"/>
      <c r="B159" s="149"/>
      <c r="C159" s="150" t="s">
        <v>251</v>
      </c>
      <c r="D159" s="150" t="s">
        <v>229</v>
      </c>
      <c r="E159" s="151" t="s">
        <v>365</v>
      </c>
      <c r="F159" s="152" t="s">
        <v>366</v>
      </c>
      <c r="G159" s="153" t="s">
        <v>352</v>
      </c>
      <c r="H159" s="154">
        <v>3.36</v>
      </c>
      <c r="I159" s="155">
        <v>95.85</v>
      </c>
      <c r="J159" s="155">
        <f>ROUND(I159*H159,2)</f>
        <v>322.06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>O159*H159</f>
        <v>0</v>
      </c>
      <c r="Q159" s="159">
        <v>0</v>
      </c>
      <c r="R159" s="159">
        <f>Q159*H159</f>
        <v>0</v>
      </c>
      <c r="S159" s="159">
        <v>0</v>
      </c>
      <c r="T159" s="160">
        <f>S159*H159</f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233</v>
      </c>
      <c r="AT159" s="161" t="s">
        <v>229</v>
      </c>
      <c r="AU159" s="161" t="s">
        <v>83</v>
      </c>
      <c r="AY159" s="14" t="s">
        <v>226</v>
      </c>
      <c r="BE159" s="162">
        <f>IF(N159="základná",J159,0)</f>
        <v>0</v>
      </c>
      <c r="BF159" s="162">
        <f>IF(N159="znížená",J159,0)</f>
        <v>322.06</v>
      </c>
      <c r="BG159" s="162">
        <f>IF(N159="zákl. prenesená",J159,0)</f>
        <v>0</v>
      </c>
      <c r="BH159" s="162">
        <f>IF(N159="zníž. prenesená",J159,0)</f>
        <v>0</v>
      </c>
      <c r="BI159" s="162">
        <f>IF(N159="nulová",J159,0)</f>
        <v>0</v>
      </c>
      <c r="BJ159" s="14" t="s">
        <v>83</v>
      </c>
      <c r="BK159" s="162">
        <f>ROUND(I159*H159,2)</f>
        <v>322.06</v>
      </c>
      <c r="BL159" s="14" t="s">
        <v>233</v>
      </c>
      <c r="BM159" s="161" t="s">
        <v>254</v>
      </c>
    </row>
    <row r="160" spans="1:65" s="2" customFormat="1" ht="16.5" customHeight="1">
      <c r="A160" s="26"/>
      <c r="B160" s="149"/>
      <c r="C160" s="150" t="s">
        <v>243</v>
      </c>
      <c r="D160" s="150" t="s">
        <v>229</v>
      </c>
      <c r="E160" s="151" t="s">
        <v>367</v>
      </c>
      <c r="F160" s="152" t="s">
        <v>368</v>
      </c>
      <c r="G160" s="153" t="s">
        <v>242</v>
      </c>
      <c r="H160" s="154">
        <v>0.13100000000000001</v>
      </c>
      <c r="I160" s="155">
        <v>2250</v>
      </c>
      <c r="J160" s="155">
        <f>ROUND(I160*H160,2)</f>
        <v>294.75</v>
      </c>
      <c r="K160" s="156"/>
      <c r="L160" s="27"/>
      <c r="M160" s="157" t="s">
        <v>1</v>
      </c>
      <c r="N160" s="158" t="s">
        <v>37</v>
      </c>
      <c r="O160" s="159">
        <v>0</v>
      </c>
      <c r="P160" s="159">
        <f>O160*H160</f>
        <v>0</v>
      </c>
      <c r="Q160" s="159">
        <v>0</v>
      </c>
      <c r="R160" s="159">
        <f>Q160*H160</f>
        <v>0</v>
      </c>
      <c r="S160" s="159">
        <v>0</v>
      </c>
      <c r="T160" s="160">
        <f>S160*H160</f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233</v>
      </c>
      <c r="AT160" s="161" t="s">
        <v>229</v>
      </c>
      <c r="AU160" s="161" t="s">
        <v>83</v>
      </c>
      <c r="AY160" s="14" t="s">
        <v>226</v>
      </c>
      <c r="BE160" s="162">
        <f>IF(N160="základná",J160,0)</f>
        <v>0</v>
      </c>
      <c r="BF160" s="162">
        <f>IF(N160="znížená",J160,0)</f>
        <v>294.75</v>
      </c>
      <c r="BG160" s="162">
        <f>IF(N160="zákl. prenesená",J160,0)</f>
        <v>0</v>
      </c>
      <c r="BH160" s="162">
        <f>IF(N160="zníž. prenesená",J160,0)</f>
        <v>0</v>
      </c>
      <c r="BI160" s="162">
        <f>IF(N160="nulová",J160,0)</f>
        <v>0</v>
      </c>
      <c r="BJ160" s="14" t="s">
        <v>83</v>
      </c>
      <c r="BK160" s="162">
        <f>ROUND(I160*H160,2)</f>
        <v>294.75</v>
      </c>
      <c r="BL160" s="14" t="s">
        <v>233</v>
      </c>
      <c r="BM160" s="161" t="s">
        <v>257</v>
      </c>
    </row>
    <row r="161" spans="1:65" s="12" customFormat="1" ht="22.9" customHeight="1">
      <c r="B161" s="137"/>
      <c r="D161" s="138" t="s">
        <v>70</v>
      </c>
      <c r="E161" s="147" t="s">
        <v>88</v>
      </c>
      <c r="F161" s="147" t="s">
        <v>369</v>
      </c>
      <c r="J161" s="148">
        <f>BK161</f>
        <v>44782.5</v>
      </c>
      <c r="L161" s="137"/>
      <c r="M161" s="141"/>
      <c r="N161" s="142"/>
      <c r="O161" s="142"/>
      <c r="P161" s="143">
        <f>SUM(P162:P172)</f>
        <v>0</v>
      </c>
      <c r="Q161" s="142"/>
      <c r="R161" s="143">
        <f>SUM(R162:R172)</f>
        <v>0</v>
      </c>
      <c r="S161" s="142"/>
      <c r="T161" s="144">
        <f>SUM(T162:T172)</f>
        <v>0</v>
      </c>
      <c r="AR161" s="138" t="s">
        <v>78</v>
      </c>
      <c r="AT161" s="145" t="s">
        <v>70</v>
      </c>
      <c r="AU161" s="145" t="s">
        <v>78</v>
      </c>
      <c r="AY161" s="138" t="s">
        <v>226</v>
      </c>
      <c r="BK161" s="146">
        <f>SUM(BK162:BK172)</f>
        <v>44782.5</v>
      </c>
    </row>
    <row r="162" spans="1:65" s="2" customFormat="1" ht="37.9" customHeight="1">
      <c r="A162" s="26"/>
      <c r="B162" s="149"/>
      <c r="C162" s="150" t="s">
        <v>227</v>
      </c>
      <c r="D162" s="150" t="s">
        <v>229</v>
      </c>
      <c r="E162" s="151" t="s">
        <v>370</v>
      </c>
      <c r="F162" s="152" t="s">
        <v>371</v>
      </c>
      <c r="G162" s="153" t="s">
        <v>352</v>
      </c>
      <c r="H162" s="154">
        <v>37.411999999999999</v>
      </c>
      <c r="I162" s="155">
        <v>295.5</v>
      </c>
      <c r="J162" s="155">
        <f t="shared" ref="J162:J172" si="0">ROUND(I162*H162,2)</f>
        <v>11055.25</v>
      </c>
      <c r="K162" s="156"/>
      <c r="L162" s="27"/>
      <c r="M162" s="157" t="s">
        <v>1</v>
      </c>
      <c r="N162" s="158" t="s">
        <v>37</v>
      </c>
      <c r="O162" s="159">
        <v>0</v>
      </c>
      <c r="P162" s="159">
        <f t="shared" ref="P162:P172" si="1">O162*H162</f>
        <v>0</v>
      </c>
      <c r="Q162" s="159">
        <v>0</v>
      </c>
      <c r="R162" s="159">
        <f t="shared" ref="R162:R172" si="2">Q162*H162</f>
        <v>0</v>
      </c>
      <c r="S162" s="159">
        <v>0</v>
      </c>
      <c r="T162" s="160">
        <f t="shared" ref="T162:T172" si="3">S162*H162</f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233</v>
      </c>
      <c r="AT162" s="161" t="s">
        <v>229</v>
      </c>
      <c r="AU162" s="161" t="s">
        <v>83</v>
      </c>
      <c r="AY162" s="14" t="s">
        <v>226</v>
      </c>
      <c r="BE162" s="162">
        <f t="shared" ref="BE162:BE172" si="4">IF(N162="základná",J162,0)</f>
        <v>0</v>
      </c>
      <c r="BF162" s="162">
        <f t="shared" ref="BF162:BF172" si="5">IF(N162="znížená",J162,0)</f>
        <v>11055.25</v>
      </c>
      <c r="BG162" s="162">
        <f t="shared" ref="BG162:BG172" si="6">IF(N162="zákl. prenesená",J162,0)</f>
        <v>0</v>
      </c>
      <c r="BH162" s="162">
        <f t="shared" ref="BH162:BH172" si="7">IF(N162="zníž. prenesená",J162,0)</f>
        <v>0</v>
      </c>
      <c r="BI162" s="162">
        <f t="shared" ref="BI162:BI172" si="8">IF(N162="nulová",J162,0)</f>
        <v>0</v>
      </c>
      <c r="BJ162" s="14" t="s">
        <v>83</v>
      </c>
      <c r="BK162" s="162">
        <f t="shared" ref="BK162:BK172" si="9">ROUND(I162*H162,2)</f>
        <v>11055.25</v>
      </c>
      <c r="BL162" s="14" t="s">
        <v>233</v>
      </c>
      <c r="BM162" s="161" t="s">
        <v>260</v>
      </c>
    </row>
    <row r="163" spans="1:65" s="2" customFormat="1" ht="37.9" customHeight="1">
      <c r="A163" s="26"/>
      <c r="B163" s="149"/>
      <c r="C163" s="150" t="s">
        <v>247</v>
      </c>
      <c r="D163" s="150" t="s">
        <v>229</v>
      </c>
      <c r="E163" s="151" t="s">
        <v>372</v>
      </c>
      <c r="F163" s="152" t="s">
        <v>373</v>
      </c>
      <c r="G163" s="153" t="s">
        <v>352</v>
      </c>
      <c r="H163" s="154">
        <v>10.210000000000001</v>
      </c>
      <c r="I163" s="155">
        <v>201.3</v>
      </c>
      <c r="J163" s="155">
        <f t="shared" si="0"/>
        <v>2055.27</v>
      </c>
      <c r="K163" s="156"/>
      <c r="L163" s="27"/>
      <c r="M163" s="157" t="s">
        <v>1</v>
      </c>
      <c r="N163" s="158" t="s">
        <v>37</v>
      </c>
      <c r="O163" s="159">
        <v>0</v>
      </c>
      <c r="P163" s="159">
        <f t="shared" si="1"/>
        <v>0</v>
      </c>
      <c r="Q163" s="159">
        <v>0</v>
      </c>
      <c r="R163" s="159">
        <f t="shared" si="2"/>
        <v>0</v>
      </c>
      <c r="S163" s="159">
        <v>0</v>
      </c>
      <c r="T163" s="160">
        <f t="shared" si="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233</v>
      </c>
      <c r="AT163" s="161" t="s">
        <v>229</v>
      </c>
      <c r="AU163" s="161" t="s">
        <v>83</v>
      </c>
      <c r="AY163" s="14" t="s">
        <v>226</v>
      </c>
      <c r="BE163" s="162">
        <f t="shared" si="4"/>
        <v>0</v>
      </c>
      <c r="BF163" s="162">
        <f t="shared" si="5"/>
        <v>2055.27</v>
      </c>
      <c r="BG163" s="162">
        <f t="shared" si="6"/>
        <v>0</v>
      </c>
      <c r="BH163" s="162">
        <f t="shared" si="7"/>
        <v>0</v>
      </c>
      <c r="BI163" s="162">
        <f t="shared" si="8"/>
        <v>0</v>
      </c>
      <c r="BJ163" s="14" t="s">
        <v>83</v>
      </c>
      <c r="BK163" s="162">
        <f t="shared" si="9"/>
        <v>2055.27</v>
      </c>
      <c r="BL163" s="14" t="s">
        <v>233</v>
      </c>
      <c r="BM163" s="161" t="s">
        <v>7</v>
      </c>
    </row>
    <row r="164" spans="1:65" s="2" customFormat="1" ht="24.2" customHeight="1">
      <c r="A164" s="26"/>
      <c r="B164" s="149"/>
      <c r="C164" s="150" t="s">
        <v>263</v>
      </c>
      <c r="D164" s="150" t="s">
        <v>229</v>
      </c>
      <c r="E164" s="151" t="s">
        <v>374</v>
      </c>
      <c r="F164" s="152" t="s">
        <v>375</v>
      </c>
      <c r="G164" s="153" t="s">
        <v>269</v>
      </c>
      <c r="H164" s="154">
        <v>14</v>
      </c>
      <c r="I164" s="155">
        <v>27.92</v>
      </c>
      <c r="J164" s="155">
        <f t="shared" si="0"/>
        <v>390.88</v>
      </c>
      <c r="K164" s="156"/>
      <c r="L164" s="27"/>
      <c r="M164" s="157" t="s">
        <v>1</v>
      </c>
      <c r="N164" s="158" t="s">
        <v>37</v>
      </c>
      <c r="O164" s="159">
        <v>0</v>
      </c>
      <c r="P164" s="159">
        <f t="shared" si="1"/>
        <v>0</v>
      </c>
      <c r="Q164" s="159">
        <v>0</v>
      </c>
      <c r="R164" s="159">
        <f t="shared" si="2"/>
        <v>0</v>
      </c>
      <c r="S164" s="159">
        <v>0</v>
      </c>
      <c r="T164" s="160">
        <f t="shared" si="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233</v>
      </c>
      <c r="AT164" s="161" t="s">
        <v>229</v>
      </c>
      <c r="AU164" s="161" t="s">
        <v>83</v>
      </c>
      <c r="AY164" s="14" t="s">
        <v>226</v>
      </c>
      <c r="BE164" s="162">
        <f t="shared" si="4"/>
        <v>0</v>
      </c>
      <c r="BF164" s="162">
        <f t="shared" si="5"/>
        <v>390.88</v>
      </c>
      <c r="BG164" s="162">
        <f t="shared" si="6"/>
        <v>0</v>
      </c>
      <c r="BH164" s="162">
        <f t="shared" si="7"/>
        <v>0</v>
      </c>
      <c r="BI164" s="162">
        <f t="shared" si="8"/>
        <v>0</v>
      </c>
      <c r="BJ164" s="14" t="s">
        <v>83</v>
      </c>
      <c r="BK164" s="162">
        <f t="shared" si="9"/>
        <v>390.88</v>
      </c>
      <c r="BL164" s="14" t="s">
        <v>233</v>
      </c>
      <c r="BM164" s="161" t="s">
        <v>266</v>
      </c>
    </row>
    <row r="165" spans="1:65" s="2" customFormat="1" ht="24.2" customHeight="1">
      <c r="A165" s="26"/>
      <c r="B165" s="149"/>
      <c r="C165" s="150" t="s">
        <v>250</v>
      </c>
      <c r="D165" s="150" t="s">
        <v>229</v>
      </c>
      <c r="E165" s="151" t="s">
        <v>376</v>
      </c>
      <c r="F165" s="152" t="s">
        <v>377</v>
      </c>
      <c r="G165" s="153" t="s">
        <v>269</v>
      </c>
      <c r="H165" s="154">
        <v>7</v>
      </c>
      <c r="I165" s="155">
        <v>95.29</v>
      </c>
      <c r="J165" s="155">
        <f t="shared" si="0"/>
        <v>667.03</v>
      </c>
      <c r="K165" s="156"/>
      <c r="L165" s="27"/>
      <c r="M165" s="157" t="s">
        <v>1</v>
      </c>
      <c r="N165" s="158" t="s">
        <v>37</v>
      </c>
      <c r="O165" s="159">
        <v>0</v>
      </c>
      <c r="P165" s="159">
        <f t="shared" si="1"/>
        <v>0</v>
      </c>
      <c r="Q165" s="159">
        <v>0</v>
      </c>
      <c r="R165" s="159">
        <f t="shared" si="2"/>
        <v>0</v>
      </c>
      <c r="S165" s="159">
        <v>0</v>
      </c>
      <c r="T165" s="160">
        <f t="shared" si="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233</v>
      </c>
      <c r="AT165" s="161" t="s">
        <v>229</v>
      </c>
      <c r="AU165" s="161" t="s">
        <v>83</v>
      </c>
      <c r="AY165" s="14" t="s">
        <v>226</v>
      </c>
      <c r="BE165" s="162">
        <f t="shared" si="4"/>
        <v>0</v>
      </c>
      <c r="BF165" s="162">
        <f t="shared" si="5"/>
        <v>667.03</v>
      </c>
      <c r="BG165" s="162">
        <f t="shared" si="6"/>
        <v>0</v>
      </c>
      <c r="BH165" s="162">
        <f t="shared" si="7"/>
        <v>0</v>
      </c>
      <c r="BI165" s="162">
        <f t="shared" si="8"/>
        <v>0</v>
      </c>
      <c r="BJ165" s="14" t="s">
        <v>83</v>
      </c>
      <c r="BK165" s="162">
        <f t="shared" si="9"/>
        <v>667.03</v>
      </c>
      <c r="BL165" s="14" t="s">
        <v>233</v>
      </c>
      <c r="BM165" s="161" t="s">
        <v>270</v>
      </c>
    </row>
    <row r="166" spans="1:65" s="2" customFormat="1" ht="24.2" customHeight="1">
      <c r="A166" s="26"/>
      <c r="B166" s="149"/>
      <c r="C166" s="150" t="s">
        <v>273</v>
      </c>
      <c r="D166" s="150" t="s">
        <v>229</v>
      </c>
      <c r="E166" s="151" t="s">
        <v>378</v>
      </c>
      <c r="F166" s="152" t="s">
        <v>379</v>
      </c>
      <c r="G166" s="153" t="s">
        <v>269</v>
      </c>
      <c r="H166" s="154">
        <v>4</v>
      </c>
      <c r="I166" s="155">
        <v>124.19</v>
      </c>
      <c r="J166" s="155">
        <f t="shared" si="0"/>
        <v>496.76</v>
      </c>
      <c r="K166" s="156"/>
      <c r="L166" s="27"/>
      <c r="M166" s="157" t="s">
        <v>1</v>
      </c>
      <c r="N166" s="158" t="s">
        <v>37</v>
      </c>
      <c r="O166" s="159">
        <v>0</v>
      </c>
      <c r="P166" s="159">
        <f t="shared" si="1"/>
        <v>0</v>
      </c>
      <c r="Q166" s="159">
        <v>0</v>
      </c>
      <c r="R166" s="159">
        <f t="shared" si="2"/>
        <v>0</v>
      </c>
      <c r="S166" s="159">
        <v>0</v>
      </c>
      <c r="T166" s="160">
        <f t="shared" si="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233</v>
      </c>
      <c r="AT166" s="161" t="s">
        <v>229</v>
      </c>
      <c r="AU166" s="161" t="s">
        <v>83</v>
      </c>
      <c r="AY166" s="14" t="s">
        <v>226</v>
      </c>
      <c r="BE166" s="162">
        <f t="shared" si="4"/>
        <v>0</v>
      </c>
      <c r="BF166" s="162">
        <f t="shared" si="5"/>
        <v>496.76</v>
      </c>
      <c r="BG166" s="162">
        <f t="shared" si="6"/>
        <v>0</v>
      </c>
      <c r="BH166" s="162">
        <f t="shared" si="7"/>
        <v>0</v>
      </c>
      <c r="BI166" s="162">
        <f t="shared" si="8"/>
        <v>0</v>
      </c>
      <c r="BJ166" s="14" t="s">
        <v>83</v>
      </c>
      <c r="BK166" s="162">
        <f t="shared" si="9"/>
        <v>496.76</v>
      </c>
      <c r="BL166" s="14" t="s">
        <v>233</v>
      </c>
      <c r="BM166" s="161" t="s">
        <v>276</v>
      </c>
    </row>
    <row r="167" spans="1:65" s="2" customFormat="1" ht="24.2" customHeight="1">
      <c r="A167" s="26"/>
      <c r="B167" s="149"/>
      <c r="C167" s="150" t="s">
        <v>254</v>
      </c>
      <c r="D167" s="150" t="s">
        <v>229</v>
      </c>
      <c r="E167" s="151" t="s">
        <v>380</v>
      </c>
      <c r="F167" s="152" t="s">
        <v>381</v>
      </c>
      <c r="G167" s="153" t="s">
        <v>242</v>
      </c>
      <c r="H167" s="154">
        <v>4.46</v>
      </c>
      <c r="I167" s="155">
        <v>1045</v>
      </c>
      <c r="J167" s="155">
        <f t="shared" si="0"/>
        <v>4660.7</v>
      </c>
      <c r="K167" s="156"/>
      <c r="L167" s="27"/>
      <c r="M167" s="157" t="s">
        <v>1</v>
      </c>
      <c r="N167" s="158" t="s">
        <v>37</v>
      </c>
      <c r="O167" s="159">
        <v>0</v>
      </c>
      <c r="P167" s="159">
        <f t="shared" si="1"/>
        <v>0</v>
      </c>
      <c r="Q167" s="159">
        <v>0</v>
      </c>
      <c r="R167" s="159">
        <f t="shared" si="2"/>
        <v>0</v>
      </c>
      <c r="S167" s="159">
        <v>0</v>
      </c>
      <c r="T167" s="160">
        <f t="shared" si="3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233</v>
      </c>
      <c r="AT167" s="161" t="s">
        <v>229</v>
      </c>
      <c r="AU167" s="161" t="s">
        <v>83</v>
      </c>
      <c r="AY167" s="14" t="s">
        <v>226</v>
      </c>
      <c r="BE167" s="162">
        <f t="shared" si="4"/>
        <v>0</v>
      </c>
      <c r="BF167" s="162">
        <f t="shared" si="5"/>
        <v>4660.7</v>
      </c>
      <c r="BG167" s="162">
        <f t="shared" si="6"/>
        <v>0</v>
      </c>
      <c r="BH167" s="162">
        <f t="shared" si="7"/>
        <v>0</v>
      </c>
      <c r="BI167" s="162">
        <f t="shared" si="8"/>
        <v>0</v>
      </c>
      <c r="BJ167" s="14" t="s">
        <v>83</v>
      </c>
      <c r="BK167" s="162">
        <f t="shared" si="9"/>
        <v>4660.7</v>
      </c>
      <c r="BL167" s="14" t="s">
        <v>233</v>
      </c>
      <c r="BM167" s="161" t="s">
        <v>279</v>
      </c>
    </row>
    <row r="168" spans="1:65" s="2" customFormat="1" ht="24.2" customHeight="1">
      <c r="A168" s="26"/>
      <c r="B168" s="149"/>
      <c r="C168" s="167" t="s">
        <v>280</v>
      </c>
      <c r="D168" s="167" t="s">
        <v>362</v>
      </c>
      <c r="E168" s="168" t="s">
        <v>382</v>
      </c>
      <c r="F168" s="169" t="s">
        <v>383</v>
      </c>
      <c r="G168" s="170" t="s">
        <v>242</v>
      </c>
      <c r="H168" s="171">
        <v>4.46</v>
      </c>
      <c r="I168" s="172">
        <v>3960</v>
      </c>
      <c r="J168" s="172">
        <f t="shared" si="0"/>
        <v>17661.599999999999</v>
      </c>
      <c r="K168" s="173"/>
      <c r="L168" s="174"/>
      <c r="M168" s="175" t="s">
        <v>1</v>
      </c>
      <c r="N168" s="176" t="s">
        <v>37</v>
      </c>
      <c r="O168" s="159">
        <v>0</v>
      </c>
      <c r="P168" s="159">
        <f t="shared" si="1"/>
        <v>0</v>
      </c>
      <c r="Q168" s="159">
        <v>0</v>
      </c>
      <c r="R168" s="159">
        <f t="shared" si="2"/>
        <v>0</v>
      </c>
      <c r="S168" s="159">
        <v>0</v>
      </c>
      <c r="T168" s="160">
        <f t="shared" si="3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243</v>
      </c>
      <c r="AT168" s="161" t="s">
        <v>362</v>
      </c>
      <c r="AU168" s="161" t="s">
        <v>83</v>
      </c>
      <c r="AY168" s="14" t="s">
        <v>226</v>
      </c>
      <c r="BE168" s="162">
        <f t="shared" si="4"/>
        <v>0</v>
      </c>
      <c r="BF168" s="162">
        <f t="shared" si="5"/>
        <v>17661.599999999999</v>
      </c>
      <c r="BG168" s="162">
        <f t="shared" si="6"/>
        <v>0</v>
      </c>
      <c r="BH168" s="162">
        <f t="shared" si="7"/>
        <v>0</v>
      </c>
      <c r="BI168" s="162">
        <f t="shared" si="8"/>
        <v>0</v>
      </c>
      <c r="BJ168" s="14" t="s">
        <v>83</v>
      </c>
      <c r="BK168" s="162">
        <f t="shared" si="9"/>
        <v>17661.599999999999</v>
      </c>
      <c r="BL168" s="14" t="s">
        <v>233</v>
      </c>
      <c r="BM168" s="161" t="s">
        <v>283</v>
      </c>
    </row>
    <row r="169" spans="1:65" s="2" customFormat="1" ht="24.2" customHeight="1">
      <c r="A169" s="26"/>
      <c r="B169" s="149"/>
      <c r="C169" s="150" t="s">
        <v>257</v>
      </c>
      <c r="D169" s="150" t="s">
        <v>229</v>
      </c>
      <c r="E169" s="151" t="s">
        <v>384</v>
      </c>
      <c r="F169" s="152" t="s">
        <v>385</v>
      </c>
      <c r="G169" s="153" t="s">
        <v>238</v>
      </c>
      <c r="H169" s="154">
        <v>6.391</v>
      </c>
      <c r="I169" s="155">
        <v>75.73</v>
      </c>
      <c r="J169" s="155">
        <f t="shared" si="0"/>
        <v>483.99</v>
      </c>
      <c r="K169" s="156"/>
      <c r="L169" s="27"/>
      <c r="M169" s="157" t="s">
        <v>1</v>
      </c>
      <c r="N169" s="158" t="s">
        <v>37</v>
      </c>
      <c r="O169" s="159">
        <v>0</v>
      </c>
      <c r="P169" s="159">
        <f t="shared" si="1"/>
        <v>0</v>
      </c>
      <c r="Q169" s="159">
        <v>0</v>
      </c>
      <c r="R169" s="159">
        <f t="shared" si="2"/>
        <v>0</v>
      </c>
      <c r="S169" s="159">
        <v>0</v>
      </c>
      <c r="T169" s="160">
        <f t="shared" si="3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233</v>
      </c>
      <c r="AT169" s="161" t="s">
        <v>229</v>
      </c>
      <c r="AU169" s="161" t="s">
        <v>83</v>
      </c>
      <c r="AY169" s="14" t="s">
        <v>226</v>
      </c>
      <c r="BE169" s="162">
        <f t="shared" si="4"/>
        <v>0</v>
      </c>
      <c r="BF169" s="162">
        <f t="shared" si="5"/>
        <v>483.99</v>
      </c>
      <c r="BG169" s="162">
        <f t="shared" si="6"/>
        <v>0</v>
      </c>
      <c r="BH169" s="162">
        <f t="shared" si="7"/>
        <v>0</v>
      </c>
      <c r="BI169" s="162">
        <f t="shared" si="8"/>
        <v>0</v>
      </c>
      <c r="BJ169" s="14" t="s">
        <v>83</v>
      </c>
      <c r="BK169" s="162">
        <f t="shared" si="9"/>
        <v>483.99</v>
      </c>
      <c r="BL169" s="14" t="s">
        <v>233</v>
      </c>
      <c r="BM169" s="161" t="s">
        <v>288</v>
      </c>
    </row>
    <row r="170" spans="1:65" s="2" customFormat="1" ht="33" customHeight="1">
      <c r="A170" s="26"/>
      <c r="B170" s="149"/>
      <c r="C170" s="150" t="s">
        <v>293</v>
      </c>
      <c r="D170" s="150" t="s">
        <v>229</v>
      </c>
      <c r="E170" s="151" t="s">
        <v>386</v>
      </c>
      <c r="F170" s="152" t="s">
        <v>387</v>
      </c>
      <c r="G170" s="153" t="s">
        <v>238</v>
      </c>
      <c r="H170" s="154">
        <v>200.21199999999999</v>
      </c>
      <c r="I170" s="155">
        <v>33.1</v>
      </c>
      <c r="J170" s="155">
        <f t="shared" si="0"/>
        <v>6627.02</v>
      </c>
      <c r="K170" s="156"/>
      <c r="L170" s="27"/>
      <c r="M170" s="157" t="s">
        <v>1</v>
      </c>
      <c r="N170" s="158" t="s">
        <v>37</v>
      </c>
      <c r="O170" s="159">
        <v>0</v>
      </c>
      <c r="P170" s="159">
        <f t="shared" si="1"/>
        <v>0</v>
      </c>
      <c r="Q170" s="159">
        <v>0</v>
      </c>
      <c r="R170" s="159">
        <f t="shared" si="2"/>
        <v>0</v>
      </c>
      <c r="S170" s="159">
        <v>0</v>
      </c>
      <c r="T170" s="160">
        <f t="shared" si="3"/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233</v>
      </c>
      <c r="AT170" s="161" t="s">
        <v>229</v>
      </c>
      <c r="AU170" s="161" t="s">
        <v>83</v>
      </c>
      <c r="AY170" s="14" t="s">
        <v>226</v>
      </c>
      <c r="BE170" s="162">
        <f t="shared" si="4"/>
        <v>0</v>
      </c>
      <c r="BF170" s="162">
        <f t="shared" si="5"/>
        <v>6627.02</v>
      </c>
      <c r="BG170" s="162">
        <f t="shared" si="6"/>
        <v>0</v>
      </c>
      <c r="BH170" s="162">
        <f t="shared" si="7"/>
        <v>0</v>
      </c>
      <c r="BI170" s="162">
        <f t="shared" si="8"/>
        <v>0</v>
      </c>
      <c r="BJ170" s="14" t="s">
        <v>83</v>
      </c>
      <c r="BK170" s="162">
        <f t="shared" si="9"/>
        <v>6627.02</v>
      </c>
      <c r="BL170" s="14" t="s">
        <v>233</v>
      </c>
      <c r="BM170" s="161" t="s">
        <v>296</v>
      </c>
    </row>
    <row r="171" spans="1:65" s="2" customFormat="1" ht="33" customHeight="1">
      <c r="A171" s="26"/>
      <c r="B171" s="149"/>
      <c r="C171" s="150" t="s">
        <v>260</v>
      </c>
      <c r="D171" s="150" t="s">
        <v>229</v>
      </c>
      <c r="E171" s="151" t="s">
        <v>388</v>
      </c>
      <c r="F171" s="152" t="s">
        <v>389</v>
      </c>
      <c r="G171" s="153" t="s">
        <v>232</v>
      </c>
      <c r="H171" s="154">
        <v>56.04</v>
      </c>
      <c r="I171" s="155">
        <v>2.23</v>
      </c>
      <c r="J171" s="155">
        <f t="shared" si="0"/>
        <v>124.97</v>
      </c>
      <c r="K171" s="156"/>
      <c r="L171" s="27"/>
      <c r="M171" s="157" t="s">
        <v>1</v>
      </c>
      <c r="N171" s="158" t="s">
        <v>37</v>
      </c>
      <c r="O171" s="159">
        <v>0</v>
      </c>
      <c r="P171" s="159">
        <f t="shared" si="1"/>
        <v>0</v>
      </c>
      <c r="Q171" s="159">
        <v>0</v>
      </c>
      <c r="R171" s="159">
        <f t="shared" si="2"/>
        <v>0</v>
      </c>
      <c r="S171" s="159">
        <v>0</v>
      </c>
      <c r="T171" s="160">
        <f t="shared" si="3"/>
        <v>0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R171" s="161" t="s">
        <v>233</v>
      </c>
      <c r="AT171" s="161" t="s">
        <v>229</v>
      </c>
      <c r="AU171" s="161" t="s">
        <v>83</v>
      </c>
      <c r="AY171" s="14" t="s">
        <v>226</v>
      </c>
      <c r="BE171" s="162">
        <f t="shared" si="4"/>
        <v>0</v>
      </c>
      <c r="BF171" s="162">
        <f t="shared" si="5"/>
        <v>124.97</v>
      </c>
      <c r="BG171" s="162">
        <f t="shared" si="6"/>
        <v>0</v>
      </c>
      <c r="BH171" s="162">
        <f t="shared" si="7"/>
        <v>0</v>
      </c>
      <c r="BI171" s="162">
        <f t="shared" si="8"/>
        <v>0</v>
      </c>
      <c r="BJ171" s="14" t="s">
        <v>83</v>
      </c>
      <c r="BK171" s="162">
        <f t="shared" si="9"/>
        <v>124.97</v>
      </c>
      <c r="BL171" s="14" t="s">
        <v>233</v>
      </c>
      <c r="BM171" s="161" t="s">
        <v>299</v>
      </c>
    </row>
    <row r="172" spans="1:65" s="2" customFormat="1" ht="24.2" customHeight="1">
      <c r="A172" s="26"/>
      <c r="B172" s="149"/>
      <c r="C172" s="150" t="s">
        <v>300</v>
      </c>
      <c r="D172" s="150" t="s">
        <v>229</v>
      </c>
      <c r="E172" s="151" t="s">
        <v>390</v>
      </c>
      <c r="F172" s="152" t="s">
        <v>391</v>
      </c>
      <c r="G172" s="153" t="s">
        <v>238</v>
      </c>
      <c r="H172" s="154">
        <v>24.99</v>
      </c>
      <c r="I172" s="155">
        <v>22.37</v>
      </c>
      <c r="J172" s="155">
        <f t="shared" si="0"/>
        <v>559.03</v>
      </c>
      <c r="K172" s="156"/>
      <c r="L172" s="27"/>
      <c r="M172" s="157" t="s">
        <v>1</v>
      </c>
      <c r="N172" s="158" t="s">
        <v>37</v>
      </c>
      <c r="O172" s="159">
        <v>0</v>
      </c>
      <c r="P172" s="159">
        <f t="shared" si="1"/>
        <v>0</v>
      </c>
      <c r="Q172" s="159">
        <v>0</v>
      </c>
      <c r="R172" s="159">
        <f t="shared" si="2"/>
        <v>0</v>
      </c>
      <c r="S172" s="159">
        <v>0</v>
      </c>
      <c r="T172" s="160">
        <f t="shared" si="3"/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233</v>
      </c>
      <c r="AT172" s="161" t="s">
        <v>229</v>
      </c>
      <c r="AU172" s="161" t="s">
        <v>83</v>
      </c>
      <c r="AY172" s="14" t="s">
        <v>226</v>
      </c>
      <c r="BE172" s="162">
        <f t="shared" si="4"/>
        <v>0</v>
      </c>
      <c r="BF172" s="162">
        <f t="shared" si="5"/>
        <v>559.03</v>
      </c>
      <c r="BG172" s="162">
        <f t="shared" si="6"/>
        <v>0</v>
      </c>
      <c r="BH172" s="162">
        <f t="shared" si="7"/>
        <v>0</v>
      </c>
      <c r="BI172" s="162">
        <f t="shared" si="8"/>
        <v>0</v>
      </c>
      <c r="BJ172" s="14" t="s">
        <v>83</v>
      </c>
      <c r="BK172" s="162">
        <f t="shared" si="9"/>
        <v>559.03</v>
      </c>
      <c r="BL172" s="14" t="s">
        <v>233</v>
      </c>
      <c r="BM172" s="161" t="s">
        <v>303</v>
      </c>
    </row>
    <row r="173" spans="1:65" s="12" customFormat="1" ht="22.9" customHeight="1">
      <c r="B173" s="137"/>
      <c r="D173" s="138" t="s">
        <v>70</v>
      </c>
      <c r="E173" s="147" t="s">
        <v>239</v>
      </c>
      <c r="F173" s="147" t="s">
        <v>392</v>
      </c>
      <c r="J173" s="148">
        <f>BK173</f>
        <v>9062.2800000000007</v>
      </c>
      <c r="L173" s="137"/>
      <c r="M173" s="141"/>
      <c r="N173" s="142"/>
      <c r="O173" s="142"/>
      <c r="P173" s="143">
        <f>SUM(P174:P183)</f>
        <v>0</v>
      </c>
      <c r="Q173" s="142"/>
      <c r="R173" s="143">
        <f>SUM(R174:R183)</f>
        <v>0</v>
      </c>
      <c r="S173" s="142"/>
      <c r="T173" s="144">
        <f>SUM(T174:T183)</f>
        <v>0</v>
      </c>
      <c r="AR173" s="138" t="s">
        <v>78</v>
      </c>
      <c r="AT173" s="145" t="s">
        <v>70</v>
      </c>
      <c r="AU173" s="145" t="s">
        <v>78</v>
      </c>
      <c r="AY173" s="138" t="s">
        <v>226</v>
      </c>
      <c r="BK173" s="146">
        <f>SUM(BK174:BK183)</f>
        <v>9062.2800000000007</v>
      </c>
    </row>
    <row r="174" spans="1:65" s="2" customFormat="1" ht="37.9" customHeight="1">
      <c r="A174" s="26"/>
      <c r="B174" s="149"/>
      <c r="C174" s="150" t="s">
        <v>7</v>
      </c>
      <c r="D174" s="150" t="s">
        <v>229</v>
      </c>
      <c r="E174" s="151" t="s">
        <v>393</v>
      </c>
      <c r="F174" s="152" t="s">
        <v>394</v>
      </c>
      <c r="G174" s="153" t="s">
        <v>352</v>
      </c>
      <c r="H174" s="154">
        <v>1.982</v>
      </c>
      <c r="I174" s="155">
        <v>145.16999999999999</v>
      </c>
      <c r="J174" s="155">
        <f t="shared" ref="J174:J183" si="10">ROUND(I174*H174,2)</f>
        <v>287.73</v>
      </c>
      <c r="K174" s="156"/>
      <c r="L174" s="27"/>
      <c r="M174" s="157" t="s">
        <v>1</v>
      </c>
      <c r="N174" s="158" t="s">
        <v>37</v>
      </c>
      <c r="O174" s="159">
        <v>0</v>
      </c>
      <c r="P174" s="159">
        <f t="shared" ref="P174:P183" si="11">O174*H174</f>
        <v>0</v>
      </c>
      <c r="Q174" s="159">
        <v>0</v>
      </c>
      <c r="R174" s="159">
        <f t="shared" ref="R174:R183" si="12">Q174*H174</f>
        <v>0</v>
      </c>
      <c r="S174" s="159">
        <v>0</v>
      </c>
      <c r="T174" s="160">
        <f t="shared" ref="T174:T183" si="13">S174*H174</f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233</v>
      </c>
      <c r="AT174" s="161" t="s">
        <v>229</v>
      </c>
      <c r="AU174" s="161" t="s">
        <v>83</v>
      </c>
      <c r="AY174" s="14" t="s">
        <v>226</v>
      </c>
      <c r="BE174" s="162">
        <f t="shared" ref="BE174:BE183" si="14">IF(N174="základná",J174,0)</f>
        <v>0</v>
      </c>
      <c r="BF174" s="162">
        <f t="shared" ref="BF174:BF183" si="15">IF(N174="znížená",J174,0)</f>
        <v>287.73</v>
      </c>
      <c r="BG174" s="162">
        <f t="shared" ref="BG174:BG183" si="16">IF(N174="zákl. prenesená",J174,0)</f>
        <v>0</v>
      </c>
      <c r="BH174" s="162">
        <f t="shared" ref="BH174:BH183" si="17">IF(N174="zníž. prenesená",J174,0)</f>
        <v>0</v>
      </c>
      <c r="BI174" s="162">
        <f t="shared" ref="BI174:BI183" si="18">IF(N174="nulová",J174,0)</f>
        <v>0</v>
      </c>
      <c r="BJ174" s="14" t="s">
        <v>83</v>
      </c>
      <c r="BK174" s="162">
        <f t="shared" ref="BK174:BK183" si="19">ROUND(I174*H174,2)</f>
        <v>287.73</v>
      </c>
      <c r="BL174" s="14" t="s">
        <v>233</v>
      </c>
      <c r="BM174" s="161" t="s">
        <v>306</v>
      </c>
    </row>
    <row r="175" spans="1:65" s="2" customFormat="1" ht="24.2" customHeight="1">
      <c r="A175" s="26"/>
      <c r="B175" s="149"/>
      <c r="C175" s="150" t="s">
        <v>309</v>
      </c>
      <c r="D175" s="150" t="s">
        <v>229</v>
      </c>
      <c r="E175" s="151" t="s">
        <v>395</v>
      </c>
      <c r="F175" s="152" t="s">
        <v>396</v>
      </c>
      <c r="G175" s="153" t="s">
        <v>238</v>
      </c>
      <c r="H175" s="154">
        <v>413.64499999999998</v>
      </c>
      <c r="I175" s="155">
        <v>0.16</v>
      </c>
      <c r="J175" s="155">
        <f t="shared" si="10"/>
        <v>66.180000000000007</v>
      </c>
      <c r="K175" s="156"/>
      <c r="L175" s="27"/>
      <c r="M175" s="157" t="s">
        <v>1</v>
      </c>
      <c r="N175" s="158" t="s">
        <v>37</v>
      </c>
      <c r="O175" s="159">
        <v>0</v>
      </c>
      <c r="P175" s="159">
        <f t="shared" si="11"/>
        <v>0</v>
      </c>
      <c r="Q175" s="159">
        <v>0</v>
      </c>
      <c r="R175" s="159">
        <f t="shared" si="12"/>
        <v>0</v>
      </c>
      <c r="S175" s="159">
        <v>0</v>
      </c>
      <c r="T175" s="160">
        <f t="shared" si="13"/>
        <v>0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61" t="s">
        <v>233</v>
      </c>
      <c r="AT175" s="161" t="s">
        <v>229</v>
      </c>
      <c r="AU175" s="161" t="s">
        <v>83</v>
      </c>
      <c r="AY175" s="14" t="s">
        <v>226</v>
      </c>
      <c r="BE175" s="162">
        <f t="shared" si="14"/>
        <v>0</v>
      </c>
      <c r="BF175" s="162">
        <f t="shared" si="15"/>
        <v>66.180000000000007</v>
      </c>
      <c r="BG175" s="162">
        <f t="shared" si="16"/>
        <v>0</v>
      </c>
      <c r="BH175" s="162">
        <f t="shared" si="17"/>
        <v>0</v>
      </c>
      <c r="BI175" s="162">
        <f t="shared" si="18"/>
        <v>0</v>
      </c>
      <c r="BJ175" s="14" t="s">
        <v>83</v>
      </c>
      <c r="BK175" s="162">
        <f t="shared" si="19"/>
        <v>66.180000000000007</v>
      </c>
      <c r="BL175" s="14" t="s">
        <v>233</v>
      </c>
      <c r="BM175" s="161" t="s">
        <v>312</v>
      </c>
    </row>
    <row r="176" spans="1:65" s="2" customFormat="1" ht="16.5" customHeight="1">
      <c r="A176" s="26"/>
      <c r="B176" s="149"/>
      <c r="C176" s="167" t="s">
        <v>266</v>
      </c>
      <c r="D176" s="167" t="s">
        <v>362</v>
      </c>
      <c r="E176" s="168" t="s">
        <v>397</v>
      </c>
      <c r="F176" s="169" t="s">
        <v>398</v>
      </c>
      <c r="G176" s="170" t="s">
        <v>238</v>
      </c>
      <c r="H176" s="171">
        <v>475.69200000000001</v>
      </c>
      <c r="I176" s="172">
        <v>0.53</v>
      </c>
      <c r="J176" s="172">
        <f t="shared" si="10"/>
        <v>252.12</v>
      </c>
      <c r="K176" s="173"/>
      <c r="L176" s="174"/>
      <c r="M176" s="175" t="s">
        <v>1</v>
      </c>
      <c r="N176" s="176" t="s">
        <v>37</v>
      </c>
      <c r="O176" s="159">
        <v>0</v>
      </c>
      <c r="P176" s="159">
        <f t="shared" si="11"/>
        <v>0</v>
      </c>
      <c r="Q176" s="159">
        <v>0</v>
      </c>
      <c r="R176" s="159">
        <f t="shared" si="12"/>
        <v>0</v>
      </c>
      <c r="S176" s="159">
        <v>0</v>
      </c>
      <c r="T176" s="160">
        <f t="shared" si="13"/>
        <v>0</v>
      </c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R176" s="161" t="s">
        <v>243</v>
      </c>
      <c r="AT176" s="161" t="s">
        <v>362</v>
      </c>
      <c r="AU176" s="161" t="s">
        <v>83</v>
      </c>
      <c r="AY176" s="14" t="s">
        <v>226</v>
      </c>
      <c r="BE176" s="162">
        <f t="shared" si="14"/>
        <v>0</v>
      </c>
      <c r="BF176" s="162">
        <f t="shared" si="15"/>
        <v>252.12</v>
      </c>
      <c r="BG176" s="162">
        <f t="shared" si="16"/>
        <v>0</v>
      </c>
      <c r="BH176" s="162">
        <f t="shared" si="17"/>
        <v>0</v>
      </c>
      <c r="BI176" s="162">
        <f t="shared" si="18"/>
        <v>0</v>
      </c>
      <c r="BJ176" s="14" t="s">
        <v>83</v>
      </c>
      <c r="BK176" s="162">
        <f t="shared" si="19"/>
        <v>252.12</v>
      </c>
      <c r="BL176" s="14" t="s">
        <v>233</v>
      </c>
      <c r="BM176" s="161" t="s">
        <v>315</v>
      </c>
    </row>
    <row r="177" spans="1:65" s="2" customFormat="1" ht="16.5" customHeight="1">
      <c r="A177" s="26"/>
      <c r="B177" s="149"/>
      <c r="C177" s="150" t="s">
        <v>316</v>
      </c>
      <c r="D177" s="150" t="s">
        <v>229</v>
      </c>
      <c r="E177" s="151" t="s">
        <v>399</v>
      </c>
      <c r="F177" s="152" t="s">
        <v>400</v>
      </c>
      <c r="G177" s="153" t="s">
        <v>232</v>
      </c>
      <c r="H177" s="154">
        <v>460.51</v>
      </c>
      <c r="I177" s="155">
        <v>0.24</v>
      </c>
      <c r="J177" s="155">
        <f t="shared" si="10"/>
        <v>110.52</v>
      </c>
      <c r="K177" s="156"/>
      <c r="L177" s="27"/>
      <c r="M177" s="157" t="s">
        <v>1</v>
      </c>
      <c r="N177" s="158" t="s">
        <v>37</v>
      </c>
      <c r="O177" s="159">
        <v>0</v>
      </c>
      <c r="P177" s="159">
        <f t="shared" si="11"/>
        <v>0</v>
      </c>
      <c r="Q177" s="159">
        <v>0</v>
      </c>
      <c r="R177" s="159">
        <f t="shared" si="12"/>
        <v>0</v>
      </c>
      <c r="S177" s="159">
        <v>0</v>
      </c>
      <c r="T177" s="160">
        <f t="shared" si="13"/>
        <v>0</v>
      </c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R177" s="161" t="s">
        <v>233</v>
      </c>
      <c r="AT177" s="161" t="s">
        <v>229</v>
      </c>
      <c r="AU177" s="161" t="s">
        <v>83</v>
      </c>
      <c r="AY177" s="14" t="s">
        <v>226</v>
      </c>
      <c r="BE177" s="162">
        <f t="shared" si="14"/>
        <v>0</v>
      </c>
      <c r="BF177" s="162">
        <f t="shared" si="15"/>
        <v>110.52</v>
      </c>
      <c r="BG177" s="162">
        <f t="shared" si="16"/>
        <v>0</v>
      </c>
      <c r="BH177" s="162">
        <f t="shared" si="17"/>
        <v>0</v>
      </c>
      <c r="BI177" s="162">
        <f t="shared" si="18"/>
        <v>0</v>
      </c>
      <c r="BJ177" s="14" t="s">
        <v>83</v>
      </c>
      <c r="BK177" s="162">
        <f t="shared" si="19"/>
        <v>110.52</v>
      </c>
      <c r="BL177" s="14" t="s">
        <v>233</v>
      </c>
      <c r="BM177" s="161" t="s">
        <v>319</v>
      </c>
    </row>
    <row r="178" spans="1:65" s="2" customFormat="1" ht="24.2" customHeight="1">
      <c r="A178" s="26"/>
      <c r="B178" s="149"/>
      <c r="C178" s="167" t="s">
        <v>270</v>
      </c>
      <c r="D178" s="167" t="s">
        <v>362</v>
      </c>
      <c r="E178" s="168" t="s">
        <v>401</v>
      </c>
      <c r="F178" s="169" t="s">
        <v>402</v>
      </c>
      <c r="G178" s="170" t="s">
        <v>232</v>
      </c>
      <c r="H178" s="171">
        <v>465.11500000000001</v>
      </c>
      <c r="I178" s="172">
        <v>0.35</v>
      </c>
      <c r="J178" s="172">
        <f t="shared" si="10"/>
        <v>162.79</v>
      </c>
      <c r="K178" s="173"/>
      <c r="L178" s="174"/>
      <c r="M178" s="175" t="s">
        <v>1</v>
      </c>
      <c r="N178" s="176" t="s">
        <v>37</v>
      </c>
      <c r="O178" s="159">
        <v>0</v>
      </c>
      <c r="P178" s="159">
        <f t="shared" si="11"/>
        <v>0</v>
      </c>
      <c r="Q178" s="159">
        <v>0</v>
      </c>
      <c r="R178" s="159">
        <f t="shared" si="12"/>
        <v>0</v>
      </c>
      <c r="S178" s="159">
        <v>0</v>
      </c>
      <c r="T178" s="160">
        <f t="shared" si="13"/>
        <v>0</v>
      </c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R178" s="161" t="s">
        <v>243</v>
      </c>
      <c r="AT178" s="161" t="s">
        <v>362</v>
      </c>
      <c r="AU178" s="161" t="s">
        <v>83</v>
      </c>
      <c r="AY178" s="14" t="s">
        <v>226</v>
      </c>
      <c r="BE178" s="162">
        <f t="shared" si="14"/>
        <v>0</v>
      </c>
      <c r="BF178" s="162">
        <f t="shared" si="15"/>
        <v>162.79</v>
      </c>
      <c r="BG178" s="162">
        <f t="shared" si="16"/>
        <v>0</v>
      </c>
      <c r="BH178" s="162">
        <f t="shared" si="17"/>
        <v>0</v>
      </c>
      <c r="BI178" s="162">
        <f t="shared" si="18"/>
        <v>0</v>
      </c>
      <c r="BJ178" s="14" t="s">
        <v>83</v>
      </c>
      <c r="BK178" s="162">
        <f t="shared" si="19"/>
        <v>162.79</v>
      </c>
      <c r="BL178" s="14" t="s">
        <v>233</v>
      </c>
      <c r="BM178" s="161" t="s">
        <v>324</v>
      </c>
    </row>
    <row r="179" spans="1:65" s="2" customFormat="1" ht="24.2" customHeight="1">
      <c r="A179" s="26"/>
      <c r="B179" s="149"/>
      <c r="C179" s="150" t="s">
        <v>327</v>
      </c>
      <c r="D179" s="150" t="s">
        <v>229</v>
      </c>
      <c r="E179" s="151" t="s">
        <v>403</v>
      </c>
      <c r="F179" s="152" t="s">
        <v>404</v>
      </c>
      <c r="G179" s="153" t="s">
        <v>238</v>
      </c>
      <c r="H179" s="154">
        <v>413.64499999999998</v>
      </c>
      <c r="I179" s="155">
        <v>0.56999999999999995</v>
      </c>
      <c r="J179" s="155">
        <f t="shared" si="10"/>
        <v>235.78</v>
      </c>
      <c r="K179" s="156"/>
      <c r="L179" s="27"/>
      <c r="M179" s="157" t="s">
        <v>1</v>
      </c>
      <c r="N179" s="158" t="s">
        <v>37</v>
      </c>
      <c r="O179" s="159">
        <v>0</v>
      </c>
      <c r="P179" s="159">
        <f t="shared" si="11"/>
        <v>0</v>
      </c>
      <c r="Q179" s="159">
        <v>0</v>
      </c>
      <c r="R179" s="159">
        <f t="shared" si="12"/>
        <v>0</v>
      </c>
      <c r="S179" s="159">
        <v>0</v>
      </c>
      <c r="T179" s="160">
        <f t="shared" si="13"/>
        <v>0</v>
      </c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R179" s="161" t="s">
        <v>233</v>
      </c>
      <c r="AT179" s="161" t="s">
        <v>229</v>
      </c>
      <c r="AU179" s="161" t="s">
        <v>83</v>
      </c>
      <c r="AY179" s="14" t="s">
        <v>226</v>
      </c>
      <c r="BE179" s="162">
        <f t="shared" si="14"/>
        <v>0</v>
      </c>
      <c r="BF179" s="162">
        <f t="shared" si="15"/>
        <v>235.78</v>
      </c>
      <c r="BG179" s="162">
        <f t="shared" si="16"/>
        <v>0</v>
      </c>
      <c r="BH179" s="162">
        <f t="shared" si="17"/>
        <v>0</v>
      </c>
      <c r="BI179" s="162">
        <f t="shared" si="18"/>
        <v>0</v>
      </c>
      <c r="BJ179" s="14" t="s">
        <v>83</v>
      </c>
      <c r="BK179" s="162">
        <f t="shared" si="19"/>
        <v>235.78</v>
      </c>
      <c r="BL179" s="14" t="s">
        <v>233</v>
      </c>
      <c r="BM179" s="161" t="s">
        <v>330</v>
      </c>
    </row>
    <row r="180" spans="1:65" s="2" customFormat="1" ht="24.2" customHeight="1">
      <c r="A180" s="26"/>
      <c r="B180" s="149"/>
      <c r="C180" s="167" t="s">
        <v>276</v>
      </c>
      <c r="D180" s="167" t="s">
        <v>362</v>
      </c>
      <c r="E180" s="168" t="s">
        <v>405</v>
      </c>
      <c r="F180" s="169" t="s">
        <v>406</v>
      </c>
      <c r="G180" s="170" t="s">
        <v>407</v>
      </c>
      <c r="H180" s="171">
        <v>85.210999999999999</v>
      </c>
      <c r="I180" s="172">
        <v>3.33</v>
      </c>
      <c r="J180" s="172">
        <f t="shared" si="10"/>
        <v>283.75</v>
      </c>
      <c r="K180" s="173"/>
      <c r="L180" s="174"/>
      <c r="M180" s="175" t="s">
        <v>1</v>
      </c>
      <c r="N180" s="176" t="s">
        <v>37</v>
      </c>
      <c r="O180" s="159">
        <v>0</v>
      </c>
      <c r="P180" s="159">
        <f t="shared" si="11"/>
        <v>0</v>
      </c>
      <c r="Q180" s="159">
        <v>0</v>
      </c>
      <c r="R180" s="159">
        <f t="shared" si="12"/>
        <v>0</v>
      </c>
      <c r="S180" s="159">
        <v>0</v>
      </c>
      <c r="T180" s="160">
        <f t="shared" si="13"/>
        <v>0</v>
      </c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R180" s="161" t="s">
        <v>243</v>
      </c>
      <c r="AT180" s="161" t="s">
        <v>362</v>
      </c>
      <c r="AU180" s="161" t="s">
        <v>83</v>
      </c>
      <c r="AY180" s="14" t="s">
        <v>226</v>
      </c>
      <c r="BE180" s="162">
        <f t="shared" si="14"/>
        <v>0</v>
      </c>
      <c r="BF180" s="162">
        <f t="shared" si="15"/>
        <v>283.75</v>
      </c>
      <c r="BG180" s="162">
        <f t="shared" si="16"/>
        <v>0</v>
      </c>
      <c r="BH180" s="162">
        <f t="shared" si="17"/>
        <v>0</v>
      </c>
      <c r="BI180" s="162">
        <f t="shared" si="18"/>
        <v>0</v>
      </c>
      <c r="BJ180" s="14" t="s">
        <v>83</v>
      </c>
      <c r="BK180" s="162">
        <f t="shared" si="19"/>
        <v>283.75</v>
      </c>
      <c r="BL180" s="14" t="s">
        <v>233</v>
      </c>
      <c r="BM180" s="161" t="s">
        <v>408</v>
      </c>
    </row>
    <row r="181" spans="1:65" s="2" customFormat="1" ht="16.5" customHeight="1">
      <c r="A181" s="26"/>
      <c r="B181" s="149"/>
      <c r="C181" s="150" t="s">
        <v>409</v>
      </c>
      <c r="D181" s="150" t="s">
        <v>229</v>
      </c>
      <c r="E181" s="151" t="s">
        <v>410</v>
      </c>
      <c r="F181" s="152" t="s">
        <v>411</v>
      </c>
      <c r="G181" s="153" t="s">
        <v>238</v>
      </c>
      <c r="H181" s="154">
        <v>413.64499999999998</v>
      </c>
      <c r="I181" s="155">
        <v>13.5</v>
      </c>
      <c r="J181" s="155">
        <f t="shared" si="10"/>
        <v>5584.21</v>
      </c>
      <c r="K181" s="156"/>
      <c r="L181" s="27"/>
      <c r="M181" s="157" t="s">
        <v>1</v>
      </c>
      <c r="N181" s="158" t="s">
        <v>37</v>
      </c>
      <c r="O181" s="159">
        <v>0</v>
      </c>
      <c r="P181" s="159">
        <f t="shared" si="11"/>
        <v>0</v>
      </c>
      <c r="Q181" s="159">
        <v>0</v>
      </c>
      <c r="R181" s="159">
        <f t="shared" si="12"/>
        <v>0</v>
      </c>
      <c r="S181" s="159">
        <v>0</v>
      </c>
      <c r="T181" s="160">
        <f t="shared" si="13"/>
        <v>0</v>
      </c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R181" s="161" t="s">
        <v>233</v>
      </c>
      <c r="AT181" s="161" t="s">
        <v>229</v>
      </c>
      <c r="AU181" s="161" t="s">
        <v>83</v>
      </c>
      <c r="AY181" s="14" t="s">
        <v>226</v>
      </c>
      <c r="BE181" s="162">
        <f t="shared" si="14"/>
        <v>0</v>
      </c>
      <c r="BF181" s="162">
        <f t="shared" si="15"/>
        <v>5584.21</v>
      </c>
      <c r="BG181" s="162">
        <f t="shared" si="16"/>
        <v>0</v>
      </c>
      <c r="BH181" s="162">
        <f t="shared" si="17"/>
        <v>0</v>
      </c>
      <c r="BI181" s="162">
        <f t="shared" si="18"/>
        <v>0</v>
      </c>
      <c r="BJ181" s="14" t="s">
        <v>83</v>
      </c>
      <c r="BK181" s="162">
        <f t="shared" si="19"/>
        <v>5584.21</v>
      </c>
      <c r="BL181" s="14" t="s">
        <v>233</v>
      </c>
      <c r="BM181" s="161" t="s">
        <v>412</v>
      </c>
    </row>
    <row r="182" spans="1:65" s="2" customFormat="1" ht="24.2" customHeight="1">
      <c r="A182" s="26"/>
      <c r="B182" s="149"/>
      <c r="C182" s="150" t="s">
        <v>279</v>
      </c>
      <c r="D182" s="150" t="s">
        <v>229</v>
      </c>
      <c r="E182" s="151" t="s">
        <v>413</v>
      </c>
      <c r="F182" s="152" t="s">
        <v>414</v>
      </c>
      <c r="G182" s="153" t="s">
        <v>269</v>
      </c>
      <c r="H182" s="154">
        <v>8</v>
      </c>
      <c r="I182" s="155">
        <v>113</v>
      </c>
      <c r="J182" s="155">
        <f t="shared" si="10"/>
        <v>904</v>
      </c>
      <c r="K182" s="156"/>
      <c r="L182" s="27"/>
      <c r="M182" s="157" t="s">
        <v>1</v>
      </c>
      <c r="N182" s="158" t="s">
        <v>37</v>
      </c>
      <c r="O182" s="159">
        <v>0</v>
      </c>
      <c r="P182" s="159">
        <f t="shared" si="11"/>
        <v>0</v>
      </c>
      <c r="Q182" s="159">
        <v>0</v>
      </c>
      <c r="R182" s="159">
        <f t="shared" si="12"/>
        <v>0</v>
      </c>
      <c r="S182" s="159">
        <v>0</v>
      </c>
      <c r="T182" s="160">
        <f t="shared" si="13"/>
        <v>0</v>
      </c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R182" s="161" t="s">
        <v>233</v>
      </c>
      <c r="AT182" s="161" t="s">
        <v>229</v>
      </c>
      <c r="AU182" s="161" t="s">
        <v>83</v>
      </c>
      <c r="AY182" s="14" t="s">
        <v>226</v>
      </c>
      <c r="BE182" s="162">
        <f t="shared" si="14"/>
        <v>0</v>
      </c>
      <c r="BF182" s="162">
        <f t="shared" si="15"/>
        <v>904</v>
      </c>
      <c r="BG182" s="162">
        <f t="shared" si="16"/>
        <v>0</v>
      </c>
      <c r="BH182" s="162">
        <f t="shared" si="17"/>
        <v>0</v>
      </c>
      <c r="BI182" s="162">
        <f t="shared" si="18"/>
        <v>0</v>
      </c>
      <c r="BJ182" s="14" t="s">
        <v>83</v>
      </c>
      <c r="BK182" s="162">
        <f t="shared" si="19"/>
        <v>904</v>
      </c>
      <c r="BL182" s="14" t="s">
        <v>233</v>
      </c>
      <c r="BM182" s="161" t="s">
        <v>415</v>
      </c>
    </row>
    <row r="183" spans="1:65" s="2" customFormat="1" ht="16.5" customHeight="1">
      <c r="A183" s="26"/>
      <c r="B183" s="149"/>
      <c r="C183" s="167" t="s">
        <v>416</v>
      </c>
      <c r="D183" s="167" t="s">
        <v>362</v>
      </c>
      <c r="E183" s="168" t="s">
        <v>417</v>
      </c>
      <c r="F183" s="169" t="s">
        <v>418</v>
      </c>
      <c r="G183" s="170" t="s">
        <v>269</v>
      </c>
      <c r="H183" s="171">
        <v>8</v>
      </c>
      <c r="I183" s="172">
        <v>146.9</v>
      </c>
      <c r="J183" s="172">
        <f t="shared" si="10"/>
        <v>1175.2</v>
      </c>
      <c r="K183" s="173"/>
      <c r="L183" s="174"/>
      <c r="M183" s="175" t="s">
        <v>1</v>
      </c>
      <c r="N183" s="176" t="s">
        <v>37</v>
      </c>
      <c r="O183" s="159">
        <v>0</v>
      </c>
      <c r="P183" s="159">
        <f t="shared" si="11"/>
        <v>0</v>
      </c>
      <c r="Q183" s="159">
        <v>0</v>
      </c>
      <c r="R183" s="159">
        <f t="shared" si="12"/>
        <v>0</v>
      </c>
      <c r="S183" s="159">
        <v>0</v>
      </c>
      <c r="T183" s="160">
        <f t="shared" si="13"/>
        <v>0</v>
      </c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R183" s="161" t="s">
        <v>243</v>
      </c>
      <c r="AT183" s="161" t="s">
        <v>362</v>
      </c>
      <c r="AU183" s="161" t="s">
        <v>83</v>
      </c>
      <c r="AY183" s="14" t="s">
        <v>226</v>
      </c>
      <c r="BE183" s="162">
        <f t="shared" si="14"/>
        <v>0</v>
      </c>
      <c r="BF183" s="162">
        <f t="shared" si="15"/>
        <v>1175.2</v>
      </c>
      <c r="BG183" s="162">
        <f t="shared" si="16"/>
        <v>0</v>
      </c>
      <c r="BH183" s="162">
        <f t="shared" si="17"/>
        <v>0</v>
      </c>
      <c r="BI183" s="162">
        <f t="shared" si="18"/>
        <v>0</v>
      </c>
      <c r="BJ183" s="14" t="s">
        <v>83</v>
      </c>
      <c r="BK183" s="162">
        <f t="shared" si="19"/>
        <v>1175.2</v>
      </c>
      <c r="BL183" s="14" t="s">
        <v>233</v>
      </c>
      <c r="BM183" s="161" t="s">
        <v>419</v>
      </c>
    </row>
    <row r="184" spans="1:65" s="12" customFormat="1" ht="22.9" customHeight="1">
      <c r="B184" s="137"/>
      <c r="D184" s="138" t="s">
        <v>70</v>
      </c>
      <c r="E184" s="147" t="s">
        <v>420</v>
      </c>
      <c r="F184" s="147" t="s">
        <v>421</v>
      </c>
      <c r="J184" s="148">
        <f>BK184</f>
        <v>10403.689999999999</v>
      </c>
      <c r="L184" s="137"/>
      <c r="M184" s="141"/>
      <c r="N184" s="142"/>
      <c r="O184" s="142"/>
      <c r="P184" s="143">
        <f>SUM(P185:P189)</f>
        <v>0</v>
      </c>
      <c r="Q184" s="142"/>
      <c r="R184" s="143">
        <f>SUM(R185:R189)</f>
        <v>0</v>
      </c>
      <c r="S184" s="142"/>
      <c r="T184" s="144">
        <f>SUM(T185:T189)</f>
        <v>0</v>
      </c>
      <c r="AR184" s="138" t="s">
        <v>78</v>
      </c>
      <c r="AT184" s="145" t="s">
        <v>70</v>
      </c>
      <c r="AU184" s="145" t="s">
        <v>78</v>
      </c>
      <c r="AY184" s="138" t="s">
        <v>226</v>
      </c>
      <c r="BK184" s="146">
        <f>SUM(BK185:BK189)</f>
        <v>10403.689999999999</v>
      </c>
    </row>
    <row r="185" spans="1:65" s="2" customFormat="1" ht="21.75" customHeight="1">
      <c r="A185" s="26"/>
      <c r="B185" s="149"/>
      <c r="C185" s="150" t="s">
        <v>283</v>
      </c>
      <c r="D185" s="150" t="s">
        <v>229</v>
      </c>
      <c r="E185" s="151" t="s">
        <v>422</v>
      </c>
      <c r="F185" s="152" t="s">
        <v>423</v>
      </c>
      <c r="G185" s="153" t="s">
        <v>232</v>
      </c>
      <c r="H185" s="154">
        <v>100.5</v>
      </c>
      <c r="I185" s="155">
        <v>2.39</v>
      </c>
      <c r="J185" s="155">
        <f>ROUND(I185*H185,2)</f>
        <v>240.2</v>
      </c>
      <c r="K185" s="156"/>
      <c r="L185" s="27"/>
      <c r="M185" s="157" t="s">
        <v>1</v>
      </c>
      <c r="N185" s="158" t="s">
        <v>37</v>
      </c>
      <c r="O185" s="159">
        <v>0</v>
      </c>
      <c r="P185" s="159">
        <f>O185*H185</f>
        <v>0</v>
      </c>
      <c r="Q185" s="159">
        <v>0</v>
      </c>
      <c r="R185" s="159">
        <f>Q185*H185</f>
        <v>0</v>
      </c>
      <c r="S185" s="159">
        <v>0</v>
      </c>
      <c r="T185" s="160">
        <f>S185*H185</f>
        <v>0</v>
      </c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R185" s="161" t="s">
        <v>233</v>
      </c>
      <c r="AT185" s="161" t="s">
        <v>229</v>
      </c>
      <c r="AU185" s="161" t="s">
        <v>83</v>
      </c>
      <c r="AY185" s="14" t="s">
        <v>226</v>
      </c>
      <c r="BE185" s="162">
        <f>IF(N185="základná",J185,0)</f>
        <v>0</v>
      </c>
      <c r="BF185" s="162">
        <f>IF(N185="znížená",J185,0)</f>
        <v>240.2</v>
      </c>
      <c r="BG185" s="162">
        <f>IF(N185="zákl. prenesená",J185,0)</f>
        <v>0</v>
      </c>
      <c r="BH185" s="162">
        <f>IF(N185="zníž. prenesená",J185,0)</f>
        <v>0</v>
      </c>
      <c r="BI185" s="162">
        <f>IF(N185="nulová",J185,0)</f>
        <v>0</v>
      </c>
      <c r="BJ185" s="14" t="s">
        <v>83</v>
      </c>
      <c r="BK185" s="162">
        <f>ROUND(I185*H185,2)</f>
        <v>240.2</v>
      </c>
      <c r="BL185" s="14" t="s">
        <v>233</v>
      </c>
      <c r="BM185" s="161" t="s">
        <v>424</v>
      </c>
    </row>
    <row r="186" spans="1:65" s="2" customFormat="1" ht="24.2" customHeight="1">
      <c r="A186" s="26"/>
      <c r="B186" s="149"/>
      <c r="C186" s="150" t="s">
        <v>425</v>
      </c>
      <c r="D186" s="150" t="s">
        <v>229</v>
      </c>
      <c r="E186" s="151" t="s">
        <v>426</v>
      </c>
      <c r="F186" s="152" t="s">
        <v>427</v>
      </c>
      <c r="G186" s="153" t="s">
        <v>238</v>
      </c>
      <c r="H186" s="154">
        <v>885.59799999999996</v>
      </c>
      <c r="I186" s="155">
        <v>1.85</v>
      </c>
      <c r="J186" s="155">
        <f>ROUND(I186*H186,2)</f>
        <v>1638.36</v>
      </c>
      <c r="K186" s="156"/>
      <c r="L186" s="27"/>
      <c r="M186" s="157" t="s">
        <v>1</v>
      </c>
      <c r="N186" s="158" t="s">
        <v>37</v>
      </c>
      <c r="O186" s="159">
        <v>0</v>
      </c>
      <c r="P186" s="159">
        <f>O186*H186</f>
        <v>0</v>
      </c>
      <c r="Q186" s="159">
        <v>0</v>
      </c>
      <c r="R186" s="159">
        <f>Q186*H186</f>
        <v>0</v>
      </c>
      <c r="S186" s="159">
        <v>0</v>
      </c>
      <c r="T186" s="160">
        <f>S186*H186</f>
        <v>0</v>
      </c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R186" s="161" t="s">
        <v>233</v>
      </c>
      <c r="AT186" s="161" t="s">
        <v>229</v>
      </c>
      <c r="AU186" s="161" t="s">
        <v>83</v>
      </c>
      <c r="AY186" s="14" t="s">
        <v>226</v>
      </c>
      <c r="BE186" s="162">
        <f>IF(N186="základná",J186,0)</f>
        <v>0</v>
      </c>
      <c r="BF186" s="162">
        <f>IF(N186="znížená",J186,0)</f>
        <v>1638.36</v>
      </c>
      <c r="BG186" s="162">
        <f>IF(N186="zákl. prenesená",J186,0)</f>
        <v>0</v>
      </c>
      <c r="BH186" s="162">
        <f>IF(N186="zníž. prenesená",J186,0)</f>
        <v>0</v>
      </c>
      <c r="BI186" s="162">
        <f>IF(N186="nulová",J186,0)</f>
        <v>0</v>
      </c>
      <c r="BJ186" s="14" t="s">
        <v>83</v>
      </c>
      <c r="BK186" s="162">
        <f>ROUND(I186*H186,2)</f>
        <v>1638.36</v>
      </c>
      <c r="BL186" s="14" t="s">
        <v>233</v>
      </c>
      <c r="BM186" s="161" t="s">
        <v>428</v>
      </c>
    </row>
    <row r="187" spans="1:65" s="2" customFormat="1" ht="24.2" customHeight="1">
      <c r="A187" s="26"/>
      <c r="B187" s="149"/>
      <c r="C187" s="150" t="s">
        <v>288</v>
      </c>
      <c r="D187" s="150" t="s">
        <v>229</v>
      </c>
      <c r="E187" s="151" t="s">
        <v>429</v>
      </c>
      <c r="F187" s="152" t="s">
        <v>430</v>
      </c>
      <c r="G187" s="153" t="s">
        <v>238</v>
      </c>
      <c r="H187" s="154">
        <v>364.04599999999999</v>
      </c>
      <c r="I187" s="155">
        <v>8.01</v>
      </c>
      <c r="J187" s="155">
        <f>ROUND(I187*H187,2)</f>
        <v>2916.01</v>
      </c>
      <c r="K187" s="156"/>
      <c r="L187" s="27"/>
      <c r="M187" s="157" t="s">
        <v>1</v>
      </c>
      <c r="N187" s="158" t="s">
        <v>37</v>
      </c>
      <c r="O187" s="159">
        <v>0</v>
      </c>
      <c r="P187" s="159">
        <f>O187*H187</f>
        <v>0</v>
      </c>
      <c r="Q187" s="159">
        <v>0</v>
      </c>
      <c r="R187" s="159">
        <f>Q187*H187</f>
        <v>0</v>
      </c>
      <c r="S187" s="159">
        <v>0</v>
      </c>
      <c r="T187" s="160">
        <f>S187*H187</f>
        <v>0</v>
      </c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R187" s="161" t="s">
        <v>233</v>
      </c>
      <c r="AT187" s="161" t="s">
        <v>229</v>
      </c>
      <c r="AU187" s="161" t="s">
        <v>83</v>
      </c>
      <c r="AY187" s="14" t="s">
        <v>226</v>
      </c>
      <c r="BE187" s="162">
        <f>IF(N187="základná",J187,0)</f>
        <v>0</v>
      </c>
      <c r="BF187" s="162">
        <f>IF(N187="znížená",J187,0)</f>
        <v>2916.01</v>
      </c>
      <c r="BG187" s="162">
        <f>IF(N187="zákl. prenesená",J187,0)</f>
        <v>0</v>
      </c>
      <c r="BH187" s="162">
        <f>IF(N187="zníž. prenesená",J187,0)</f>
        <v>0</v>
      </c>
      <c r="BI187" s="162">
        <f>IF(N187="nulová",J187,0)</f>
        <v>0</v>
      </c>
      <c r="BJ187" s="14" t="s">
        <v>83</v>
      </c>
      <c r="BK187" s="162">
        <f>ROUND(I187*H187,2)</f>
        <v>2916.01</v>
      </c>
      <c r="BL187" s="14" t="s">
        <v>233</v>
      </c>
      <c r="BM187" s="161" t="s">
        <v>431</v>
      </c>
    </row>
    <row r="188" spans="1:65" s="2" customFormat="1" ht="24.2" customHeight="1">
      <c r="A188" s="26"/>
      <c r="B188" s="149"/>
      <c r="C188" s="150" t="s">
        <v>432</v>
      </c>
      <c r="D188" s="150" t="s">
        <v>229</v>
      </c>
      <c r="E188" s="151" t="s">
        <v>433</v>
      </c>
      <c r="F188" s="152" t="s">
        <v>434</v>
      </c>
      <c r="G188" s="153" t="s">
        <v>238</v>
      </c>
      <c r="H188" s="154">
        <v>340.16300000000001</v>
      </c>
      <c r="I188" s="155">
        <v>9.84</v>
      </c>
      <c r="J188" s="155">
        <f>ROUND(I188*H188,2)</f>
        <v>3347.2</v>
      </c>
      <c r="K188" s="156"/>
      <c r="L188" s="27"/>
      <c r="M188" s="157" t="s">
        <v>1</v>
      </c>
      <c r="N188" s="158" t="s">
        <v>37</v>
      </c>
      <c r="O188" s="159">
        <v>0</v>
      </c>
      <c r="P188" s="159">
        <f>O188*H188</f>
        <v>0</v>
      </c>
      <c r="Q188" s="159">
        <v>0</v>
      </c>
      <c r="R188" s="159">
        <f>Q188*H188</f>
        <v>0</v>
      </c>
      <c r="S188" s="159">
        <v>0</v>
      </c>
      <c r="T188" s="160">
        <f>S188*H188</f>
        <v>0</v>
      </c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R188" s="161" t="s">
        <v>233</v>
      </c>
      <c r="AT188" s="161" t="s">
        <v>229</v>
      </c>
      <c r="AU188" s="161" t="s">
        <v>83</v>
      </c>
      <c r="AY188" s="14" t="s">
        <v>226</v>
      </c>
      <c r="BE188" s="162">
        <f>IF(N188="základná",J188,0)</f>
        <v>0</v>
      </c>
      <c r="BF188" s="162">
        <f>IF(N188="znížená",J188,0)</f>
        <v>3347.2</v>
      </c>
      <c r="BG188" s="162">
        <f>IF(N188="zákl. prenesená",J188,0)</f>
        <v>0</v>
      </c>
      <c r="BH188" s="162">
        <f>IF(N188="zníž. prenesená",J188,0)</f>
        <v>0</v>
      </c>
      <c r="BI188" s="162">
        <f>IF(N188="nulová",J188,0)</f>
        <v>0</v>
      </c>
      <c r="BJ188" s="14" t="s">
        <v>83</v>
      </c>
      <c r="BK188" s="162">
        <f>ROUND(I188*H188,2)</f>
        <v>3347.2</v>
      </c>
      <c r="BL188" s="14" t="s">
        <v>233</v>
      </c>
      <c r="BM188" s="161" t="s">
        <v>435</v>
      </c>
    </row>
    <row r="189" spans="1:65" s="2" customFormat="1" ht="24.2" customHeight="1">
      <c r="A189" s="26"/>
      <c r="B189" s="149"/>
      <c r="C189" s="150" t="s">
        <v>296</v>
      </c>
      <c r="D189" s="150" t="s">
        <v>229</v>
      </c>
      <c r="E189" s="151" t="s">
        <v>436</v>
      </c>
      <c r="F189" s="152" t="s">
        <v>437</v>
      </c>
      <c r="G189" s="153" t="s">
        <v>238</v>
      </c>
      <c r="H189" s="154">
        <v>181.38900000000001</v>
      </c>
      <c r="I189" s="155">
        <v>12.47</v>
      </c>
      <c r="J189" s="155">
        <f>ROUND(I189*H189,2)</f>
        <v>2261.92</v>
      </c>
      <c r="K189" s="156"/>
      <c r="L189" s="27"/>
      <c r="M189" s="157" t="s">
        <v>1</v>
      </c>
      <c r="N189" s="158" t="s">
        <v>37</v>
      </c>
      <c r="O189" s="159">
        <v>0</v>
      </c>
      <c r="P189" s="159">
        <f>O189*H189</f>
        <v>0</v>
      </c>
      <c r="Q189" s="159">
        <v>0</v>
      </c>
      <c r="R189" s="159">
        <f>Q189*H189</f>
        <v>0</v>
      </c>
      <c r="S189" s="159">
        <v>0</v>
      </c>
      <c r="T189" s="160">
        <f>S189*H189</f>
        <v>0</v>
      </c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R189" s="161" t="s">
        <v>233</v>
      </c>
      <c r="AT189" s="161" t="s">
        <v>229</v>
      </c>
      <c r="AU189" s="161" t="s">
        <v>83</v>
      </c>
      <c r="AY189" s="14" t="s">
        <v>226</v>
      </c>
      <c r="BE189" s="162">
        <f>IF(N189="základná",J189,0)</f>
        <v>0</v>
      </c>
      <c r="BF189" s="162">
        <f>IF(N189="znížená",J189,0)</f>
        <v>2261.92</v>
      </c>
      <c r="BG189" s="162">
        <f>IF(N189="zákl. prenesená",J189,0)</f>
        <v>0</v>
      </c>
      <c r="BH189" s="162">
        <f>IF(N189="zníž. prenesená",J189,0)</f>
        <v>0</v>
      </c>
      <c r="BI189" s="162">
        <f>IF(N189="nulová",J189,0)</f>
        <v>0</v>
      </c>
      <c r="BJ189" s="14" t="s">
        <v>83</v>
      </c>
      <c r="BK189" s="162">
        <f>ROUND(I189*H189,2)</f>
        <v>2261.92</v>
      </c>
      <c r="BL189" s="14" t="s">
        <v>233</v>
      </c>
      <c r="BM189" s="161" t="s">
        <v>438</v>
      </c>
    </row>
    <row r="190" spans="1:65" s="12" customFormat="1" ht="22.9" customHeight="1">
      <c r="B190" s="137"/>
      <c r="D190" s="138" t="s">
        <v>70</v>
      </c>
      <c r="E190" s="147" t="s">
        <v>439</v>
      </c>
      <c r="F190" s="147" t="s">
        <v>440</v>
      </c>
      <c r="J190" s="148">
        <f>BK190</f>
        <v>18896.199999999997</v>
      </c>
      <c r="L190" s="137"/>
      <c r="M190" s="141"/>
      <c r="N190" s="142"/>
      <c r="O190" s="142"/>
      <c r="P190" s="143">
        <f>SUM(P191:P194)</f>
        <v>0</v>
      </c>
      <c r="Q190" s="142"/>
      <c r="R190" s="143">
        <f>SUM(R191:R194)</f>
        <v>0</v>
      </c>
      <c r="S190" s="142"/>
      <c r="T190" s="144">
        <f>SUM(T191:T194)</f>
        <v>0</v>
      </c>
      <c r="AR190" s="138" t="s">
        <v>78</v>
      </c>
      <c r="AT190" s="145" t="s">
        <v>70</v>
      </c>
      <c r="AU190" s="145" t="s">
        <v>78</v>
      </c>
      <c r="AY190" s="138" t="s">
        <v>226</v>
      </c>
      <c r="BK190" s="146">
        <f>SUM(BK191:BK194)</f>
        <v>18896.199999999997</v>
      </c>
    </row>
    <row r="191" spans="1:65" s="2" customFormat="1" ht="24.2" customHeight="1">
      <c r="A191" s="26"/>
      <c r="B191" s="149"/>
      <c r="C191" s="150" t="s">
        <v>441</v>
      </c>
      <c r="D191" s="150" t="s">
        <v>229</v>
      </c>
      <c r="E191" s="151" t="s">
        <v>442</v>
      </c>
      <c r="F191" s="152" t="s">
        <v>443</v>
      </c>
      <c r="G191" s="153" t="s">
        <v>238</v>
      </c>
      <c r="H191" s="154">
        <v>253.042</v>
      </c>
      <c r="I191" s="155">
        <v>14.12</v>
      </c>
      <c r="J191" s="155">
        <f>ROUND(I191*H191,2)</f>
        <v>3572.95</v>
      </c>
      <c r="K191" s="156"/>
      <c r="L191" s="27"/>
      <c r="M191" s="157" t="s">
        <v>1</v>
      </c>
      <c r="N191" s="158" t="s">
        <v>37</v>
      </c>
      <c r="O191" s="159">
        <v>0</v>
      </c>
      <c r="P191" s="159">
        <f>O191*H191</f>
        <v>0</v>
      </c>
      <c r="Q191" s="159">
        <v>0</v>
      </c>
      <c r="R191" s="159">
        <f>Q191*H191</f>
        <v>0</v>
      </c>
      <c r="S191" s="159">
        <v>0</v>
      </c>
      <c r="T191" s="160">
        <f>S191*H191</f>
        <v>0</v>
      </c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R191" s="161" t="s">
        <v>233</v>
      </c>
      <c r="AT191" s="161" t="s">
        <v>229</v>
      </c>
      <c r="AU191" s="161" t="s">
        <v>83</v>
      </c>
      <c r="AY191" s="14" t="s">
        <v>226</v>
      </c>
      <c r="BE191" s="162">
        <f>IF(N191="základná",J191,0)</f>
        <v>0</v>
      </c>
      <c r="BF191" s="162">
        <f>IF(N191="znížená",J191,0)</f>
        <v>3572.95</v>
      </c>
      <c r="BG191" s="162">
        <f>IF(N191="zákl. prenesená",J191,0)</f>
        <v>0</v>
      </c>
      <c r="BH191" s="162">
        <f>IF(N191="zníž. prenesená",J191,0)</f>
        <v>0</v>
      </c>
      <c r="BI191" s="162">
        <f>IF(N191="nulová",J191,0)</f>
        <v>0</v>
      </c>
      <c r="BJ191" s="14" t="s">
        <v>83</v>
      </c>
      <c r="BK191" s="162">
        <f>ROUND(I191*H191,2)</f>
        <v>3572.95</v>
      </c>
      <c r="BL191" s="14" t="s">
        <v>233</v>
      </c>
      <c r="BM191" s="161" t="s">
        <v>444</v>
      </c>
    </row>
    <row r="192" spans="1:65" s="2" customFormat="1" ht="24.2" customHeight="1">
      <c r="A192" s="26"/>
      <c r="B192" s="149"/>
      <c r="C192" s="150" t="s">
        <v>299</v>
      </c>
      <c r="D192" s="150" t="s">
        <v>229</v>
      </c>
      <c r="E192" s="151" t="s">
        <v>445</v>
      </c>
      <c r="F192" s="152" t="s">
        <v>446</v>
      </c>
      <c r="G192" s="153" t="s">
        <v>238</v>
      </c>
      <c r="H192" s="154">
        <v>253.042</v>
      </c>
      <c r="I192" s="155">
        <v>2.48</v>
      </c>
      <c r="J192" s="155">
        <f>ROUND(I192*H192,2)</f>
        <v>627.54</v>
      </c>
      <c r="K192" s="156"/>
      <c r="L192" s="27"/>
      <c r="M192" s="157" t="s">
        <v>1</v>
      </c>
      <c r="N192" s="158" t="s">
        <v>37</v>
      </c>
      <c r="O192" s="159">
        <v>0</v>
      </c>
      <c r="P192" s="159">
        <f>O192*H192</f>
        <v>0</v>
      </c>
      <c r="Q192" s="159">
        <v>0</v>
      </c>
      <c r="R192" s="159">
        <f>Q192*H192</f>
        <v>0</v>
      </c>
      <c r="S192" s="159">
        <v>0</v>
      </c>
      <c r="T192" s="160">
        <f>S192*H192</f>
        <v>0</v>
      </c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R192" s="161" t="s">
        <v>233</v>
      </c>
      <c r="AT192" s="161" t="s">
        <v>229</v>
      </c>
      <c r="AU192" s="161" t="s">
        <v>83</v>
      </c>
      <c r="AY192" s="14" t="s">
        <v>226</v>
      </c>
      <c r="BE192" s="162">
        <f>IF(N192="základná",J192,0)</f>
        <v>0</v>
      </c>
      <c r="BF192" s="162">
        <f>IF(N192="znížená",J192,0)</f>
        <v>627.54</v>
      </c>
      <c r="BG192" s="162">
        <f>IF(N192="zákl. prenesená",J192,0)</f>
        <v>0</v>
      </c>
      <c r="BH192" s="162">
        <f>IF(N192="zníž. prenesená",J192,0)</f>
        <v>0</v>
      </c>
      <c r="BI192" s="162">
        <f>IF(N192="nulová",J192,0)</f>
        <v>0</v>
      </c>
      <c r="BJ192" s="14" t="s">
        <v>83</v>
      </c>
      <c r="BK192" s="162">
        <f>ROUND(I192*H192,2)</f>
        <v>627.54</v>
      </c>
      <c r="BL192" s="14" t="s">
        <v>233</v>
      </c>
      <c r="BM192" s="161" t="s">
        <v>447</v>
      </c>
    </row>
    <row r="193" spans="1:65" s="2" customFormat="1" ht="24.2" customHeight="1">
      <c r="A193" s="26"/>
      <c r="B193" s="149"/>
      <c r="C193" s="150" t="s">
        <v>448</v>
      </c>
      <c r="D193" s="150" t="s">
        <v>229</v>
      </c>
      <c r="E193" s="151" t="s">
        <v>449</v>
      </c>
      <c r="F193" s="152" t="s">
        <v>450</v>
      </c>
      <c r="G193" s="153" t="s">
        <v>238</v>
      </c>
      <c r="H193" s="154">
        <v>7.9080000000000004</v>
      </c>
      <c r="I193" s="155">
        <v>8.0500000000000007</v>
      </c>
      <c r="J193" s="155">
        <f>ROUND(I193*H193,2)</f>
        <v>63.66</v>
      </c>
      <c r="K193" s="156"/>
      <c r="L193" s="27"/>
      <c r="M193" s="157" t="s">
        <v>1</v>
      </c>
      <c r="N193" s="158" t="s">
        <v>37</v>
      </c>
      <c r="O193" s="159">
        <v>0</v>
      </c>
      <c r="P193" s="159">
        <f>O193*H193</f>
        <v>0</v>
      </c>
      <c r="Q193" s="159">
        <v>0</v>
      </c>
      <c r="R193" s="159">
        <f>Q193*H193</f>
        <v>0</v>
      </c>
      <c r="S193" s="159">
        <v>0</v>
      </c>
      <c r="T193" s="160">
        <f>S193*H193</f>
        <v>0</v>
      </c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R193" s="161" t="s">
        <v>233</v>
      </c>
      <c r="AT193" s="161" t="s">
        <v>229</v>
      </c>
      <c r="AU193" s="161" t="s">
        <v>83</v>
      </c>
      <c r="AY193" s="14" t="s">
        <v>226</v>
      </c>
      <c r="BE193" s="162">
        <f>IF(N193="základná",J193,0)</f>
        <v>0</v>
      </c>
      <c r="BF193" s="162">
        <f>IF(N193="znížená",J193,0)</f>
        <v>63.66</v>
      </c>
      <c r="BG193" s="162">
        <f>IF(N193="zákl. prenesená",J193,0)</f>
        <v>0</v>
      </c>
      <c r="BH193" s="162">
        <f>IF(N193="zníž. prenesená",J193,0)</f>
        <v>0</v>
      </c>
      <c r="BI193" s="162">
        <f>IF(N193="nulová",J193,0)</f>
        <v>0</v>
      </c>
      <c r="BJ193" s="14" t="s">
        <v>83</v>
      </c>
      <c r="BK193" s="162">
        <f>ROUND(I193*H193,2)</f>
        <v>63.66</v>
      </c>
      <c r="BL193" s="14" t="s">
        <v>233</v>
      </c>
      <c r="BM193" s="161" t="s">
        <v>451</v>
      </c>
    </row>
    <row r="194" spans="1:65" s="2" customFormat="1" ht="37.9" customHeight="1">
      <c r="A194" s="26"/>
      <c r="B194" s="149"/>
      <c r="C194" s="150" t="s">
        <v>303</v>
      </c>
      <c r="D194" s="150" t="s">
        <v>229</v>
      </c>
      <c r="E194" s="151" t="s">
        <v>452</v>
      </c>
      <c r="F194" s="152" t="s">
        <v>453</v>
      </c>
      <c r="G194" s="153" t="s">
        <v>238</v>
      </c>
      <c r="H194" s="154">
        <v>245.13399999999999</v>
      </c>
      <c r="I194" s="155">
        <v>59.69</v>
      </c>
      <c r="J194" s="155">
        <f>ROUND(I194*H194,2)</f>
        <v>14632.05</v>
      </c>
      <c r="K194" s="156"/>
      <c r="L194" s="27"/>
      <c r="M194" s="157" t="s">
        <v>1</v>
      </c>
      <c r="N194" s="158" t="s">
        <v>37</v>
      </c>
      <c r="O194" s="159">
        <v>0</v>
      </c>
      <c r="P194" s="159">
        <f>O194*H194</f>
        <v>0</v>
      </c>
      <c r="Q194" s="159">
        <v>0</v>
      </c>
      <c r="R194" s="159">
        <f>Q194*H194</f>
        <v>0</v>
      </c>
      <c r="S194" s="159">
        <v>0</v>
      </c>
      <c r="T194" s="160">
        <f>S194*H194</f>
        <v>0</v>
      </c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R194" s="161" t="s">
        <v>233</v>
      </c>
      <c r="AT194" s="161" t="s">
        <v>229</v>
      </c>
      <c r="AU194" s="161" t="s">
        <v>83</v>
      </c>
      <c r="AY194" s="14" t="s">
        <v>226</v>
      </c>
      <c r="BE194" s="162">
        <f>IF(N194="základná",J194,0)</f>
        <v>0</v>
      </c>
      <c r="BF194" s="162">
        <f>IF(N194="znížená",J194,0)</f>
        <v>14632.05</v>
      </c>
      <c r="BG194" s="162">
        <f>IF(N194="zákl. prenesená",J194,0)</f>
        <v>0</v>
      </c>
      <c r="BH194" s="162">
        <f>IF(N194="zníž. prenesená",J194,0)</f>
        <v>0</v>
      </c>
      <c r="BI194" s="162">
        <f>IF(N194="nulová",J194,0)</f>
        <v>0</v>
      </c>
      <c r="BJ194" s="14" t="s">
        <v>83</v>
      </c>
      <c r="BK194" s="162">
        <f>ROUND(I194*H194,2)</f>
        <v>14632.05</v>
      </c>
      <c r="BL194" s="14" t="s">
        <v>233</v>
      </c>
      <c r="BM194" s="161" t="s">
        <v>454</v>
      </c>
    </row>
    <row r="195" spans="1:65" s="12" customFormat="1" ht="22.9" customHeight="1">
      <c r="B195" s="137"/>
      <c r="D195" s="138" t="s">
        <v>70</v>
      </c>
      <c r="E195" s="147" t="s">
        <v>227</v>
      </c>
      <c r="F195" s="147" t="s">
        <v>228</v>
      </c>
      <c r="J195" s="148">
        <f>BK195</f>
        <v>1233.3600000000001</v>
      </c>
      <c r="L195" s="137"/>
      <c r="M195" s="141"/>
      <c r="N195" s="142"/>
      <c r="O195" s="142"/>
      <c r="P195" s="143">
        <f>SUM(P196:P201)</f>
        <v>0</v>
      </c>
      <c r="Q195" s="142"/>
      <c r="R195" s="143">
        <f>SUM(R196:R201)</f>
        <v>0</v>
      </c>
      <c r="S195" s="142"/>
      <c r="T195" s="144">
        <f>SUM(T196:T201)</f>
        <v>0</v>
      </c>
      <c r="AR195" s="138" t="s">
        <v>78</v>
      </c>
      <c r="AT195" s="145" t="s">
        <v>70</v>
      </c>
      <c r="AU195" s="145" t="s">
        <v>78</v>
      </c>
      <c r="AY195" s="138" t="s">
        <v>226</v>
      </c>
      <c r="BK195" s="146">
        <f>SUM(BK196:BK201)</f>
        <v>1233.3600000000001</v>
      </c>
    </row>
    <row r="196" spans="1:65" s="2" customFormat="1" ht="16.5" customHeight="1">
      <c r="A196" s="26"/>
      <c r="B196" s="149"/>
      <c r="C196" s="150" t="s">
        <v>455</v>
      </c>
      <c r="D196" s="150" t="s">
        <v>229</v>
      </c>
      <c r="E196" s="151" t="s">
        <v>456</v>
      </c>
      <c r="F196" s="152" t="s">
        <v>457</v>
      </c>
      <c r="G196" s="153" t="s">
        <v>232</v>
      </c>
      <c r="H196" s="154">
        <v>39.04</v>
      </c>
      <c r="I196" s="155">
        <v>4.82</v>
      </c>
      <c r="J196" s="155">
        <f t="shared" ref="J196:J201" si="20">ROUND(I196*H196,2)</f>
        <v>188.17</v>
      </c>
      <c r="K196" s="156"/>
      <c r="L196" s="27"/>
      <c r="M196" s="157" t="s">
        <v>1</v>
      </c>
      <c r="N196" s="158" t="s">
        <v>37</v>
      </c>
      <c r="O196" s="159">
        <v>0</v>
      </c>
      <c r="P196" s="159">
        <f t="shared" ref="P196:P201" si="21">O196*H196</f>
        <v>0</v>
      </c>
      <c r="Q196" s="159">
        <v>0</v>
      </c>
      <c r="R196" s="159">
        <f t="shared" ref="R196:R201" si="22">Q196*H196</f>
        <v>0</v>
      </c>
      <c r="S196" s="159">
        <v>0</v>
      </c>
      <c r="T196" s="160">
        <f t="shared" ref="T196:T201" si="23">S196*H196</f>
        <v>0</v>
      </c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R196" s="161" t="s">
        <v>233</v>
      </c>
      <c r="AT196" s="161" t="s">
        <v>229</v>
      </c>
      <c r="AU196" s="161" t="s">
        <v>83</v>
      </c>
      <c r="AY196" s="14" t="s">
        <v>226</v>
      </c>
      <c r="BE196" s="162">
        <f t="shared" ref="BE196:BE201" si="24">IF(N196="základná",J196,0)</f>
        <v>0</v>
      </c>
      <c r="BF196" s="162">
        <f t="shared" ref="BF196:BF201" si="25">IF(N196="znížená",J196,0)</f>
        <v>188.17</v>
      </c>
      <c r="BG196" s="162">
        <f t="shared" ref="BG196:BG201" si="26">IF(N196="zákl. prenesená",J196,0)</f>
        <v>0</v>
      </c>
      <c r="BH196" s="162">
        <f t="shared" ref="BH196:BH201" si="27">IF(N196="zníž. prenesená",J196,0)</f>
        <v>0</v>
      </c>
      <c r="BI196" s="162">
        <f t="shared" ref="BI196:BI201" si="28">IF(N196="nulová",J196,0)</f>
        <v>0</v>
      </c>
      <c r="BJ196" s="14" t="s">
        <v>83</v>
      </c>
      <c r="BK196" s="162">
        <f t="shared" ref="BK196:BK201" si="29">ROUND(I196*H196,2)</f>
        <v>188.17</v>
      </c>
      <c r="BL196" s="14" t="s">
        <v>233</v>
      </c>
      <c r="BM196" s="161" t="s">
        <v>458</v>
      </c>
    </row>
    <row r="197" spans="1:65" s="2" customFormat="1" ht="16.5" customHeight="1">
      <c r="A197" s="26"/>
      <c r="B197" s="149"/>
      <c r="C197" s="150" t="s">
        <v>306</v>
      </c>
      <c r="D197" s="150" t="s">
        <v>229</v>
      </c>
      <c r="E197" s="151" t="s">
        <v>459</v>
      </c>
      <c r="F197" s="152" t="s">
        <v>460</v>
      </c>
      <c r="G197" s="153" t="s">
        <v>232</v>
      </c>
      <c r="H197" s="154">
        <v>14.58</v>
      </c>
      <c r="I197" s="155">
        <v>3.14</v>
      </c>
      <c r="J197" s="155">
        <f t="shared" si="20"/>
        <v>45.78</v>
      </c>
      <c r="K197" s="156"/>
      <c r="L197" s="27"/>
      <c r="M197" s="157" t="s">
        <v>1</v>
      </c>
      <c r="N197" s="158" t="s">
        <v>37</v>
      </c>
      <c r="O197" s="159">
        <v>0</v>
      </c>
      <c r="P197" s="159">
        <f t="shared" si="21"/>
        <v>0</v>
      </c>
      <c r="Q197" s="159">
        <v>0</v>
      </c>
      <c r="R197" s="159">
        <f t="shared" si="22"/>
        <v>0</v>
      </c>
      <c r="S197" s="159">
        <v>0</v>
      </c>
      <c r="T197" s="160">
        <f t="shared" si="23"/>
        <v>0</v>
      </c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R197" s="161" t="s">
        <v>233</v>
      </c>
      <c r="AT197" s="161" t="s">
        <v>229</v>
      </c>
      <c r="AU197" s="161" t="s">
        <v>83</v>
      </c>
      <c r="AY197" s="14" t="s">
        <v>226</v>
      </c>
      <c r="BE197" s="162">
        <f t="shared" si="24"/>
        <v>0</v>
      </c>
      <c r="BF197" s="162">
        <f t="shared" si="25"/>
        <v>45.78</v>
      </c>
      <c r="BG197" s="162">
        <f t="shared" si="26"/>
        <v>0</v>
      </c>
      <c r="BH197" s="162">
        <f t="shared" si="27"/>
        <v>0</v>
      </c>
      <c r="BI197" s="162">
        <f t="shared" si="28"/>
        <v>0</v>
      </c>
      <c r="BJ197" s="14" t="s">
        <v>83</v>
      </c>
      <c r="BK197" s="162">
        <f t="shared" si="29"/>
        <v>45.78</v>
      </c>
      <c r="BL197" s="14" t="s">
        <v>233</v>
      </c>
      <c r="BM197" s="161" t="s">
        <v>461</v>
      </c>
    </row>
    <row r="198" spans="1:65" s="2" customFormat="1" ht="16.5" customHeight="1">
      <c r="A198" s="26"/>
      <c r="B198" s="149"/>
      <c r="C198" s="150" t="s">
        <v>462</v>
      </c>
      <c r="D198" s="150" t="s">
        <v>229</v>
      </c>
      <c r="E198" s="151" t="s">
        <v>463</v>
      </c>
      <c r="F198" s="152" t="s">
        <v>464</v>
      </c>
      <c r="G198" s="153" t="s">
        <v>232</v>
      </c>
      <c r="H198" s="154">
        <v>13.68</v>
      </c>
      <c r="I198" s="155">
        <v>3.55</v>
      </c>
      <c r="J198" s="155">
        <f t="shared" si="20"/>
        <v>48.56</v>
      </c>
      <c r="K198" s="156"/>
      <c r="L198" s="27"/>
      <c r="M198" s="157" t="s">
        <v>1</v>
      </c>
      <c r="N198" s="158" t="s">
        <v>37</v>
      </c>
      <c r="O198" s="159">
        <v>0</v>
      </c>
      <c r="P198" s="159">
        <f t="shared" si="21"/>
        <v>0</v>
      </c>
      <c r="Q198" s="159">
        <v>0</v>
      </c>
      <c r="R198" s="159">
        <f t="shared" si="22"/>
        <v>0</v>
      </c>
      <c r="S198" s="159">
        <v>0</v>
      </c>
      <c r="T198" s="160">
        <f t="shared" si="23"/>
        <v>0</v>
      </c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R198" s="161" t="s">
        <v>233</v>
      </c>
      <c r="AT198" s="161" t="s">
        <v>229</v>
      </c>
      <c r="AU198" s="161" t="s">
        <v>83</v>
      </c>
      <c r="AY198" s="14" t="s">
        <v>226</v>
      </c>
      <c r="BE198" s="162">
        <f t="shared" si="24"/>
        <v>0</v>
      </c>
      <c r="BF198" s="162">
        <f t="shared" si="25"/>
        <v>48.56</v>
      </c>
      <c r="BG198" s="162">
        <f t="shared" si="26"/>
        <v>0</v>
      </c>
      <c r="BH198" s="162">
        <f t="shared" si="27"/>
        <v>0</v>
      </c>
      <c r="BI198" s="162">
        <f t="shared" si="28"/>
        <v>0</v>
      </c>
      <c r="BJ198" s="14" t="s">
        <v>83</v>
      </c>
      <c r="BK198" s="162">
        <f t="shared" si="29"/>
        <v>48.56</v>
      </c>
      <c r="BL198" s="14" t="s">
        <v>233</v>
      </c>
      <c r="BM198" s="161" t="s">
        <v>465</v>
      </c>
    </row>
    <row r="199" spans="1:65" s="2" customFormat="1" ht="16.5" customHeight="1">
      <c r="A199" s="26"/>
      <c r="B199" s="149"/>
      <c r="C199" s="150" t="s">
        <v>312</v>
      </c>
      <c r="D199" s="150" t="s">
        <v>229</v>
      </c>
      <c r="E199" s="151" t="s">
        <v>466</v>
      </c>
      <c r="F199" s="152" t="s">
        <v>467</v>
      </c>
      <c r="G199" s="153" t="s">
        <v>232</v>
      </c>
      <c r="H199" s="154">
        <v>53.26</v>
      </c>
      <c r="I199" s="155">
        <v>2.93</v>
      </c>
      <c r="J199" s="155">
        <f t="shared" si="20"/>
        <v>156.05000000000001</v>
      </c>
      <c r="K199" s="156"/>
      <c r="L199" s="27"/>
      <c r="M199" s="157" t="s">
        <v>1</v>
      </c>
      <c r="N199" s="158" t="s">
        <v>37</v>
      </c>
      <c r="O199" s="159">
        <v>0</v>
      </c>
      <c r="P199" s="159">
        <f t="shared" si="21"/>
        <v>0</v>
      </c>
      <c r="Q199" s="159">
        <v>0</v>
      </c>
      <c r="R199" s="159">
        <f t="shared" si="22"/>
        <v>0</v>
      </c>
      <c r="S199" s="159">
        <v>0</v>
      </c>
      <c r="T199" s="160">
        <f t="shared" si="23"/>
        <v>0</v>
      </c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R199" s="161" t="s">
        <v>233</v>
      </c>
      <c r="AT199" s="161" t="s">
        <v>229</v>
      </c>
      <c r="AU199" s="161" t="s">
        <v>83</v>
      </c>
      <c r="AY199" s="14" t="s">
        <v>226</v>
      </c>
      <c r="BE199" s="162">
        <f t="shared" si="24"/>
        <v>0</v>
      </c>
      <c r="BF199" s="162">
        <f t="shared" si="25"/>
        <v>156.05000000000001</v>
      </c>
      <c r="BG199" s="162">
        <f t="shared" si="26"/>
        <v>0</v>
      </c>
      <c r="BH199" s="162">
        <f t="shared" si="27"/>
        <v>0</v>
      </c>
      <c r="BI199" s="162">
        <f t="shared" si="28"/>
        <v>0</v>
      </c>
      <c r="BJ199" s="14" t="s">
        <v>83</v>
      </c>
      <c r="BK199" s="162">
        <f t="shared" si="29"/>
        <v>156.05000000000001</v>
      </c>
      <c r="BL199" s="14" t="s">
        <v>233</v>
      </c>
      <c r="BM199" s="161" t="s">
        <v>468</v>
      </c>
    </row>
    <row r="200" spans="1:65" s="2" customFormat="1" ht="16.5" customHeight="1">
      <c r="A200" s="26"/>
      <c r="B200" s="149"/>
      <c r="C200" s="150" t="s">
        <v>469</v>
      </c>
      <c r="D200" s="150" t="s">
        <v>229</v>
      </c>
      <c r="E200" s="151" t="s">
        <v>470</v>
      </c>
      <c r="F200" s="152" t="s">
        <v>471</v>
      </c>
      <c r="G200" s="153" t="s">
        <v>232</v>
      </c>
      <c r="H200" s="154">
        <v>34.521000000000001</v>
      </c>
      <c r="I200" s="155">
        <v>6.58</v>
      </c>
      <c r="J200" s="155">
        <f t="shared" si="20"/>
        <v>227.15</v>
      </c>
      <c r="K200" s="156"/>
      <c r="L200" s="27"/>
      <c r="M200" s="157" t="s">
        <v>1</v>
      </c>
      <c r="N200" s="158" t="s">
        <v>37</v>
      </c>
      <c r="O200" s="159">
        <v>0</v>
      </c>
      <c r="P200" s="159">
        <f t="shared" si="21"/>
        <v>0</v>
      </c>
      <c r="Q200" s="159">
        <v>0</v>
      </c>
      <c r="R200" s="159">
        <f t="shared" si="22"/>
        <v>0</v>
      </c>
      <c r="S200" s="159">
        <v>0</v>
      </c>
      <c r="T200" s="160">
        <f t="shared" si="23"/>
        <v>0</v>
      </c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R200" s="161" t="s">
        <v>233</v>
      </c>
      <c r="AT200" s="161" t="s">
        <v>229</v>
      </c>
      <c r="AU200" s="161" t="s">
        <v>83</v>
      </c>
      <c r="AY200" s="14" t="s">
        <v>226</v>
      </c>
      <c r="BE200" s="162">
        <f t="shared" si="24"/>
        <v>0</v>
      </c>
      <c r="BF200" s="162">
        <f t="shared" si="25"/>
        <v>227.15</v>
      </c>
      <c r="BG200" s="162">
        <f t="shared" si="26"/>
        <v>0</v>
      </c>
      <c r="BH200" s="162">
        <f t="shared" si="27"/>
        <v>0</v>
      </c>
      <c r="BI200" s="162">
        <f t="shared" si="28"/>
        <v>0</v>
      </c>
      <c r="BJ200" s="14" t="s">
        <v>83</v>
      </c>
      <c r="BK200" s="162">
        <f t="shared" si="29"/>
        <v>227.15</v>
      </c>
      <c r="BL200" s="14" t="s">
        <v>233</v>
      </c>
      <c r="BM200" s="161" t="s">
        <v>472</v>
      </c>
    </row>
    <row r="201" spans="1:65" s="2" customFormat="1" ht="16.5" customHeight="1">
      <c r="A201" s="26"/>
      <c r="B201" s="149"/>
      <c r="C201" s="150" t="s">
        <v>315</v>
      </c>
      <c r="D201" s="150" t="s">
        <v>229</v>
      </c>
      <c r="E201" s="151" t="s">
        <v>473</v>
      </c>
      <c r="F201" s="152" t="s">
        <v>474</v>
      </c>
      <c r="G201" s="153" t="s">
        <v>232</v>
      </c>
      <c r="H201" s="154">
        <v>123.67</v>
      </c>
      <c r="I201" s="155">
        <v>4.59</v>
      </c>
      <c r="J201" s="155">
        <f t="shared" si="20"/>
        <v>567.65</v>
      </c>
      <c r="K201" s="156"/>
      <c r="L201" s="27"/>
      <c r="M201" s="157" t="s">
        <v>1</v>
      </c>
      <c r="N201" s="158" t="s">
        <v>37</v>
      </c>
      <c r="O201" s="159">
        <v>0</v>
      </c>
      <c r="P201" s="159">
        <f t="shared" si="21"/>
        <v>0</v>
      </c>
      <c r="Q201" s="159">
        <v>0</v>
      </c>
      <c r="R201" s="159">
        <f t="shared" si="22"/>
        <v>0</v>
      </c>
      <c r="S201" s="159">
        <v>0</v>
      </c>
      <c r="T201" s="160">
        <f t="shared" si="23"/>
        <v>0</v>
      </c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R201" s="161" t="s">
        <v>233</v>
      </c>
      <c r="AT201" s="161" t="s">
        <v>229</v>
      </c>
      <c r="AU201" s="161" t="s">
        <v>83</v>
      </c>
      <c r="AY201" s="14" t="s">
        <v>226</v>
      </c>
      <c r="BE201" s="162">
        <f t="shared" si="24"/>
        <v>0</v>
      </c>
      <c r="BF201" s="162">
        <f t="shared" si="25"/>
        <v>567.65</v>
      </c>
      <c r="BG201" s="162">
        <f t="shared" si="26"/>
        <v>0</v>
      </c>
      <c r="BH201" s="162">
        <f t="shared" si="27"/>
        <v>0</v>
      </c>
      <c r="BI201" s="162">
        <f t="shared" si="28"/>
        <v>0</v>
      </c>
      <c r="BJ201" s="14" t="s">
        <v>83</v>
      </c>
      <c r="BK201" s="162">
        <f t="shared" si="29"/>
        <v>567.65</v>
      </c>
      <c r="BL201" s="14" t="s">
        <v>233</v>
      </c>
      <c r="BM201" s="161" t="s">
        <v>475</v>
      </c>
    </row>
    <row r="202" spans="1:65" s="12" customFormat="1" ht="22.9" customHeight="1">
      <c r="B202" s="137"/>
      <c r="D202" s="138" t="s">
        <v>70</v>
      </c>
      <c r="E202" s="147" t="s">
        <v>271</v>
      </c>
      <c r="F202" s="147" t="s">
        <v>272</v>
      </c>
      <c r="J202" s="148">
        <f>BK202</f>
        <v>3405.21</v>
      </c>
      <c r="L202" s="137"/>
      <c r="M202" s="141"/>
      <c r="N202" s="142"/>
      <c r="O202" s="142"/>
      <c r="P202" s="143">
        <f>SUM(P203:P206)</f>
        <v>0</v>
      </c>
      <c r="Q202" s="142"/>
      <c r="R202" s="143">
        <f>SUM(R203:R206)</f>
        <v>0</v>
      </c>
      <c r="S202" s="142"/>
      <c r="T202" s="144">
        <f>SUM(T203:T206)</f>
        <v>0</v>
      </c>
      <c r="AR202" s="138" t="s">
        <v>78</v>
      </c>
      <c r="AT202" s="145" t="s">
        <v>70</v>
      </c>
      <c r="AU202" s="145" t="s">
        <v>78</v>
      </c>
      <c r="AY202" s="138" t="s">
        <v>226</v>
      </c>
      <c r="BK202" s="146">
        <f>SUM(BK203:BK206)</f>
        <v>3405.21</v>
      </c>
    </row>
    <row r="203" spans="1:65" s="2" customFormat="1" ht="33" customHeight="1">
      <c r="A203" s="26"/>
      <c r="B203" s="149"/>
      <c r="C203" s="150" t="s">
        <v>476</v>
      </c>
      <c r="D203" s="150" t="s">
        <v>229</v>
      </c>
      <c r="E203" s="151" t="s">
        <v>274</v>
      </c>
      <c r="F203" s="152" t="s">
        <v>275</v>
      </c>
      <c r="G203" s="153" t="s">
        <v>238</v>
      </c>
      <c r="H203" s="154">
        <v>250.685</v>
      </c>
      <c r="I203" s="155">
        <v>1.1000000000000001</v>
      </c>
      <c r="J203" s="155">
        <f>ROUND(I203*H203,2)</f>
        <v>275.75</v>
      </c>
      <c r="K203" s="156"/>
      <c r="L203" s="27"/>
      <c r="M203" s="157" t="s">
        <v>1</v>
      </c>
      <c r="N203" s="158" t="s">
        <v>37</v>
      </c>
      <c r="O203" s="159">
        <v>0</v>
      </c>
      <c r="P203" s="159">
        <f>O203*H203</f>
        <v>0</v>
      </c>
      <c r="Q203" s="159">
        <v>0</v>
      </c>
      <c r="R203" s="159">
        <f>Q203*H203</f>
        <v>0</v>
      </c>
      <c r="S203" s="159">
        <v>0</v>
      </c>
      <c r="T203" s="160">
        <f>S203*H203</f>
        <v>0</v>
      </c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R203" s="161" t="s">
        <v>233</v>
      </c>
      <c r="AT203" s="161" t="s">
        <v>229</v>
      </c>
      <c r="AU203" s="161" t="s">
        <v>83</v>
      </c>
      <c r="AY203" s="14" t="s">
        <v>226</v>
      </c>
      <c r="BE203" s="162">
        <f>IF(N203="základná",J203,0)</f>
        <v>0</v>
      </c>
      <c r="BF203" s="162">
        <f>IF(N203="znížená",J203,0)</f>
        <v>275.75</v>
      </c>
      <c r="BG203" s="162">
        <f>IF(N203="zákl. prenesená",J203,0)</f>
        <v>0</v>
      </c>
      <c r="BH203" s="162">
        <f>IF(N203="zníž. prenesená",J203,0)</f>
        <v>0</v>
      </c>
      <c r="BI203" s="162">
        <f>IF(N203="nulová",J203,0)</f>
        <v>0</v>
      </c>
      <c r="BJ203" s="14" t="s">
        <v>83</v>
      </c>
      <c r="BK203" s="162">
        <f>ROUND(I203*H203,2)</f>
        <v>275.75</v>
      </c>
      <c r="BL203" s="14" t="s">
        <v>233</v>
      </c>
      <c r="BM203" s="161" t="s">
        <v>477</v>
      </c>
    </row>
    <row r="204" spans="1:65" s="2" customFormat="1" ht="44.25" customHeight="1">
      <c r="A204" s="26"/>
      <c r="B204" s="149"/>
      <c r="C204" s="150" t="s">
        <v>319</v>
      </c>
      <c r="D204" s="150" t="s">
        <v>229</v>
      </c>
      <c r="E204" s="151" t="s">
        <v>277</v>
      </c>
      <c r="F204" s="152" t="s">
        <v>278</v>
      </c>
      <c r="G204" s="153" t="s">
        <v>238</v>
      </c>
      <c r="H204" s="154">
        <v>752.05499999999995</v>
      </c>
      <c r="I204" s="155">
        <v>2.0499999999999998</v>
      </c>
      <c r="J204" s="155">
        <f>ROUND(I204*H204,2)</f>
        <v>1541.71</v>
      </c>
      <c r="K204" s="156"/>
      <c r="L204" s="27"/>
      <c r="M204" s="157" t="s">
        <v>1</v>
      </c>
      <c r="N204" s="158" t="s">
        <v>37</v>
      </c>
      <c r="O204" s="159">
        <v>0</v>
      </c>
      <c r="P204" s="159">
        <f>O204*H204</f>
        <v>0</v>
      </c>
      <c r="Q204" s="159">
        <v>0</v>
      </c>
      <c r="R204" s="159">
        <f>Q204*H204</f>
        <v>0</v>
      </c>
      <c r="S204" s="159">
        <v>0</v>
      </c>
      <c r="T204" s="160">
        <f>S204*H204</f>
        <v>0</v>
      </c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R204" s="161" t="s">
        <v>233</v>
      </c>
      <c r="AT204" s="161" t="s">
        <v>229</v>
      </c>
      <c r="AU204" s="161" t="s">
        <v>83</v>
      </c>
      <c r="AY204" s="14" t="s">
        <v>226</v>
      </c>
      <c r="BE204" s="162">
        <f>IF(N204="základná",J204,0)</f>
        <v>0</v>
      </c>
      <c r="BF204" s="162">
        <f>IF(N204="znížená",J204,0)</f>
        <v>1541.71</v>
      </c>
      <c r="BG204" s="162">
        <f>IF(N204="zákl. prenesená",J204,0)</f>
        <v>0</v>
      </c>
      <c r="BH204" s="162">
        <f>IF(N204="zníž. prenesená",J204,0)</f>
        <v>0</v>
      </c>
      <c r="BI204" s="162">
        <f>IF(N204="nulová",J204,0)</f>
        <v>0</v>
      </c>
      <c r="BJ204" s="14" t="s">
        <v>83</v>
      </c>
      <c r="BK204" s="162">
        <f>ROUND(I204*H204,2)</f>
        <v>1541.71</v>
      </c>
      <c r="BL204" s="14" t="s">
        <v>233</v>
      </c>
      <c r="BM204" s="161" t="s">
        <v>478</v>
      </c>
    </row>
    <row r="205" spans="1:65" s="2" customFormat="1" ht="33" customHeight="1">
      <c r="A205" s="26"/>
      <c r="B205" s="149"/>
      <c r="C205" s="150" t="s">
        <v>479</v>
      </c>
      <c r="D205" s="150" t="s">
        <v>229</v>
      </c>
      <c r="E205" s="151" t="s">
        <v>281</v>
      </c>
      <c r="F205" s="152" t="s">
        <v>282</v>
      </c>
      <c r="G205" s="153" t="s">
        <v>238</v>
      </c>
      <c r="H205" s="154">
        <v>250.685</v>
      </c>
      <c r="I205" s="155">
        <v>1.1000000000000001</v>
      </c>
      <c r="J205" s="155">
        <f>ROUND(I205*H205,2)</f>
        <v>275.75</v>
      </c>
      <c r="K205" s="156"/>
      <c r="L205" s="27"/>
      <c r="M205" s="157" t="s">
        <v>1</v>
      </c>
      <c r="N205" s="158" t="s">
        <v>37</v>
      </c>
      <c r="O205" s="159">
        <v>0</v>
      </c>
      <c r="P205" s="159">
        <f>O205*H205</f>
        <v>0</v>
      </c>
      <c r="Q205" s="159">
        <v>0</v>
      </c>
      <c r="R205" s="159">
        <f>Q205*H205</f>
        <v>0</v>
      </c>
      <c r="S205" s="159">
        <v>0</v>
      </c>
      <c r="T205" s="160">
        <f>S205*H205</f>
        <v>0</v>
      </c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R205" s="161" t="s">
        <v>233</v>
      </c>
      <c r="AT205" s="161" t="s">
        <v>229</v>
      </c>
      <c r="AU205" s="161" t="s">
        <v>83</v>
      </c>
      <c r="AY205" s="14" t="s">
        <v>226</v>
      </c>
      <c r="BE205" s="162">
        <f>IF(N205="základná",J205,0)</f>
        <v>0</v>
      </c>
      <c r="BF205" s="162">
        <f>IF(N205="znížená",J205,0)</f>
        <v>275.75</v>
      </c>
      <c r="BG205" s="162">
        <f>IF(N205="zákl. prenesená",J205,0)</f>
        <v>0</v>
      </c>
      <c r="BH205" s="162">
        <f>IF(N205="zníž. prenesená",J205,0)</f>
        <v>0</v>
      </c>
      <c r="BI205" s="162">
        <f>IF(N205="nulová",J205,0)</f>
        <v>0</v>
      </c>
      <c r="BJ205" s="14" t="s">
        <v>83</v>
      </c>
      <c r="BK205" s="162">
        <f>ROUND(I205*H205,2)</f>
        <v>275.75</v>
      </c>
      <c r="BL205" s="14" t="s">
        <v>233</v>
      </c>
      <c r="BM205" s="161" t="s">
        <v>480</v>
      </c>
    </row>
    <row r="206" spans="1:65" s="2" customFormat="1" ht="24.2" customHeight="1">
      <c r="A206" s="26"/>
      <c r="B206" s="149"/>
      <c r="C206" s="150" t="s">
        <v>324</v>
      </c>
      <c r="D206" s="150" t="s">
        <v>229</v>
      </c>
      <c r="E206" s="151" t="s">
        <v>481</v>
      </c>
      <c r="F206" s="152" t="s">
        <v>482</v>
      </c>
      <c r="G206" s="153" t="s">
        <v>238</v>
      </c>
      <c r="H206" s="154">
        <v>410</v>
      </c>
      <c r="I206" s="155">
        <v>3.2</v>
      </c>
      <c r="J206" s="155">
        <f>ROUND(I206*H206,2)</f>
        <v>1312</v>
      </c>
      <c r="K206" s="156"/>
      <c r="L206" s="27"/>
      <c r="M206" s="157" t="s">
        <v>1</v>
      </c>
      <c r="N206" s="158" t="s">
        <v>37</v>
      </c>
      <c r="O206" s="159">
        <v>0</v>
      </c>
      <c r="P206" s="159">
        <f>O206*H206</f>
        <v>0</v>
      </c>
      <c r="Q206" s="159">
        <v>0</v>
      </c>
      <c r="R206" s="159">
        <f>Q206*H206</f>
        <v>0</v>
      </c>
      <c r="S206" s="159">
        <v>0</v>
      </c>
      <c r="T206" s="160">
        <f>S206*H206</f>
        <v>0</v>
      </c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R206" s="161" t="s">
        <v>233</v>
      </c>
      <c r="AT206" s="161" t="s">
        <v>229</v>
      </c>
      <c r="AU206" s="161" t="s">
        <v>83</v>
      </c>
      <c r="AY206" s="14" t="s">
        <v>226</v>
      </c>
      <c r="BE206" s="162">
        <f>IF(N206="základná",J206,0)</f>
        <v>0</v>
      </c>
      <c r="BF206" s="162">
        <f>IF(N206="znížená",J206,0)</f>
        <v>1312</v>
      </c>
      <c r="BG206" s="162">
        <f>IF(N206="zákl. prenesená",J206,0)</f>
        <v>0</v>
      </c>
      <c r="BH206" s="162">
        <f>IF(N206="zníž. prenesená",J206,0)</f>
        <v>0</v>
      </c>
      <c r="BI206" s="162">
        <f>IF(N206="nulová",J206,0)</f>
        <v>0</v>
      </c>
      <c r="BJ206" s="14" t="s">
        <v>83</v>
      </c>
      <c r="BK206" s="162">
        <f>ROUND(I206*H206,2)</f>
        <v>1312</v>
      </c>
      <c r="BL206" s="14" t="s">
        <v>233</v>
      </c>
      <c r="BM206" s="161" t="s">
        <v>483</v>
      </c>
    </row>
    <row r="207" spans="1:65" s="12" customFormat="1" ht="22.9" customHeight="1">
      <c r="B207" s="137"/>
      <c r="D207" s="138" t="s">
        <v>70</v>
      </c>
      <c r="E207" s="147" t="s">
        <v>284</v>
      </c>
      <c r="F207" s="147" t="s">
        <v>285</v>
      </c>
      <c r="J207" s="148">
        <f>BK207</f>
        <v>5427.43</v>
      </c>
      <c r="L207" s="137"/>
      <c r="M207" s="141"/>
      <c r="N207" s="142"/>
      <c r="O207" s="142"/>
      <c r="P207" s="143">
        <f>P208</f>
        <v>0</v>
      </c>
      <c r="Q207" s="142"/>
      <c r="R207" s="143">
        <f>R208</f>
        <v>0</v>
      </c>
      <c r="S207" s="142"/>
      <c r="T207" s="144">
        <f>T208</f>
        <v>0</v>
      </c>
      <c r="AR207" s="138" t="s">
        <v>78</v>
      </c>
      <c r="AT207" s="145" t="s">
        <v>70</v>
      </c>
      <c r="AU207" s="145" t="s">
        <v>78</v>
      </c>
      <c r="AY207" s="138" t="s">
        <v>226</v>
      </c>
      <c r="BK207" s="146">
        <f>BK208</f>
        <v>5427.43</v>
      </c>
    </row>
    <row r="208" spans="1:65" s="2" customFormat="1" ht="24.2" customHeight="1">
      <c r="A208" s="26"/>
      <c r="B208" s="149"/>
      <c r="C208" s="150" t="s">
        <v>484</v>
      </c>
      <c r="D208" s="150" t="s">
        <v>229</v>
      </c>
      <c r="E208" s="151" t="s">
        <v>286</v>
      </c>
      <c r="F208" s="152" t="s">
        <v>287</v>
      </c>
      <c r="G208" s="153" t="s">
        <v>242</v>
      </c>
      <c r="H208" s="154">
        <v>190.43600000000001</v>
      </c>
      <c r="I208" s="155">
        <v>28.5</v>
      </c>
      <c r="J208" s="155">
        <f>ROUND(I208*H208,2)</f>
        <v>5427.43</v>
      </c>
      <c r="K208" s="156"/>
      <c r="L208" s="27"/>
      <c r="M208" s="157" t="s">
        <v>1</v>
      </c>
      <c r="N208" s="158" t="s">
        <v>37</v>
      </c>
      <c r="O208" s="159">
        <v>0</v>
      </c>
      <c r="P208" s="159">
        <f>O208*H208</f>
        <v>0</v>
      </c>
      <c r="Q208" s="159">
        <v>0</v>
      </c>
      <c r="R208" s="159">
        <f>Q208*H208</f>
        <v>0</v>
      </c>
      <c r="S208" s="159">
        <v>0</v>
      </c>
      <c r="T208" s="160">
        <f>S208*H208</f>
        <v>0</v>
      </c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R208" s="161" t="s">
        <v>233</v>
      </c>
      <c r="AT208" s="161" t="s">
        <v>229</v>
      </c>
      <c r="AU208" s="161" t="s">
        <v>83</v>
      </c>
      <c r="AY208" s="14" t="s">
        <v>226</v>
      </c>
      <c r="BE208" s="162">
        <f>IF(N208="základná",J208,0)</f>
        <v>0</v>
      </c>
      <c r="BF208" s="162">
        <f>IF(N208="znížená",J208,0)</f>
        <v>5427.43</v>
      </c>
      <c r="BG208" s="162">
        <f>IF(N208="zákl. prenesená",J208,0)</f>
        <v>0</v>
      </c>
      <c r="BH208" s="162">
        <f>IF(N208="zníž. prenesená",J208,0)</f>
        <v>0</v>
      </c>
      <c r="BI208" s="162">
        <f>IF(N208="nulová",J208,0)</f>
        <v>0</v>
      </c>
      <c r="BJ208" s="14" t="s">
        <v>83</v>
      </c>
      <c r="BK208" s="162">
        <f>ROUND(I208*H208,2)</f>
        <v>5427.43</v>
      </c>
      <c r="BL208" s="14" t="s">
        <v>233</v>
      </c>
      <c r="BM208" s="161" t="s">
        <v>485</v>
      </c>
    </row>
    <row r="209" spans="1:65" s="12" customFormat="1" ht="25.9" customHeight="1">
      <c r="B209" s="137"/>
      <c r="D209" s="138" t="s">
        <v>70</v>
      </c>
      <c r="E209" s="139" t="s">
        <v>289</v>
      </c>
      <c r="F209" s="139" t="s">
        <v>290</v>
      </c>
      <c r="J209" s="140">
        <f>BK209</f>
        <v>172904.75000000003</v>
      </c>
      <c r="L209" s="137"/>
      <c r="M209" s="141"/>
      <c r="N209" s="142"/>
      <c r="O209" s="142"/>
      <c r="P209" s="143">
        <f>P210+P214+P234+P244+P252+P257+P263+P289+P298+P303+P314+P320+P322+P324</f>
        <v>0</v>
      </c>
      <c r="Q209" s="142"/>
      <c r="R209" s="143">
        <f>R210+R214+R234+R244+R252+R257+R263+R289+R298+R303+R314+R320+R322+R324</f>
        <v>0</v>
      </c>
      <c r="S209" s="142"/>
      <c r="T209" s="144">
        <f>T210+T214+T234+T244+T252+T257+T263+T289+T298+T303+T314+T320+T322+T324</f>
        <v>0</v>
      </c>
      <c r="AR209" s="138" t="s">
        <v>83</v>
      </c>
      <c r="AT209" s="145" t="s">
        <v>70</v>
      </c>
      <c r="AU209" s="145" t="s">
        <v>71</v>
      </c>
      <c r="AY209" s="138" t="s">
        <v>226</v>
      </c>
      <c r="BK209" s="146">
        <f>BK210+BK214+BK234+BK244+BK252+BK257+BK263+BK289+BK298+BK303+BK314+BK320+BK322+BK324</f>
        <v>172904.75000000003</v>
      </c>
    </row>
    <row r="210" spans="1:65" s="12" customFormat="1" ht="22.9" customHeight="1">
      <c r="B210" s="137"/>
      <c r="D210" s="138" t="s">
        <v>70</v>
      </c>
      <c r="E210" s="147" t="s">
        <v>486</v>
      </c>
      <c r="F210" s="147" t="s">
        <v>487</v>
      </c>
      <c r="J210" s="148">
        <f>BK210</f>
        <v>2117.6099999999997</v>
      </c>
      <c r="L210" s="137"/>
      <c r="M210" s="141"/>
      <c r="N210" s="142"/>
      <c r="O210" s="142"/>
      <c r="P210" s="143">
        <f>SUM(P211:P213)</f>
        <v>0</v>
      </c>
      <c r="Q210" s="142"/>
      <c r="R210" s="143">
        <f>SUM(R211:R213)</f>
        <v>0</v>
      </c>
      <c r="S210" s="142"/>
      <c r="T210" s="144">
        <f>SUM(T211:T213)</f>
        <v>0</v>
      </c>
      <c r="AR210" s="138" t="s">
        <v>83</v>
      </c>
      <c r="AT210" s="145" t="s">
        <v>70</v>
      </c>
      <c r="AU210" s="145" t="s">
        <v>78</v>
      </c>
      <c r="AY210" s="138" t="s">
        <v>226</v>
      </c>
      <c r="BK210" s="146">
        <f>SUM(BK211:BK213)</f>
        <v>2117.6099999999997</v>
      </c>
    </row>
    <row r="211" spans="1:65" s="2" customFormat="1" ht="24.2" customHeight="1">
      <c r="A211" s="26"/>
      <c r="B211" s="149"/>
      <c r="C211" s="150" t="s">
        <v>330</v>
      </c>
      <c r="D211" s="150" t="s">
        <v>229</v>
      </c>
      <c r="E211" s="151" t="s">
        <v>488</v>
      </c>
      <c r="F211" s="152" t="s">
        <v>489</v>
      </c>
      <c r="G211" s="153" t="s">
        <v>238</v>
      </c>
      <c r="H211" s="154">
        <v>44.73</v>
      </c>
      <c r="I211" s="155">
        <v>8.1</v>
      </c>
      <c r="J211" s="155">
        <f>ROUND(I211*H211,2)</f>
        <v>362.31</v>
      </c>
      <c r="K211" s="156"/>
      <c r="L211" s="27"/>
      <c r="M211" s="157" t="s">
        <v>1</v>
      </c>
      <c r="N211" s="158" t="s">
        <v>37</v>
      </c>
      <c r="O211" s="159">
        <v>0</v>
      </c>
      <c r="P211" s="159">
        <f>O211*H211</f>
        <v>0</v>
      </c>
      <c r="Q211" s="159">
        <v>0</v>
      </c>
      <c r="R211" s="159">
        <f>Q211*H211</f>
        <v>0</v>
      </c>
      <c r="S211" s="159">
        <v>0</v>
      </c>
      <c r="T211" s="160">
        <f>S211*H211</f>
        <v>0</v>
      </c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R211" s="161" t="s">
        <v>257</v>
      </c>
      <c r="AT211" s="161" t="s">
        <v>229</v>
      </c>
      <c r="AU211" s="161" t="s">
        <v>83</v>
      </c>
      <c r="AY211" s="14" t="s">
        <v>226</v>
      </c>
      <c r="BE211" s="162">
        <f>IF(N211="základná",J211,0)</f>
        <v>0</v>
      </c>
      <c r="BF211" s="162">
        <f>IF(N211="znížená",J211,0)</f>
        <v>362.31</v>
      </c>
      <c r="BG211" s="162">
        <f>IF(N211="zákl. prenesená",J211,0)</f>
        <v>0</v>
      </c>
      <c r="BH211" s="162">
        <f>IF(N211="zníž. prenesená",J211,0)</f>
        <v>0</v>
      </c>
      <c r="BI211" s="162">
        <f>IF(N211="nulová",J211,0)</f>
        <v>0</v>
      </c>
      <c r="BJ211" s="14" t="s">
        <v>83</v>
      </c>
      <c r="BK211" s="162">
        <f>ROUND(I211*H211,2)</f>
        <v>362.31</v>
      </c>
      <c r="BL211" s="14" t="s">
        <v>257</v>
      </c>
      <c r="BM211" s="161" t="s">
        <v>490</v>
      </c>
    </row>
    <row r="212" spans="1:65" s="2" customFormat="1" ht="24.2" customHeight="1">
      <c r="A212" s="26"/>
      <c r="B212" s="149"/>
      <c r="C212" s="150" t="s">
        <v>491</v>
      </c>
      <c r="D212" s="150" t="s">
        <v>229</v>
      </c>
      <c r="E212" s="151" t="s">
        <v>492</v>
      </c>
      <c r="F212" s="152" t="s">
        <v>493</v>
      </c>
      <c r="G212" s="153" t="s">
        <v>238</v>
      </c>
      <c r="H212" s="154">
        <v>178.75399999999999</v>
      </c>
      <c r="I212" s="155">
        <v>9.75</v>
      </c>
      <c r="J212" s="155">
        <f>ROUND(I212*H212,2)</f>
        <v>1742.85</v>
      </c>
      <c r="K212" s="156"/>
      <c r="L212" s="27"/>
      <c r="M212" s="157" t="s">
        <v>1</v>
      </c>
      <c r="N212" s="158" t="s">
        <v>37</v>
      </c>
      <c r="O212" s="159">
        <v>0</v>
      </c>
      <c r="P212" s="159">
        <f>O212*H212</f>
        <v>0</v>
      </c>
      <c r="Q212" s="159">
        <v>0</v>
      </c>
      <c r="R212" s="159">
        <f>Q212*H212</f>
        <v>0</v>
      </c>
      <c r="S212" s="159">
        <v>0</v>
      </c>
      <c r="T212" s="160">
        <f>S212*H212</f>
        <v>0</v>
      </c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R212" s="161" t="s">
        <v>257</v>
      </c>
      <c r="AT212" s="161" t="s">
        <v>229</v>
      </c>
      <c r="AU212" s="161" t="s">
        <v>83</v>
      </c>
      <c r="AY212" s="14" t="s">
        <v>226</v>
      </c>
      <c r="BE212" s="162">
        <f>IF(N212="základná",J212,0)</f>
        <v>0</v>
      </c>
      <c r="BF212" s="162">
        <f>IF(N212="znížená",J212,0)</f>
        <v>1742.85</v>
      </c>
      <c r="BG212" s="162">
        <f>IF(N212="zákl. prenesená",J212,0)</f>
        <v>0</v>
      </c>
      <c r="BH212" s="162">
        <f>IF(N212="zníž. prenesená",J212,0)</f>
        <v>0</v>
      </c>
      <c r="BI212" s="162">
        <f>IF(N212="nulová",J212,0)</f>
        <v>0</v>
      </c>
      <c r="BJ212" s="14" t="s">
        <v>83</v>
      </c>
      <c r="BK212" s="162">
        <f>ROUND(I212*H212,2)</f>
        <v>1742.85</v>
      </c>
      <c r="BL212" s="14" t="s">
        <v>257</v>
      </c>
      <c r="BM212" s="161" t="s">
        <v>494</v>
      </c>
    </row>
    <row r="213" spans="1:65" s="2" customFormat="1" ht="24.2" customHeight="1">
      <c r="A213" s="26"/>
      <c r="B213" s="149"/>
      <c r="C213" s="150" t="s">
        <v>408</v>
      </c>
      <c r="D213" s="150" t="s">
        <v>229</v>
      </c>
      <c r="E213" s="151" t="s">
        <v>495</v>
      </c>
      <c r="F213" s="152" t="s">
        <v>496</v>
      </c>
      <c r="G213" s="153" t="s">
        <v>242</v>
      </c>
      <c r="H213" s="154">
        <v>0.38</v>
      </c>
      <c r="I213" s="155">
        <v>32.76</v>
      </c>
      <c r="J213" s="155">
        <f>ROUND(I213*H213,2)</f>
        <v>12.45</v>
      </c>
      <c r="K213" s="156"/>
      <c r="L213" s="27"/>
      <c r="M213" s="157" t="s">
        <v>1</v>
      </c>
      <c r="N213" s="158" t="s">
        <v>37</v>
      </c>
      <c r="O213" s="159">
        <v>0</v>
      </c>
      <c r="P213" s="159">
        <f>O213*H213</f>
        <v>0</v>
      </c>
      <c r="Q213" s="159">
        <v>0</v>
      </c>
      <c r="R213" s="159">
        <f>Q213*H213</f>
        <v>0</v>
      </c>
      <c r="S213" s="159">
        <v>0</v>
      </c>
      <c r="T213" s="160">
        <f>S213*H213</f>
        <v>0</v>
      </c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R213" s="161" t="s">
        <v>257</v>
      </c>
      <c r="AT213" s="161" t="s">
        <v>229</v>
      </c>
      <c r="AU213" s="161" t="s">
        <v>83</v>
      </c>
      <c r="AY213" s="14" t="s">
        <v>226</v>
      </c>
      <c r="BE213" s="162">
        <f>IF(N213="základná",J213,0)</f>
        <v>0</v>
      </c>
      <c r="BF213" s="162">
        <f>IF(N213="znížená",J213,0)</f>
        <v>12.45</v>
      </c>
      <c r="BG213" s="162">
        <f>IF(N213="zákl. prenesená",J213,0)</f>
        <v>0</v>
      </c>
      <c r="BH213" s="162">
        <f>IF(N213="zníž. prenesená",J213,0)</f>
        <v>0</v>
      </c>
      <c r="BI213" s="162">
        <f>IF(N213="nulová",J213,0)</f>
        <v>0</v>
      </c>
      <c r="BJ213" s="14" t="s">
        <v>83</v>
      </c>
      <c r="BK213" s="162">
        <f>ROUND(I213*H213,2)</f>
        <v>12.45</v>
      </c>
      <c r="BL213" s="14" t="s">
        <v>257</v>
      </c>
      <c r="BM213" s="161" t="s">
        <v>497</v>
      </c>
    </row>
    <row r="214" spans="1:65" s="12" customFormat="1" ht="22.9" customHeight="1">
      <c r="B214" s="137"/>
      <c r="D214" s="138" t="s">
        <v>70</v>
      </c>
      <c r="E214" s="147" t="s">
        <v>498</v>
      </c>
      <c r="F214" s="147" t="s">
        <v>499</v>
      </c>
      <c r="J214" s="148">
        <f>BK214</f>
        <v>4491.5600000000004</v>
      </c>
      <c r="L214" s="137"/>
      <c r="M214" s="141"/>
      <c r="N214" s="142"/>
      <c r="O214" s="142"/>
      <c r="P214" s="143">
        <f>SUM(P215:P233)</f>
        <v>0</v>
      </c>
      <c r="Q214" s="142"/>
      <c r="R214" s="143">
        <f>SUM(R215:R233)</f>
        <v>0</v>
      </c>
      <c r="S214" s="142"/>
      <c r="T214" s="144">
        <f>SUM(T215:T233)</f>
        <v>0</v>
      </c>
      <c r="AR214" s="138" t="s">
        <v>83</v>
      </c>
      <c r="AT214" s="145" t="s">
        <v>70</v>
      </c>
      <c r="AU214" s="145" t="s">
        <v>78</v>
      </c>
      <c r="AY214" s="138" t="s">
        <v>226</v>
      </c>
      <c r="BK214" s="146">
        <f>SUM(BK215:BK233)</f>
        <v>4491.5600000000004</v>
      </c>
    </row>
    <row r="215" spans="1:65" s="2" customFormat="1" ht="37.9" customHeight="1">
      <c r="A215" s="26"/>
      <c r="B215" s="149"/>
      <c r="C215" s="150" t="s">
        <v>500</v>
      </c>
      <c r="D215" s="150" t="s">
        <v>229</v>
      </c>
      <c r="E215" s="151" t="s">
        <v>501</v>
      </c>
      <c r="F215" s="152" t="s">
        <v>502</v>
      </c>
      <c r="G215" s="153" t="s">
        <v>238</v>
      </c>
      <c r="H215" s="154">
        <v>49.546999999999997</v>
      </c>
      <c r="I215" s="155">
        <v>10.33</v>
      </c>
      <c r="J215" s="155">
        <f t="shared" ref="J215:J233" si="30">ROUND(I215*H215,2)</f>
        <v>511.82</v>
      </c>
      <c r="K215" s="156"/>
      <c r="L215" s="27"/>
      <c r="M215" s="157" t="s">
        <v>1</v>
      </c>
      <c r="N215" s="158" t="s">
        <v>37</v>
      </c>
      <c r="O215" s="159">
        <v>0</v>
      </c>
      <c r="P215" s="159">
        <f t="shared" ref="P215:P233" si="31">O215*H215</f>
        <v>0</v>
      </c>
      <c r="Q215" s="159">
        <v>0</v>
      </c>
      <c r="R215" s="159">
        <f t="shared" ref="R215:R233" si="32">Q215*H215</f>
        <v>0</v>
      </c>
      <c r="S215" s="159">
        <v>0</v>
      </c>
      <c r="T215" s="160">
        <f t="shared" ref="T215:T233" si="33">S215*H215</f>
        <v>0</v>
      </c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R215" s="161" t="s">
        <v>257</v>
      </c>
      <c r="AT215" s="161" t="s">
        <v>229</v>
      </c>
      <c r="AU215" s="161" t="s">
        <v>83</v>
      </c>
      <c r="AY215" s="14" t="s">
        <v>226</v>
      </c>
      <c r="BE215" s="162">
        <f t="shared" ref="BE215:BE233" si="34">IF(N215="základná",J215,0)</f>
        <v>0</v>
      </c>
      <c r="BF215" s="162">
        <f t="shared" ref="BF215:BF233" si="35">IF(N215="znížená",J215,0)</f>
        <v>511.82</v>
      </c>
      <c r="BG215" s="162">
        <f t="shared" ref="BG215:BG233" si="36">IF(N215="zákl. prenesená",J215,0)</f>
        <v>0</v>
      </c>
      <c r="BH215" s="162">
        <f t="shared" ref="BH215:BH233" si="37">IF(N215="zníž. prenesená",J215,0)</f>
        <v>0</v>
      </c>
      <c r="BI215" s="162">
        <f t="shared" ref="BI215:BI233" si="38">IF(N215="nulová",J215,0)</f>
        <v>0</v>
      </c>
      <c r="BJ215" s="14" t="s">
        <v>83</v>
      </c>
      <c r="BK215" s="162">
        <f t="shared" ref="BK215:BK233" si="39">ROUND(I215*H215,2)</f>
        <v>511.82</v>
      </c>
      <c r="BL215" s="14" t="s">
        <v>257</v>
      </c>
      <c r="BM215" s="161" t="s">
        <v>503</v>
      </c>
    </row>
    <row r="216" spans="1:65" s="2" customFormat="1" ht="24.2" customHeight="1">
      <c r="A216" s="26"/>
      <c r="B216" s="149"/>
      <c r="C216" s="167" t="s">
        <v>412</v>
      </c>
      <c r="D216" s="167" t="s">
        <v>362</v>
      </c>
      <c r="E216" s="168" t="s">
        <v>504</v>
      </c>
      <c r="F216" s="169" t="s">
        <v>505</v>
      </c>
      <c r="G216" s="170" t="s">
        <v>238</v>
      </c>
      <c r="H216" s="171">
        <v>56.978999999999999</v>
      </c>
      <c r="I216" s="172">
        <v>9.98</v>
      </c>
      <c r="J216" s="172">
        <f t="shared" si="30"/>
        <v>568.65</v>
      </c>
      <c r="K216" s="173"/>
      <c r="L216" s="174"/>
      <c r="M216" s="175" t="s">
        <v>1</v>
      </c>
      <c r="N216" s="176" t="s">
        <v>37</v>
      </c>
      <c r="O216" s="159">
        <v>0</v>
      </c>
      <c r="P216" s="159">
        <f t="shared" si="31"/>
        <v>0</v>
      </c>
      <c r="Q216" s="159">
        <v>0</v>
      </c>
      <c r="R216" s="159">
        <f t="shared" si="32"/>
        <v>0</v>
      </c>
      <c r="S216" s="159">
        <v>0</v>
      </c>
      <c r="T216" s="160">
        <f t="shared" si="33"/>
        <v>0</v>
      </c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R216" s="161" t="s">
        <v>288</v>
      </c>
      <c r="AT216" s="161" t="s">
        <v>362</v>
      </c>
      <c r="AU216" s="161" t="s">
        <v>83</v>
      </c>
      <c r="AY216" s="14" t="s">
        <v>226</v>
      </c>
      <c r="BE216" s="162">
        <f t="shared" si="34"/>
        <v>0</v>
      </c>
      <c r="BF216" s="162">
        <f t="shared" si="35"/>
        <v>568.65</v>
      </c>
      <c r="BG216" s="162">
        <f t="shared" si="36"/>
        <v>0</v>
      </c>
      <c r="BH216" s="162">
        <f t="shared" si="37"/>
        <v>0</v>
      </c>
      <c r="BI216" s="162">
        <f t="shared" si="38"/>
        <v>0</v>
      </c>
      <c r="BJ216" s="14" t="s">
        <v>83</v>
      </c>
      <c r="BK216" s="162">
        <f t="shared" si="39"/>
        <v>568.65</v>
      </c>
      <c r="BL216" s="14" t="s">
        <v>257</v>
      </c>
      <c r="BM216" s="161" t="s">
        <v>506</v>
      </c>
    </row>
    <row r="217" spans="1:65" s="2" customFormat="1" ht="24.2" customHeight="1">
      <c r="A217" s="26"/>
      <c r="B217" s="149"/>
      <c r="C217" s="167" t="s">
        <v>507</v>
      </c>
      <c r="D217" s="167" t="s">
        <v>362</v>
      </c>
      <c r="E217" s="168" t="s">
        <v>508</v>
      </c>
      <c r="F217" s="169" t="s">
        <v>509</v>
      </c>
      <c r="G217" s="170" t="s">
        <v>269</v>
      </c>
      <c r="H217" s="171">
        <v>155.577</v>
      </c>
      <c r="I217" s="172">
        <v>1.05</v>
      </c>
      <c r="J217" s="172">
        <f t="shared" si="30"/>
        <v>163.36000000000001</v>
      </c>
      <c r="K217" s="173"/>
      <c r="L217" s="174"/>
      <c r="M217" s="175" t="s">
        <v>1</v>
      </c>
      <c r="N217" s="176" t="s">
        <v>37</v>
      </c>
      <c r="O217" s="159">
        <v>0</v>
      </c>
      <c r="P217" s="159">
        <f t="shared" si="31"/>
        <v>0</v>
      </c>
      <c r="Q217" s="159">
        <v>0</v>
      </c>
      <c r="R217" s="159">
        <f t="shared" si="32"/>
        <v>0</v>
      </c>
      <c r="S217" s="159">
        <v>0</v>
      </c>
      <c r="T217" s="160">
        <f t="shared" si="33"/>
        <v>0</v>
      </c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R217" s="161" t="s">
        <v>288</v>
      </c>
      <c r="AT217" s="161" t="s">
        <v>362</v>
      </c>
      <c r="AU217" s="161" t="s">
        <v>83</v>
      </c>
      <c r="AY217" s="14" t="s">
        <v>226</v>
      </c>
      <c r="BE217" s="162">
        <f t="shared" si="34"/>
        <v>0</v>
      </c>
      <c r="BF217" s="162">
        <f t="shared" si="35"/>
        <v>163.36000000000001</v>
      </c>
      <c r="BG217" s="162">
        <f t="shared" si="36"/>
        <v>0</v>
      </c>
      <c r="BH217" s="162">
        <f t="shared" si="37"/>
        <v>0</v>
      </c>
      <c r="BI217" s="162">
        <f t="shared" si="38"/>
        <v>0</v>
      </c>
      <c r="BJ217" s="14" t="s">
        <v>83</v>
      </c>
      <c r="BK217" s="162">
        <f t="shared" si="39"/>
        <v>163.36000000000001</v>
      </c>
      <c r="BL217" s="14" t="s">
        <v>257</v>
      </c>
      <c r="BM217" s="161" t="s">
        <v>510</v>
      </c>
    </row>
    <row r="218" spans="1:65" s="2" customFormat="1" ht="44.25" customHeight="1">
      <c r="A218" s="26"/>
      <c r="B218" s="149"/>
      <c r="C218" s="150" t="s">
        <v>415</v>
      </c>
      <c r="D218" s="150" t="s">
        <v>229</v>
      </c>
      <c r="E218" s="151" t="s">
        <v>511</v>
      </c>
      <c r="F218" s="152" t="s">
        <v>512</v>
      </c>
      <c r="G218" s="153" t="s">
        <v>238</v>
      </c>
      <c r="H218" s="154">
        <v>21.411999999999999</v>
      </c>
      <c r="I218" s="155">
        <v>14.96</v>
      </c>
      <c r="J218" s="155">
        <f t="shared" si="30"/>
        <v>320.32</v>
      </c>
      <c r="K218" s="156"/>
      <c r="L218" s="27"/>
      <c r="M218" s="157" t="s">
        <v>1</v>
      </c>
      <c r="N218" s="158" t="s">
        <v>37</v>
      </c>
      <c r="O218" s="159">
        <v>0</v>
      </c>
      <c r="P218" s="159">
        <f t="shared" si="31"/>
        <v>0</v>
      </c>
      <c r="Q218" s="159">
        <v>0</v>
      </c>
      <c r="R218" s="159">
        <f t="shared" si="32"/>
        <v>0</v>
      </c>
      <c r="S218" s="159">
        <v>0</v>
      </c>
      <c r="T218" s="160">
        <f t="shared" si="33"/>
        <v>0</v>
      </c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R218" s="161" t="s">
        <v>257</v>
      </c>
      <c r="AT218" s="161" t="s">
        <v>229</v>
      </c>
      <c r="AU218" s="161" t="s">
        <v>83</v>
      </c>
      <c r="AY218" s="14" t="s">
        <v>226</v>
      </c>
      <c r="BE218" s="162">
        <f t="shared" si="34"/>
        <v>0</v>
      </c>
      <c r="BF218" s="162">
        <f t="shared" si="35"/>
        <v>320.32</v>
      </c>
      <c r="BG218" s="162">
        <f t="shared" si="36"/>
        <v>0</v>
      </c>
      <c r="BH218" s="162">
        <f t="shared" si="37"/>
        <v>0</v>
      </c>
      <c r="BI218" s="162">
        <f t="shared" si="38"/>
        <v>0</v>
      </c>
      <c r="BJ218" s="14" t="s">
        <v>83</v>
      </c>
      <c r="BK218" s="162">
        <f t="shared" si="39"/>
        <v>320.32</v>
      </c>
      <c r="BL218" s="14" t="s">
        <v>257</v>
      </c>
      <c r="BM218" s="161" t="s">
        <v>513</v>
      </c>
    </row>
    <row r="219" spans="1:65" s="2" customFormat="1" ht="24.2" customHeight="1">
      <c r="A219" s="26"/>
      <c r="B219" s="149"/>
      <c r="C219" s="167" t="s">
        <v>514</v>
      </c>
      <c r="D219" s="167" t="s">
        <v>362</v>
      </c>
      <c r="E219" s="168" t="s">
        <v>515</v>
      </c>
      <c r="F219" s="169" t="s">
        <v>505</v>
      </c>
      <c r="G219" s="170" t="s">
        <v>238</v>
      </c>
      <c r="H219" s="171">
        <v>24.623999999999999</v>
      </c>
      <c r="I219" s="172">
        <v>9.98</v>
      </c>
      <c r="J219" s="172">
        <f t="shared" si="30"/>
        <v>245.75</v>
      </c>
      <c r="K219" s="173"/>
      <c r="L219" s="174"/>
      <c r="M219" s="175" t="s">
        <v>1</v>
      </c>
      <c r="N219" s="176" t="s">
        <v>37</v>
      </c>
      <c r="O219" s="159">
        <v>0</v>
      </c>
      <c r="P219" s="159">
        <f t="shared" si="31"/>
        <v>0</v>
      </c>
      <c r="Q219" s="159">
        <v>0</v>
      </c>
      <c r="R219" s="159">
        <f t="shared" si="32"/>
        <v>0</v>
      </c>
      <c r="S219" s="159">
        <v>0</v>
      </c>
      <c r="T219" s="160">
        <f t="shared" si="33"/>
        <v>0</v>
      </c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R219" s="161" t="s">
        <v>288</v>
      </c>
      <c r="AT219" s="161" t="s">
        <v>362</v>
      </c>
      <c r="AU219" s="161" t="s">
        <v>83</v>
      </c>
      <c r="AY219" s="14" t="s">
        <v>226</v>
      </c>
      <c r="BE219" s="162">
        <f t="shared" si="34"/>
        <v>0</v>
      </c>
      <c r="BF219" s="162">
        <f t="shared" si="35"/>
        <v>245.75</v>
      </c>
      <c r="BG219" s="162">
        <f t="shared" si="36"/>
        <v>0</v>
      </c>
      <c r="BH219" s="162">
        <f t="shared" si="37"/>
        <v>0</v>
      </c>
      <c r="BI219" s="162">
        <f t="shared" si="38"/>
        <v>0</v>
      </c>
      <c r="BJ219" s="14" t="s">
        <v>83</v>
      </c>
      <c r="BK219" s="162">
        <f t="shared" si="39"/>
        <v>245.75</v>
      </c>
      <c r="BL219" s="14" t="s">
        <v>257</v>
      </c>
      <c r="BM219" s="161" t="s">
        <v>516</v>
      </c>
    </row>
    <row r="220" spans="1:65" s="2" customFormat="1" ht="24.2" customHeight="1">
      <c r="A220" s="26"/>
      <c r="B220" s="149"/>
      <c r="C220" s="167" t="s">
        <v>419</v>
      </c>
      <c r="D220" s="167" t="s">
        <v>362</v>
      </c>
      <c r="E220" s="168" t="s">
        <v>517</v>
      </c>
      <c r="F220" s="169" t="s">
        <v>518</v>
      </c>
      <c r="G220" s="170" t="s">
        <v>269</v>
      </c>
      <c r="H220" s="171">
        <v>87.147000000000006</v>
      </c>
      <c r="I220" s="172">
        <v>0.94</v>
      </c>
      <c r="J220" s="172">
        <f t="shared" si="30"/>
        <v>81.92</v>
      </c>
      <c r="K220" s="173"/>
      <c r="L220" s="174"/>
      <c r="M220" s="175" t="s">
        <v>1</v>
      </c>
      <c r="N220" s="176" t="s">
        <v>37</v>
      </c>
      <c r="O220" s="159">
        <v>0</v>
      </c>
      <c r="P220" s="159">
        <f t="shared" si="31"/>
        <v>0</v>
      </c>
      <c r="Q220" s="159">
        <v>0</v>
      </c>
      <c r="R220" s="159">
        <f t="shared" si="32"/>
        <v>0</v>
      </c>
      <c r="S220" s="159">
        <v>0</v>
      </c>
      <c r="T220" s="160">
        <f t="shared" si="33"/>
        <v>0</v>
      </c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R220" s="161" t="s">
        <v>288</v>
      </c>
      <c r="AT220" s="161" t="s">
        <v>362</v>
      </c>
      <c r="AU220" s="161" t="s">
        <v>83</v>
      </c>
      <c r="AY220" s="14" t="s">
        <v>226</v>
      </c>
      <c r="BE220" s="162">
        <f t="shared" si="34"/>
        <v>0</v>
      </c>
      <c r="BF220" s="162">
        <f t="shared" si="35"/>
        <v>81.92</v>
      </c>
      <c r="BG220" s="162">
        <f t="shared" si="36"/>
        <v>0</v>
      </c>
      <c r="BH220" s="162">
        <f t="shared" si="37"/>
        <v>0</v>
      </c>
      <c r="BI220" s="162">
        <f t="shared" si="38"/>
        <v>0</v>
      </c>
      <c r="BJ220" s="14" t="s">
        <v>83</v>
      </c>
      <c r="BK220" s="162">
        <f t="shared" si="39"/>
        <v>81.92</v>
      </c>
      <c r="BL220" s="14" t="s">
        <v>257</v>
      </c>
      <c r="BM220" s="161" t="s">
        <v>519</v>
      </c>
    </row>
    <row r="221" spans="1:65" s="2" customFormat="1" ht="24.2" customHeight="1">
      <c r="A221" s="26"/>
      <c r="B221" s="149"/>
      <c r="C221" s="150" t="s">
        <v>520</v>
      </c>
      <c r="D221" s="150" t="s">
        <v>229</v>
      </c>
      <c r="E221" s="151" t="s">
        <v>521</v>
      </c>
      <c r="F221" s="152" t="s">
        <v>522</v>
      </c>
      <c r="G221" s="153" t="s">
        <v>269</v>
      </c>
      <c r="H221" s="154">
        <v>3</v>
      </c>
      <c r="I221" s="155">
        <v>39.58</v>
      </c>
      <c r="J221" s="155">
        <f t="shared" si="30"/>
        <v>118.74</v>
      </c>
      <c r="K221" s="156"/>
      <c r="L221" s="27"/>
      <c r="M221" s="157" t="s">
        <v>1</v>
      </c>
      <c r="N221" s="158" t="s">
        <v>37</v>
      </c>
      <c r="O221" s="159">
        <v>0</v>
      </c>
      <c r="P221" s="159">
        <f t="shared" si="31"/>
        <v>0</v>
      </c>
      <c r="Q221" s="159">
        <v>0</v>
      </c>
      <c r="R221" s="159">
        <f t="shared" si="32"/>
        <v>0</v>
      </c>
      <c r="S221" s="159">
        <v>0</v>
      </c>
      <c r="T221" s="160">
        <f t="shared" si="33"/>
        <v>0</v>
      </c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R221" s="161" t="s">
        <v>257</v>
      </c>
      <c r="AT221" s="161" t="s">
        <v>229</v>
      </c>
      <c r="AU221" s="161" t="s">
        <v>83</v>
      </c>
      <c r="AY221" s="14" t="s">
        <v>226</v>
      </c>
      <c r="BE221" s="162">
        <f t="shared" si="34"/>
        <v>0</v>
      </c>
      <c r="BF221" s="162">
        <f t="shared" si="35"/>
        <v>118.74</v>
      </c>
      <c r="BG221" s="162">
        <f t="shared" si="36"/>
        <v>0</v>
      </c>
      <c r="BH221" s="162">
        <f t="shared" si="37"/>
        <v>0</v>
      </c>
      <c r="BI221" s="162">
        <f t="shared" si="38"/>
        <v>0</v>
      </c>
      <c r="BJ221" s="14" t="s">
        <v>83</v>
      </c>
      <c r="BK221" s="162">
        <f t="shared" si="39"/>
        <v>118.74</v>
      </c>
      <c r="BL221" s="14" t="s">
        <v>257</v>
      </c>
      <c r="BM221" s="161" t="s">
        <v>523</v>
      </c>
    </row>
    <row r="222" spans="1:65" s="2" customFormat="1" ht="21.75" customHeight="1">
      <c r="A222" s="26"/>
      <c r="B222" s="149"/>
      <c r="C222" s="167" t="s">
        <v>424</v>
      </c>
      <c r="D222" s="167" t="s">
        <v>362</v>
      </c>
      <c r="E222" s="168" t="s">
        <v>524</v>
      </c>
      <c r="F222" s="169" t="s">
        <v>525</v>
      </c>
      <c r="G222" s="170" t="s">
        <v>269</v>
      </c>
      <c r="H222" s="171">
        <v>3</v>
      </c>
      <c r="I222" s="172">
        <v>71.930000000000007</v>
      </c>
      <c r="J222" s="172">
        <f t="shared" si="30"/>
        <v>215.79</v>
      </c>
      <c r="K222" s="173"/>
      <c r="L222" s="174"/>
      <c r="M222" s="175" t="s">
        <v>1</v>
      </c>
      <c r="N222" s="176" t="s">
        <v>37</v>
      </c>
      <c r="O222" s="159">
        <v>0</v>
      </c>
      <c r="P222" s="159">
        <f t="shared" si="31"/>
        <v>0</v>
      </c>
      <c r="Q222" s="159">
        <v>0</v>
      </c>
      <c r="R222" s="159">
        <f t="shared" si="32"/>
        <v>0</v>
      </c>
      <c r="S222" s="159">
        <v>0</v>
      </c>
      <c r="T222" s="160">
        <f t="shared" si="33"/>
        <v>0</v>
      </c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R222" s="161" t="s">
        <v>288</v>
      </c>
      <c r="AT222" s="161" t="s">
        <v>362</v>
      </c>
      <c r="AU222" s="161" t="s">
        <v>83</v>
      </c>
      <c r="AY222" s="14" t="s">
        <v>226</v>
      </c>
      <c r="BE222" s="162">
        <f t="shared" si="34"/>
        <v>0</v>
      </c>
      <c r="BF222" s="162">
        <f t="shared" si="35"/>
        <v>215.79</v>
      </c>
      <c r="BG222" s="162">
        <f t="shared" si="36"/>
        <v>0</v>
      </c>
      <c r="BH222" s="162">
        <f t="shared" si="37"/>
        <v>0</v>
      </c>
      <c r="BI222" s="162">
        <f t="shared" si="38"/>
        <v>0</v>
      </c>
      <c r="BJ222" s="14" t="s">
        <v>83</v>
      </c>
      <c r="BK222" s="162">
        <f t="shared" si="39"/>
        <v>215.79</v>
      </c>
      <c r="BL222" s="14" t="s">
        <v>257</v>
      </c>
      <c r="BM222" s="161" t="s">
        <v>526</v>
      </c>
    </row>
    <row r="223" spans="1:65" s="2" customFormat="1" ht="24.2" customHeight="1">
      <c r="A223" s="26"/>
      <c r="B223" s="149"/>
      <c r="C223" s="150" t="s">
        <v>527</v>
      </c>
      <c r="D223" s="150" t="s">
        <v>229</v>
      </c>
      <c r="E223" s="151" t="s">
        <v>528</v>
      </c>
      <c r="F223" s="152" t="s">
        <v>529</v>
      </c>
      <c r="G223" s="153" t="s">
        <v>269</v>
      </c>
      <c r="H223" s="154">
        <v>4</v>
      </c>
      <c r="I223" s="155">
        <v>8.5</v>
      </c>
      <c r="J223" s="155">
        <f t="shared" si="30"/>
        <v>34</v>
      </c>
      <c r="K223" s="156"/>
      <c r="L223" s="27"/>
      <c r="M223" s="157" t="s">
        <v>1</v>
      </c>
      <c r="N223" s="158" t="s">
        <v>37</v>
      </c>
      <c r="O223" s="159">
        <v>0</v>
      </c>
      <c r="P223" s="159">
        <f t="shared" si="31"/>
        <v>0</v>
      </c>
      <c r="Q223" s="159">
        <v>0</v>
      </c>
      <c r="R223" s="159">
        <f t="shared" si="32"/>
        <v>0</v>
      </c>
      <c r="S223" s="159">
        <v>0</v>
      </c>
      <c r="T223" s="160">
        <f t="shared" si="33"/>
        <v>0</v>
      </c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R223" s="161" t="s">
        <v>257</v>
      </c>
      <c r="AT223" s="161" t="s">
        <v>229</v>
      </c>
      <c r="AU223" s="161" t="s">
        <v>83</v>
      </c>
      <c r="AY223" s="14" t="s">
        <v>226</v>
      </c>
      <c r="BE223" s="162">
        <f t="shared" si="34"/>
        <v>0</v>
      </c>
      <c r="BF223" s="162">
        <f t="shared" si="35"/>
        <v>34</v>
      </c>
      <c r="BG223" s="162">
        <f t="shared" si="36"/>
        <v>0</v>
      </c>
      <c r="BH223" s="162">
        <f t="shared" si="37"/>
        <v>0</v>
      </c>
      <c r="BI223" s="162">
        <f t="shared" si="38"/>
        <v>0</v>
      </c>
      <c r="BJ223" s="14" t="s">
        <v>83</v>
      </c>
      <c r="BK223" s="162">
        <f t="shared" si="39"/>
        <v>34</v>
      </c>
      <c r="BL223" s="14" t="s">
        <v>257</v>
      </c>
      <c r="BM223" s="161" t="s">
        <v>530</v>
      </c>
    </row>
    <row r="224" spans="1:65" s="2" customFormat="1" ht="33" customHeight="1">
      <c r="A224" s="26"/>
      <c r="B224" s="149"/>
      <c r="C224" s="150" t="s">
        <v>428</v>
      </c>
      <c r="D224" s="150" t="s">
        <v>229</v>
      </c>
      <c r="E224" s="151" t="s">
        <v>531</v>
      </c>
      <c r="F224" s="152" t="s">
        <v>532</v>
      </c>
      <c r="G224" s="153" t="s">
        <v>232</v>
      </c>
      <c r="H224" s="154">
        <v>36.247</v>
      </c>
      <c r="I224" s="155">
        <v>19.43</v>
      </c>
      <c r="J224" s="155">
        <f t="shared" si="30"/>
        <v>704.28</v>
      </c>
      <c r="K224" s="156"/>
      <c r="L224" s="27"/>
      <c r="M224" s="157" t="s">
        <v>1</v>
      </c>
      <c r="N224" s="158" t="s">
        <v>37</v>
      </c>
      <c r="O224" s="159">
        <v>0</v>
      </c>
      <c r="P224" s="159">
        <f t="shared" si="31"/>
        <v>0</v>
      </c>
      <c r="Q224" s="159">
        <v>0</v>
      </c>
      <c r="R224" s="159">
        <f t="shared" si="32"/>
        <v>0</v>
      </c>
      <c r="S224" s="159">
        <v>0</v>
      </c>
      <c r="T224" s="160">
        <f t="shared" si="33"/>
        <v>0</v>
      </c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R224" s="161" t="s">
        <v>257</v>
      </c>
      <c r="AT224" s="161" t="s">
        <v>229</v>
      </c>
      <c r="AU224" s="161" t="s">
        <v>83</v>
      </c>
      <c r="AY224" s="14" t="s">
        <v>226</v>
      </c>
      <c r="BE224" s="162">
        <f t="shared" si="34"/>
        <v>0</v>
      </c>
      <c r="BF224" s="162">
        <f t="shared" si="35"/>
        <v>704.28</v>
      </c>
      <c r="BG224" s="162">
        <f t="shared" si="36"/>
        <v>0</v>
      </c>
      <c r="BH224" s="162">
        <f t="shared" si="37"/>
        <v>0</v>
      </c>
      <c r="BI224" s="162">
        <f t="shared" si="38"/>
        <v>0</v>
      </c>
      <c r="BJ224" s="14" t="s">
        <v>83</v>
      </c>
      <c r="BK224" s="162">
        <f t="shared" si="39"/>
        <v>704.28</v>
      </c>
      <c r="BL224" s="14" t="s">
        <v>257</v>
      </c>
      <c r="BM224" s="161" t="s">
        <v>533</v>
      </c>
    </row>
    <row r="225" spans="1:65" s="2" customFormat="1" ht="21.75" customHeight="1">
      <c r="A225" s="26"/>
      <c r="B225" s="149"/>
      <c r="C225" s="167" t="s">
        <v>534</v>
      </c>
      <c r="D225" s="167" t="s">
        <v>362</v>
      </c>
      <c r="E225" s="168" t="s">
        <v>535</v>
      </c>
      <c r="F225" s="169" t="s">
        <v>536</v>
      </c>
      <c r="G225" s="170" t="s">
        <v>269</v>
      </c>
      <c r="H225" s="171">
        <v>289.976</v>
      </c>
      <c r="I225" s="172">
        <v>0.99</v>
      </c>
      <c r="J225" s="172">
        <f t="shared" si="30"/>
        <v>287.08</v>
      </c>
      <c r="K225" s="173"/>
      <c r="L225" s="174"/>
      <c r="M225" s="175" t="s">
        <v>1</v>
      </c>
      <c r="N225" s="176" t="s">
        <v>37</v>
      </c>
      <c r="O225" s="159">
        <v>0</v>
      </c>
      <c r="P225" s="159">
        <f t="shared" si="31"/>
        <v>0</v>
      </c>
      <c r="Q225" s="159">
        <v>0</v>
      </c>
      <c r="R225" s="159">
        <f t="shared" si="32"/>
        <v>0</v>
      </c>
      <c r="S225" s="159">
        <v>0</v>
      </c>
      <c r="T225" s="160">
        <f t="shared" si="33"/>
        <v>0</v>
      </c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R225" s="161" t="s">
        <v>288</v>
      </c>
      <c r="AT225" s="161" t="s">
        <v>362</v>
      </c>
      <c r="AU225" s="161" t="s">
        <v>83</v>
      </c>
      <c r="AY225" s="14" t="s">
        <v>226</v>
      </c>
      <c r="BE225" s="162">
        <f t="shared" si="34"/>
        <v>0</v>
      </c>
      <c r="BF225" s="162">
        <f t="shared" si="35"/>
        <v>287.08</v>
      </c>
      <c r="BG225" s="162">
        <f t="shared" si="36"/>
        <v>0</v>
      </c>
      <c r="BH225" s="162">
        <f t="shared" si="37"/>
        <v>0</v>
      </c>
      <c r="BI225" s="162">
        <f t="shared" si="38"/>
        <v>0</v>
      </c>
      <c r="BJ225" s="14" t="s">
        <v>83</v>
      </c>
      <c r="BK225" s="162">
        <f t="shared" si="39"/>
        <v>287.08</v>
      </c>
      <c r="BL225" s="14" t="s">
        <v>257</v>
      </c>
      <c r="BM225" s="161" t="s">
        <v>537</v>
      </c>
    </row>
    <row r="226" spans="1:65" s="2" customFormat="1" ht="24.2" customHeight="1">
      <c r="A226" s="26"/>
      <c r="B226" s="149"/>
      <c r="C226" s="150" t="s">
        <v>431</v>
      </c>
      <c r="D226" s="150" t="s">
        <v>229</v>
      </c>
      <c r="E226" s="151" t="s">
        <v>538</v>
      </c>
      <c r="F226" s="152" t="s">
        <v>539</v>
      </c>
      <c r="G226" s="153" t="s">
        <v>238</v>
      </c>
      <c r="H226" s="154">
        <v>70.959000000000003</v>
      </c>
      <c r="I226" s="155">
        <v>0.66</v>
      </c>
      <c r="J226" s="155">
        <f t="shared" si="30"/>
        <v>46.83</v>
      </c>
      <c r="K226" s="156"/>
      <c r="L226" s="27"/>
      <c r="M226" s="157" t="s">
        <v>1</v>
      </c>
      <c r="N226" s="158" t="s">
        <v>37</v>
      </c>
      <c r="O226" s="159">
        <v>0</v>
      </c>
      <c r="P226" s="159">
        <f t="shared" si="31"/>
        <v>0</v>
      </c>
      <c r="Q226" s="159">
        <v>0</v>
      </c>
      <c r="R226" s="159">
        <f t="shared" si="32"/>
        <v>0</v>
      </c>
      <c r="S226" s="159">
        <v>0</v>
      </c>
      <c r="T226" s="160">
        <f t="shared" si="33"/>
        <v>0</v>
      </c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R226" s="161" t="s">
        <v>257</v>
      </c>
      <c r="AT226" s="161" t="s">
        <v>229</v>
      </c>
      <c r="AU226" s="161" t="s">
        <v>83</v>
      </c>
      <c r="AY226" s="14" t="s">
        <v>226</v>
      </c>
      <c r="BE226" s="162">
        <f t="shared" si="34"/>
        <v>0</v>
      </c>
      <c r="BF226" s="162">
        <f t="shared" si="35"/>
        <v>46.83</v>
      </c>
      <c r="BG226" s="162">
        <f t="shared" si="36"/>
        <v>0</v>
      </c>
      <c r="BH226" s="162">
        <f t="shared" si="37"/>
        <v>0</v>
      </c>
      <c r="BI226" s="162">
        <f t="shared" si="38"/>
        <v>0</v>
      </c>
      <c r="BJ226" s="14" t="s">
        <v>83</v>
      </c>
      <c r="BK226" s="162">
        <f t="shared" si="39"/>
        <v>46.83</v>
      </c>
      <c r="BL226" s="14" t="s">
        <v>257</v>
      </c>
      <c r="BM226" s="161" t="s">
        <v>540</v>
      </c>
    </row>
    <row r="227" spans="1:65" s="2" customFormat="1" ht="16.5" customHeight="1">
      <c r="A227" s="26"/>
      <c r="B227" s="149"/>
      <c r="C227" s="167" t="s">
        <v>541</v>
      </c>
      <c r="D227" s="167" t="s">
        <v>362</v>
      </c>
      <c r="E227" s="168" t="s">
        <v>542</v>
      </c>
      <c r="F227" s="169" t="s">
        <v>543</v>
      </c>
      <c r="G227" s="170" t="s">
        <v>238</v>
      </c>
      <c r="H227" s="171">
        <v>78.055000000000007</v>
      </c>
      <c r="I227" s="172">
        <v>1.46</v>
      </c>
      <c r="J227" s="172">
        <f t="shared" si="30"/>
        <v>113.96</v>
      </c>
      <c r="K227" s="173"/>
      <c r="L227" s="174"/>
      <c r="M227" s="175" t="s">
        <v>1</v>
      </c>
      <c r="N227" s="176" t="s">
        <v>37</v>
      </c>
      <c r="O227" s="159">
        <v>0</v>
      </c>
      <c r="P227" s="159">
        <f t="shared" si="31"/>
        <v>0</v>
      </c>
      <c r="Q227" s="159">
        <v>0</v>
      </c>
      <c r="R227" s="159">
        <f t="shared" si="32"/>
        <v>0</v>
      </c>
      <c r="S227" s="159">
        <v>0</v>
      </c>
      <c r="T227" s="160">
        <f t="shared" si="33"/>
        <v>0</v>
      </c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R227" s="161" t="s">
        <v>288</v>
      </c>
      <c r="AT227" s="161" t="s">
        <v>362</v>
      </c>
      <c r="AU227" s="161" t="s">
        <v>83</v>
      </c>
      <c r="AY227" s="14" t="s">
        <v>226</v>
      </c>
      <c r="BE227" s="162">
        <f t="shared" si="34"/>
        <v>0</v>
      </c>
      <c r="BF227" s="162">
        <f t="shared" si="35"/>
        <v>113.96</v>
      </c>
      <c r="BG227" s="162">
        <f t="shared" si="36"/>
        <v>0</v>
      </c>
      <c r="BH227" s="162">
        <f t="shared" si="37"/>
        <v>0</v>
      </c>
      <c r="BI227" s="162">
        <f t="shared" si="38"/>
        <v>0</v>
      </c>
      <c r="BJ227" s="14" t="s">
        <v>83</v>
      </c>
      <c r="BK227" s="162">
        <f t="shared" si="39"/>
        <v>113.96</v>
      </c>
      <c r="BL227" s="14" t="s">
        <v>257</v>
      </c>
      <c r="BM227" s="161" t="s">
        <v>544</v>
      </c>
    </row>
    <row r="228" spans="1:65" s="2" customFormat="1" ht="24.2" customHeight="1">
      <c r="A228" s="26"/>
      <c r="B228" s="149"/>
      <c r="C228" s="150" t="s">
        <v>435</v>
      </c>
      <c r="D228" s="150" t="s">
        <v>229</v>
      </c>
      <c r="E228" s="151" t="s">
        <v>545</v>
      </c>
      <c r="F228" s="152" t="s">
        <v>546</v>
      </c>
      <c r="G228" s="153" t="s">
        <v>238</v>
      </c>
      <c r="H228" s="154">
        <v>70.959000000000003</v>
      </c>
      <c r="I228" s="155">
        <v>0.66</v>
      </c>
      <c r="J228" s="155">
        <f t="shared" si="30"/>
        <v>46.83</v>
      </c>
      <c r="K228" s="156"/>
      <c r="L228" s="27"/>
      <c r="M228" s="157" t="s">
        <v>1</v>
      </c>
      <c r="N228" s="158" t="s">
        <v>37</v>
      </c>
      <c r="O228" s="159">
        <v>0</v>
      </c>
      <c r="P228" s="159">
        <f t="shared" si="31"/>
        <v>0</v>
      </c>
      <c r="Q228" s="159">
        <v>0</v>
      </c>
      <c r="R228" s="159">
        <f t="shared" si="32"/>
        <v>0</v>
      </c>
      <c r="S228" s="159">
        <v>0</v>
      </c>
      <c r="T228" s="160">
        <f t="shared" si="33"/>
        <v>0</v>
      </c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R228" s="161" t="s">
        <v>257</v>
      </c>
      <c r="AT228" s="161" t="s">
        <v>229</v>
      </c>
      <c r="AU228" s="161" t="s">
        <v>83</v>
      </c>
      <c r="AY228" s="14" t="s">
        <v>226</v>
      </c>
      <c r="BE228" s="162">
        <f t="shared" si="34"/>
        <v>0</v>
      </c>
      <c r="BF228" s="162">
        <f t="shared" si="35"/>
        <v>46.83</v>
      </c>
      <c r="BG228" s="162">
        <f t="shared" si="36"/>
        <v>0</v>
      </c>
      <c r="BH228" s="162">
        <f t="shared" si="37"/>
        <v>0</v>
      </c>
      <c r="BI228" s="162">
        <f t="shared" si="38"/>
        <v>0</v>
      </c>
      <c r="BJ228" s="14" t="s">
        <v>83</v>
      </c>
      <c r="BK228" s="162">
        <f t="shared" si="39"/>
        <v>46.83</v>
      </c>
      <c r="BL228" s="14" t="s">
        <v>257</v>
      </c>
      <c r="BM228" s="161" t="s">
        <v>547</v>
      </c>
    </row>
    <row r="229" spans="1:65" s="2" customFormat="1" ht="24.2" customHeight="1">
      <c r="A229" s="26"/>
      <c r="B229" s="149"/>
      <c r="C229" s="167" t="s">
        <v>548</v>
      </c>
      <c r="D229" s="167" t="s">
        <v>362</v>
      </c>
      <c r="E229" s="168" t="s">
        <v>549</v>
      </c>
      <c r="F229" s="169" t="s">
        <v>550</v>
      </c>
      <c r="G229" s="170" t="s">
        <v>238</v>
      </c>
      <c r="H229" s="171">
        <v>78.055000000000007</v>
      </c>
      <c r="I229" s="172">
        <v>2.21</v>
      </c>
      <c r="J229" s="172">
        <f t="shared" si="30"/>
        <v>172.5</v>
      </c>
      <c r="K229" s="173"/>
      <c r="L229" s="174"/>
      <c r="M229" s="175" t="s">
        <v>1</v>
      </c>
      <c r="N229" s="176" t="s">
        <v>37</v>
      </c>
      <c r="O229" s="159">
        <v>0</v>
      </c>
      <c r="P229" s="159">
        <f t="shared" si="31"/>
        <v>0</v>
      </c>
      <c r="Q229" s="159">
        <v>0</v>
      </c>
      <c r="R229" s="159">
        <f t="shared" si="32"/>
        <v>0</v>
      </c>
      <c r="S229" s="159">
        <v>0</v>
      </c>
      <c r="T229" s="160">
        <f t="shared" si="33"/>
        <v>0</v>
      </c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R229" s="161" t="s">
        <v>288</v>
      </c>
      <c r="AT229" s="161" t="s">
        <v>362</v>
      </c>
      <c r="AU229" s="161" t="s">
        <v>83</v>
      </c>
      <c r="AY229" s="14" t="s">
        <v>226</v>
      </c>
      <c r="BE229" s="162">
        <f t="shared" si="34"/>
        <v>0</v>
      </c>
      <c r="BF229" s="162">
        <f t="shared" si="35"/>
        <v>172.5</v>
      </c>
      <c r="BG229" s="162">
        <f t="shared" si="36"/>
        <v>0</v>
      </c>
      <c r="BH229" s="162">
        <f t="shared" si="37"/>
        <v>0</v>
      </c>
      <c r="BI229" s="162">
        <f t="shared" si="38"/>
        <v>0</v>
      </c>
      <c r="BJ229" s="14" t="s">
        <v>83</v>
      </c>
      <c r="BK229" s="162">
        <f t="shared" si="39"/>
        <v>172.5</v>
      </c>
      <c r="BL229" s="14" t="s">
        <v>257</v>
      </c>
      <c r="BM229" s="161" t="s">
        <v>551</v>
      </c>
    </row>
    <row r="230" spans="1:65" s="2" customFormat="1" ht="33" customHeight="1">
      <c r="A230" s="26"/>
      <c r="B230" s="149"/>
      <c r="C230" s="150" t="s">
        <v>438</v>
      </c>
      <c r="D230" s="150" t="s">
        <v>229</v>
      </c>
      <c r="E230" s="151" t="s">
        <v>552</v>
      </c>
      <c r="F230" s="152" t="s">
        <v>553</v>
      </c>
      <c r="G230" s="153" t="s">
        <v>232</v>
      </c>
      <c r="H230" s="154">
        <v>34.521000000000001</v>
      </c>
      <c r="I230" s="155">
        <v>3.42</v>
      </c>
      <c r="J230" s="155">
        <f t="shared" si="30"/>
        <v>118.06</v>
      </c>
      <c r="K230" s="156"/>
      <c r="L230" s="27"/>
      <c r="M230" s="157" t="s">
        <v>1</v>
      </c>
      <c r="N230" s="158" t="s">
        <v>37</v>
      </c>
      <c r="O230" s="159">
        <v>0</v>
      </c>
      <c r="P230" s="159">
        <f t="shared" si="31"/>
        <v>0</v>
      </c>
      <c r="Q230" s="159">
        <v>0</v>
      </c>
      <c r="R230" s="159">
        <f t="shared" si="32"/>
        <v>0</v>
      </c>
      <c r="S230" s="159">
        <v>0</v>
      </c>
      <c r="T230" s="160">
        <f t="shared" si="33"/>
        <v>0</v>
      </c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R230" s="161" t="s">
        <v>257</v>
      </c>
      <c r="AT230" s="161" t="s">
        <v>229</v>
      </c>
      <c r="AU230" s="161" t="s">
        <v>83</v>
      </c>
      <c r="AY230" s="14" t="s">
        <v>226</v>
      </c>
      <c r="BE230" s="162">
        <f t="shared" si="34"/>
        <v>0</v>
      </c>
      <c r="BF230" s="162">
        <f t="shared" si="35"/>
        <v>118.06</v>
      </c>
      <c r="BG230" s="162">
        <f t="shared" si="36"/>
        <v>0</v>
      </c>
      <c r="BH230" s="162">
        <f t="shared" si="37"/>
        <v>0</v>
      </c>
      <c r="BI230" s="162">
        <f t="shared" si="38"/>
        <v>0</v>
      </c>
      <c r="BJ230" s="14" t="s">
        <v>83</v>
      </c>
      <c r="BK230" s="162">
        <f t="shared" si="39"/>
        <v>118.06</v>
      </c>
      <c r="BL230" s="14" t="s">
        <v>257</v>
      </c>
      <c r="BM230" s="161" t="s">
        <v>554</v>
      </c>
    </row>
    <row r="231" spans="1:65" s="2" customFormat="1" ht="16.5" customHeight="1">
      <c r="A231" s="26"/>
      <c r="B231" s="149"/>
      <c r="C231" s="167" t="s">
        <v>555</v>
      </c>
      <c r="D231" s="167" t="s">
        <v>362</v>
      </c>
      <c r="E231" s="168" t="s">
        <v>556</v>
      </c>
      <c r="F231" s="169" t="s">
        <v>557</v>
      </c>
      <c r="G231" s="170" t="s">
        <v>269</v>
      </c>
      <c r="H231" s="171">
        <v>276.16800000000001</v>
      </c>
      <c r="I231" s="172">
        <v>0.55000000000000004</v>
      </c>
      <c r="J231" s="172">
        <f t="shared" si="30"/>
        <v>151.88999999999999</v>
      </c>
      <c r="K231" s="173"/>
      <c r="L231" s="174"/>
      <c r="M231" s="175" t="s">
        <v>1</v>
      </c>
      <c r="N231" s="176" t="s">
        <v>37</v>
      </c>
      <c r="O231" s="159">
        <v>0</v>
      </c>
      <c r="P231" s="159">
        <f t="shared" si="31"/>
        <v>0</v>
      </c>
      <c r="Q231" s="159">
        <v>0</v>
      </c>
      <c r="R231" s="159">
        <f t="shared" si="32"/>
        <v>0</v>
      </c>
      <c r="S231" s="159">
        <v>0</v>
      </c>
      <c r="T231" s="160">
        <f t="shared" si="33"/>
        <v>0</v>
      </c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R231" s="161" t="s">
        <v>288</v>
      </c>
      <c r="AT231" s="161" t="s">
        <v>362</v>
      </c>
      <c r="AU231" s="161" t="s">
        <v>83</v>
      </c>
      <c r="AY231" s="14" t="s">
        <v>226</v>
      </c>
      <c r="BE231" s="162">
        <f t="shared" si="34"/>
        <v>0</v>
      </c>
      <c r="BF231" s="162">
        <f t="shared" si="35"/>
        <v>151.88999999999999</v>
      </c>
      <c r="BG231" s="162">
        <f t="shared" si="36"/>
        <v>0</v>
      </c>
      <c r="BH231" s="162">
        <f t="shared" si="37"/>
        <v>0</v>
      </c>
      <c r="BI231" s="162">
        <f t="shared" si="38"/>
        <v>0</v>
      </c>
      <c r="BJ231" s="14" t="s">
        <v>83</v>
      </c>
      <c r="BK231" s="162">
        <f t="shared" si="39"/>
        <v>151.88999999999999</v>
      </c>
      <c r="BL231" s="14" t="s">
        <v>257</v>
      </c>
      <c r="BM231" s="161" t="s">
        <v>558</v>
      </c>
    </row>
    <row r="232" spans="1:65" s="2" customFormat="1" ht="16.5" customHeight="1">
      <c r="A232" s="26"/>
      <c r="B232" s="149"/>
      <c r="C232" s="167" t="s">
        <v>444</v>
      </c>
      <c r="D232" s="167" t="s">
        <v>362</v>
      </c>
      <c r="E232" s="168" t="s">
        <v>559</v>
      </c>
      <c r="F232" s="169" t="s">
        <v>560</v>
      </c>
      <c r="G232" s="170" t="s">
        <v>238</v>
      </c>
      <c r="H232" s="171">
        <v>21.402999999999999</v>
      </c>
      <c r="I232" s="172">
        <v>11</v>
      </c>
      <c r="J232" s="172">
        <f t="shared" si="30"/>
        <v>235.43</v>
      </c>
      <c r="K232" s="173"/>
      <c r="L232" s="174"/>
      <c r="M232" s="175" t="s">
        <v>1</v>
      </c>
      <c r="N232" s="176" t="s">
        <v>37</v>
      </c>
      <c r="O232" s="159">
        <v>0</v>
      </c>
      <c r="P232" s="159">
        <f t="shared" si="31"/>
        <v>0</v>
      </c>
      <c r="Q232" s="159">
        <v>0</v>
      </c>
      <c r="R232" s="159">
        <f t="shared" si="32"/>
        <v>0</v>
      </c>
      <c r="S232" s="159">
        <v>0</v>
      </c>
      <c r="T232" s="160">
        <f t="shared" si="33"/>
        <v>0</v>
      </c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R232" s="161" t="s">
        <v>288</v>
      </c>
      <c r="AT232" s="161" t="s">
        <v>362</v>
      </c>
      <c r="AU232" s="161" t="s">
        <v>83</v>
      </c>
      <c r="AY232" s="14" t="s">
        <v>226</v>
      </c>
      <c r="BE232" s="162">
        <f t="shared" si="34"/>
        <v>0</v>
      </c>
      <c r="BF232" s="162">
        <f t="shared" si="35"/>
        <v>235.43</v>
      </c>
      <c r="BG232" s="162">
        <f t="shared" si="36"/>
        <v>0</v>
      </c>
      <c r="BH232" s="162">
        <f t="shared" si="37"/>
        <v>0</v>
      </c>
      <c r="BI232" s="162">
        <f t="shared" si="38"/>
        <v>0</v>
      </c>
      <c r="BJ232" s="14" t="s">
        <v>83</v>
      </c>
      <c r="BK232" s="162">
        <f t="shared" si="39"/>
        <v>235.43</v>
      </c>
      <c r="BL232" s="14" t="s">
        <v>257</v>
      </c>
      <c r="BM232" s="161" t="s">
        <v>561</v>
      </c>
    </row>
    <row r="233" spans="1:65" s="2" customFormat="1" ht="24.2" customHeight="1">
      <c r="A233" s="26"/>
      <c r="B233" s="149"/>
      <c r="C233" s="150" t="s">
        <v>562</v>
      </c>
      <c r="D233" s="150" t="s">
        <v>229</v>
      </c>
      <c r="E233" s="151" t="s">
        <v>563</v>
      </c>
      <c r="F233" s="152" t="s">
        <v>564</v>
      </c>
      <c r="G233" s="153" t="s">
        <v>242</v>
      </c>
      <c r="H233" s="154">
        <v>0.61099999999999999</v>
      </c>
      <c r="I233" s="155">
        <v>579.95000000000005</v>
      </c>
      <c r="J233" s="155">
        <f t="shared" si="30"/>
        <v>354.35</v>
      </c>
      <c r="K233" s="156"/>
      <c r="L233" s="27"/>
      <c r="M233" s="157" t="s">
        <v>1</v>
      </c>
      <c r="N233" s="158" t="s">
        <v>37</v>
      </c>
      <c r="O233" s="159">
        <v>0</v>
      </c>
      <c r="P233" s="159">
        <f t="shared" si="31"/>
        <v>0</v>
      </c>
      <c r="Q233" s="159">
        <v>0</v>
      </c>
      <c r="R233" s="159">
        <f t="shared" si="32"/>
        <v>0</v>
      </c>
      <c r="S233" s="159">
        <v>0</v>
      </c>
      <c r="T233" s="160">
        <f t="shared" si="33"/>
        <v>0</v>
      </c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R233" s="161" t="s">
        <v>257</v>
      </c>
      <c r="AT233" s="161" t="s">
        <v>229</v>
      </c>
      <c r="AU233" s="161" t="s">
        <v>83</v>
      </c>
      <c r="AY233" s="14" t="s">
        <v>226</v>
      </c>
      <c r="BE233" s="162">
        <f t="shared" si="34"/>
        <v>0</v>
      </c>
      <c r="BF233" s="162">
        <f t="shared" si="35"/>
        <v>354.35</v>
      </c>
      <c r="BG233" s="162">
        <f t="shared" si="36"/>
        <v>0</v>
      </c>
      <c r="BH233" s="162">
        <f t="shared" si="37"/>
        <v>0</v>
      </c>
      <c r="BI233" s="162">
        <f t="shared" si="38"/>
        <v>0</v>
      </c>
      <c r="BJ233" s="14" t="s">
        <v>83</v>
      </c>
      <c r="BK233" s="162">
        <f t="shared" si="39"/>
        <v>354.35</v>
      </c>
      <c r="BL233" s="14" t="s">
        <v>257</v>
      </c>
      <c r="BM233" s="161" t="s">
        <v>565</v>
      </c>
    </row>
    <row r="234" spans="1:65" s="12" customFormat="1" ht="22.9" customHeight="1">
      <c r="B234" s="137"/>
      <c r="D234" s="138" t="s">
        <v>70</v>
      </c>
      <c r="E234" s="147" t="s">
        <v>566</v>
      </c>
      <c r="F234" s="147" t="s">
        <v>567</v>
      </c>
      <c r="J234" s="148">
        <f>BK234</f>
        <v>33127.26</v>
      </c>
      <c r="L234" s="137"/>
      <c r="M234" s="141"/>
      <c r="N234" s="142"/>
      <c r="O234" s="142"/>
      <c r="P234" s="143">
        <f>SUM(P235:P243)</f>
        <v>0</v>
      </c>
      <c r="Q234" s="142"/>
      <c r="R234" s="143">
        <f>SUM(R235:R243)</f>
        <v>0</v>
      </c>
      <c r="S234" s="142"/>
      <c r="T234" s="144">
        <f>SUM(T235:T243)</f>
        <v>0</v>
      </c>
      <c r="AR234" s="138" t="s">
        <v>83</v>
      </c>
      <c r="AT234" s="145" t="s">
        <v>70</v>
      </c>
      <c r="AU234" s="145" t="s">
        <v>78</v>
      </c>
      <c r="AY234" s="138" t="s">
        <v>226</v>
      </c>
      <c r="BK234" s="146">
        <f>SUM(BK235:BK243)</f>
        <v>33127.26</v>
      </c>
    </row>
    <row r="235" spans="1:65" s="2" customFormat="1" ht="24.2" customHeight="1">
      <c r="A235" s="26"/>
      <c r="B235" s="149"/>
      <c r="C235" s="150" t="s">
        <v>447</v>
      </c>
      <c r="D235" s="150" t="s">
        <v>229</v>
      </c>
      <c r="E235" s="151" t="s">
        <v>568</v>
      </c>
      <c r="F235" s="152" t="s">
        <v>569</v>
      </c>
      <c r="G235" s="153" t="s">
        <v>238</v>
      </c>
      <c r="H235" s="154">
        <v>387.27</v>
      </c>
      <c r="I235" s="155">
        <v>4.2</v>
      </c>
      <c r="J235" s="155">
        <f t="shared" ref="J235:J243" si="40">ROUND(I235*H235,2)</f>
        <v>1626.53</v>
      </c>
      <c r="K235" s="156"/>
      <c r="L235" s="27"/>
      <c r="M235" s="157" t="s">
        <v>1</v>
      </c>
      <c r="N235" s="158" t="s">
        <v>37</v>
      </c>
      <c r="O235" s="159">
        <v>0</v>
      </c>
      <c r="P235" s="159">
        <f t="shared" ref="P235:P243" si="41">O235*H235</f>
        <v>0</v>
      </c>
      <c r="Q235" s="159">
        <v>0</v>
      </c>
      <c r="R235" s="159">
        <f t="shared" ref="R235:R243" si="42">Q235*H235</f>
        <v>0</v>
      </c>
      <c r="S235" s="159">
        <v>0</v>
      </c>
      <c r="T235" s="160">
        <f t="shared" ref="T235:T243" si="43">S235*H235</f>
        <v>0</v>
      </c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R235" s="161" t="s">
        <v>257</v>
      </c>
      <c r="AT235" s="161" t="s">
        <v>229</v>
      </c>
      <c r="AU235" s="161" t="s">
        <v>83</v>
      </c>
      <c r="AY235" s="14" t="s">
        <v>226</v>
      </c>
      <c r="BE235" s="162">
        <f t="shared" ref="BE235:BE243" si="44">IF(N235="základná",J235,0)</f>
        <v>0</v>
      </c>
      <c r="BF235" s="162">
        <f t="shared" ref="BF235:BF243" si="45">IF(N235="znížená",J235,0)</f>
        <v>1626.53</v>
      </c>
      <c r="BG235" s="162">
        <f t="shared" ref="BG235:BG243" si="46">IF(N235="zákl. prenesená",J235,0)</f>
        <v>0</v>
      </c>
      <c r="BH235" s="162">
        <f t="shared" ref="BH235:BH243" si="47">IF(N235="zníž. prenesená",J235,0)</f>
        <v>0</v>
      </c>
      <c r="BI235" s="162">
        <f t="shared" ref="BI235:BI243" si="48">IF(N235="nulová",J235,0)</f>
        <v>0</v>
      </c>
      <c r="BJ235" s="14" t="s">
        <v>83</v>
      </c>
      <c r="BK235" s="162">
        <f t="shared" ref="BK235:BK243" si="49">ROUND(I235*H235,2)</f>
        <v>1626.53</v>
      </c>
      <c r="BL235" s="14" t="s">
        <v>257</v>
      </c>
      <c r="BM235" s="161" t="s">
        <v>570</v>
      </c>
    </row>
    <row r="236" spans="1:65" s="2" customFormat="1" ht="24.2" customHeight="1">
      <c r="A236" s="26"/>
      <c r="B236" s="149"/>
      <c r="C236" s="150" t="s">
        <v>571</v>
      </c>
      <c r="D236" s="150" t="s">
        <v>229</v>
      </c>
      <c r="E236" s="151" t="s">
        <v>572</v>
      </c>
      <c r="F236" s="152" t="s">
        <v>573</v>
      </c>
      <c r="G236" s="153" t="s">
        <v>238</v>
      </c>
      <c r="H236" s="154">
        <v>162.97999999999999</v>
      </c>
      <c r="I236" s="155">
        <v>5.0199999999999996</v>
      </c>
      <c r="J236" s="155">
        <f t="shared" si="40"/>
        <v>818.16</v>
      </c>
      <c r="K236" s="156"/>
      <c r="L236" s="27"/>
      <c r="M236" s="157" t="s">
        <v>1</v>
      </c>
      <c r="N236" s="158" t="s">
        <v>37</v>
      </c>
      <c r="O236" s="159">
        <v>0</v>
      </c>
      <c r="P236" s="159">
        <f t="shared" si="41"/>
        <v>0</v>
      </c>
      <c r="Q236" s="159">
        <v>0</v>
      </c>
      <c r="R236" s="159">
        <f t="shared" si="42"/>
        <v>0</v>
      </c>
      <c r="S236" s="159">
        <v>0</v>
      </c>
      <c r="T236" s="160">
        <f t="shared" si="43"/>
        <v>0</v>
      </c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R236" s="161" t="s">
        <v>257</v>
      </c>
      <c r="AT236" s="161" t="s">
        <v>229</v>
      </c>
      <c r="AU236" s="161" t="s">
        <v>83</v>
      </c>
      <c r="AY236" s="14" t="s">
        <v>226</v>
      </c>
      <c r="BE236" s="162">
        <f t="shared" si="44"/>
        <v>0</v>
      </c>
      <c r="BF236" s="162">
        <f t="shared" si="45"/>
        <v>818.16</v>
      </c>
      <c r="BG236" s="162">
        <f t="shared" si="46"/>
        <v>0</v>
      </c>
      <c r="BH236" s="162">
        <f t="shared" si="47"/>
        <v>0</v>
      </c>
      <c r="BI236" s="162">
        <f t="shared" si="48"/>
        <v>0</v>
      </c>
      <c r="BJ236" s="14" t="s">
        <v>83</v>
      </c>
      <c r="BK236" s="162">
        <f t="shared" si="49"/>
        <v>818.16</v>
      </c>
      <c r="BL236" s="14" t="s">
        <v>257</v>
      </c>
      <c r="BM236" s="161" t="s">
        <v>574</v>
      </c>
    </row>
    <row r="237" spans="1:65" s="2" customFormat="1" ht="16.5" customHeight="1">
      <c r="A237" s="26"/>
      <c r="B237" s="149"/>
      <c r="C237" s="167" t="s">
        <v>451</v>
      </c>
      <c r="D237" s="167" t="s">
        <v>362</v>
      </c>
      <c r="E237" s="168" t="s">
        <v>575</v>
      </c>
      <c r="F237" s="169" t="s">
        <v>576</v>
      </c>
      <c r="G237" s="170" t="s">
        <v>238</v>
      </c>
      <c r="H237" s="171">
        <v>577.76300000000003</v>
      </c>
      <c r="I237" s="172">
        <v>42.38</v>
      </c>
      <c r="J237" s="172">
        <f t="shared" si="40"/>
        <v>24485.599999999999</v>
      </c>
      <c r="K237" s="173"/>
      <c r="L237" s="174"/>
      <c r="M237" s="175" t="s">
        <v>1</v>
      </c>
      <c r="N237" s="176" t="s">
        <v>37</v>
      </c>
      <c r="O237" s="159">
        <v>0</v>
      </c>
      <c r="P237" s="159">
        <f t="shared" si="41"/>
        <v>0</v>
      </c>
      <c r="Q237" s="159">
        <v>0</v>
      </c>
      <c r="R237" s="159">
        <f t="shared" si="42"/>
        <v>0</v>
      </c>
      <c r="S237" s="159">
        <v>0</v>
      </c>
      <c r="T237" s="160">
        <f t="shared" si="43"/>
        <v>0</v>
      </c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R237" s="161" t="s">
        <v>288</v>
      </c>
      <c r="AT237" s="161" t="s">
        <v>362</v>
      </c>
      <c r="AU237" s="161" t="s">
        <v>83</v>
      </c>
      <c r="AY237" s="14" t="s">
        <v>226</v>
      </c>
      <c r="BE237" s="162">
        <f t="shared" si="44"/>
        <v>0</v>
      </c>
      <c r="BF237" s="162">
        <f t="shared" si="45"/>
        <v>24485.599999999999</v>
      </c>
      <c r="BG237" s="162">
        <f t="shared" si="46"/>
        <v>0</v>
      </c>
      <c r="BH237" s="162">
        <f t="shared" si="47"/>
        <v>0</v>
      </c>
      <c r="BI237" s="162">
        <f t="shared" si="48"/>
        <v>0</v>
      </c>
      <c r="BJ237" s="14" t="s">
        <v>83</v>
      </c>
      <c r="BK237" s="162">
        <f t="shared" si="49"/>
        <v>24485.599999999999</v>
      </c>
      <c r="BL237" s="14" t="s">
        <v>257</v>
      </c>
      <c r="BM237" s="161" t="s">
        <v>577</v>
      </c>
    </row>
    <row r="238" spans="1:65" s="2" customFormat="1" ht="24.2" customHeight="1">
      <c r="A238" s="26"/>
      <c r="B238" s="149"/>
      <c r="C238" s="150" t="s">
        <v>578</v>
      </c>
      <c r="D238" s="150" t="s">
        <v>229</v>
      </c>
      <c r="E238" s="151" t="s">
        <v>579</v>
      </c>
      <c r="F238" s="152" t="s">
        <v>580</v>
      </c>
      <c r="G238" s="153" t="s">
        <v>238</v>
      </c>
      <c r="H238" s="154">
        <v>413.64499999999998</v>
      </c>
      <c r="I238" s="155">
        <v>1.45</v>
      </c>
      <c r="J238" s="155">
        <f t="shared" si="40"/>
        <v>599.79</v>
      </c>
      <c r="K238" s="156"/>
      <c r="L238" s="27"/>
      <c r="M238" s="157" t="s">
        <v>1</v>
      </c>
      <c r="N238" s="158" t="s">
        <v>37</v>
      </c>
      <c r="O238" s="159">
        <v>0</v>
      </c>
      <c r="P238" s="159">
        <f t="shared" si="41"/>
        <v>0</v>
      </c>
      <c r="Q238" s="159">
        <v>0</v>
      </c>
      <c r="R238" s="159">
        <f t="shared" si="42"/>
        <v>0</v>
      </c>
      <c r="S238" s="159">
        <v>0</v>
      </c>
      <c r="T238" s="160">
        <f t="shared" si="43"/>
        <v>0</v>
      </c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R238" s="161" t="s">
        <v>257</v>
      </c>
      <c r="AT238" s="161" t="s">
        <v>229</v>
      </c>
      <c r="AU238" s="161" t="s">
        <v>83</v>
      </c>
      <c r="AY238" s="14" t="s">
        <v>226</v>
      </c>
      <c r="BE238" s="162">
        <f t="shared" si="44"/>
        <v>0</v>
      </c>
      <c r="BF238" s="162">
        <f t="shared" si="45"/>
        <v>599.79</v>
      </c>
      <c r="BG238" s="162">
        <f t="shared" si="46"/>
        <v>0</v>
      </c>
      <c r="BH238" s="162">
        <f t="shared" si="47"/>
        <v>0</v>
      </c>
      <c r="BI238" s="162">
        <f t="shared" si="48"/>
        <v>0</v>
      </c>
      <c r="BJ238" s="14" t="s">
        <v>83</v>
      </c>
      <c r="BK238" s="162">
        <f t="shared" si="49"/>
        <v>599.79</v>
      </c>
      <c r="BL238" s="14" t="s">
        <v>257</v>
      </c>
      <c r="BM238" s="161" t="s">
        <v>581</v>
      </c>
    </row>
    <row r="239" spans="1:65" s="2" customFormat="1" ht="24.2" customHeight="1">
      <c r="A239" s="26"/>
      <c r="B239" s="149"/>
      <c r="C239" s="167" t="s">
        <v>454</v>
      </c>
      <c r="D239" s="167" t="s">
        <v>362</v>
      </c>
      <c r="E239" s="168" t="s">
        <v>582</v>
      </c>
      <c r="F239" s="169" t="s">
        <v>583</v>
      </c>
      <c r="G239" s="170" t="s">
        <v>238</v>
      </c>
      <c r="H239" s="171">
        <v>426.05399999999997</v>
      </c>
      <c r="I239" s="172">
        <v>8.81</v>
      </c>
      <c r="J239" s="172">
        <f t="shared" si="40"/>
        <v>3753.54</v>
      </c>
      <c r="K239" s="173"/>
      <c r="L239" s="174"/>
      <c r="M239" s="175" t="s">
        <v>1</v>
      </c>
      <c r="N239" s="176" t="s">
        <v>37</v>
      </c>
      <c r="O239" s="159">
        <v>0</v>
      </c>
      <c r="P239" s="159">
        <f t="shared" si="41"/>
        <v>0</v>
      </c>
      <c r="Q239" s="159">
        <v>0</v>
      </c>
      <c r="R239" s="159">
        <f t="shared" si="42"/>
        <v>0</v>
      </c>
      <c r="S239" s="159">
        <v>0</v>
      </c>
      <c r="T239" s="160">
        <f t="shared" si="43"/>
        <v>0</v>
      </c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R239" s="161" t="s">
        <v>288</v>
      </c>
      <c r="AT239" s="161" t="s">
        <v>362</v>
      </c>
      <c r="AU239" s="161" t="s">
        <v>83</v>
      </c>
      <c r="AY239" s="14" t="s">
        <v>226</v>
      </c>
      <c r="BE239" s="162">
        <f t="shared" si="44"/>
        <v>0</v>
      </c>
      <c r="BF239" s="162">
        <f t="shared" si="45"/>
        <v>3753.54</v>
      </c>
      <c r="BG239" s="162">
        <f t="shared" si="46"/>
        <v>0</v>
      </c>
      <c r="BH239" s="162">
        <f t="shared" si="47"/>
        <v>0</v>
      </c>
      <c r="BI239" s="162">
        <f t="shared" si="48"/>
        <v>0</v>
      </c>
      <c r="BJ239" s="14" t="s">
        <v>83</v>
      </c>
      <c r="BK239" s="162">
        <f t="shared" si="49"/>
        <v>3753.54</v>
      </c>
      <c r="BL239" s="14" t="s">
        <v>257</v>
      </c>
      <c r="BM239" s="161" t="s">
        <v>584</v>
      </c>
    </row>
    <row r="240" spans="1:65" s="2" customFormat="1" ht="24.2" customHeight="1">
      <c r="A240" s="26"/>
      <c r="B240" s="149"/>
      <c r="C240" s="150" t="s">
        <v>585</v>
      </c>
      <c r="D240" s="150" t="s">
        <v>229</v>
      </c>
      <c r="E240" s="151" t="s">
        <v>586</v>
      </c>
      <c r="F240" s="152" t="s">
        <v>587</v>
      </c>
      <c r="G240" s="153" t="s">
        <v>238</v>
      </c>
      <c r="H240" s="154">
        <v>49.546999999999997</v>
      </c>
      <c r="I240" s="155">
        <v>5.31</v>
      </c>
      <c r="J240" s="155">
        <f t="shared" si="40"/>
        <v>263.08999999999997</v>
      </c>
      <c r="K240" s="156"/>
      <c r="L240" s="27"/>
      <c r="M240" s="157" t="s">
        <v>1</v>
      </c>
      <c r="N240" s="158" t="s">
        <v>37</v>
      </c>
      <c r="O240" s="159">
        <v>0</v>
      </c>
      <c r="P240" s="159">
        <f t="shared" si="41"/>
        <v>0</v>
      </c>
      <c r="Q240" s="159">
        <v>0</v>
      </c>
      <c r="R240" s="159">
        <f t="shared" si="42"/>
        <v>0</v>
      </c>
      <c r="S240" s="159">
        <v>0</v>
      </c>
      <c r="T240" s="160">
        <f t="shared" si="43"/>
        <v>0</v>
      </c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R240" s="161" t="s">
        <v>257</v>
      </c>
      <c r="AT240" s="161" t="s">
        <v>229</v>
      </c>
      <c r="AU240" s="161" t="s">
        <v>83</v>
      </c>
      <c r="AY240" s="14" t="s">
        <v>226</v>
      </c>
      <c r="BE240" s="162">
        <f t="shared" si="44"/>
        <v>0</v>
      </c>
      <c r="BF240" s="162">
        <f t="shared" si="45"/>
        <v>263.08999999999997</v>
      </c>
      <c r="BG240" s="162">
        <f t="shared" si="46"/>
        <v>0</v>
      </c>
      <c r="BH240" s="162">
        <f t="shared" si="47"/>
        <v>0</v>
      </c>
      <c r="BI240" s="162">
        <f t="shared" si="48"/>
        <v>0</v>
      </c>
      <c r="BJ240" s="14" t="s">
        <v>83</v>
      </c>
      <c r="BK240" s="162">
        <f t="shared" si="49"/>
        <v>263.08999999999997</v>
      </c>
      <c r="BL240" s="14" t="s">
        <v>257</v>
      </c>
      <c r="BM240" s="161" t="s">
        <v>588</v>
      </c>
    </row>
    <row r="241" spans="1:65" s="2" customFormat="1" ht="24.2" customHeight="1">
      <c r="A241" s="26"/>
      <c r="B241" s="149"/>
      <c r="C241" s="167" t="s">
        <v>458</v>
      </c>
      <c r="D241" s="167" t="s">
        <v>362</v>
      </c>
      <c r="E241" s="168" t="s">
        <v>589</v>
      </c>
      <c r="F241" s="169" t="s">
        <v>590</v>
      </c>
      <c r="G241" s="170" t="s">
        <v>238</v>
      </c>
      <c r="H241" s="171">
        <v>56.978999999999999</v>
      </c>
      <c r="I241" s="172">
        <v>14.7</v>
      </c>
      <c r="J241" s="172">
        <f t="shared" si="40"/>
        <v>837.59</v>
      </c>
      <c r="K241" s="173"/>
      <c r="L241" s="174"/>
      <c r="M241" s="175" t="s">
        <v>1</v>
      </c>
      <c r="N241" s="176" t="s">
        <v>37</v>
      </c>
      <c r="O241" s="159">
        <v>0</v>
      </c>
      <c r="P241" s="159">
        <f t="shared" si="41"/>
        <v>0</v>
      </c>
      <c r="Q241" s="159">
        <v>0</v>
      </c>
      <c r="R241" s="159">
        <f t="shared" si="42"/>
        <v>0</v>
      </c>
      <c r="S241" s="159">
        <v>0</v>
      </c>
      <c r="T241" s="160">
        <f t="shared" si="43"/>
        <v>0</v>
      </c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R241" s="161" t="s">
        <v>288</v>
      </c>
      <c r="AT241" s="161" t="s">
        <v>362</v>
      </c>
      <c r="AU241" s="161" t="s">
        <v>83</v>
      </c>
      <c r="AY241" s="14" t="s">
        <v>226</v>
      </c>
      <c r="BE241" s="162">
        <f t="shared" si="44"/>
        <v>0</v>
      </c>
      <c r="BF241" s="162">
        <f t="shared" si="45"/>
        <v>837.59</v>
      </c>
      <c r="BG241" s="162">
        <f t="shared" si="46"/>
        <v>0</v>
      </c>
      <c r="BH241" s="162">
        <f t="shared" si="47"/>
        <v>0</v>
      </c>
      <c r="BI241" s="162">
        <f t="shared" si="48"/>
        <v>0</v>
      </c>
      <c r="BJ241" s="14" t="s">
        <v>83</v>
      </c>
      <c r="BK241" s="162">
        <f t="shared" si="49"/>
        <v>837.59</v>
      </c>
      <c r="BL241" s="14" t="s">
        <v>257</v>
      </c>
      <c r="BM241" s="161" t="s">
        <v>591</v>
      </c>
    </row>
    <row r="242" spans="1:65" s="2" customFormat="1" ht="16.5" customHeight="1">
      <c r="A242" s="26"/>
      <c r="B242" s="149"/>
      <c r="C242" s="150" t="s">
        <v>592</v>
      </c>
      <c r="D242" s="150" t="s">
        <v>229</v>
      </c>
      <c r="E242" s="151" t="s">
        <v>593</v>
      </c>
      <c r="F242" s="152" t="s">
        <v>594</v>
      </c>
      <c r="G242" s="153" t="s">
        <v>269</v>
      </c>
      <c r="H242" s="154">
        <v>18</v>
      </c>
      <c r="I242" s="155">
        <v>17.309999999999999</v>
      </c>
      <c r="J242" s="155">
        <f t="shared" si="40"/>
        <v>311.58</v>
      </c>
      <c r="K242" s="156"/>
      <c r="L242" s="27"/>
      <c r="M242" s="157" t="s">
        <v>1</v>
      </c>
      <c r="N242" s="158" t="s">
        <v>37</v>
      </c>
      <c r="O242" s="159">
        <v>0</v>
      </c>
      <c r="P242" s="159">
        <f t="shared" si="41"/>
        <v>0</v>
      </c>
      <c r="Q242" s="159">
        <v>0</v>
      </c>
      <c r="R242" s="159">
        <f t="shared" si="42"/>
        <v>0</v>
      </c>
      <c r="S242" s="159">
        <v>0</v>
      </c>
      <c r="T242" s="160">
        <f t="shared" si="43"/>
        <v>0</v>
      </c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R242" s="161" t="s">
        <v>257</v>
      </c>
      <c r="AT242" s="161" t="s">
        <v>229</v>
      </c>
      <c r="AU242" s="161" t="s">
        <v>83</v>
      </c>
      <c r="AY242" s="14" t="s">
        <v>226</v>
      </c>
      <c r="BE242" s="162">
        <f t="shared" si="44"/>
        <v>0</v>
      </c>
      <c r="BF242" s="162">
        <f t="shared" si="45"/>
        <v>311.58</v>
      </c>
      <c r="BG242" s="162">
        <f t="shared" si="46"/>
        <v>0</v>
      </c>
      <c r="BH242" s="162">
        <f t="shared" si="47"/>
        <v>0</v>
      </c>
      <c r="BI242" s="162">
        <f t="shared" si="48"/>
        <v>0</v>
      </c>
      <c r="BJ242" s="14" t="s">
        <v>83</v>
      </c>
      <c r="BK242" s="162">
        <f t="shared" si="49"/>
        <v>311.58</v>
      </c>
      <c r="BL242" s="14" t="s">
        <v>257</v>
      </c>
      <c r="BM242" s="161" t="s">
        <v>595</v>
      </c>
    </row>
    <row r="243" spans="1:65" s="2" customFormat="1" ht="24.2" customHeight="1">
      <c r="A243" s="26"/>
      <c r="B243" s="149"/>
      <c r="C243" s="150" t="s">
        <v>461</v>
      </c>
      <c r="D243" s="150" t="s">
        <v>229</v>
      </c>
      <c r="E243" s="151" t="s">
        <v>596</v>
      </c>
      <c r="F243" s="152" t="s">
        <v>597</v>
      </c>
      <c r="G243" s="153" t="s">
        <v>242</v>
      </c>
      <c r="H243" s="154">
        <v>9.2669999999999995</v>
      </c>
      <c r="I243" s="155">
        <v>46.55</v>
      </c>
      <c r="J243" s="155">
        <f t="shared" si="40"/>
        <v>431.38</v>
      </c>
      <c r="K243" s="156"/>
      <c r="L243" s="27"/>
      <c r="M243" s="157" t="s">
        <v>1</v>
      </c>
      <c r="N243" s="158" t="s">
        <v>37</v>
      </c>
      <c r="O243" s="159">
        <v>0</v>
      </c>
      <c r="P243" s="159">
        <f t="shared" si="41"/>
        <v>0</v>
      </c>
      <c r="Q243" s="159">
        <v>0</v>
      </c>
      <c r="R243" s="159">
        <f t="shared" si="42"/>
        <v>0</v>
      </c>
      <c r="S243" s="159">
        <v>0</v>
      </c>
      <c r="T243" s="160">
        <f t="shared" si="43"/>
        <v>0</v>
      </c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R243" s="161" t="s">
        <v>257</v>
      </c>
      <c r="AT243" s="161" t="s">
        <v>229</v>
      </c>
      <c r="AU243" s="161" t="s">
        <v>83</v>
      </c>
      <c r="AY243" s="14" t="s">
        <v>226</v>
      </c>
      <c r="BE243" s="162">
        <f t="shared" si="44"/>
        <v>0</v>
      </c>
      <c r="BF243" s="162">
        <f t="shared" si="45"/>
        <v>431.38</v>
      </c>
      <c r="BG243" s="162">
        <f t="shared" si="46"/>
        <v>0</v>
      </c>
      <c r="BH243" s="162">
        <f t="shared" si="47"/>
        <v>0</v>
      </c>
      <c r="BI243" s="162">
        <f t="shared" si="48"/>
        <v>0</v>
      </c>
      <c r="BJ243" s="14" t="s">
        <v>83</v>
      </c>
      <c r="BK243" s="162">
        <f t="shared" si="49"/>
        <v>431.38</v>
      </c>
      <c r="BL243" s="14" t="s">
        <v>257</v>
      </c>
      <c r="BM243" s="161" t="s">
        <v>598</v>
      </c>
    </row>
    <row r="244" spans="1:65" s="12" customFormat="1" ht="22.9" customHeight="1">
      <c r="B244" s="137"/>
      <c r="D244" s="138" t="s">
        <v>70</v>
      </c>
      <c r="E244" s="147" t="s">
        <v>291</v>
      </c>
      <c r="F244" s="147" t="s">
        <v>292</v>
      </c>
      <c r="J244" s="148">
        <f>BK244</f>
        <v>8069.3200000000006</v>
      </c>
      <c r="L244" s="137"/>
      <c r="M244" s="141"/>
      <c r="N244" s="142"/>
      <c r="O244" s="142"/>
      <c r="P244" s="143">
        <f>SUM(P245:P251)</f>
        <v>0</v>
      </c>
      <c r="Q244" s="142"/>
      <c r="R244" s="143">
        <f>SUM(R245:R251)</f>
        <v>0</v>
      </c>
      <c r="S244" s="142"/>
      <c r="T244" s="144">
        <f>SUM(T245:T251)</f>
        <v>0</v>
      </c>
      <c r="AR244" s="138" t="s">
        <v>83</v>
      </c>
      <c r="AT244" s="145" t="s">
        <v>70</v>
      </c>
      <c r="AU244" s="145" t="s">
        <v>78</v>
      </c>
      <c r="AY244" s="138" t="s">
        <v>226</v>
      </c>
      <c r="BK244" s="146">
        <f>SUM(BK245:BK251)</f>
        <v>8069.3200000000006</v>
      </c>
    </row>
    <row r="245" spans="1:65" s="2" customFormat="1" ht="24.2" customHeight="1">
      <c r="A245" s="26"/>
      <c r="B245" s="149"/>
      <c r="C245" s="150" t="s">
        <v>599</v>
      </c>
      <c r="D245" s="150" t="s">
        <v>229</v>
      </c>
      <c r="E245" s="151" t="s">
        <v>600</v>
      </c>
      <c r="F245" s="152" t="s">
        <v>601</v>
      </c>
      <c r="G245" s="153" t="s">
        <v>238</v>
      </c>
      <c r="H245" s="154">
        <v>33.652999999999999</v>
      </c>
      <c r="I245" s="155">
        <v>4.54</v>
      </c>
      <c r="J245" s="155">
        <f t="shared" ref="J245:J251" si="50">ROUND(I245*H245,2)</f>
        <v>152.78</v>
      </c>
      <c r="K245" s="156"/>
      <c r="L245" s="27"/>
      <c r="M245" s="157" t="s">
        <v>1</v>
      </c>
      <c r="N245" s="158" t="s">
        <v>37</v>
      </c>
      <c r="O245" s="159">
        <v>0</v>
      </c>
      <c r="P245" s="159">
        <f t="shared" ref="P245:P251" si="51">O245*H245</f>
        <v>0</v>
      </c>
      <c r="Q245" s="159">
        <v>0</v>
      </c>
      <c r="R245" s="159">
        <f t="shared" ref="R245:R251" si="52">Q245*H245</f>
        <v>0</v>
      </c>
      <c r="S245" s="159">
        <v>0</v>
      </c>
      <c r="T245" s="160">
        <f t="shared" ref="T245:T251" si="53">S245*H245</f>
        <v>0</v>
      </c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R245" s="161" t="s">
        <v>257</v>
      </c>
      <c r="AT245" s="161" t="s">
        <v>229</v>
      </c>
      <c r="AU245" s="161" t="s">
        <v>83</v>
      </c>
      <c r="AY245" s="14" t="s">
        <v>226</v>
      </c>
      <c r="BE245" s="162">
        <f t="shared" ref="BE245:BE251" si="54">IF(N245="základná",J245,0)</f>
        <v>0</v>
      </c>
      <c r="BF245" s="162">
        <f t="shared" ref="BF245:BF251" si="55">IF(N245="znížená",J245,0)</f>
        <v>152.78</v>
      </c>
      <c r="BG245" s="162">
        <f t="shared" ref="BG245:BG251" si="56">IF(N245="zákl. prenesená",J245,0)</f>
        <v>0</v>
      </c>
      <c r="BH245" s="162">
        <f t="shared" ref="BH245:BH251" si="57">IF(N245="zníž. prenesená",J245,0)</f>
        <v>0</v>
      </c>
      <c r="BI245" s="162">
        <f t="shared" ref="BI245:BI251" si="58">IF(N245="nulová",J245,0)</f>
        <v>0</v>
      </c>
      <c r="BJ245" s="14" t="s">
        <v>83</v>
      </c>
      <c r="BK245" s="162">
        <f t="shared" ref="BK245:BK251" si="59">ROUND(I245*H245,2)</f>
        <v>152.78</v>
      </c>
      <c r="BL245" s="14" t="s">
        <v>257</v>
      </c>
      <c r="BM245" s="161" t="s">
        <v>602</v>
      </c>
    </row>
    <row r="246" spans="1:65" s="2" customFormat="1" ht="24.2" customHeight="1">
      <c r="A246" s="26"/>
      <c r="B246" s="149"/>
      <c r="C246" s="167" t="s">
        <v>465</v>
      </c>
      <c r="D246" s="167" t="s">
        <v>362</v>
      </c>
      <c r="E246" s="168" t="s">
        <v>603</v>
      </c>
      <c r="F246" s="169" t="s">
        <v>560</v>
      </c>
      <c r="G246" s="170" t="s">
        <v>238</v>
      </c>
      <c r="H246" s="171">
        <v>37.018999999999998</v>
      </c>
      <c r="I246" s="172">
        <v>15.54</v>
      </c>
      <c r="J246" s="172">
        <f t="shared" si="50"/>
        <v>575.28</v>
      </c>
      <c r="K246" s="173"/>
      <c r="L246" s="174"/>
      <c r="M246" s="175" t="s">
        <v>1</v>
      </c>
      <c r="N246" s="176" t="s">
        <v>37</v>
      </c>
      <c r="O246" s="159">
        <v>0</v>
      </c>
      <c r="P246" s="159">
        <f t="shared" si="51"/>
        <v>0</v>
      </c>
      <c r="Q246" s="159">
        <v>0</v>
      </c>
      <c r="R246" s="159">
        <f t="shared" si="52"/>
        <v>0</v>
      </c>
      <c r="S246" s="159">
        <v>0</v>
      </c>
      <c r="T246" s="160">
        <f t="shared" si="53"/>
        <v>0</v>
      </c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R246" s="161" t="s">
        <v>288</v>
      </c>
      <c r="AT246" s="161" t="s">
        <v>362</v>
      </c>
      <c r="AU246" s="161" t="s">
        <v>83</v>
      </c>
      <c r="AY246" s="14" t="s">
        <v>226</v>
      </c>
      <c r="BE246" s="162">
        <f t="shared" si="54"/>
        <v>0</v>
      </c>
      <c r="BF246" s="162">
        <f t="shared" si="55"/>
        <v>575.28</v>
      </c>
      <c r="BG246" s="162">
        <f t="shared" si="56"/>
        <v>0</v>
      </c>
      <c r="BH246" s="162">
        <f t="shared" si="57"/>
        <v>0</v>
      </c>
      <c r="BI246" s="162">
        <f t="shared" si="58"/>
        <v>0</v>
      </c>
      <c r="BJ246" s="14" t="s">
        <v>83</v>
      </c>
      <c r="BK246" s="162">
        <f t="shared" si="59"/>
        <v>575.28</v>
      </c>
      <c r="BL246" s="14" t="s">
        <v>257</v>
      </c>
      <c r="BM246" s="161" t="s">
        <v>604</v>
      </c>
    </row>
    <row r="247" spans="1:65" s="2" customFormat="1" ht="33" customHeight="1">
      <c r="A247" s="26"/>
      <c r="B247" s="149"/>
      <c r="C247" s="150" t="s">
        <v>605</v>
      </c>
      <c r="D247" s="150" t="s">
        <v>229</v>
      </c>
      <c r="E247" s="151" t="s">
        <v>606</v>
      </c>
      <c r="F247" s="152" t="s">
        <v>607</v>
      </c>
      <c r="G247" s="153" t="s">
        <v>232</v>
      </c>
      <c r="H247" s="154">
        <v>32.420999999999999</v>
      </c>
      <c r="I247" s="155">
        <v>11.65</v>
      </c>
      <c r="J247" s="155">
        <f t="shared" si="50"/>
        <v>377.7</v>
      </c>
      <c r="K247" s="156"/>
      <c r="L247" s="27"/>
      <c r="M247" s="157" t="s">
        <v>1</v>
      </c>
      <c r="N247" s="158" t="s">
        <v>37</v>
      </c>
      <c r="O247" s="159">
        <v>0</v>
      </c>
      <c r="P247" s="159">
        <f t="shared" si="51"/>
        <v>0</v>
      </c>
      <c r="Q247" s="159">
        <v>0</v>
      </c>
      <c r="R247" s="159">
        <f t="shared" si="52"/>
        <v>0</v>
      </c>
      <c r="S247" s="159">
        <v>0</v>
      </c>
      <c r="T247" s="160">
        <f t="shared" si="53"/>
        <v>0</v>
      </c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R247" s="161" t="s">
        <v>257</v>
      </c>
      <c r="AT247" s="161" t="s">
        <v>229</v>
      </c>
      <c r="AU247" s="161" t="s">
        <v>83</v>
      </c>
      <c r="AY247" s="14" t="s">
        <v>226</v>
      </c>
      <c r="BE247" s="162">
        <f t="shared" si="54"/>
        <v>0</v>
      </c>
      <c r="BF247" s="162">
        <f t="shared" si="55"/>
        <v>377.7</v>
      </c>
      <c r="BG247" s="162">
        <f t="shared" si="56"/>
        <v>0</v>
      </c>
      <c r="BH247" s="162">
        <f t="shared" si="57"/>
        <v>0</v>
      </c>
      <c r="BI247" s="162">
        <f t="shared" si="58"/>
        <v>0</v>
      </c>
      <c r="BJ247" s="14" t="s">
        <v>83</v>
      </c>
      <c r="BK247" s="162">
        <f t="shared" si="59"/>
        <v>377.7</v>
      </c>
      <c r="BL247" s="14" t="s">
        <v>257</v>
      </c>
      <c r="BM247" s="161" t="s">
        <v>608</v>
      </c>
    </row>
    <row r="248" spans="1:65" s="2" customFormat="1" ht="16.5" customHeight="1">
      <c r="A248" s="26"/>
      <c r="B248" s="149"/>
      <c r="C248" s="167" t="s">
        <v>468</v>
      </c>
      <c r="D248" s="167" t="s">
        <v>362</v>
      </c>
      <c r="E248" s="168" t="s">
        <v>609</v>
      </c>
      <c r="F248" s="169" t="s">
        <v>610</v>
      </c>
      <c r="G248" s="170" t="s">
        <v>352</v>
      </c>
      <c r="H248" s="171">
        <v>1.7509999999999999</v>
      </c>
      <c r="I248" s="172">
        <v>457.65</v>
      </c>
      <c r="J248" s="172">
        <f t="shared" si="50"/>
        <v>801.35</v>
      </c>
      <c r="K248" s="173"/>
      <c r="L248" s="174"/>
      <c r="M248" s="175" t="s">
        <v>1</v>
      </c>
      <c r="N248" s="176" t="s">
        <v>37</v>
      </c>
      <c r="O248" s="159">
        <v>0</v>
      </c>
      <c r="P248" s="159">
        <f t="shared" si="51"/>
        <v>0</v>
      </c>
      <c r="Q248" s="159">
        <v>0</v>
      </c>
      <c r="R248" s="159">
        <f t="shared" si="52"/>
        <v>0</v>
      </c>
      <c r="S248" s="159">
        <v>0</v>
      </c>
      <c r="T248" s="160">
        <f t="shared" si="53"/>
        <v>0</v>
      </c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R248" s="161" t="s">
        <v>288</v>
      </c>
      <c r="AT248" s="161" t="s">
        <v>362</v>
      </c>
      <c r="AU248" s="161" t="s">
        <v>83</v>
      </c>
      <c r="AY248" s="14" t="s">
        <v>226</v>
      </c>
      <c r="BE248" s="162">
        <f t="shared" si="54"/>
        <v>0</v>
      </c>
      <c r="BF248" s="162">
        <f t="shared" si="55"/>
        <v>801.35</v>
      </c>
      <c r="BG248" s="162">
        <f t="shared" si="56"/>
        <v>0</v>
      </c>
      <c r="BH248" s="162">
        <f t="shared" si="57"/>
        <v>0</v>
      </c>
      <c r="BI248" s="162">
        <f t="shared" si="58"/>
        <v>0</v>
      </c>
      <c r="BJ248" s="14" t="s">
        <v>83</v>
      </c>
      <c r="BK248" s="162">
        <f t="shared" si="59"/>
        <v>801.35</v>
      </c>
      <c r="BL248" s="14" t="s">
        <v>257</v>
      </c>
      <c r="BM248" s="161" t="s">
        <v>611</v>
      </c>
    </row>
    <row r="249" spans="1:65" s="2" customFormat="1" ht="24.2" customHeight="1">
      <c r="A249" s="26"/>
      <c r="B249" s="149"/>
      <c r="C249" s="150" t="s">
        <v>612</v>
      </c>
      <c r="D249" s="150" t="s">
        <v>229</v>
      </c>
      <c r="E249" s="151" t="s">
        <v>613</v>
      </c>
      <c r="F249" s="152" t="s">
        <v>614</v>
      </c>
      <c r="G249" s="153" t="s">
        <v>238</v>
      </c>
      <c r="H249" s="154">
        <v>100.08499999999999</v>
      </c>
      <c r="I249" s="155">
        <v>59.48</v>
      </c>
      <c r="J249" s="155">
        <f t="shared" si="50"/>
        <v>5953.06</v>
      </c>
      <c r="K249" s="156"/>
      <c r="L249" s="27"/>
      <c r="M249" s="157" t="s">
        <v>1</v>
      </c>
      <c r="N249" s="158" t="s">
        <v>37</v>
      </c>
      <c r="O249" s="159">
        <v>0</v>
      </c>
      <c r="P249" s="159">
        <f t="shared" si="51"/>
        <v>0</v>
      </c>
      <c r="Q249" s="159">
        <v>0</v>
      </c>
      <c r="R249" s="159">
        <f t="shared" si="52"/>
        <v>0</v>
      </c>
      <c r="S249" s="159">
        <v>0</v>
      </c>
      <c r="T249" s="160">
        <f t="shared" si="53"/>
        <v>0</v>
      </c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R249" s="161" t="s">
        <v>257</v>
      </c>
      <c r="AT249" s="161" t="s">
        <v>229</v>
      </c>
      <c r="AU249" s="161" t="s">
        <v>83</v>
      </c>
      <c r="AY249" s="14" t="s">
        <v>226</v>
      </c>
      <c r="BE249" s="162">
        <f t="shared" si="54"/>
        <v>0</v>
      </c>
      <c r="BF249" s="162">
        <f t="shared" si="55"/>
        <v>5953.06</v>
      </c>
      <c r="BG249" s="162">
        <f t="shared" si="56"/>
        <v>0</v>
      </c>
      <c r="BH249" s="162">
        <f t="shared" si="57"/>
        <v>0</v>
      </c>
      <c r="BI249" s="162">
        <f t="shared" si="58"/>
        <v>0</v>
      </c>
      <c r="BJ249" s="14" t="s">
        <v>83</v>
      </c>
      <c r="BK249" s="162">
        <f t="shared" si="59"/>
        <v>5953.06</v>
      </c>
      <c r="BL249" s="14" t="s">
        <v>257</v>
      </c>
      <c r="BM249" s="161" t="s">
        <v>615</v>
      </c>
    </row>
    <row r="250" spans="1:65" s="2" customFormat="1" ht="24.2" customHeight="1">
      <c r="A250" s="26"/>
      <c r="B250" s="149"/>
      <c r="C250" s="150" t="s">
        <v>472</v>
      </c>
      <c r="D250" s="150" t="s">
        <v>229</v>
      </c>
      <c r="E250" s="151" t="s">
        <v>616</v>
      </c>
      <c r="F250" s="152" t="s">
        <v>617</v>
      </c>
      <c r="G250" s="153" t="s">
        <v>352</v>
      </c>
      <c r="H250" s="154">
        <v>3.073</v>
      </c>
      <c r="I250" s="155">
        <v>24.26</v>
      </c>
      <c r="J250" s="155">
        <f t="shared" si="50"/>
        <v>74.55</v>
      </c>
      <c r="K250" s="156"/>
      <c r="L250" s="27"/>
      <c r="M250" s="157" t="s">
        <v>1</v>
      </c>
      <c r="N250" s="158" t="s">
        <v>37</v>
      </c>
      <c r="O250" s="159">
        <v>0</v>
      </c>
      <c r="P250" s="159">
        <f t="shared" si="51"/>
        <v>0</v>
      </c>
      <c r="Q250" s="159">
        <v>0</v>
      </c>
      <c r="R250" s="159">
        <f t="shared" si="52"/>
        <v>0</v>
      </c>
      <c r="S250" s="159">
        <v>0</v>
      </c>
      <c r="T250" s="160">
        <f t="shared" si="53"/>
        <v>0</v>
      </c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R250" s="161" t="s">
        <v>257</v>
      </c>
      <c r="AT250" s="161" t="s">
        <v>229</v>
      </c>
      <c r="AU250" s="161" t="s">
        <v>83</v>
      </c>
      <c r="AY250" s="14" t="s">
        <v>226</v>
      </c>
      <c r="BE250" s="162">
        <f t="shared" si="54"/>
        <v>0</v>
      </c>
      <c r="BF250" s="162">
        <f t="shared" si="55"/>
        <v>74.55</v>
      </c>
      <c r="BG250" s="162">
        <f t="shared" si="56"/>
        <v>0</v>
      </c>
      <c r="BH250" s="162">
        <f t="shared" si="57"/>
        <v>0</v>
      </c>
      <c r="BI250" s="162">
        <f t="shared" si="58"/>
        <v>0</v>
      </c>
      <c r="BJ250" s="14" t="s">
        <v>83</v>
      </c>
      <c r="BK250" s="162">
        <f t="shared" si="59"/>
        <v>74.55</v>
      </c>
      <c r="BL250" s="14" t="s">
        <v>257</v>
      </c>
      <c r="BM250" s="161" t="s">
        <v>618</v>
      </c>
    </row>
    <row r="251" spans="1:65" s="2" customFormat="1" ht="24.2" customHeight="1">
      <c r="A251" s="26"/>
      <c r="B251" s="149"/>
      <c r="C251" s="150" t="s">
        <v>619</v>
      </c>
      <c r="D251" s="150" t="s">
        <v>229</v>
      </c>
      <c r="E251" s="151" t="s">
        <v>620</v>
      </c>
      <c r="F251" s="152" t="s">
        <v>621</v>
      </c>
      <c r="G251" s="153" t="s">
        <v>242</v>
      </c>
      <c r="H251" s="154">
        <v>2.613</v>
      </c>
      <c r="I251" s="155">
        <v>51.51</v>
      </c>
      <c r="J251" s="155">
        <f t="shared" si="50"/>
        <v>134.6</v>
      </c>
      <c r="K251" s="156"/>
      <c r="L251" s="27"/>
      <c r="M251" s="157" t="s">
        <v>1</v>
      </c>
      <c r="N251" s="158" t="s">
        <v>37</v>
      </c>
      <c r="O251" s="159">
        <v>0</v>
      </c>
      <c r="P251" s="159">
        <f t="shared" si="51"/>
        <v>0</v>
      </c>
      <c r="Q251" s="159">
        <v>0</v>
      </c>
      <c r="R251" s="159">
        <f t="shared" si="52"/>
        <v>0</v>
      </c>
      <c r="S251" s="159">
        <v>0</v>
      </c>
      <c r="T251" s="160">
        <f t="shared" si="53"/>
        <v>0</v>
      </c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R251" s="161" t="s">
        <v>257</v>
      </c>
      <c r="AT251" s="161" t="s">
        <v>229</v>
      </c>
      <c r="AU251" s="161" t="s">
        <v>83</v>
      </c>
      <c r="AY251" s="14" t="s">
        <v>226</v>
      </c>
      <c r="BE251" s="162">
        <f t="shared" si="54"/>
        <v>0</v>
      </c>
      <c r="BF251" s="162">
        <f t="shared" si="55"/>
        <v>134.6</v>
      </c>
      <c r="BG251" s="162">
        <f t="shared" si="56"/>
        <v>0</v>
      </c>
      <c r="BH251" s="162">
        <f t="shared" si="57"/>
        <v>0</v>
      </c>
      <c r="BI251" s="162">
        <f t="shared" si="58"/>
        <v>0</v>
      </c>
      <c r="BJ251" s="14" t="s">
        <v>83</v>
      </c>
      <c r="BK251" s="162">
        <f t="shared" si="59"/>
        <v>134.6</v>
      </c>
      <c r="BL251" s="14" t="s">
        <v>257</v>
      </c>
      <c r="BM251" s="161" t="s">
        <v>622</v>
      </c>
    </row>
    <row r="252" spans="1:65" s="12" customFormat="1" ht="22.9" customHeight="1">
      <c r="B252" s="137"/>
      <c r="D252" s="138" t="s">
        <v>70</v>
      </c>
      <c r="E252" s="147" t="s">
        <v>623</v>
      </c>
      <c r="F252" s="147" t="s">
        <v>624</v>
      </c>
      <c r="J252" s="148">
        <f>BK252</f>
        <v>17593.739999999998</v>
      </c>
      <c r="L252" s="137"/>
      <c r="M252" s="141"/>
      <c r="N252" s="142"/>
      <c r="O252" s="142"/>
      <c r="P252" s="143">
        <f>SUM(P253:P256)</f>
        <v>0</v>
      </c>
      <c r="Q252" s="142"/>
      <c r="R252" s="143">
        <f>SUM(R253:R256)</f>
        <v>0</v>
      </c>
      <c r="S252" s="142"/>
      <c r="T252" s="144">
        <f>SUM(T253:T256)</f>
        <v>0</v>
      </c>
      <c r="AR252" s="138" t="s">
        <v>83</v>
      </c>
      <c r="AT252" s="145" t="s">
        <v>70</v>
      </c>
      <c r="AU252" s="145" t="s">
        <v>78</v>
      </c>
      <c r="AY252" s="138" t="s">
        <v>226</v>
      </c>
      <c r="BK252" s="146">
        <f>SUM(BK253:BK256)</f>
        <v>17593.739999999998</v>
      </c>
    </row>
    <row r="253" spans="1:65" s="2" customFormat="1" ht="16.5" customHeight="1">
      <c r="A253" s="26"/>
      <c r="B253" s="149"/>
      <c r="C253" s="150" t="s">
        <v>475</v>
      </c>
      <c r="D253" s="150" t="s">
        <v>229</v>
      </c>
      <c r="E253" s="151" t="s">
        <v>625</v>
      </c>
      <c r="F253" s="152" t="s">
        <v>626</v>
      </c>
      <c r="G253" s="153" t="s">
        <v>238</v>
      </c>
      <c r="H253" s="154">
        <v>521.41700000000003</v>
      </c>
      <c r="I253" s="155">
        <v>1.01</v>
      </c>
      <c r="J253" s="155">
        <f>ROUND(I253*H253,2)</f>
        <v>526.63</v>
      </c>
      <c r="K253" s="156"/>
      <c r="L253" s="27"/>
      <c r="M253" s="157" t="s">
        <v>1</v>
      </c>
      <c r="N253" s="158" t="s">
        <v>37</v>
      </c>
      <c r="O253" s="159">
        <v>0</v>
      </c>
      <c r="P253" s="159">
        <f>O253*H253</f>
        <v>0</v>
      </c>
      <c r="Q253" s="159">
        <v>0</v>
      </c>
      <c r="R253" s="159">
        <f>Q253*H253</f>
        <v>0</v>
      </c>
      <c r="S253" s="159">
        <v>0</v>
      </c>
      <c r="T253" s="160">
        <f>S253*H253</f>
        <v>0</v>
      </c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R253" s="161" t="s">
        <v>257</v>
      </c>
      <c r="AT253" s="161" t="s">
        <v>229</v>
      </c>
      <c r="AU253" s="161" t="s">
        <v>83</v>
      </c>
      <c r="AY253" s="14" t="s">
        <v>226</v>
      </c>
      <c r="BE253" s="162">
        <f>IF(N253="základná",J253,0)</f>
        <v>0</v>
      </c>
      <c r="BF253" s="162">
        <f>IF(N253="znížená",J253,0)</f>
        <v>526.63</v>
      </c>
      <c r="BG253" s="162">
        <f>IF(N253="zákl. prenesená",J253,0)</f>
        <v>0</v>
      </c>
      <c r="BH253" s="162">
        <f>IF(N253="zníž. prenesená",J253,0)</f>
        <v>0</v>
      </c>
      <c r="BI253" s="162">
        <f>IF(N253="nulová",J253,0)</f>
        <v>0</v>
      </c>
      <c r="BJ253" s="14" t="s">
        <v>83</v>
      </c>
      <c r="BK253" s="162">
        <f>ROUND(I253*H253,2)</f>
        <v>526.63</v>
      </c>
      <c r="BL253" s="14" t="s">
        <v>257</v>
      </c>
      <c r="BM253" s="161" t="s">
        <v>627</v>
      </c>
    </row>
    <row r="254" spans="1:65" s="2" customFormat="1" ht="33" customHeight="1">
      <c r="A254" s="26"/>
      <c r="B254" s="149"/>
      <c r="C254" s="150" t="s">
        <v>628</v>
      </c>
      <c r="D254" s="150" t="s">
        <v>229</v>
      </c>
      <c r="E254" s="151" t="s">
        <v>629</v>
      </c>
      <c r="F254" s="152" t="s">
        <v>630</v>
      </c>
      <c r="G254" s="153" t="s">
        <v>238</v>
      </c>
      <c r="H254" s="154">
        <v>477.505</v>
      </c>
      <c r="I254" s="155">
        <v>31.9</v>
      </c>
      <c r="J254" s="155">
        <f>ROUND(I254*H254,2)</f>
        <v>15232.41</v>
      </c>
      <c r="K254" s="156"/>
      <c r="L254" s="27"/>
      <c r="M254" s="157" t="s">
        <v>1</v>
      </c>
      <c r="N254" s="158" t="s">
        <v>37</v>
      </c>
      <c r="O254" s="159">
        <v>0</v>
      </c>
      <c r="P254" s="159">
        <f>O254*H254</f>
        <v>0</v>
      </c>
      <c r="Q254" s="159">
        <v>0</v>
      </c>
      <c r="R254" s="159">
        <f>Q254*H254</f>
        <v>0</v>
      </c>
      <c r="S254" s="159">
        <v>0</v>
      </c>
      <c r="T254" s="160">
        <f>S254*H254</f>
        <v>0</v>
      </c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R254" s="161" t="s">
        <v>257</v>
      </c>
      <c r="AT254" s="161" t="s">
        <v>229</v>
      </c>
      <c r="AU254" s="161" t="s">
        <v>83</v>
      </c>
      <c r="AY254" s="14" t="s">
        <v>226</v>
      </c>
      <c r="BE254" s="162">
        <f>IF(N254="základná",J254,0)</f>
        <v>0</v>
      </c>
      <c r="BF254" s="162">
        <f>IF(N254="znížená",J254,0)</f>
        <v>15232.41</v>
      </c>
      <c r="BG254" s="162">
        <f>IF(N254="zákl. prenesená",J254,0)</f>
        <v>0</v>
      </c>
      <c r="BH254" s="162">
        <f>IF(N254="zníž. prenesená",J254,0)</f>
        <v>0</v>
      </c>
      <c r="BI254" s="162">
        <f>IF(N254="nulová",J254,0)</f>
        <v>0</v>
      </c>
      <c r="BJ254" s="14" t="s">
        <v>83</v>
      </c>
      <c r="BK254" s="162">
        <f>ROUND(I254*H254,2)</f>
        <v>15232.41</v>
      </c>
      <c r="BL254" s="14" t="s">
        <v>257</v>
      </c>
      <c r="BM254" s="161" t="s">
        <v>631</v>
      </c>
    </row>
    <row r="255" spans="1:65" s="2" customFormat="1" ht="37.9" customHeight="1">
      <c r="A255" s="26"/>
      <c r="B255" s="149"/>
      <c r="C255" s="150" t="s">
        <v>477</v>
      </c>
      <c r="D255" s="150" t="s">
        <v>229</v>
      </c>
      <c r="E255" s="151" t="s">
        <v>632</v>
      </c>
      <c r="F255" s="152" t="s">
        <v>633</v>
      </c>
      <c r="G255" s="153" t="s">
        <v>238</v>
      </c>
      <c r="H255" s="154">
        <v>43.911999999999999</v>
      </c>
      <c r="I255" s="155">
        <v>33.69</v>
      </c>
      <c r="J255" s="155">
        <f>ROUND(I255*H255,2)</f>
        <v>1479.4</v>
      </c>
      <c r="K255" s="156"/>
      <c r="L255" s="27"/>
      <c r="M255" s="157" t="s">
        <v>1</v>
      </c>
      <c r="N255" s="158" t="s">
        <v>37</v>
      </c>
      <c r="O255" s="159">
        <v>0</v>
      </c>
      <c r="P255" s="159">
        <f>O255*H255</f>
        <v>0</v>
      </c>
      <c r="Q255" s="159">
        <v>0</v>
      </c>
      <c r="R255" s="159">
        <f>Q255*H255</f>
        <v>0</v>
      </c>
      <c r="S255" s="159">
        <v>0</v>
      </c>
      <c r="T255" s="160">
        <f>S255*H255</f>
        <v>0</v>
      </c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R255" s="161" t="s">
        <v>257</v>
      </c>
      <c r="AT255" s="161" t="s">
        <v>229</v>
      </c>
      <c r="AU255" s="161" t="s">
        <v>83</v>
      </c>
      <c r="AY255" s="14" t="s">
        <v>226</v>
      </c>
      <c r="BE255" s="162">
        <f>IF(N255="základná",J255,0)</f>
        <v>0</v>
      </c>
      <c r="BF255" s="162">
        <f>IF(N255="znížená",J255,0)</f>
        <v>1479.4</v>
      </c>
      <c r="BG255" s="162">
        <f>IF(N255="zákl. prenesená",J255,0)</f>
        <v>0</v>
      </c>
      <c r="BH255" s="162">
        <f>IF(N255="zníž. prenesená",J255,0)</f>
        <v>0</v>
      </c>
      <c r="BI255" s="162">
        <f>IF(N255="nulová",J255,0)</f>
        <v>0</v>
      </c>
      <c r="BJ255" s="14" t="s">
        <v>83</v>
      </c>
      <c r="BK255" s="162">
        <f>ROUND(I255*H255,2)</f>
        <v>1479.4</v>
      </c>
      <c r="BL255" s="14" t="s">
        <v>257</v>
      </c>
      <c r="BM255" s="161" t="s">
        <v>634</v>
      </c>
    </row>
    <row r="256" spans="1:65" s="2" customFormat="1" ht="24.2" customHeight="1">
      <c r="A256" s="26"/>
      <c r="B256" s="149"/>
      <c r="C256" s="150" t="s">
        <v>635</v>
      </c>
      <c r="D256" s="150" t="s">
        <v>229</v>
      </c>
      <c r="E256" s="151" t="s">
        <v>636</v>
      </c>
      <c r="F256" s="152" t="s">
        <v>637</v>
      </c>
      <c r="G256" s="153" t="s">
        <v>242</v>
      </c>
      <c r="H256" s="154">
        <v>6.7469999999999999</v>
      </c>
      <c r="I256" s="155">
        <v>52.66</v>
      </c>
      <c r="J256" s="155">
        <f>ROUND(I256*H256,2)</f>
        <v>355.3</v>
      </c>
      <c r="K256" s="156"/>
      <c r="L256" s="27"/>
      <c r="M256" s="157" t="s">
        <v>1</v>
      </c>
      <c r="N256" s="158" t="s">
        <v>37</v>
      </c>
      <c r="O256" s="159">
        <v>0</v>
      </c>
      <c r="P256" s="159">
        <f>O256*H256</f>
        <v>0</v>
      </c>
      <c r="Q256" s="159">
        <v>0</v>
      </c>
      <c r="R256" s="159">
        <f>Q256*H256</f>
        <v>0</v>
      </c>
      <c r="S256" s="159">
        <v>0</v>
      </c>
      <c r="T256" s="160">
        <f>S256*H256</f>
        <v>0</v>
      </c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R256" s="161" t="s">
        <v>257</v>
      </c>
      <c r="AT256" s="161" t="s">
        <v>229</v>
      </c>
      <c r="AU256" s="161" t="s">
        <v>83</v>
      </c>
      <c r="AY256" s="14" t="s">
        <v>226</v>
      </c>
      <c r="BE256" s="162">
        <f>IF(N256="základná",J256,0)</f>
        <v>0</v>
      </c>
      <c r="BF256" s="162">
        <f>IF(N256="znížená",J256,0)</f>
        <v>355.3</v>
      </c>
      <c r="BG256" s="162">
        <f>IF(N256="zákl. prenesená",J256,0)</f>
        <v>0</v>
      </c>
      <c r="BH256" s="162">
        <f>IF(N256="zníž. prenesená",J256,0)</f>
        <v>0</v>
      </c>
      <c r="BI256" s="162">
        <f>IF(N256="nulová",J256,0)</f>
        <v>0</v>
      </c>
      <c r="BJ256" s="14" t="s">
        <v>83</v>
      </c>
      <c r="BK256" s="162">
        <f>ROUND(I256*H256,2)</f>
        <v>355.3</v>
      </c>
      <c r="BL256" s="14" t="s">
        <v>257</v>
      </c>
      <c r="BM256" s="161" t="s">
        <v>638</v>
      </c>
    </row>
    <row r="257" spans="1:65" s="12" customFormat="1" ht="22.9" customHeight="1">
      <c r="B257" s="137"/>
      <c r="D257" s="138" t="s">
        <v>70</v>
      </c>
      <c r="E257" s="147" t="s">
        <v>307</v>
      </c>
      <c r="F257" s="147" t="s">
        <v>308</v>
      </c>
      <c r="J257" s="148">
        <f>BK257</f>
        <v>2496.29</v>
      </c>
      <c r="L257" s="137"/>
      <c r="M257" s="141"/>
      <c r="N257" s="142"/>
      <c r="O257" s="142"/>
      <c r="P257" s="143">
        <f>SUM(P258:P262)</f>
        <v>0</v>
      </c>
      <c r="Q257" s="142"/>
      <c r="R257" s="143">
        <f>SUM(R258:R262)</f>
        <v>0</v>
      </c>
      <c r="S257" s="142"/>
      <c r="T257" s="144">
        <f>SUM(T258:T262)</f>
        <v>0</v>
      </c>
      <c r="AR257" s="138" t="s">
        <v>83</v>
      </c>
      <c r="AT257" s="145" t="s">
        <v>70</v>
      </c>
      <c r="AU257" s="145" t="s">
        <v>78</v>
      </c>
      <c r="AY257" s="138" t="s">
        <v>226</v>
      </c>
      <c r="BK257" s="146">
        <f>SUM(BK258:BK262)</f>
        <v>2496.29</v>
      </c>
    </row>
    <row r="258" spans="1:65" s="2" customFormat="1" ht="24.2" customHeight="1">
      <c r="A258" s="26"/>
      <c r="B258" s="149"/>
      <c r="C258" s="150" t="s">
        <v>478</v>
      </c>
      <c r="D258" s="150" t="s">
        <v>229</v>
      </c>
      <c r="E258" s="151" t="s">
        <v>639</v>
      </c>
      <c r="F258" s="152" t="s">
        <v>640</v>
      </c>
      <c r="G258" s="153" t="s">
        <v>269</v>
      </c>
      <c r="H258" s="154">
        <v>4</v>
      </c>
      <c r="I258" s="155">
        <v>3.92</v>
      </c>
      <c r="J258" s="155">
        <f>ROUND(I258*H258,2)</f>
        <v>15.68</v>
      </c>
      <c r="K258" s="156"/>
      <c r="L258" s="27"/>
      <c r="M258" s="157" t="s">
        <v>1</v>
      </c>
      <c r="N258" s="158" t="s">
        <v>37</v>
      </c>
      <c r="O258" s="159">
        <v>0</v>
      </c>
      <c r="P258" s="159">
        <f>O258*H258</f>
        <v>0</v>
      </c>
      <c r="Q258" s="159">
        <v>0</v>
      </c>
      <c r="R258" s="159">
        <f>Q258*H258</f>
        <v>0</v>
      </c>
      <c r="S258" s="159">
        <v>0</v>
      </c>
      <c r="T258" s="160">
        <f>S258*H258</f>
        <v>0</v>
      </c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R258" s="161" t="s">
        <v>257</v>
      </c>
      <c r="AT258" s="161" t="s">
        <v>229</v>
      </c>
      <c r="AU258" s="161" t="s">
        <v>83</v>
      </c>
      <c r="AY258" s="14" t="s">
        <v>226</v>
      </c>
      <c r="BE258" s="162">
        <f>IF(N258="základná",J258,0)</f>
        <v>0</v>
      </c>
      <c r="BF258" s="162">
        <f>IF(N258="znížená",J258,0)</f>
        <v>15.68</v>
      </c>
      <c r="BG258" s="162">
        <f>IF(N258="zákl. prenesená",J258,0)</f>
        <v>0</v>
      </c>
      <c r="BH258" s="162">
        <f>IF(N258="zníž. prenesená",J258,0)</f>
        <v>0</v>
      </c>
      <c r="BI258" s="162">
        <f>IF(N258="nulová",J258,0)</f>
        <v>0</v>
      </c>
      <c r="BJ258" s="14" t="s">
        <v>83</v>
      </c>
      <c r="BK258" s="162">
        <f>ROUND(I258*H258,2)</f>
        <v>15.68</v>
      </c>
      <c r="BL258" s="14" t="s">
        <v>257</v>
      </c>
      <c r="BM258" s="161" t="s">
        <v>641</v>
      </c>
    </row>
    <row r="259" spans="1:65" s="2" customFormat="1" ht="24.2" customHeight="1">
      <c r="A259" s="26"/>
      <c r="B259" s="149"/>
      <c r="C259" s="150" t="s">
        <v>642</v>
      </c>
      <c r="D259" s="150" t="s">
        <v>229</v>
      </c>
      <c r="E259" s="151" t="s">
        <v>643</v>
      </c>
      <c r="F259" s="152" t="s">
        <v>644</v>
      </c>
      <c r="G259" s="153" t="s">
        <v>232</v>
      </c>
      <c r="H259" s="154">
        <v>13.68</v>
      </c>
      <c r="I259" s="155">
        <v>73.150000000000006</v>
      </c>
      <c r="J259" s="155">
        <f>ROUND(I259*H259,2)</f>
        <v>1000.69</v>
      </c>
      <c r="K259" s="156"/>
      <c r="L259" s="27"/>
      <c r="M259" s="157" t="s">
        <v>1</v>
      </c>
      <c r="N259" s="158" t="s">
        <v>37</v>
      </c>
      <c r="O259" s="159">
        <v>0</v>
      </c>
      <c r="P259" s="159">
        <f>O259*H259</f>
        <v>0</v>
      </c>
      <c r="Q259" s="159">
        <v>0</v>
      </c>
      <c r="R259" s="159">
        <f>Q259*H259</f>
        <v>0</v>
      </c>
      <c r="S259" s="159">
        <v>0</v>
      </c>
      <c r="T259" s="160">
        <f>S259*H259</f>
        <v>0</v>
      </c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R259" s="161" t="s">
        <v>257</v>
      </c>
      <c r="AT259" s="161" t="s">
        <v>229</v>
      </c>
      <c r="AU259" s="161" t="s">
        <v>83</v>
      </c>
      <c r="AY259" s="14" t="s">
        <v>226</v>
      </c>
      <c r="BE259" s="162">
        <f>IF(N259="základná",J259,0)</f>
        <v>0</v>
      </c>
      <c r="BF259" s="162">
        <f>IF(N259="znížená",J259,0)</f>
        <v>1000.69</v>
      </c>
      <c r="BG259" s="162">
        <f>IF(N259="zákl. prenesená",J259,0)</f>
        <v>0</v>
      </c>
      <c r="BH259" s="162">
        <f>IF(N259="zníž. prenesená",J259,0)</f>
        <v>0</v>
      </c>
      <c r="BI259" s="162">
        <f>IF(N259="nulová",J259,0)</f>
        <v>0</v>
      </c>
      <c r="BJ259" s="14" t="s">
        <v>83</v>
      </c>
      <c r="BK259" s="162">
        <f>ROUND(I259*H259,2)</f>
        <v>1000.69</v>
      </c>
      <c r="BL259" s="14" t="s">
        <v>257</v>
      </c>
      <c r="BM259" s="161" t="s">
        <v>645</v>
      </c>
    </row>
    <row r="260" spans="1:65" s="2" customFormat="1" ht="24.2" customHeight="1">
      <c r="A260" s="26"/>
      <c r="B260" s="149"/>
      <c r="C260" s="150" t="s">
        <v>480</v>
      </c>
      <c r="D260" s="150" t="s">
        <v>229</v>
      </c>
      <c r="E260" s="151" t="s">
        <v>646</v>
      </c>
      <c r="F260" s="152" t="s">
        <v>647</v>
      </c>
      <c r="G260" s="153" t="s">
        <v>232</v>
      </c>
      <c r="H260" s="154">
        <v>49.5</v>
      </c>
      <c r="I260" s="155">
        <v>28.88</v>
      </c>
      <c r="J260" s="155">
        <f>ROUND(I260*H260,2)</f>
        <v>1429.56</v>
      </c>
      <c r="K260" s="156"/>
      <c r="L260" s="27"/>
      <c r="M260" s="157" t="s">
        <v>1</v>
      </c>
      <c r="N260" s="158" t="s">
        <v>37</v>
      </c>
      <c r="O260" s="159">
        <v>0</v>
      </c>
      <c r="P260" s="159">
        <f>O260*H260</f>
        <v>0</v>
      </c>
      <c r="Q260" s="159">
        <v>0</v>
      </c>
      <c r="R260" s="159">
        <f>Q260*H260</f>
        <v>0</v>
      </c>
      <c r="S260" s="159">
        <v>0</v>
      </c>
      <c r="T260" s="160">
        <f>S260*H260</f>
        <v>0</v>
      </c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R260" s="161" t="s">
        <v>257</v>
      </c>
      <c r="AT260" s="161" t="s">
        <v>229</v>
      </c>
      <c r="AU260" s="161" t="s">
        <v>83</v>
      </c>
      <c r="AY260" s="14" t="s">
        <v>226</v>
      </c>
      <c r="BE260" s="162">
        <f>IF(N260="základná",J260,0)</f>
        <v>0</v>
      </c>
      <c r="BF260" s="162">
        <f>IF(N260="znížená",J260,0)</f>
        <v>1429.56</v>
      </c>
      <c r="BG260" s="162">
        <f>IF(N260="zákl. prenesená",J260,0)</f>
        <v>0</v>
      </c>
      <c r="BH260" s="162">
        <f>IF(N260="zníž. prenesená",J260,0)</f>
        <v>0</v>
      </c>
      <c r="BI260" s="162">
        <f>IF(N260="nulová",J260,0)</f>
        <v>0</v>
      </c>
      <c r="BJ260" s="14" t="s">
        <v>83</v>
      </c>
      <c r="BK260" s="162">
        <f>ROUND(I260*H260,2)</f>
        <v>1429.56</v>
      </c>
      <c r="BL260" s="14" t="s">
        <v>257</v>
      </c>
      <c r="BM260" s="161" t="s">
        <v>648</v>
      </c>
    </row>
    <row r="261" spans="1:65" s="2" customFormat="1" ht="16.5" customHeight="1">
      <c r="A261" s="26"/>
      <c r="B261" s="149"/>
      <c r="C261" s="150" t="s">
        <v>649</v>
      </c>
      <c r="D261" s="150" t="s">
        <v>229</v>
      </c>
      <c r="E261" s="151" t="s">
        <v>650</v>
      </c>
      <c r="F261" s="152" t="s">
        <v>651</v>
      </c>
      <c r="G261" s="153" t="s">
        <v>269</v>
      </c>
      <c r="H261" s="154">
        <v>9</v>
      </c>
      <c r="I261" s="155">
        <v>4.63</v>
      </c>
      <c r="J261" s="155">
        <f>ROUND(I261*H261,2)</f>
        <v>41.67</v>
      </c>
      <c r="K261" s="156"/>
      <c r="L261" s="27"/>
      <c r="M261" s="157" t="s">
        <v>1</v>
      </c>
      <c r="N261" s="158" t="s">
        <v>37</v>
      </c>
      <c r="O261" s="159">
        <v>0</v>
      </c>
      <c r="P261" s="159">
        <f>O261*H261</f>
        <v>0</v>
      </c>
      <c r="Q261" s="159">
        <v>0</v>
      </c>
      <c r="R261" s="159">
        <f>Q261*H261</f>
        <v>0</v>
      </c>
      <c r="S261" s="159">
        <v>0</v>
      </c>
      <c r="T261" s="160">
        <f>S261*H261</f>
        <v>0</v>
      </c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R261" s="161" t="s">
        <v>257</v>
      </c>
      <c r="AT261" s="161" t="s">
        <v>229</v>
      </c>
      <c r="AU261" s="161" t="s">
        <v>83</v>
      </c>
      <c r="AY261" s="14" t="s">
        <v>226</v>
      </c>
      <c r="BE261" s="162">
        <f>IF(N261="základná",J261,0)</f>
        <v>0</v>
      </c>
      <c r="BF261" s="162">
        <f>IF(N261="znížená",J261,0)</f>
        <v>41.67</v>
      </c>
      <c r="BG261" s="162">
        <f>IF(N261="zákl. prenesená",J261,0)</f>
        <v>0</v>
      </c>
      <c r="BH261" s="162">
        <f>IF(N261="zníž. prenesená",J261,0)</f>
        <v>0</v>
      </c>
      <c r="BI261" s="162">
        <f>IF(N261="nulová",J261,0)</f>
        <v>0</v>
      </c>
      <c r="BJ261" s="14" t="s">
        <v>83</v>
      </c>
      <c r="BK261" s="162">
        <f>ROUND(I261*H261,2)</f>
        <v>41.67</v>
      </c>
      <c r="BL261" s="14" t="s">
        <v>257</v>
      </c>
      <c r="BM261" s="161" t="s">
        <v>652</v>
      </c>
    </row>
    <row r="262" spans="1:65" s="2" customFormat="1" ht="24.2" customHeight="1">
      <c r="A262" s="26"/>
      <c r="B262" s="149"/>
      <c r="C262" s="150" t="s">
        <v>483</v>
      </c>
      <c r="D262" s="150" t="s">
        <v>229</v>
      </c>
      <c r="E262" s="151" t="s">
        <v>653</v>
      </c>
      <c r="F262" s="152" t="s">
        <v>654</v>
      </c>
      <c r="G262" s="153" t="s">
        <v>242</v>
      </c>
      <c r="H262" s="154">
        <v>0.124</v>
      </c>
      <c r="I262" s="155">
        <v>70.099999999999994</v>
      </c>
      <c r="J262" s="155">
        <f>ROUND(I262*H262,2)</f>
        <v>8.69</v>
      </c>
      <c r="K262" s="156"/>
      <c r="L262" s="27"/>
      <c r="M262" s="157" t="s">
        <v>1</v>
      </c>
      <c r="N262" s="158" t="s">
        <v>37</v>
      </c>
      <c r="O262" s="159">
        <v>0</v>
      </c>
      <c r="P262" s="159">
        <f>O262*H262</f>
        <v>0</v>
      </c>
      <c r="Q262" s="159">
        <v>0</v>
      </c>
      <c r="R262" s="159">
        <f>Q262*H262</f>
        <v>0</v>
      </c>
      <c r="S262" s="159">
        <v>0</v>
      </c>
      <c r="T262" s="160">
        <f>S262*H262</f>
        <v>0</v>
      </c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R262" s="161" t="s">
        <v>257</v>
      </c>
      <c r="AT262" s="161" t="s">
        <v>229</v>
      </c>
      <c r="AU262" s="161" t="s">
        <v>83</v>
      </c>
      <c r="AY262" s="14" t="s">
        <v>226</v>
      </c>
      <c r="BE262" s="162">
        <f>IF(N262="základná",J262,0)</f>
        <v>0</v>
      </c>
      <c r="BF262" s="162">
        <f>IF(N262="znížená",J262,0)</f>
        <v>8.69</v>
      </c>
      <c r="BG262" s="162">
        <f>IF(N262="zákl. prenesená",J262,0)</f>
        <v>0</v>
      </c>
      <c r="BH262" s="162">
        <f>IF(N262="zníž. prenesená",J262,0)</f>
        <v>0</v>
      </c>
      <c r="BI262" s="162">
        <f>IF(N262="nulová",J262,0)</f>
        <v>0</v>
      </c>
      <c r="BJ262" s="14" t="s">
        <v>83</v>
      </c>
      <c r="BK262" s="162">
        <f>ROUND(I262*H262,2)</f>
        <v>8.69</v>
      </c>
      <c r="BL262" s="14" t="s">
        <v>257</v>
      </c>
      <c r="BM262" s="161" t="s">
        <v>655</v>
      </c>
    </row>
    <row r="263" spans="1:65" s="12" customFormat="1" ht="22.9" customHeight="1">
      <c r="B263" s="137"/>
      <c r="D263" s="138" t="s">
        <v>70</v>
      </c>
      <c r="E263" s="147" t="s">
        <v>656</v>
      </c>
      <c r="F263" s="147" t="s">
        <v>657</v>
      </c>
      <c r="J263" s="148">
        <f>BK263</f>
        <v>52117.229999999989</v>
      </c>
      <c r="L263" s="137"/>
      <c r="M263" s="141"/>
      <c r="N263" s="142"/>
      <c r="O263" s="142"/>
      <c r="P263" s="143">
        <f>SUM(P264:P288)</f>
        <v>0</v>
      </c>
      <c r="Q263" s="142"/>
      <c r="R263" s="143">
        <f>SUM(R264:R288)</f>
        <v>0</v>
      </c>
      <c r="S263" s="142"/>
      <c r="T263" s="144">
        <f>SUM(T264:T288)</f>
        <v>0</v>
      </c>
      <c r="AR263" s="138" t="s">
        <v>83</v>
      </c>
      <c r="AT263" s="145" t="s">
        <v>70</v>
      </c>
      <c r="AU263" s="145" t="s">
        <v>78</v>
      </c>
      <c r="AY263" s="138" t="s">
        <v>226</v>
      </c>
      <c r="BK263" s="146">
        <f>SUM(BK264:BK288)</f>
        <v>52117.229999999989</v>
      </c>
    </row>
    <row r="264" spans="1:65" s="2" customFormat="1" ht="24.2" customHeight="1">
      <c r="A264" s="26"/>
      <c r="B264" s="149"/>
      <c r="C264" s="150" t="s">
        <v>658</v>
      </c>
      <c r="D264" s="150" t="s">
        <v>229</v>
      </c>
      <c r="E264" s="151" t="s">
        <v>659</v>
      </c>
      <c r="F264" s="152" t="s">
        <v>660</v>
      </c>
      <c r="G264" s="153" t="s">
        <v>232</v>
      </c>
      <c r="H264" s="154">
        <v>53.62</v>
      </c>
      <c r="I264" s="155">
        <v>10.119999999999999</v>
      </c>
      <c r="J264" s="155">
        <f t="shared" ref="J264:J288" si="60">ROUND(I264*H264,2)</f>
        <v>542.63</v>
      </c>
      <c r="K264" s="156"/>
      <c r="L264" s="27"/>
      <c r="M264" s="157" t="s">
        <v>1</v>
      </c>
      <c r="N264" s="158" t="s">
        <v>37</v>
      </c>
      <c r="O264" s="159">
        <v>0</v>
      </c>
      <c r="P264" s="159">
        <f t="shared" ref="P264:P288" si="61">O264*H264</f>
        <v>0</v>
      </c>
      <c r="Q264" s="159">
        <v>0</v>
      </c>
      <c r="R264" s="159">
        <f t="shared" ref="R264:R288" si="62">Q264*H264</f>
        <v>0</v>
      </c>
      <c r="S264" s="159">
        <v>0</v>
      </c>
      <c r="T264" s="160">
        <f t="shared" ref="T264:T288" si="63">S264*H264</f>
        <v>0</v>
      </c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R264" s="161" t="s">
        <v>257</v>
      </c>
      <c r="AT264" s="161" t="s">
        <v>229</v>
      </c>
      <c r="AU264" s="161" t="s">
        <v>83</v>
      </c>
      <c r="AY264" s="14" t="s">
        <v>226</v>
      </c>
      <c r="BE264" s="162">
        <f t="shared" ref="BE264:BE288" si="64">IF(N264="základná",J264,0)</f>
        <v>0</v>
      </c>
      <c r="BF264" s="162">
        <f t="shared" ref="BF264:BF288" si="65">IF(N264="znížená",J264,0)</f>
        <v>542.63</v>
      </c>
      <c r="BG264" s="162">
        <f t="shared" ref="BG264:BG288" si="66">IF(N264="zákl. prenesená",J264,0)</f>
        <v>0</v>
      </c>
      <c r="BH264" s="162">
        <f t="shared" ref="BH264:BH288" si="67">IF(N264="zníž. prenesená",J264,0)</f>
        <v>0</v>
      </c>
      <c r="BI264" s="162">
        <f t="shared" ref="BI264:BI288" si="68">IF(N264="nulová",J264,0)</f>
        <v>0</v>
      </c>
      <c r="BJ264" s="14" t="s">
        <v>83</v>
      </c>
      <c r="BK264" s="162">
        <f t="shared" ref="BK264:BK288" si="69">ROUND(I264*H264,2)</f>
        <v>542.63</v>
      </c>
      <c r="BL264" s="14" t="s">
        <v>257</v>
      </c>
      <c r="BM264" s="161" t="s">
        <v>661</v>
      </c>
    </row>
    <row r="265" spans="1:65" s="2" customFormat="1" ht="62.65" customHeight="1">
      <c r="A265" s="26"/>
      <c r="B265" s="149"/>
      <c r="C265" s="167" t="s">
        <v>485</v>
      </c>
      <c r="D265" s="167" t="s">
        <v>362</v>
      </c>
      <c r="E265" s="168" t="s">
        <v>662</v>
      </c>
      <c r="F265" s="169" t="s">
        <v>663</v>
      </c>
      <c r="G265" s="170" t="s">
        <v>269</v>
      </c>
      <c r="H265" s="171">
        <v>1</v>
      </c>
      <c r="I265" s="172">
        <v>488.94</v>
      </c>
      <c r="J265" s="172">
        <f t="shared" si="60"/>
        <v>488.94</v>
      </c>
      <c r="K265" s="173"/>
      <c r="L265" s="174"/>
      <c r="M265" s="175" t="s">
        <v>1</v>
      </c>
      <c r="N265" s="176" t="s">
        <v>37</v>
      </c>
      <c r="O265" s="159">
        <v>0</v>
      </c>
      <c r="P265" s="159">
        <f t="shared" si="61"/>
        <v>0</v>
      </c>
      <c r="Q265" s="159">
        <v>0</v>
      </c>
      <c r="R265" s="159">
        <f t="shared" si="62"/>
        <v>0</v>
      </c>
      <c r="S265" s="159">
        <v>0</v>
      </c>
      <c r="T265" s="160">
        <f t="shared" si="63"/>
        <v>0</v>
      </c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R265" s="161" t="s">
        <v>288</v>
      </c>
      <c r="AT265" s="161" t="s">
        <v>362</v>
      </c>
      <c r="AU265" s="161" t="s">
        <v>83</v>
      </c>
      <c r="AY265" s="14" t="s">
        <v>226</v>
      </c>
      <c r="BE265" s="162">
        <f t="shared" si="64"/>
        <v>0</v>
      </c>
      <c r="BF265" s="162">
        <f t="shared" si="65"/>
        <v>488.94</v>
      </c>
      <c r="BG265" s="162">
        <f t="shared" si="66"/>
        <v>0</v>
      </c>
      <c r="BH265" s="162">
        <f t="shared" si="67"/>
        <v>0</v>
      </c>
      <c r="BI265" s="162">
        <f t="shared" si="68"/>
        <v>0</v>
      </c>
      <c r="BJ265" s="14" t="s">
        <v>83</v>
      </c>
      <c r="BK265" s="162">
        <f t="shared" si="69"/>
        <v>488.94</v>
      </c>
      <c r="BL265" s="14" t="s">
        <v>257</v>
      </c>
      <c r="BM265" s="161" t="s">
        <v>664</v>
      </c>
    </row>
    <row r="266" spans="1:65" s="2" customFormat="1" ht="62.65" customHeight="1">
      <c r="A266" s="26"/>
      <c r="B266" s="149"/>
      <c r="C266" s="167" t="s">
        <v>284</v>
      </c>
      <c r="D266" s="167" t="s">
        <v>362</v>
      </c>
      <c r="E266" s="168" t="s">
        <v>665</v>
      </c>
      <c r="F266" s="169" t="s">
        <v>666</v>
      </c>
      <c r="G266" s="170" t="s">
        <v>269</v>
      </c>
      <c r="H266" s="171">
        <v>1</v>
      </c>
      <c r="I266" s="172">
        <v>523.04</v>
      </c>
      <c r="J266" s="172">
        <f t="shared" si="60"/>
        <v>523.04</v>
      </c>
      <c r="K266" s="173"/>
      <c r="L266" s="174"/>
      <c r="M266" s="175" t="s">
        <v>1</v>
      </c>
      <c r="N266" s="176" t="s">
        <v>37</v>
      </c>
      <c r="O266" s="159">
        <v>0</v>
      </c>
      <c r="P266" s="159">
        <f t="shared" si="61"/>
        <v>0</v>
      </c>
      <c r="Q266" s="159">
        <v>0</v>
      </c>
      <c r="R266" s="159">
        <f t="shared" si="62"/>
        <v>0</v>
      </c>
      <c r="S266" s="159">
        <v>0</v>
      </c>
      <c r="T266" s="160">
        <f t="shared" si="63"/>
        <v>0</v>
      </c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R266" s="161" t="s">
        <v>288</v>
      </c>
      <c r="AT266" s="161" t="s">
        <v>362</v>
      </c>
      <c r="AU266" s="161" t="s">
        <v>83</v>
      </c>
      <c r="AY266" s="14" t="s">
        <v>226</v>
      </c>
      <c r="BE266" s="162">
        <f t="shared" si="64"/>
        <v>0</v>
      </c>
      <c r="BF266" s="162">
        <f t="shared" si="65"/>
        <v>523.04</v>
      </c>
      <c r="BG266" s="162">
        <f t="shared" si="66"/>
        <v>0</v>
      </c>
      <c r="BH266" s="162">
        <f t="shared" si="67"/>
        <v>0</v>
      </c>
      <c r="BI266" s="162">
        <f t="shared" si="68"/>
        <v>0</v>
      </c>
      <c r="BJ266" s="14" t="s">
        <v>83</v>
      </c>
      <c r="BK266" s="162">
        <f t="shared" si="69"/>
        <v>523.04</v>
      </c>
      <c r="BL266" s="14" t="s">
        <v>257</v>
      </c>
      <c r="BM266" s="161" t="s">
        <v>667</v>
      </c>
    </row>
    <row r="267" spans="1:65" s="2" customFormat="1" ht="62.65" customHeight="1">
      <c r="A267" s="26"/>
      <c r="B267" s="149"/>
      <c r="C267" s="167" t="s">
        <v>490</v>
      </c>
      <c r="D267" s="167" t="s">
        <v>362</v>
      </c>
      <c r="E267" s="168" t="s">
        <v>668</v>
      </c>
      <c r="F267" s="169" t="s">
        <v>669</v>
      </c>
      <c r="G267" s="170" t="s">
        <v>269</v>
      </c>
      <c r="H267" s="171">
        <v>4</v>
      </c>
      <c r="I267" s="172">
        <v>520.32000000000005</v>
      </c>
      <c r="J267" s="172">
        <f t="shared" si="60"/>
        <v>2081.2800000000002</v>
      </c>
      <c r="K267" s="173"/>
      <c r="L267" s="174"/>
      <c r="M267" s="175" t="s">
        <v>1</v>
      </c>
      <c r="N267" s="176" t="s">
        <v>37</v>
      </c>
      <c r="O267" s="159">
        <v>0</v>
      </c>
      <c r="P267" s="159">
        <f t="shared" si="61"/>
        <v>0</v>
      </c>
      <c r="Q267" s="159">
        <v>0</v>
      </c>
      <c r="R267" s="159">
        <f t="shared" si="62"/>
        <v>0</v>
      </c>
      <c r="S267" s="159">
        <v>0</v>
      </c>
      <c r="T267" s="160">
        <f t="shared" si="63"/>
        <v>0</v>
      </c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R267" s="161" t="s">
        <v>288</v>
      </c>
      <c r="AT267" s="161" t="s">
        <v>362</v>
      </c>
      <c r="AU267" s="161" t="s">
        <v>83</v>
      </c>
      <c r="AY267" s="14" t="s">
        <v>226</v>
      </c>
      <c r="BE267" s="162">
        <f t="shared" si="64"/>
        <v>0</v>
      </c>
      <c r="BF267" s="162">
        <f t="shared" si="65"/>
        <v>2081.2800000000002</v>
      </c>
      <c r="BG267" s="162">
        <f t="shared" si="66"/>
        <v>0</v>
      </c>
      <c r="BH267" s="162">
        <f t="shared" si="67"/>
        <v>0</v>
      </c>
      <c r="BI267" s="162">
        <f t="shared" si="68"/>
        <v>0</v>
      </c>
      <c r="BJ267" s="14" t="s">
        <v>83</v>
      </c>
      <c r="BK267" s="162">
        <f t="shared" si="69"/>
        <v>2081.2800000000002</v>
      </c>
      <c r="BL267" s="14" t="s">
        <v>257</v>
      </c>
      <c r="BM267" s="161" t="s">
        <v>670</v>
      </c>
    </row>
    <row r="268" spans="1:65" s="2" customFormat="1" ht="62.65" customHeight="1">
      <c r="A268" s="26"/>
      <c r="B268" s="149"/>
      <c r="C268" s="167" t="s">
        <v>671</v>
      </c>
      <c r="D268" s="167" t="s">
        <v>362</v>
      </c>
      <c r="E268" s="168" t="s">
        <v>672</v>
      </c>
      <c r="F268" s="169" t="s">
        <v>673</v>
      </c>
      <c r="G268" s="170" t="s">
        <v>269</v>
      </c>
      <c r="H268" s="171">
        <v>1</v>
      </c>
      <c r="I268" s="172">
        <v>520.09</v>
      </c>
      <c r="J268" s="172">
        <f t="shared" si="60"/>
        <v>520.09</v>
      </c>
      <c r="K268" s="173"/>
      <c r="L268" s="174"/>
      <c r="M268" s="175" t="s">
        <v>1</v>
      </c>
      <c r="N268" s="176" t="s">
        <v>37</v>
      </c>
      <c r="O268" s="159">
        <v>0</v>
      </c>
      <c r="P268" s="159">
        <f t="shared" si="61"/>
        <v>0</v>
      </c>
      <c r="Q268" s="159">
        <v>0</v>
      </c>
      <c r="R268" s="159">
        <f t="shared" si="62"/>
        <v>0</v>
      </c>
      <c r="S268" s="159">
        <v>0</v>
      </c>
      <c r="T268" s="160">
        <f t="shared" si="63"/>
        <v>0</v>
      </c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R268" s="161" t="s">
        <v>288</v>
      </c>
      <c r="AT268" s="161" t="s">
        <v>362</v>
      </c>
      <c r="AU268" s="161" t="s">
        <v>83</v>
      </c>
      <c r="AY268" s="14" t="s">
        <v>226</v>
      </c>
      <c r="BE268" s="162">
        <f t="shared" si="64"/>
        <v>0</v>
      </c>
      <c r="BF268" s="162">
        <f t="shared" si="65"/>
        <v>520.09</v>
      </c>
      <c r="BG268" s="162">
        <f t="shared" si="66"/>
        <v>0</v>
      </c>
      <c r="BH268" s="162">
        <f t="shared" si="67"/>
        <v>0</v>
      </c>
      <c r="BI268" s="162">
        <f t="shared" si="68"/>
        <v>0</v>
      </c>
      <c r="BJ268" s="14" t="s">
        <v>83</v>
      </c>
      <c r="BK268" s="162">
        <f t="shared" si="69"/>
        <v>520.09</v>
      </c>
      <c r="BL268" s="14" t="s">
        <v>257</v>
      </c>
      <c r="BM268" s="161" t="s">
        <v>674</v>
      </c>
    </row>
    <row r="269" spans="1:65" s="2" customFormat="1" ht="62.65" customHeight="1">
      <c r="A269" s="26"/>
      <c r="B269" s="149"/>
      <c r="C269" s="167" t="s">
        <v>494</v>
      </c>
      <c r="D269" s="167" t="s">
        <v>362</v>
      </c>
      <c r="E269" s="168" t="s">
        <v>675</v>
      </c>
      <c r="F269" s="169" t="s">
        <v>676</v>
      </c>
      <c r="G269" s="170" t="s">
        <v>269</v>
      </c>
      <c r="H269" s="171">
        <v>2</v>
      </c>
      <c r="I269" s="172">
        <v>527.55999999999995</v>
      </c>
      <c r="J269" s="172">
        <f t="shared" si="60"/>
        <v>1055.1199999999999</v>
      </c>
      <c r="K269" s="173"/>
      <c r="L269" s="174"/>
      <c r="M269" s="175" t="s">
        <v>1</v>
      </c>
      <c r="N269" s="176" t="s">
        <v>37</v>
      </c>
      <c r="O269" s="159">
        <v>0</v>
      </c>
      <c r="P269" s="159">
        <f t="shared" si="61"/>
        <v>0</v>
      </c>
      <c r="Q269" s="159">
        <v>0</v>
      </c>
      <c r="R269" s="159">
        <f t="shared" si="62"/>
        <v>0</v>
      </c>
      <c r="S269" s="159">
        <v>0</v>
      </c>
      <c r="T269" s="160">
        <f t="shared" si="63"/>
        <v>0</v>
      </c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R269" s="161" t="s">
        <v>288</v>
      </c>
      <c r="AT269" s="161" t="s">
        <v>362</v>
      </c>
      <c r="AU269" s="161" t="s">
        <v>83</v>
      </c>
      <c r="AY269" s="14" t="s">
        <v>226</v>
      </c>
      <c r="BE269" s="162">
        <f t="shared" si="64"/>
        <v>0</v>
      </c>
      <c r="BF269" s="162">
        <f t="shared" si="65"/>
        <v>1055.1199999999999</v>
      </c>
      <c r="BG269" s="162">
        <f t="shared" si="66"/>
        <v>0</v>
      </c>
      <c r="BH269" s="162">
        <f t="shared" si="67"/>
        <v>0</v>
      </c>
      <c r="BI269" s="162">
        <f t="shared" si="68"/>
        <v>0</v>
      </c>
      <c r="BJ269" s="14" t="s">
        <v>83</v>
      </c>
      <c r="BK269" s="162">
        <f t="shared" si="69"/>
        <v>1055.1199999999999</v>
      </c>
      <c r="BL269" s="14" t="s">
        <v>257</v>
      </c>
      <c r="BM269" s="161" t="s">
        <v>677</v>
      </c>
    </row>
    <row r="270" spans="1:65" s="2" customFormat="1" ht="62.65" customHeight="1">
      <c r="A270" s="26"/>
      <c r="B270" s="149"/>
      <c r="C270" s="167" t="s">
        <v>678</v>
      </c>
      <c r="D270" s="167" t="s">
        <v>362</v>
      </c>
      <c r="E270" s="168" t="s">
        <v>679</v>
      </c>
      <c r="F270" s="169" t="s">
        <v>680</v>
      </c>
      <c r="G270" s="170" t="s">
        <v>269</v>
      </c>
      <c r="H270" s="171">
        <v>1</v>
      </c>
      <c r="I270" s="172">
        <v>1350.76</v>
      </c>
      <c r="J270" s="172">
        <f t="shared" si="60"/>
        <v>1350.76</v>
      </c>
      <c r="K270" s="173"/>
      <c r="L270" s="174"/>
      <c r="M270" s="175" t="s">
        <v>1</v>
      </c>
      <c r="N270" s="176" t="s">
        <v>37</v>
      </c>
      <c r="O270" s="159">
        <v>0</v>
      </c>
      <c r="P270" s="159">
        <f t="shared" si="61"/>
        <v>0</v>
      </c>
      <c r="Q270" s="159">
        <v>0</v>
      </c>
      <c r="R270" s="159">
        <f t="shared" si="62"/>
        <v>0</v>
      </c>
      <c r="S270" s="159">
        <v>0</v>
      </c>
      <c r="T270" s="160">
        <f t="shared" si="63"/>
        <v>0</v>
      </c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R270" s="161" t="s">
        <v>288</v>
      </c>
      <c r="AT270" s="161" t="s">
        <v>362</v>
      </c>
      <c r="AU270" s="161" t="s">
        <v>83</v>
      </c>
      <c r="AY270" s="14" t="s">
        <v>226</v>
      </c>
      <c r="BE270" s="162">
        <f t="shared" si="64"/>
        <v>0</v>
      </c>
      <c r="BF270" s="162">
        <f t="shared" si="65"/>
        <v>1350.76</v>
      </c>
      <c r="BG270" s="162">
        <f t="shared" si="66"/>
        <v>0</v>
      </c>
      <c r="BH270" s="162">
        <f t="shared" si="67"/>
        <v>0</v>
      </c>
      <c r="BI270" s="162">
        <f t="shared" si="68"/>
        <v>0</v>
      </c>
      <c r="BJ270" s="14" t="s">
        <v>83</v>
      </c>
      <c r="BK270" s="162">
        <f t="shared" si="69"/>
        <v>1350.76</v>
      </c>
      <c r="BL270" s="14" t="s">
        <v>257</v>
      </c>
      <c r="BM270" s="161" t="s">
        <v>681</v>
      </c>
    </row>
    <row r="271" spans="1:65" s="2" customFormat="1" ht="24.2" customHeight="1">
      <c r="A271" s="26"/>
      <c r="B271" s="149"/>
      <c r="C271" s="150" t="s">
        <v>497</v>
      </c>
      <c r="D271" s="150" t="s">
        <v>229</v>
      </c>
      <c r="E271" s="151" t="s">
        <v>682</v>
      </c>
      <c r="F271" s="152" t="s">
        <v>683</v>
      </c>
      <c r="G271" s="153" t="s">
        <v>232</v>
      </c>
      <c r="H271" s="154">
        <v>45.92</v>
      </c>
      <c r="I271" s="155">
        <v>9.4600000000000009</v>
      </c>
      <c r="J271" s="155">
        <f t="shared" si="60"/>
        <v>434.4</v>
      </c>
      <c r="K271" s="156"/>
      <c r="L271" s="27"/>
      <c r="M271" s="157" t="s">
        <v>1</v>
      </c>
      <c r="N271" s="158" t="s">
        <v>37</v>
      </c>
      <c r="O271" s="159">
        <v>0</v>
      </c>
      <c r="P271" s="159">
        <f t="shared" si="61"/>
        <v>0</v>
      </c>
      <c r="Q271" s="159">
        <v>0</v>
      </c>
      <c r="R271" s="159">
        <f t="shared" si="62"/>
        <v>0</v>
      </c>
      <c r="S271" s="159">
        <v>0</v>
      </c>
      <c r="T271" s="160">
        <f t="shared" si="63"/>
        <v>0</v>
      </c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R271" s="161" t="s">
        <v>257</v>
      </c>
      <c r="AT271" s="161" t="s">
        <v>229</v>
      </c>
      <c r="AU271" s="161" t="s">
        <v>83</v>
      </c>
      <c r="AY271" s="14" t="s">
        <v>226</v>
      </c>
      <c r="BE271" s="162">
        <f t="shared" si="64"/>
        <v>0</v>
      </c>
      <c r="BF271" s="162">
        <f t="shared" si="65"/>
        <v>434.4</v>
      </c>
      <c r="BG271" s="162">
        <f t="shared" si="66"/>
        <v>0</v>
      </c>
      <c r="BH271" s="162">
        <f t="shared" si="67"/>
        <v>0</v>
      </c>
      <c r="BI271" s="162">
        <f t="shared" si="68"/>
        <v>0</v>
      </c>
      <c r="BJ271" s="14" t="s">
        <v>83</v>
      </c>
      <c r="BK271" s="162">
        <f t="shared" si="69"/>
        <v>434.4</v>
      </c>
      <c r="BL271" s="14" t="s">
        <v>257</v>
      </c>
      <c r="BM271" s="161" t="s">
        <v>684</v>
      </c>
    </row>
    <row r="272" spans="1:65" s="2" customFormat="1" ht="24.2" customHeight="1">
      <c r="A272" s="26"/>
      <c r="B272" s="149"/>
      <c r="C272" s="167" t="s">
        <v>685</v>
      </c>
      <c r="D272" s="167" t="s">
        <v>362</v>
      </c>
      <c r="E272" s="168" t="s">
        <v>686</v>
      </c>
      <c r="F272" s="169" t="s">
        <v>687</v>
      </c>
      <c r="G272" s="170" t="s">
        <v>269</v>
      </c>
      <c r="H272" s="171">
        <v>7</v>
      </c>
      <c r="I272" s="172">
        <v>1231.53</v>
      </c>
      <c r="J272" s="172">
        <f t="shared" si="60"/>
        <v>8620.7099999999991</v>
      </c>
      <c r="K272" s="173"/>
      <c r="L272" s="174"/>
      <c r="M272" s="175" t="s">
        <v>1</v>
      </c>
      <c r="N272" s="176" t="s">
        <v>37</v>
      </c>
      <c r="O272" s="159">
        <v>0</v>
      </c>
      <c r="P272" s="159">
        <f t="shared" si="61"/>
        <v>0</v>
      </c>
      <c r="Q272" s="159">
        <v>0</v>
      </c>
      <c r="R272" s="159">
        <f t="shared" si="62"/>
        <v>0</v>
      </c>
      <c r="S272" s="159">
        <v>0</v>
      </c>
      <c r="T272" s="160">
        <f t="shared" si="63"/>
        <v>0</v>
      </c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R272" s="161" t="s">
        <v>288</v>
      </c>
      <c r="AT272" s="161" t="s">
        <v>362</v>
      </c>
      <c r="AU272" s="161" t="s">
        <v>83</v>
      </c>
      <c r="AY272" s="14" t="s">
        <v>226</v>
      </c>
      <c r="BE272" s="162">
        <f t="shared" si="64"/>
        <v>0</v>
      </c>
      <c r="BF272" s="162">
        <f t="shared" si="65"/>
        <v>8620.7099999999991</v>
      </c>
      <c r="BG272" s="162">
        <f t="shared" si="66"/>
        <v>0</v>
      </c>
      <c r="BH272" s="162">
        <f t="shared" si="67"/>
        <v>0</v>
      </c>
      <c r="BI272" s="162">
        <f t="shared" si="68"/>
        <v>0</v>
      </c>
      <c r="BJ272" s="14" t="s">
        <v>83</v>
      </c>
      <c r="BK272" s="162">
        <f t="shared" si="69"/>
        <v>8620.7099999999991</v>
      </c>
      <c r="BL272" s="14" t="s">
        <v>257</v>
      </c>
      <c r="BM272" s="161" t="s">
        <v>688</v>
      </c>
    </row>
    <row r="273" spans="1:65" s="2" customFormat="1" ht="24.2" customHeight="1">
      <c r="A273" s="26"/>
      <c r="B273" s="149"/>
      <c r="C273" s="167" t="s">
        <v>503</v>
      </c>
      <c r="D273" s="167" t="s">
        <v>362</v>
      </c>
      <c r="E273" s="168" t="s">
        <v>689</v>
      </c>
      <c r="F273" s="169" t="s">
        <v>690</v>
      </c>
      <c r="G273" s="170" t="s">
        <v>269</v>
      </c>
      <c r="H273" s="171">
        <v>1</v>
      </c>
      <c r="I273" s="172">
        <v>1231.53</v>
      </c>
      <c r="J273" s="172">
        <f t="shared" si="60"/>
        <v>1231.53</v>
      </c>
      <c r="K273" s="173"/>
      <c r="L273" s="174"/>
      <c r="M273" s="175" t="s">
        <v>1</v>
      </c>
      <c r="N273" s="176" t="s">
        <v>37</v>
      </c>
      <c r="O273" s="159">
        <v>0</v>
      </c>
      <c r="P273" s="159">
        <f t="shared" si="61"/>
        <v>0</v>
      </c>
      <c r="Q273" s="159">
        <v>0</v>
      </c>
      <c r="R273" s="159">
        <f t="shared" si="62"/>
        <v>0</v>
      </c>
      <c r="S273" s="159">
        <v>0</v>
      </c>
      <c r="T273" s="160">
        <f t="shared" si="63"/>
        <v>0</v>
      </c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R273" s="161" t="s">
        <v>288</v>
      </c>
      <c r="AT273" s="161" t="s">
        <v>362</v>
      </c>
      <c r="AU273" s="161" t="s">
        <v>83</v>
      </c>
      <c r="AY273" s="14" t="s">
        <v>226</v>
      </c>
      <c r="BE273" s="162">
        <f t="shared" si="64"/>
        <v>0</v>
      </c>
      <c r="BF273" s="162">
        <f t="shared" si="65"/>
        <v>1231.53</v>
      </c>
      <c r="BG273" s="162">
        <f t="shared" si="66"/>
        <v>0</v>
      </c>
      <c r="BH273" s="162">
        <f t="shared" si="67"/>
        <v>0</v>
      </c>
      <c r="BI273" s="162">
        <f t="shared" si="68"/>
        <v>0</v>
      </c>
      <c r="BJ273" s="14" t="s">
        <v>83</v>
      </c>
      <c r="BK273" s="162">
        <f t="shared" si="69"/>
        <v>1231.53</v>
      </c>
      <c r="BL273" s="14" t="s">
        <v>257</v>
      </c>
      <c r="BM273" s="161" t="s">
        <v>691</v>
      </c>
    </row>
    <row r="274" spans="1:65" s="2" customFormat="1" ht="33" customHeight="1">
      <c r="A274" s="26"/>
      <c r="B274" s="149"/>
      <c r="C274" s="150" t="s">
        <v>692</v>
      </c>
      <c r="D274" s="150" t="s">
        <v>229</v>
      </c>
      <c r="E274" s="151" t="s">
        <v>693</v>
      </c>
      <c r="F274" s="152" t="s">
        <v>694</v>
      </c>
      <c r="G274" s="153" t="s">
        <v>269</v>
      </c>
      <c r="H274" s="154">
        <v>14</v>
      </c>
      <c r="I274" s="155">
        <v>20.63</v>
      </c>
      <c r="J274" s="155">
        <f t="shared" si="60"/>
        <v>288.82</v>
      </c>
      <c r="K274" s="156"/>
      <c r="L274" s="27"/>
      <c r="M274" s="157" t="s">
        <v>1</v>
      </c>
      <c r="N274" s="158" t="s">
        <v>37</v>
      </c>
      <c r="O274" s="159">
        <v>0</v>
      </c>
      <c r="P274" s="159">
        <f t="shared" si="61"/>
        <v>0</v>
      </c>
      <c r="Q274" s="159">
        <v>0</v>
      </c>
      <c r="R274" s="159">
        <f t="shared" si="62"/>
        <v>0</v>
      </c>
      <c r="S274" s="159">
        <v>0</v>
      </c>
      <c r="T274" s="160">
        <f t="shared" si="63"/>
        <v>0</v>
      </c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R274" s="161" t="s">
        <v>257</v>
      </c>
      <c r="AT274" s="161" t="s">
        <v>229</v>
      </c>
      <c r="AU274" s="161" t="s">
        <v>83</v>
      </c>
      <c r="AY274" s="14" t="s">
        <v>226</v>
      </c>
      <c r="BE274" s="162">
        <f t="shared" si="64"/>
        <v>0</v>
      </c>
      <c r="BF274" s="162">
        <f t="shared" si="65"/>
        <v>288.82</v>
      </c>
      <c r="BG274" s="162">
        <f t="shared" si="66"/>
        <v>0</v>
      </c>
      <c r="BH274" s="162">
        <f t="shared" si="67"/>
        <v>0</v>
      </c>
      <c r="BI274" s="162">
        <f t="shared" si="68"/>
        <v>0</v>
      </c>
      <c r="BJ274" s="14" t="s">
        <v>83</v>
      </c>
      <c r="BK274" s="162">
        <f t="shared" si="69"/>
        <v>288.82</v>
      </c>
      <c r="BL274" s="14" t="s">
        <v>257</v>
      </c>
      <c r="BM274" s="161" t="s">
        <v>695</v>
      </c>
    </row>
    <row r="275" spans="1:65" s="2" customFormat="1" ht="24.2" customHeight="1">
      <c r="A275" s="26"/>
      <c r="B275" s="149"/>
      <c r="C275" s="167" t="s">
        <v>506</v>
      </c>
      <c r="D275" s="167" t="s">
        <v>362</v>
      </c>
      <c r="E275" s="168" t="s">
        <v>696</v>
      </c>
      <c r="F275" s="169" t="s">
        <v>697</v>
      </c>
      <c r="G275" s="170" t="s">
        <v>269</v>
      </c>
      <c r="H275" s="171">
        <v>14</v>
      </c>
      <c r="I275" s="172">
        <v>16.079999999999998</v>
      </c>
      <c r="J275" s="172">
        <f t="shared" si="60"/>
        <v>225.12</v>
      </c>
      <c r="K275" s="173"/>
      <c r="L275" s="174"/>
      <c r="M275" s="175" t="s">
        <v>1</v>
      </c>
      <c r="N275" s="176" t="s">
        <v>37</v>
      </c>
      <c r="O275" s="159">
        <v>0</v>
      </c>
      <c r="P275" s="159">
        <f t="shared" si="61"/>
        <v>0</v>
      </c>
      <c r="Q275" s="159">
        <v>0</v>
      </c>
      <c r="R275" s="159">
        <f t="shared" si="62"/>
        <v>0</v>
      </c>
      <c r="S275" s="159">
        <v>0</v>
      </c>
      <c r="T275" s="160">
        <f t="shared" si="63"/>
        <v>0</v>
      </c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R275" s="161" t="s">
        <v>288</v>
      </c>
      <c r="AT275" s="161" t="s">
        <v>362</v>
      </c>
      <c r="AU275" s="161" t="s">
        <v>83</v>
      </c>
      <c r="AY275" s="14" t="s">
        <v>226</v>
      </c>
      <c r="BE275" s="162">
        <f t="shared" si="64"/>
        <v>0</v>
      </c>
      <c r="BF275" s="162">
        <f t="shared" si="65"/>
        <v>225.12</v>
      </c>
      <c r="BG275" s="162">
        <f t="shared" si="66"/>
        <v>0</v>
      </c>
      <c r="BH275" s="162">
        <f t="shared" si="67"/>
        <v>0</v>
      </c>
      <c r="BI275" s="162">
        <f t="shared" si="68"/>
        <v>0</v>
      </c>
      <c r="BJ275" s="14" t="s">
        <v>83</v>
      </c>
      <c r="BK275" s="162">
        <f t="shared" si="69"/>
        <v>225.12</v>
      </c>
      <c r="BL275" s="14" t="s">
        <v>257</v>
      </c>
      <c r="BM275" s="161" t="s">
        <v>698</v>
      </c>
    </row>
    <row r="276" spans="1:65" s="2" customFormat="1" ht="37.9" customHeight="1">
      <c r="A276" s="26"/>
      <c r="B276" s="149"/>
      <c r="C276" s="167" t="s">
        <v>699</v>
      </c>
      <c r="D276" s="167" t="s">
        <v>362</v>
      </c>
      <c r="E276" s="168" t="s">
        <v>700</v>
      </c>
      <c r="F276" s="169" t="s">
        <v>701</v>
      </c>
      <c r="G276" s="170" t="s">
        <v>269</v>
      </c>
      <c r="H276" s="171">
        <v>14</v>
      </c>
      <c r="I276" s="172">
        <v>231.52</v>
      </c>
      <c r="J276" s="172">
        <f t="shared" si="60"/>
        <v>3241.28</v>
      </c>
      <c r="K276" s="173"/>
      <c r="L276" s="174"/>
      <c r="M276" s="175" t="s">
        <v>1</v>
      </c>
      <c r="N276" s="176" t="s">
        <v>37</v>
      </c>
      <c r="O276" s="159">
        <v>0</v>
      </c>
      <c r="P276" s="159">
        <f t="shared" si="61"/>
        <v>0</v>
      </c>
      <c r="Q276" s="159">
        <v>0</v>
      </c>
      <c r="R276" s="159">
        <f t="shared" si="62"/>
        <v>0</v>
      </c>
      <c r="S276" s="159">
        <v>0</v>
      </c>
      <c r="T276" s="160">
        <f t="shared" si="63"/>
        <v>0</v>
      </c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R276" s="161" t="s">
        <v>288</v>
      </c>
      <c r="AT276" s="161" t="s">
        <v>362</v>
      </c>
      <c r="AU276" s="161" t="s">
        <v>83</v>
      </c>
      <c r="AY276" s="14" t="s">
        <v>226</v>
      </c>
      <c r="BE276" s="162">
        <f t="shared" si="64"/>
        <v>0</v>
      </c>
      <c r="BF276" s="162">
        <f t="shared" si="65"/>
        <v>3241.28</v>
      </c>
      <c r="BG276" s="162">
        <f t="shared" si="66"/>
        <v>0</v>
      </c>
      <c r="BH276" s="162">
        <f t="shared" si="67"/>
        <v>0</v>
      </c>
      <c r="BI276" s="162">
        <f t="shared" si="68"/>
        <v>0</v>
      </c>
      <c r="BJ276" s="14" t="s">
        <v>83</v>
      </c>
      <c r="BK276" s="162">
        <f t="shared" si="69"/>
        <v>3241.28</v>
      </c>
      <c r="BL276" s="14" t="s">
        <v>257</v>
      </c>
      <c r="BM276" s="161" t="s">
        <v>702</v>
      </c>
    </row>
    <row r="277" spans="1:65" s="2" customFormat="1" ht="24.2" customHeight="1">
      <c r="A277" s="26"/>
      <c r="B277" s="149"/>
      <c r="C277" s="150" t="s">
        <v>510</v>
      </c>
      <c r="D277" s="150" t="s">
        <v>229</v>
      </c>
      <c r="E277" s="151" t="s">
        <v>703</v>
      </c>
      <c r="F277" s="152" t="s">
        <v>704</v>
      </c>
      <c r="G277" s="153" t="s">
        <v>269</v>
      </c>
      <c r="H277" s="154">
        <v>22</v>
      </c>
      <c r="I277" s="155">
        <v>103.63</v>
      </c>
      <c r="J277" s="155">
        <f t="shared" si="60"/>
        <v>2279.86</v>
      </c>
      <c r="K277" s="156"/>
      <c r="L277" s="27"/>
      <c r="M277" s="157" t="s">
        <v>1</v>
      </c>
      <c r="N277" s="158" t="s">
        <v>37</v>
      </c>
      <c r="O277" s="159">
        <v>0</v>
      </c>
      <c r="P277" s="159">
        <f t="shared" si="61"/>
        <v>0</v>
      </c>
      <c r="Q277" s="159">
        <v>0</v>
      </c>
      <c r="R277" s="159">
        <f t="shared" si="62"/>
        <v>0</v>
      </c>
      <c r="S277" s="159">
        <v>0</v>
      </c>
      <c r="T277" s="160">
        <f t="shared" si="63"/>
        <v>0</v>
      </c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R277" s="161" t="s">
        <v>257</v>
      </c>
      <c r="AT277" s="161" t="s">
        <v>229</v>
      </c>
      <c r="AU277" s="161" t="s">
        <v>83</v>
      </c>
      <c r="AY277" s="14" t="s">
        <v>226</v>
      </c>
      <c r="BE277" s="162">
        <f t="shared" si="64"/>
        <v>0</v>
      </c>
      <c r="BF277" s="162">
        <f t="shared" si="65"/>
        <v>2279.86</v>
      </c>
      <c r="BG277" s="162">
        <f t="shared" si="66"/>
        <v>0</v>
      </c>
      <c r="BH277" s="162">
        <f t="shared" si="67"/>
        <v>0</v>
      </c>
      <c r="BI277" s="162">
        <f t="shared" si="68"/>
        <v>0</v>
      </c>
      <c r="BJ277" s="14" t="s">
        <v>83</v>
      </c>
      <c r="BK277" s="162">
        <f t="shared" si="69"/>
        <v>2279.86</v>
      </c>
      <c r="BL277" s="14" t="s">
        <v>257</v>
      </c>
      <c r="BM277" s="161" t="s">
        <v>705</v>
      </c>
    </row>
    <row r="278" spans="1:65" s="2" customFormat="1" ht="24.2" customHeight="1">
      <c r="A278" s="26"/>
      <c r="B278" s="149"/>
      <c r="C278" s="167" t="s">
        <v>706</v>
      </c>
      <c r="D278" s="167" t="s">
        <v>362</v>
      </c>
      <c r="E278" s="168" t="s">
        <v>707</v>
      </c>
      <c r="F278" s="169" t="s">
        <v>708</v>
      </c>
      <c r="G278" s="170" t="s">
        <v>269</v>
      </c>
      <c r="H278" s="171">
        <v>22</v>
      </c>
      <c r="I278" s="172">
        <v>248.62</v>
      </c>
      <c r="J278" s="172">
        <f t="shared" si="60"/>
        <v>5469.64</v>
      </c>
      <c r="K278" s="173"/>
      <c r="L278" s="174"/>
      <c r="M278" s="175" t="s">
        <v>1</v>
      </c>
      <c r="N278" s="176" t="s">
        <v>37</v>
      </c>
      <c r="O278" s="159">
        <v>0</v>
      </c>
      <c r="P278" s="159">
        <f t="shared" si="61"/>
        <v>0</v>
      </c>
      <c r="Q278" s="159">
        <v>0</v>
      </c>
      <c r="R278" s="159">
        <f t="shared" si="62"/>
        <v>0</v>
      </c>
      <c r="S278" s="159">
        <v>0</v>
      </c>
      <c r="T278" s="160">
        <f t="shared" si="63"/>
        <v>0</v>
      </c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R278" s="161" t="s">
        <v>288</v>
      </c>
      <c r="AT278" s="161" t="s">
        <v>362</v>
      </c>
      <c r="AU278" s="161" t="s">
        <v>83</v>
      </c>
      <c r="AY278" s="14" t="s">
        <v>226</v>
      </c>
      <c r="BE278" s="162">
        <f t="shared" si="64"/>
        <v>0</v>
      </c>
      <c r="BF278" s="162">
        <f t="shared" si="65"/>
        <v>5469.64</v>
      </c>
      <c r="BG278" s="162">
        <f t="shared" si="66"/>
        <v>0</v>
      </c>
      <c r="BH278" s="162">
        <f t="shared" si="67"/>
        <v>0</v>
      </c>
      <c r="BI278" s="162">
        <f t="shared" si="68"/>
        <v>0</v>
      </c>
      <c r="BJ278" s="14" t="s">
        <v>83</v>
      </c>
      <c r="BK278" s="162">
        <f t="shared" si="69"/>
        <v>5469.64</v>
      </c>
      <c r="BL278" s="14" t="s">
        <v>257</v>
      </c>
      <c r="BM278" s="161" t="s">
        <v>709</v>
      </c>
    </row>
    <row r="279" spans="1:65" s="2" customFormat="1" ht="37.9" customHeight="1">
      <c r="A279" s="26"/>
      <c r="B279" s="149"/>
      <c r="C279" s="167" t="s">
        <v>513</v>
      </c>
      <c r="D279" s="167" t="s">
        <v>362</v>
      </c>
      <c r="E279" s="168" t="s">
        <v>710</v>
      </c>
      <c r="F279" s="169" t="s">
        <v>711</v>
      </c>
      <c r="G279" s="170" t="s">
        <v>269</v>
      </c>
      <c r="H279" s="171">
        <v>22</v>
      </c>
      <c r="I279" s="172">
        <v>81.3</v>
      </c>
      <c r="J279" s="172">
        <f t="shared" si="60"/>
        <v>1788.6</v>
      </c>
      <c r="K279" s="173"/>
      <c r="L279" s="174"/>
      <c r="M279" s="175" t="s">
        <v>1</v>
      </c>
      <c r="N279" s="176" t="s">
        <v>37</v>
      </c>
      <c r="O279" s="159">
        <v>0</v>
      </c>
      <c r="P279" s="159">
        <f t="shared" si="61"/>
        <v>0</v>
      </c>
      <c r="Q279" s="159">
        <v>0</v>
      </c>
      <c r="R279" s="159">
        <f t="shared" si="62"/>
        <v>0</v>
      </c>
      <c r="S279" s="159">
        <v>0</v>
      </c>
      <c r="T279" s="160">
        <f t="shared" si="63"/>
        <v>0</v>
      </c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R279" s="161" t="s">
        <v>288</v>
      </c>
      <c r="AT279" s="161" t="s">
        <v>362</v>
      </c>
      <c r="AU279" s="161" t="s">
        <v>83</v>
      </c>
      <c r="AY279" s="14" t="s">
        <v>226</v>
      </c>
      <c r="BE279" s="162">
        <f t="shared" si="64"/>
        <v>0</v>
      </c>
      <c r="BF279" s="162">
        <f t="shared" si="65"/>
        <v>1788.6</v>
      </c>
      <c r="BG279" s="162">
        <f t="shared" si="66"/>
        <v>0</v>
      </c>
      <c r="BH279" s="162">
        <f t="shared" si="67"/>
        <v>0</v>
      </c>
      <c r="BI279" s="162">
        <f t="shared" si="68"/>
        <v>0</v>
      </c>
      <c r="BJ279" s="14" t="s">
        <v>83</v>
      </c>
      <c r="BK279" s="162">
        <f t="shared" si="69"/>
        <v>1788.6</v>
      </c>
      <c r="BL279" s="14" t="s">
        <v>257</v>
      </c>
      <c r="BM279" s="161" t="s">
        <v>712</v>
      </c>
    </row>
    <row r="280" spans="1:65" s="2" customFormat="1" ht="24.2" customHeight="1">
      <c r="A280" s="26"/>
      <c r="B280" s="149"/>
      <c r="C280" s="167" t="s">
        <v>713</v>
      </c>
      <c r="D280" s="167" t="s">
        <v>362</v>
      </c>
      <c r="E280" s="168" t="s">
        <v>714</v>
      </c>
      <c r="F280" s="169" t="s">
        <v>715</v>
      </c>
      <c r="G280" s="170" t="s">
        <v>269</v>
      </c>
      <c r="H280" s="171">
        <v>22</v>
      </c>
      <c r="I280" s="172">
        <v>55.21</v>
      </c>
      <c r="J280" s="172">
        <f t="shared" si="60"/>
        <v>1214.6199999999999</v>
      </c>
      <c r="K280" s="173"/>
      <c r="L280" s="174"/>
      <c r="M280" s="175" t="s">
        <v>1</v>
      </c>
      <c r="N280" s="176" t="s">
        <v>37</v>
      </c>
      <c r="O280" s="159">
        <v>0</v>
      </c>
      <c r="P280" s="159">
        <f t="shared" si="61"/>
        <v>0</v>
      </c>
      <c r="Q280" s="159">
        <v>0</v>
      </c>
      <c r="R280" s="159">
        <f t="shared" si="62"/>
        <v>0</v>
      </c>
      <c r="S280" s="159">
        <v>0</v>
      </c>
      <c r="T280" s="160">
        <f t="shared" si="63"/>
        <v>0</v>
      </c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R280" s="161" t="s">
        <v>288</v>
      </c>
      <c r="AT280" s="161" t="s">
        <v>362</v>
      </c>
      <c r="AU280" s="161" t="s">
        <v>83</v>
      </c>
      <c r="AY280" s="14" t="s">
        <v>226</v>
      </c>
      <c r="BE280" s="162">
        <f t="shared" si="64"/>
        <v>0</v>
      </c>
      <c r="BF280" s="162">
        <f t="shared" si="65"/>
        <v>1214.6199999999999</v>
      </c>
      <c r="BG280" s="162">
        <f t="shared" si="66"/>
        <v>0</v>
      </c>
      <c r="BH280" s="162">
        <f t="shared" si="67"/>
        <v>0</v>
      </c>
      <c r="BI280" s="162">
        <f t="shared" si="68"/>
        <v>0</v>
      </c>
      <c r="BJ280" s="14" t="s">
        <v>83</v>
      </c>
      <c r="BK280" s="162">
        <f t="shared" si="69"/>
        <v>1214.6199999999999</v>
      </c>
      <c r="BL280" s="14" t="s">
        <v>257</v>
      </c>
      <c r="BM280" s="161" t="s">
        <v>716</v>
      </c>
    </row>
    <row r="281" spans="1:65" s="2" customFormat="1" ht="24.2" customHeight="1">
      <c r="A281" s="26"/>
      <c r="B281" s="149"/>
      <c r="C281" s="167" t="s">
        <v>516</v>
      </c>
      <c r="D281" s="167" t="s">
        <v>362</v>
      </c>
      <c r="E281" s="168" t="s">
        <v>717</v>
      </c>
      <c r="F281" s="169" t="s">
        <v>718</v>
      </c>
      <c r="G281" s="170" t="s">
        <v>269</v>
      </c>
      <c r="H281" s="171">
        <v>22</v>
      </c>
      <c r="I281" s="172">
        <v>23.55</v>
      </c>
      <c r="J281" s="172">
        <f t="shared" si="60"/>
        <v>518.1</v>
      </c>
      <c r="K281" s="173"/>
      <c r="L281" s="174"/>
      <c r="M281" s="175" t="s">
        <v>1</v>
      </c>
      <c r="N281" s="176" t="s">
        <v>37</v>
      </c>
      <c r="O281" s="159">
        <v>0</v>
      </c>
      <c r="P281" s="159">
        <f t="shared" si="61"/>
        <v>0</v>
      </c>
      <c r="Q281" s="159">
        <v>0</v>
      </c>
      <c r="R281" s="159">
        <f t="shared" si="62"/>
        <v>0</v>
      </c>
      <c r="S281" s="159">
        <v>0</v>
      </c>
      <c r="T281" s="160">
        <f t="shared" si="63"/>
        <v>0</v>
      </c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R281" s="161" t="s">
        <v>288</v>
      </c>
      <c r="AT281" s="161" t="s">
        <v>362</v>
      </c>
      <c r="AU281" s="161" t="s">
        <v>83</v>
      </c>
      <c r="AY281" s="14" t="s">
        <v>226</v>
      </c>
      <c r="BE281" s="162">
        <f t="shared" si="64"/>
        <v>0</v>
      </c>
      <c r="BF281" s="162">
        <f t="shared" si="65"/>
        <v>518.1</v>
      </c>
      <c r="BG281" s="162">
        <f t="shared" si="66"/>
        <v>0</v>
      </c>
      <c r="BH281" s="162">
        <f t="shared" si="67"/>
        <v>0</v>
      </c>
      <c r="BI281" s="162">
        <f t="shared" si="68"/>
        <v>0</v>
      </c>
      <c r="BJ281" s="14" t="s">
        <v>83</v>
      </c>
      <c r="BK281" s="162">
        <f t="shared" si="69"/>
        <v>518.1</v>
      </c>
      <c r="BL281" s="14" t="s">
        <v>257</v>
      </c>
      <c r="BM281" s="161" t="s">
        <v>719</v>
      </c>
    </row>
    <row r="282" spans="1:65" s="2" customFormat="1" ht="24.2" customHeight="1">
      <c r="A282" s="26"/>
      <c r="B282" s="149"/>
      <c r="C282" s="150" t="s">
        <v>720</v>
      </c>
      <c r="D282" s="150" t="s">
        <v>229</v>
      </c>
      <c r="E282" s="151" t="s">
        <v>721</v>
      </c>
      <c r="F282" s="152" t="s">
        <v>722</v>
      </c>
      <c r="G282" s="153" t="s">
        <v>232</v>
      </c>
      <c r="H282" s="154">
        <v>13.68</v>
      </c>
      <c r="I282" s="155">
        <v>6.82</v>
      </c>
      <c r="J282" s="155">
        <f t="shared" si="60"/>
        <v>93.3</v>
      </c>
      <c r="K282" s="156"/>
      <c r="L282" s="27"/>
      <c r="M282" s="157" t="s">
        <v>1</v>
      </c>
      <c r="N282" s="158" t="s">
        <v>37</v>
      </c>
      <c r="O282" s="159">
        <v>0</v>
      </c>
      <c r="P282" s="159">
        <f t="shared" si="61"/>
        <v>0</v>
      </c>
      <c r="Q282" s="159">
        <v>0</v>
      </c>
      <c r="R282" s="159">
        <f t="shared" si="62"/>
        <v>0</v>
      </c>
      <c r="S282" s="159">
        <v>0</v>
      </c>
      <c r="T282" s="160">
        <f t="shared" si="63"/>
        <v>0</v>
      </c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R282" s="161" t="s">
        <v>257</v>
      </c>
      <c r="AT282" s="161" t="s">
        <v>229</v>
      </c>
      <c r="AU282" s="161" t="s">
        <v>83</v>
      </c>
      <c r="AY282" s="14" t="s">
        <v>226</v>
      </c>
      <c r="BE282" s="162">
        <f t="shared" si="64"/>
        <v>0</v>
      </c>
      <c r="BF282" s="162">
        <f t="shared" si="65"/>
        <v>93.3</v>
      </c>
      <c r="BG282" s="162">
        <f t="shared" si="66"/>
        <v>0</v>
      </c>
      <c r="BH282" s="162">
        <f t="shared" si="67"/>
        <v>0</v>
      </c>
      <c r="BI282" s="162">
        <f t="shared" si="68"/>
        <v>0</v>
      </c>
      <c r="BJ282" s="14" t="s">
        <v>83</v>
      </c>
      <c r="BK282" s="162">
        <f t="shared" si="69"/>
        <v>93.3</v>
      </c>
      <c r="BL282" s="14" t="s">
        <v>257</v>
      </c>
      <c r="BM282" s="161" t="s">
        <v>723</v>
      </c>
    </row>
    <row r="283" spans="1:65" s="2" customFormat="1" ht="24.2" customHeight="1">
      <c r="A283" s="26"/>
      <c r="B283" s="149"/>
      <c r="C283" s="167" t="s">
        <v>519</v>
      </c>
      <c r="D283" s="167" t="s">
        <v>362</v>
      </c>
      <c r="E283" s="168" t="s">
        <v>724</v>
      </c>
      <c r="F283" s="169" t="s">
        <v>725</v>
      </c>
      <c r="G283" s="170" t="s">
        <v>232</v>
      </c>
      <c r="H283" s="171">
        <v>14</v>
      </c>
      <c r="I283" s="172">
        <v>41.91</v>
      </c>
      <c r="J283" s="172">
        <f t="shared" si="60"/>
        <v>586.74</v>
      </c>
      <c r="K283" s="173"/>
      <c r="L283" s="174"/>
      <c r="M283" s="175" t="s">
        <v>1</v>
      </c>
      <c r="N283" s="176" t="s">
        <v>37</v>
      </c>
      <c r="O283" s="159">
        <v>0</v>
      </c>
      <c r="P283" s="159">
        <f t="shared" si="61"/>
        <v>0</v>
      </c>
      <c r="Q283" s="159">
        <v>0</v>
      </c>
      <c r="R283" s="159">
        <f t="shared" si="62"/>
        <v>0</v>
      </c>
      <c r="S283" s="159">
        <v>0</v>
      </c>
      <c r="T283" s="160">
        <f t="shared" si="63"/>
        <v>0</v>
      </c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R283" s="161" t="s">
        <v>288</v>
      </c>
      <c r="AT283" s="161" t="s">
        <v>362</v>
      </c>
      <c r="AU283" s="161" t="s">
        <v>83</v>
      </c>
      <c r="AY283" s="14" t="s">
        <v>226</v>
      </c>
      <c r="BE283" s="162">
        <f t="shared" si="64"/>
        <v>0</v>
      </c>
      <c r="BF283" s="162">
        <f t="shared" si="65"/>
        <v>586.74</v>
      </c>
      <c r="BG283" s="162">
        <f t="shared" si="66"/>
        <v>0</v>
      </c>
      <c r="BH283" s="162">
        <f t="shared" si="67"/>
        <v>0</v>
      </c>
      <c r="BI283" s="162">
        <f t="shared" si="68"/>
        <v>0</v>
      </c>
      <c r="BJ283" s="14" t="s">
        <v>83</v>
      </c>
      <c r="BK283" s="162">
        <f t="shared" si="69"/>
        <v>586.74</v>
      </c>
      <c r="BL283" s="14" t="s">
        <v>257</v>
      </c>
      <c r="BM283" s="161" t="s">
        <v>726</v>
      </c>
    </row>
    <row r="284" spans="1:65" s="2" customFormat="1" ht="21.75" customHeight="1">
      <c r="A284" s="26"/>
      <c r="B284" s="149"/>
      <c r="C284" s="150" t="s">
        <v>727</v>
      </c>
      <c r="D284" s="150" t="s">
        <v>229</v>
      </c>
      <c r="E284" s="151" t="s">
        <v>728</v>
      </c>
      <c r="F284" s="152" t="s">
        <v>729</v>
      </c>
      <c r="G284" s="153" t="s">
        <v>269</v>
      </c>
      <c r="H284" s="154">
        <v>14</v>
      </c>
      <c r="I284" s="155">
        <v>58.43</v>
      </c>
      <c r="J284" s="155">
        <f t="shared" si="60"/>
        <v>818.02</v>
      </c>
      <c r="K284" s="156"/>
      <c r="L284" s="27"/>
      <c r="M284" s="157" t="s">
        <v>1</v>
      </c>
      <c r="N284" s="158" t="s">
        <v>37</v>
      </c>
      <c r="O284" s="159">
        <v>0</v>
      </c>
      <c r="P284" s="159">
        <f t="shared" si="61"/>
        <v>0</v>
      </c>
      <c r="Q284" s="159">
        <v>0</v>
      </c>
      <c r="R284" s="159">
        <f t="shared" si="62"/>
        <v>0</v>
      </c>
      <c r="S284" s="159">
        <v>0</v>
      </c>
      <c r="T284" s="160">
        <f t="shared" si="63"/>
        <v>0</v>
      </c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R284" s="161" t="s">
        <v>257</v>
      </c>
      <c r="AT284" s="161" t="s">
        <v>229</v>
      </c>
      <c r="AU284" s="161" t="s">
        <v>83</v>
      </c>
      <c r="AY284" s="14" t="s">
        <v>226</v>
      </c>
      <c r="BE284" s="162">
        <f t="shared" si="64"/>
        <v>0</v>
      </c>
      <c r="BF284" s="162">
        <f t="shared" si="65"/>
        <v>818.02</v>
      </c>
      <c r="BG284" s="162">
        <f t="shared" si="66"/>
        <v>0</v>
      </c>
      <c r="BH284" s="162">
        <f t="shared" si="67"/>
        <v>0</v>
      </c>
      <c r="BI284" s="162">
        <f t="shared" si="68"/>
        <v>0</v>
      </c>
      <c r="BJ284" s="14" t="s">
        <v>83</v>
      </c>
      <c r="BK284" s="162">
        <f t="shared" si="69"/>
        <v>818.02</v>
      </c>
      <c r="BL284" s="14" t="s">
        <v>257</v>
      </c>
      <c r="BM284" s="161" t="s">
        <v>730</v>
      </c>
    </row>
    <row r="285" spans="1:65" s="2" customFormat="1" ht="44.25" customHeight="1">
      <c r="A285" s="26"/>
      <c r="B285" s="149"/>
      <c r="C285" s="167" t="s">
        <v>523</v>
      </c>
      <c r="D285" s="167" t="s">
        <v>362</v>
      </c>
      <c r="E285" s="168" t="s">
        <v>731</v>
      </c>
      <c r="F285" s="169" t="s">
        <v>732</v>
      </c>
      <c r="G285" s="170" t="s">
        <v>269</v>
      </c>
      <c r="H285" s="171">
        <v>14</v>
      </c>
      <c r="I285" s="172">
        <v>181.91</v>
      </c>
      <c r="J285" s="172">
        <f t="shared" si="60"/>
        <v>2546.7399999999998</v>
      </c>
      <c r="K285" s="173"/>
      <c r="L285" s="174"/>
      <c r="M285" s="175" t="s">
        <v>1</v>
      </c>
      <c r="N285" s="176" t="s">
        <v>37</v>
      </c>
      <c r="O285" s="159">
        <v>0</v>
      </c>
      <c r="P285" s="159">
        <f t="shared" si="61"/>
        <v>0</v>
      </c>
      <c r="Q285" s="159">
        <v>0</v>
      </c>
      <c r="R285" s="159">
        <f t="shared" si="62"/>
        <v>0</v>
      </c>
      <c r="S285" s="159">
        <v>0</v>
      </c>
      <c r="T285" s="160">
        <f t="shared" si="63"/>
        <v>0</v>
      </c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R285" s="161" t="s">
        <v>288</v>
      </c>
      <c r="AT285" s="161" t="s">
        <v>362</v>
      </c>
      <c r="AU285" s="161" t="s">
        <v>83</v>
      </c>
      <c r="AY285" s="14" t="s">
        <v>226</v>
      </c>
      <c r="BE285" s="162">
        <f t="shared" si="64"/>
        <v>0</v>
      </c>
      <c r="BF285" s="162">
        <f t="shared" si="65"/>
        <v>2546.7399999999998</v>
      </c>
      <c r="BG285" s="162">
        <f t="shared" si="66"/>
        <v>0</v>
      </c>
      <c r="BH285" s="162">
        <f t="shared" si="67"/>
        <v>0</v>
      </c>
      <c r="BI285" s="162">
        <f t="shared" si="68"/>
        <v>0</v>
      </c>
      <c r="BJ285" s="14" t="s">
        <v>83</v>
      </c>
      <c r="BK285" s="162">
        <f t="shared" si="69"/>
        <v>2546.7399999999998</v>
      </c>
      <c r="BL285" s="14" t="s">
        <v>257</v>
      </c>
      <c r="BM285" s="161" t="s">
        <v>733</v>
      </c>
    </row>
    <row r="286" spans="1:65" s="2" customFormat="1" ht="16.5" customHeight="1">
      <c r="A286" s="26"/>
      <c r="B286" s="149"/>
      <c r="C286" s="150" t="s">
        <v>734</v>
      </c>
      <c r="D286" s="150" t="s">
        <v>229</v>
      </c>
      <c r="E286" s="151" t="s">
        <v>735</v>
      </c>
      <c r="F286" s="152" t="s">
        <v>736</v>
      </c>
      <c r="G286" s="153" t="s">
        <v>269</v>
      </c>
      <c r="H286" s="154">
        <v>7</v>
      </c>
      <c r="I286" s="155">
        <v>800</v>
      </c>
      <c r="J286" s="155">
        <f t="shared" si="60"/>
        <v>5600</v>
      </c>
      <c r="K286" s="156"/>
      <c r="L286" s="27"/>
      <c r="M286" s="157" t="s">
        <v>1</v>
      </c>
      <c r="N286" s="158" t="s">
        <v>37</v>
      </c>
      <c r="O286" s="159">
        <v>0</v>
      </c>
      <c r="P286" s="159">
        <f t="shared" si="61"/>
        <v>0</v>
      </c>
      <c r="Q286" s="159">
        <v>0</v>
      </c>
      <c r="R286" s="159">
        <f t="shared" si="62"/>
        <v>0</v>
      </c>
      <c r="S286" s="159">
        <v>0</v>
      </c>
      <c r="T286" s="160">
        <f t="shared" si="63"/>
        <v>0</v>
      </c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R286" s="161" t="s">
        <v>257</v>
      </c>
      <c r="AT286" s="161" t="s">
        <v>229</v>
      </c>
      <c r="AU286" s="161" t="s">
        <v>83</v>
      </c>
      <c r="AY286" s="14" t="s">
        <v>226</v>
      </c>
      <c r="BE286" s="162">
        <f t="shared" si="64"/>
        <v>0</v>
      </c>
      <c r="BF286" s="162">
        <f t="shared" si="65"/>
        <v>5600</v>
      </c>
      <c r="BG286" s="162">
        <f t="shared" si="66"/>
        <v>0</v>
      </c>
      <c r="BH286" s="162">
        <f t="shared" si="67"/>
        <v>0</v>
      </c>
      <c r="BI286" s="162">
        <f t="shared" si="68"/>
        <v>0</v>
      </c>
      <c r="BJ286" s="14" t="s">
        <v>83</v>
      </c>
      <c r="BK286" s="162">
        <f t="shared" si="69"/>
        <v>5600</v>
      </c>
      <c r="BL286" s="14" t="s">
        <v>257</v>
      </c>
      <c r="BM286" s="161" t="s">
        <v>737</v>
      </c>
    </row>
    <row r="287" spans="1:65" s="2" customFormat="1" ht="24.2" customHeight="1">
      <c r="A287" s="26"/>
      <c r="B287" s="149"/>
      <c r="C287" s="167" t="s">
        <v>526</v>
      </c>
      <c r="D287" s="167" t="s">
        <v>362</v>
      </c>
      <c r="E287" s="168" t="s">
        <v>738</v>
      </c>
      <c r="F287" s="169" t="s">
        <v>739</v>
      </c>
      <c r="G287" s="170" t="s">
        <v>269</v>
      </c>
      <c r="H287" s="171">
        <v>7</v>
      </c>
      <c r="I287" s="172">
        <v>1500</v>
      </c>
      <c r="J287" s="172">
        <f t="shared" si="60"/>
        <v>10500</v>
      </c>
      <c r="K287" s="173"/>
      <c r="L287" s="174"/>
      <c r="M287" s="175" t="s">
        <v>1</v>
      </c>
      <c r="N287" s="176" t="s">
        <v>37</v>
      </c>
      <c r="O287" s="159">
        <v>0</v>
      </c>
      <c r="P287" s="159">
        <f t="shared" si="61"/>
        <v>0</v>
      </c>
      <c r="Q287" s="159">
        <v>0</v>
      </c>
      <c r="R287" s="159">
        <f t="shared" si="62"/>
        <v>0</v>
      </c>
      <c r="S287" s="159">
        <v>0</v>
      </c>
      <c r="T287" s="160">
        <f t="shared" si="63"/>
        <v>0</v>
      </c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R287" s="161" t="s">
        <v>288</v>
      </c>
      <c r="AT287" s="161" t="s">
        <v>362</v>
      </c>
      <c r="AU287" s="161" t="s">
        <v>83</v>
      </c>
      <c r="AY287" s="14" t="s">
        <v>226</v>
      </c>
      <c r="BE287" s="162">
        <f t="shared" si="64"/>
        <v>0</v>
      </c>
      <c r="BF287" s="162">
        <f t="shared" si="65"/>
        <v>10500</v>
      </c>
      <c r="BG287" s="162">
        <f t="shared" si="66"/>
        <v>0</v>
      </c>
      <c r="BH287" s="162">
        <f t="shared" si="67"/>
        <v>0</v>
      </c>
      <c r="BI287" s="162">
        <f t="shared" si="68"/>
        <v>0</v>
      </c>
      <c r="BJ287" s="14" t="s">
        <v>83</v>
      </c>
      <c r="BK287" s="162">
        <f t="shared" si="69"/>
        <v>10500</v>
      </c>
      <c r="BL287" s="14" t="s">
        <v>257</v>
      </c>
      <c r="BM287" s="161" t="s">
        <v>740</v>
      </c>
    </row>
    <row r="288" spans="1:65" s="2" customFormat="1" ht="24.2" customHeight="1">
      <c r="A288" s="26"/>
      <c r="B288" s="149"/>
      <c r="C288" s="150" t="s">
        <v>741</v>
      </c>
      <c r="D288" s="150" t="s">
        <v>229</v>
      </c>
      <c r="E288" s="151" t="s">
        <v>742</v>
      </c>
      <c r="F288" s="152" t="s">
        <v>743</v>
      </c>
      <c r="G288" s="153" t="s">
        <v>242</v>
      </c>
      <c r="H288" s="154">
        <v>2.464</v>
      </c>
      <c r="I288" s="155">
        <v>39.729999999999997</v>
      </c>
      <c r="J288" s="155">
        <f t="shared" si="60"/>
        <v>97.89</v>
      </c>
      <c r="K288" s="156"/>
      <c r="L288" s="27"/>
      <c r="M288" s="157" t="s">
        <v>1</v>
      </c>
      <c r="N288" s="158" t="s">
        <v>37</v>
      </c>
      <c r="O288" s="159">
        <v>0</v>
      </c>
      <c r="P288" s="159">
        <f t="shared" si="61"/>
        <v>0</v>
      </c>
      <c r="Q288" s="159">
        <v>0</v>
      </c>
      <c r="R288" s="159">
        <f t="shared" si="62"/>
        <v>0</v>
      </c>
      <c r="S288" s="159">
        <v>0</v>
      </c>
      <c r="T288" s="160">
        <f t="shared" si="63"/>
        <v>0</v>
      </c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R288" s="161" t="s">
        <v>257</v>
      </c>
      <c r="AT288" s="161" t="s">
        <v>229</v>
      </c>
      <c r="AU288" s="161" t="s">
        <v>83</v>
      </c>
      <c r="AY288" s="14" t="s">
        <v>226</v>
      </c>
      <c r="BE288" s="162">
        <f t="shared" si="64"/>
        <v>0</v>
      </c>
      <c r="BF288" s="162">
        <f t="shared" si="65"/>
        <v>97.89</v>
      </c>
      <c r="BG288" s="162">
        <f t="shared" si="66"/>
        <v>0</v>
      </c>
      <c r="BH288" s="162">
        <f t="shared" si="67"/>
        <v>0</v>
      </c>
      <c r="BI288" s="162">
        <f t="shared" si="68"/>
        <v>0</v>
      </c>
      <c r="BJ288" s="14" t="s">
        <v>83</v>
      </c>
      <c r="BK288" s="162">
        <f t="shared" si="69"/>
        <v>97.89</v>
      </c>
      <c r="BL288" s="14" t="s">
        <v>257</v>
      </c>
      <c r="BM288" s="161" t="s">
        <v>744</v>
      </c>
    </row>
    <row r="289" spans="1:65" s="12" customFormat="1" ht="22.9" customHeight="1">
      <c r="B289" s="137"/>
      <c r="D289" s="138" t="s">
        <v>70</v>
      </c>
      <c r="E289" s="147" t="s">
        <v>325</v>
      </c>
      <c r="F289" s="147" t="s">
        <v>326</v>
      </c>
      <c r="J289" s="148">
        <f>BK289</f>
        <v>14490.449999999999</v>
      </c>
      <c r="L289" s="137"/>
      <c r="M289" s="141"/>
      <c r="N289" s="142"/>
      <c r="O289" s="142"/>
      <c r="P289" s="143">
        <f>SUM(P290:P297)</f>
        <v>0</v>
      </c>
      <c r="Q289" s="142"/>
      <c r="R289" s="143">
        <f>SUM(R290:R297)</f>
        <v>0</v>
      </c>
      <c r="S289" s="142"/>
      <c r="T289" s="144">
        <f>SUM(T290:T297)</f>
        <v>0</v>
      </c>
      <c r="AR289" s="138" t="s">
        <v>83</v>
      </c>
      <c r="AT289" s="145" t="s">
        <v>70</v>
      </c>
      <c r="AU289" s="145" t="s">
        <v>78</v>
      </c>
      <c r="AY289" s="138" t="s">
        <v>226</v>
      </c>
      <c r="BK289" s="146">
        <f>SUM(BK290:BK297)</f>
        <v>14490.449999999999</v>
      </c>
    </row>
    <row r="290" spans="1:65" s="2" customFormat="1" ht="16.5" customHeight="1">
      <c r="A290" s="26"/>
      <c r="B290" s="149"/>
      <c r="C290" s="167" t="s">
        <v>530</v>
      </c>
      <c r="D290" s="167" t="s">
        <v>362</v>
      </c>
      <c r="E290" s="168" t="s">
        <v>745</v>
      </c>
      <c r="F290" s="169" t="s">
        <v>746</v>
      </c>
      <c r="G290" s="170" t="s">
        <v>269</v>
      </c>
      <c r="H290" s="171">
        <v>2</v>
      </c>
      <c r="I290" s="172">
        <v>38.6</v>
      </c>
      <c r="J290" s="172">
        <f t="shared" ref="J290:J297" si="70">ROUND(I290*H290,2)</f>
        <v>77.2</v>
      </c>
      <c r="K290" s="173"/>
      <c r="L290" s="174"/>
      <c r="M290" s="175" t="s">
        <v>1</v>
      </c>
      <c r="N290" s="176" t="s">
        <v>37</v>
      </c>
      <c r="O290" s="159">
        <v>0</v>
      </c>
      <c r="P290" s="159">
        <f t="shared" ref="P290:P297" si="71">O290*H290</f>
        <v>0</v>
      </c>
      <c r="Q290" s="159">
        <v>0</v>
      </c>
      <c r="R290" s="159">
        <f t="shared" ref="R290:R297" si="72">Q290*H290</f>
        <v>0</v>
      </c>
      <c r="S290" s="159">
        <v>0</v>
      </c>
      <c r="T290" s="160">
        <f t="shared" ref="T290:T297" si="73">S290*H290</f>
        <v>0</v>
      </c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R290" s="161" t="s">
        <v>288</v>
      </c>
      <c r="AT290" s="161" t="s">
        <v>362</v>
      </c>
      <c r="AU290" s="161" t="s">
        <v>83</v>
      </c>
      <c r="AY290" s="14" t="s">
        <v>226</v>
      </c>
      <c r="BE290" s="162">
        <f t="shared" ref="BE290:BE297" si="74">IF(N290="základná",J290,0)</f>
        <v>0</v>
      </c>
      <c r="BF290" s="162">
        <f t="shared" ref="BF290:BF297" si="75">IF(N290="znížená",J290,0)</f>
        <v>77.2</v>
      </c>
      <c r="BG290" s="162">
        <f t="shared" ref="BG290:BG297" si="76">IF(N290="zákl. prenesená",J290,0)</f>
        <v>0</v>
      </c>
      <c r="BH290" s="162">
        <f t="shared" ref="BH290:BH297" si="77">IF(N290="zníž. prenesená",J290,0)</f>
        <v>0</v>
      </c>
      <c r="BI290" s="162">
        <f t="shared" ref="BI290:BI297" si="78">IF(N290="nulová",J290,0)</f>
        <v>0</v>
      </c>
      <c r="BJ290" s="14" t="s">
        <v>83</v>
      </c>
      <c r="BK290" s="162">
        <f t="shared" ref="BK290:BK297" si="79">ROUND(I290*H290,2)</f>
        <v>77.2</v>
      </c>
      <c r="BL290" s="14" t="s">
        <v>257</v>
      </c>
      <c r="BM290" s="161" t="s">
        <v>747</v>
      </c>
    </row>
    <row r="291" spans="1:65" s="2" customFormat="1" ht="24.2" customHeight="1">
      <c r="A291" s="26"/>
      <c r="B291" s="149"/>
      <c r="C291" s="150" t="s">
        <v>748</v>
      </c>
      <c r="D291" s="150" t="s">
        <v>229</v>
      </c>
      <c r="E291" s="151" t="s">
        <v>749</v>
      </c>
      <c r="F291" s="152" t="s">
        <v>750</v>
      </c>
      <c r="G291" s="153" t="s">
        <v>269</v>
      </c>
      <c r="H291" s="154">
        <v>1</v>
      </c>
      <c r="I291" s="155">
        <v>517.5</v>
      </c>
      <c r="J291" s="155">
        <f t="shared" si="70"/>
        <v>517.5</v>
      </c>
      <c r="K291" s="156"/>
      <c r="L291" s="27"/>
      <c r="M291" s="157" t="s">
        <v>1</v>
      </c>
      <c r="N291" s="158" t="s">
        <v>37</v>
      </c>
      <c r="O291" s="159">
        <v>0</v>
      </c>
      <c r="P291" s="159">
        <f t="shared" si="71"/>
        <v>0</v>
      </c>
      <c r="Q291" s="159">
        <v>0</v>
      </c>
      <c r="R291" s="159">
        <f t="shared" si="72"/>
        <v>0</v>
      </c>
      <c r="S291" s="159">
        <v>0</v>
      </c>
      <c r="T291" s="160">
        <f t="shared" si="73"/>
        <v>0</v>
      </c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R291" s="161" t="s">
        <v>257</v>
      </c>
      <c r="AT291" s="161" t="s">
        <v>229</v>
      </c>
      <c r="AU291" s="161" t="s">
        <v>83</v>
      </c>
      <c r="AY291" s="14" t="s">
        <v>226</v>
      </c>
      <c r="BE291" s="162">
        <f t="shared" si="74"/>
        <v>0</v>
      </c>
      <c r="BF291" s="162">
        <f t="shared" si="75"/>
        <v>517.5</v>
      </c>
      <c r="BG291" s="162">
        <f t="shared" si="76"/>
        <v>0</v>
      </c>
      <c r="BH291" s="162">
        <f t="shared" si="77"/>
        <v>0</v>
      </c>
      <c r="BI291" s="162">
        <f t="shared" si="78"/>
        <v>0</v>
      </c>
      <c r="BJ291" s="14" t="s">
        <v>83</v>
      </c>
      <c r="BK291" s="162">
        <f t="shared" si="79"/>
        <v>517.5</v>
      </c>
      <c r="BL291" s="14" t="s">
        <v>257</v>
      </c>
      <c r="BM291" s="161" t="s">
        <v>751</v>
      </c>
    </row>
    <row r="292" spans="1:65" s="2" customFormat="1" ht="44.25" customHeight="1">
      <c r="A292" s="26"/>
      <c r="B292" s="149"/>
      <c r="C292" s="167" t="s">
        <v>533</v>
      </c>
      <c r="D292" s="167" t="s">
        <v>362</v>
      </c>
      <c r="E292" s="168" t="s">
        <v>752</v>
      </c>
      <c r="F292" s="169" t="s">
        <v>753</v>
      </c>
      <c r="G292" s="170" t="s">
        <v>269</v>
      </c>
      <c r="H292" s="171">
        <v>1</v>
      </c>
      <c r="I292" s="172">
        <v>1882.5</v>
      </c>
      <c r="J292" s="172">
        <f t="shared" si="70"/>
        <v>1882.5</v>
      </c>
      <c r="K292" s="173"/>
      <c r="L292" s="174"/>
      <c r="M292" s="175" t="s">
        <v>1</v>
      </c>
      <c r="N292" s="176" t="s">
        <v>37</v>
      </c>
      <c r="O292" s="159">
        <v>0</v>
      </c>
      <c r="P292" s="159">
        <f t="shared" si="71"/>
        <v>0</v>
      </c>
      <c r="Q292" s="159">
        <v>0</v>
      </c>
      <c r="R292" s="159">
        <f t="shared" si="72"/>
        <v>0</v>
      </c>
      <c r="S292" s="159">
        <v>0</v>
      </c>
      <c r="T292" s="160">
        <f t="shared" si="73"/>
        <v>0</v>
      </c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R292" s="161" t="s">
        <v>288</v>
      </c>
      <c r="AT292" s="161" t="s">
        <v>362</v>
      </c>
      <c r="AU292" s="161" t="s">
        <v>83</v>
      </c>
      <c r="AY292" s="14" t="s">
        <v>226</v>
      </c>
      <c r="BE292" s="162">
        <f t="shared" si="74"/>
        <v>0</v>
      </c>
      <c r="BF292" s="162">
        <f t="shared" si="75"/>
        <v>1882.5</v>
      </c>
      <c r="BG292" s="162">
        <f t="shared" si="76"/>
        <v>0</v>
      </c>
      <c r="BH292" s="162">
        <f t="shared" si="77"/>
        <v>0</v>
      </c>
      <c r="BI292" s="162">
        <f t="shared" si="78"/>
        <v>0</v>
      </c>
      <c r="BJ292" s="14" t="s">
        <v>83</v>
      </c>
      <c r="BK292" s="162">
        <f t="shared" si="79"/>
        <v>1882.5</v>
      </c>
      <c r="BL292" s="14" t="s">
        <v>257</v>
      </c>
      <c r="BM292" s="161" t="s">
        <v>754</v>
      </c>
    </row>
    <row r="293" spans="1:65" s="2" customFormat="1" ht="24.2" customHeight="1">
      <c r="A293" s="26"/>
      <c r="B293" s="149"/>
      <c r="C293" s="150" t="s">
        <v>755</v>
      </c>
      <c r="D293" s="150" t="s">
        <v>229</v>
      </c>
      <c r="E293" s="151" t="s">
        <v>756</v>
      </c>
      <c r="F293" s="152" t="s">
        <v>757</v>
      </c>
      <c r="G293" s="153" t="s">
        <v>238</v>
      </c>
      <c r="H293" s="154">
        <v>12.1</v>
      </c>
      <c r="I293" s="155">
        <v>29.7</v>
      </c>
      <c r="J293" s="155">
        <f t="shared" si="70"/>
        <v>359.37</v>
      </c>
      <c r="K293" s="156"/>
      <c r="L293" s="27"/>
      <c r="M293" s="157" t="s">
        <v>1</v>
      </c>
      <c r="N293" s="158" t="s">
        <v>37</v>
      </c>
      <c r="O293" s="159">
        <v>0</v>
      </c>
      <c r="P293" s="159">
        <f t="shared" si="71"/>
        <v>0</v>
      </c>
      <c r="Q293" s="159">
        <v>0</v>
      </c>
      <c r="R293" s="159">
        <f t="shared" si="72"/>
        <v>0</v>
      </c>
      <c r="S293" s="159">
        <v>0</v>
      </c>
      <c r="T293" s="160">
        <f t="shared" si="73"/>
        <v>0</v>
      </c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R293" s="161" t="s">
        <v>257</v>
      </c>
      <c r="AT293" s="161" t="s">
        <v>229</v>
      </c>
      <c r="AU293" s="161" t="s">
        <v>83</v>
      </c>
      <c r="AY293" s="14" t="s">
        <v>226</v>
      </c>
      <c r="BE293" s="162">
        <f t="shared" si="74"/>
        <v>0</v>
      </c>
      <c r="BF293" s="162">
        <f t="shared" si="75"/>
        <v>359.37</v>
      </c>
      <c r="BG293" s="162">
        <f t="shared" si="76"/>
        <v>0</v>
      </c>
      <c r="BH293" s="162">
        <f t="shared" si="77"/>
        <v>0</v>
      </c>
      <c r="BI293" s="162">
        <f t="shared" si="78"/>
        <v>0</v>
      </c>
      <c r="BJ293" s="14" t="s">
        <v>83</v>
      </c>
      <c r="BK293" s="162">
        <f t="shared" si="79"/>
        <v>359.37</v>
      </c>
      <c r="BL293" s="14" t="s">
        <v>257</v>
      </c>
      <c r="BM293" s="161" t="s">
        <v>758</v>
      </c>
    </row>
    <row r="294" spans="1:65" s="2" customFormat="1" ht="24.2" customHeight="1">
      <c r="A294" s="26"/>
      <c r="B294" s="149"/>
      <c r="C294" s="167" t="s">
        <v>537</v>
      </c>
      <c r="D294" s="167" t="s">
        <v>362</v>
      </c>
      <c r="E294" s="168" t="s">
        <v>759</v>
      </c>
      <c r="F294" s="169" t="s">
        <v>760</v>
      </c>
      <c r="G294" s="170" t="s">
        <v>238</v>
      </c>
      <c r="H294" s="171">
        <v>12.1</v>
      </c>
      <c r="I294" s="172">
        <v>190.3</v>
      </c>
      <c r="J294" s="172">
        <f t="shared" si="70"/>
        <v>2302.63</v>
      </c>
      <c r="K294" s="173"/>
      <c r="L294" s="174"/>
      <c r="M294" s="175" t="s">
        <v>1</v>
      </c>
      <c r="N294" s="176" t="s">
        <v>37</v>
      </c>
      <c r="O294" s="159">
        <v>0</v>
      </c>
      <c r="P294" s="159">
        <f t="shared" si="71"/>
        <v>0</v>
      </c>
      <c r="Q294" s="159">
        <v>0</v>
      </c>
      <c r="R294" s="159">
        <f t="shared" si="72"/>
        <v>0</v>
      </c>
      <c r="S294" s="159">
        <v>0</v>
      </c>
      <c r="T294" s="160">
        <f t="shared" si="73"/>
        <v>0</v>
      </c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R294" s="161" t="s">
        <v>288</v>
      </c>
      <c r="AT294" s="161" t="s">
        <v>362</v>
      </c>
      <c r="AU294" s="161" t="s">
        <v>83</v>
      </c>
      <c r="AY294" s="14" t="s">
        <v>226</v>
      </c>
      <c r="BE294" s="162">
        <f t="shared" si="74"/>
        <v>0</v>
      </c>
      <c r="BF294" s="162">
        <f t="shared" si="75"/>
        <v>2302.63</v>
      </c>
      <c r="BG294" s="162">
        <f t="shared" si="76"/>
        <v>0</v>
      </c>
      <c r="BH294" s="162">
        <f t="shared" si="77"/>
        <v>0</v>
      </c>
      <c r="BI294" s="162">
        <f t="shared" si="78"/>
        <v>0</v>
      </c>
      <c r="BJ294" s="14" t="s">
        <v>83</v>
      </c>
      <c r="BK294" s="162">
        <f t="shared" si="79"/>
        <v>2302.63</v>
      </c>
      <c r="BL294" s="14" t="s">
        <v>257</v>
      </c>
      <c r="BM294" s="161" t="s">
        <v>761</v>
      </c>
    </row>
    <row r="295" spans="1:65" s="2" customFormat="1" ht="24.2" customHeight="1">
      <c r="A295" s="26"/>
      <c r="B295" s="149"/>
      <c r="C295" s="150" t="s">
        <v>762</v>
      </c>
      <c r="D295" s="150" t="s">
        <v>229</v>
      </c>
      <c r="E295" s="151" t="s">
        <v>763</v>
      </c>
      <c r="F295" s="152" t="s">
        <v>764</v>
      </c>
      <c r="G295" s="153" t="s">
        <v>407</v>
      </c>
      <c r="H295" s="154">
        <v>1306.92</v>
      </c>
      <c r="I295" s="155">
        <v>1.1000000000000001</v>
      </c>
      <c r="J295" s="155">
        <f t="shared" si="70"/>
        <v>1437.61</v>
      </c>
      <c r="K295" s="156"/>
      <c r="L295" s="27"/>
      <c r="M295" s="157" t="s">
        <v>1</v>
      </c>
      <c r="N295" s="158" t="s">
        <v>37</v>
      </c>
      <c r="O295" s="159">
        <v>0</v>
      </c>
      <c r="P295" s="159">
        <f t="shared" si="71"/>
        <v>0</v>
      </c>
      <c r="Q295" s="159">
        <v>0</v>
      </c>
      <c r="R295" s="159">
        <f t="shared" si="72"/>
        <v>0</v>
      </c>
      <c r="S295" s="159">
        <v>0</v>
      </c>
      <c r="T295" s="160">
        <f t="shared" si="73"/>
        <v>0</v>
      </c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R295" s="161" t="s">
        <v>257</v>
      </c>
      <c r="AT295" s="161" t="s">
        <v>229</v>
      </c>
      <c r="AU295" s="161" t="s">
        <v>83</v>
      </c>
      <c r="AY295" s="14" t="s">
        <v>226</v>
      </c>
      <c r="BE295" s="162">
        <f t="shared" si="74"/>
        <v>0</v>
      </c>
      <c r="BF295" s="162">
        <f t="shared" si="75"/>
        <v>1437.61</v>
      </c>
      <c r="BG295" s="162">
        <f t="shared" si="76"/>
        <v>0</v>
      </c>
      <c r="BH295" s="162">
        <f t="shared" si="77"/>
        <v>0</v>
      </c>
      <c r="BI295" s="162">
        <f t="shared" si="78"/>
        <v>0</v>
      </c>
      <c r="BJ295" s="14" t="s">
        <v>83</v>
      </c>
      <c r="BK295" s="162">
        <f t="shared" si="79"/>
        <v>1437.61</v>
      </c>
      <c r="BL295" s="14" t="s">
        <v>257</v>
      </c>
      <c r="BM295" s="161" t="s">
        <v>765</v>
      </c>
    </row>
    <row r="296" spans="1:65" s="2" customFormat="1" ht="16.5" customHeight="1">
      <c r="A296" s="26"/>
      <c r="B296" s="149"/>
      <c r="C296" s="167" t="s">
        <v>540</v>
      </c>
      <c r="D296" s="167" t="s">
        <v>362</v>
      </c>
      <c r="E296" s="168" t="s">
        <v>766</v>
      </c>
      <c r="F296" s="169" t="s">
        <v>767</v>
      </c>
      <c r="G296" s="170" t="s">
        <v>242</v>
      </c>
      <c r="H296" s="171">
        <v>1.3069999999999999</v>
      </c>
      <c r="I296" s="172">
        <v>2915</v>
      </c>
      <c r="J296" s="172">
        <f t="shared" si="70"/>
        <v>3809.91</v>
      </c>
      <c r="K296" s="173"/>
      <c r="L296" s="174"/>
      <c r="M296" s="175" t="s">
        <v>1</v>
      </c>
      <c r="N296" s="176" t="s">
        <v>37</v>
      </c>
      <c r="O296" s="159">
        <v>0</v>
      </c>
      <c r="P296" s="159">
        <f t="shared" si="71"/>
        <v>0</v>
      </c>
      <c r="Q296" s="159">
        <v>0</v>
      </c>
      <c r="R296" s="159">
        <f t="shared" si="72"/>
        <v>0</v>
      </c>
      <c r="S296" s="159">
        <v>0</v>
      </c>
      <c r="T296" s="160">
        <f t="shared" si="73"/>
        <v>0</v>
      </c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R296" s="161" t="s">
        <v>288</v>
      </c>
      <c r="AT296" s="161" t="s">
        <v>362</v>
      </c>
      <c r="AU296" s="161" t="s">
        <v>83</v>
      </c>
      <c r="AY296" s="14" t="s">
        <v>226</v>
      </c>
      <c r="BE296" s="162">
        <f t="shared" si="74"/>
        <v>0</v>
      </c>
      <c r="BF296" s="162">
        <f t="shared" si="75"/>
        <v>3809.91</v>
      </c>
      <c r="BG296" s="162">
        <f t="shared" si="76"/>
        <v>0</v>
      </c>
      <c r="BH296" s="162">
        <f t="shared" si="77"/>
        <v>0</v>
      </c>
      <c r="BI296" s="162">
        <f t="shared" si="78"/>
        <v>0</v>
      </c>
      <c r="BJ296" s="14" t="s">
        <v>83</v>
      </c>
      <c r="BK296" s="162">
        <f t="shared" si="79"/>
        <v>3809.91</v>
      </c>
      <c r="BL296" s="14" t="s">
        <v>257</v>
      </c>
      <c r="BM296" s="161" t="s">
        <v>768</v>
      </c>
    </row>
    <row r="297" spans="1:65" s="2" customFormat="1" ht="16.5" customHeight="1">
      <c r="A297" s="26"/>
      <c r="B297" s="149"/>
      <c r="C297" s="150" t="s">
        <v>769</v>
      </c>
      <c r="D297" s="150" t="s">
        <v>229</v>
      </c>
      <c r="E297" s="151" t="s">
        <v>770</v>
      </c>
      <c r="F297" s="152" t="s">
        <v>771</v>
      </c>
      <c r="G297" s="153" t="s">
        <v>407</v>
      </c>
      <c r="H297" s="154">
        <v>1306.92</v>
      </c>
      <c r="I297" s="155">
        <v>3.14</v>
      </c>
      <c r="J297" s="155">
        <f t="shared" si="70"/>
        <v>4103.7299999999996</v>
      </c>
      <c r="K297" s="156"/>
      <c r="L297" s="27"/>
      <c r="M297" s="157" t="s">
        <v>1</v>
      </c>
      <c r="N297" s="158" t="s">
        <v>37</v>
      </c>
      <c r="O297" s="159">
        <v>0</v>
      </c>
      <c r="P297" s="159">
        <f t="shared" si="71"/>
        <v>0</v>
      </c>
      <c r="Q297" s="159">
        <v>0</v>
      </c>
      <c r="R297" s="159">
        <f t="shared" si="72"/>
        <v>0</v>
      </c>
      <c r="S297" s="159">
        <v>0</v>
      </c>
      <c r="T297" s="160">
        <f t="shared" si="73"/>
        <v>0</v>
      </c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R297" s="161" t="s">
        <v>257</v>
      </c>
      <c r="AT297" s="161" t="s">
        <v>229</v>
      </c>
      <c r="AU297" s="161" t="s">
        <v>83</v>
      </c>
      <c r="AY297" s="14" t="s">
        <v>226</v>
      </c>
      <c r="BE297" s="162">
        <f t="shared" si="74"/>
        <v>0</v>
      </c>
      <c r="BF297" s="162">
        <f t="shared" si="75"/>
        <v>4103.7299999999996</v>
      </c>
      <c r="BG297" s="162">
        <f t="shared" si="76"/>
        <v>0</v>
      </c>
      <c r="BH297" s="162">
        <f t="shared" si="77"/>
        <v>0</v>
      </c>
      <c r="BI297" s="162">
        <f t="shared" si="78"/>
        <v>0</v>
      </c>
      <c r="BJ297" s="14" t="s">
        <v>83</v>
      </c>
      <c r="BK297" s="162">
        <f t="shared" si="79"/>
        <v>4103.7299999999996</v>
      </c>
      <c r="BL297" s="14" t="s">
        <v>257</v>
      </c>
      <c r="BM297" s="161" t="s">
        <v>772</v>
      </c>
    </row>
    <row r="298" spans="1:65" s="12" customFormat="1" ht="22.9" customHeight="1">
      <c r="B298" s="137"/>
      <c r="D298" s="138" t="s">
        <v>70</v>
      </c>
      <c r="E298" s="147" t="s">
        <v>773</v>
      </c>
      <c r="F298" s="147" t="s">
        <v>774</v>
      </c>
      <c r="J298" s="148">
        <f>BK298</f>
        <v>3566.3399999999992</v>
      </c>
      <c r="L298" s="137"/>
      <c r="M298" s="141"/>
      <c r="N298" s="142"/>
      <c r="O298" s="142"/>
      <c r="P298" s="143">
        <f>SUM(P299:P302)</f>
        <v>0</v>
      </c>
      <c r="Q298" s="142"/>
      <c r="R298" s="143">
        <f>SUM(R299:R302)</f>
        <v>0</v>
      </c>
      <c r="S298" s="142"/>
      <c r="T298" s="144">
        <f>SUM(T299:T302)</f>
        <v>0</v>
      </c>
      <c r="AR298" s="138" t="s">
        <v>83</v>
      </c>
      <c r="AT298" s="145" t="s">
        <v>70</v>
      </c>
      <c r="AU298" s="145" t="s">
        <v>78</v>
      </c>
      <c r="AY298" s="138" t="s">
        <v>226</v>
      </c>
      <c r="BK298" s="146">
        <f>SUM(BK299:BK302)</f>
        <v>3566.3399999999992</v>
      </c>
    </row>
    <row r="299" spans="1:65" s="2" customFormat="1" ht="16.5" customHeight="1">
      <c r="A299" s="26"/>
      <c r="B299" s="149"/>
      <c r="C299" s="150" t="s">
        <v>544</v>
      </c>
      <c r="D299" s="150" t="s">
        <v>229</v>
      </c>
      <c r="E299" s="151" t="s">
        <v>775</v>
      </c>
      <c r="F299" s="152" t="s">
        <v>776</v>
      </c>
      <c r="G299" s="153" t="s">
        <v>232</v>
      </c>
      <c r="H299" s="154">
        <v>60.19</v>
      </c>
      <c r="I299" s="155">
        <v>3.43</v>
      </c>
      <c r="J299" s="155">
        <f>ROUND(I299*H299,2)</f>
        <v>206.45</v>
      </c>
      <c r="K299" s="156"/>
      <c r="L299" s="27"/>
      <c r="M299" s="157" t="s">
        <v>1</v>
      </c>
      <c r="N299" s="158" t="s">
        <v>37</v>
      </c>
      <c r="O299" s="159">
        <v>0</v>
      </c>
      <c r="P299" s="159">
        <f>O299*H299</f>
        <v>0</v>
      </c>
      <c r="Q299" s="159">
        <v>0</v>
      </c>
      <c r="R299" s="159">
        <f>Q299*H299</f>
        <v>0</v>
      </c>
      <c r="S299" s="159">
        <v>0</v>
      </c>
      <c r="T299" s="160">
        <f>S299*H299</f>
        <v>0</v>
      </c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R299" s="161" t="s">
        <v>257</v>
      </c>
      <c r="AT299" s="161" t="s">
        <v>229</v>
      </c>
      <c r="AU299" s="161" t="s">
        <v>83</v>
      </c>
      <c r="AY299" s="14" t="s">
        <v>226</v>
      </c>
      <c r="BE299" s="162">
        <f>IF(N299="základná",J299,0)</f>
        <v>0</v>
      </c>
      <c r="BF299" s="162">
        <f>IF(N299="znížená",J299,0)</f>
        <v>206.45</v>
      </c>
      <c r="BG299" s="162">
        <f>IF(N299="zákl. prenesená",J299,0)</f>
        <v>0</v>
      </c>
      <c r="BH299" s="162">
        <f>IF(N299="zníž. prenesená",J299,0)</f>
        <v>0</v>
      </c>
      <c r="BI299" s="162">
        <f>IF(N299="nulová",J299,0)</f>
        <v>0</v>
      </c>
      <c r="BJ299" s="14" t="s">
        <v>83</v>
      </c>
      <c r="BK299" s="162">
        <f>ROUND(I299*H299,2)</f>
        <v>206.45</v>
      </c>
      <c r="BL299" s="14" t="s">
        <v>257</v>
      </c>
      <c r="BM299" s="161" t="s">
        <v>777</v>
      </c>
    </row>
    <row r="300" spans="1:65" s="2" customFormat="1" ht="21.75" customHeight="1">
      <c r="A300" s="26"/>
      <c r="B300" s="149"/>
      <c r="C300" s="150" t="s">
        <v>778</v>
      </c>
      <c r="D300" s="150" t="s">
        <v>229</v>
      </c>
      <c r="E300" s="151" t="s">
        <v>779</v>
      </c>
      <c r="F300" s="152" t="s">
        <v>780</v>
      </c>
      <c r="G300" s="153" t="s">
        <v>238</v>
      </c>
      <c r="H300" s="154">
        <v>94.415000000000006</v>
      </c>
      <c r="I300" s="155">
        <v>20.58</v>
      </c>
      <c r="J300" s="155">
        <f>ROUND(I300*H300,2)</f>
        <v>1943.06</v>
      </c>
      <c r="K300" s="156"/>
      <c r="L300" s="27"/>
      <c r="M300" s="157" t="s">
        <v>1</v>
      </c>
      <c r="N300" s="158" t="s">
        <v>37</v>
      </c>
      <c r="O300" s="159">
        <v>0</v>
      </c>
      <c r="P300" s="159">
        <f>O300*H300</f>
        <v>0</v>
      </c>
      <c r="Q300" s="159">
        <v>0</v>
      </c>
      <c r="R300" s="159">
        <f>Q300*H300</f>
        <v>0</v>
      </c>
      <c r="S300" s="159">
        <v>0</v>
      </c>
      <c r="T300" s="160">
        <f>S300*H300</f>
        <v>0</v>
      </c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R300" s="161" t="s">
        <v>257</v>
      </c>
      <c r="AT300" s="161" t="s">
        <v>229</v>
      </c>
      <c r="AU300" s="161" t="s">
        <v>83</v>
      </c>
      <c r="AY300" s="14" t="s">
        <v>226</v>
      </c>
      <c r="BE300" s="162">
        <f>IF(N300="základná",J300,0)</f>
        <v>0</v>
      </c>
      <c r="BF300" s="162">
        <f>IF(N300="znížená",J300,0)</f>
        <v>1943.06</v>
      </c>
      <c r="BG300" s="162">
        <f>IF(N300="zákl. prenesená",J300,0)</f>
        <v>0</v>
      </c>
      <c r="BH300" s="162">
        <f>IF(N300="zníž. prenesená",J300,0)</f>
        <v>0</v>
      </c>
      <c r="BI300" s="162">
        <f>IF(N300="nulová",J300,0)</f>
        <v>0</v>
      </c>
      <c r="BJ300" s="14" t="s">
        <v>83</v>
      </c>
      <c r="BK300" s="162">
        <f>ROUND(I300*H300,2)</f>
        <v>1943.06</v>
      </c>
      <c r="BL300" s="14" t="s">
        <v>257</v>
      </c>
      <c r="BM300" s="161" t="s">
        <v>781</v>
      </c>
    </row>
    <row r="301" spans="1:65" s="2" customFormat="1" ht="16.5" customHeight="1">
      <c r="A301" s="26"/>
      <c r="B301" s="149"/>
      <c r="C301" s="167" t="s">
        <v>547</v>
      </c>
      <c r="D301" s="167" t="s">
        <v>362</v>
      </c>
      <c r="E301" s="168" t="s">
        <v>782</v>
      </c>
      <c r="F301" s="169" t="s">
        <v>783</v>
      </c>
      <c r="G301" s="170" t="s">
        <v>238</v>
      </c>
      <c r="H301" s="171">
        <v>110.47799999999999</v>
      </c>
      <c r="I301" s="172">
        <v>12.32</v>
      </c>
      <c r="J301" s="172">
        <f>ROUND(I301*H301,2)</f>
        <v>1361.09</v>
      </c>
      <c r="K301" s="173"/>
      <c r="L301" s="174"/>
      <c r="M301" s="175" t="s">
        <v>1</v>
      </c>
      <c r="N301" s="176" t="s">
        <v>37</v>
      </c>
      <c r="O301" s="159">
        <v>0</v>
      </c>
      <c r="P301" s="159">
        <f>O301*H301</f>
        <v>0</v>
      </c>
      <c r="Q301" s="159">
        <v>0</v>
      </c>
      <c r="R301" s="159">
        <f>Q301*H301</f>
        <v>0</v>
      </c>
      <c r="S301" s="159">
        <v>0</v>
      </c>
      <c r="T301" s="160">
        <f>S301*H301</f>
        <v>0</v>
      </c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R301" s="161" t="s">
        <v>288</v>
      </c>
      <c r="AT301" s="161" t="s">
        <v>362</v>
      </c>
      <c r="AU301" s="161" t="s">
        <v>83</v>
      </c>
      <c r="AY301" s="14" t="s">
        <v>226</v>
      </c>
      <c r="BE301" s="162">
        <f>IF(N301="základná",J301,0)</f>
        <v>0</v>
      </c>
      <c r="BF301" s="162">
        <f>IF(N301="znížená",J301,0)</f>
        <v>1361.09</v>
      </c>
      <c r="BG301" s="162">
        <f>IF(N301="zákl. prenesená",J301,0)</f>
        <v>0</v>
      </c>
      <c r="BH301" s="162">
        <f>IF(N301="zníž. prenesená",J301,0)</f>
        <v>0</v>
      </c>
      <c r="BI301" s="162">
        <f>IF(N301="nulová",J301,0)</f>
        <v>0</v>
      </c>
      <c r="BJ301" s="14" t="s">
        <v>83</v>
      </c>
      <c r="BK301" s="162">
        <f>ROUND(I301*H301,2)</f>
        <v>1361.09</v>
      </c>
      <c r="BL301" s="14" t="s">
        <v>257</v>
      </c>
      <c r="BM301" s="161" t="s">
        <v>784</v>
      </c>
    </row>
    <row r="302" spans="1:65" s="2" customFormat="1" ht="24.2" customHeight="1">
      <c r="A302" s="26"/>
      <c r="B302" s="149"/>
      <c r="C302" s="150" t="s">
        <v>785</v>
      </c>
      <c r="D302" s="150" t="s">
        <v>229</v>
      </c>
      <c r="E302" s="151" t="s">
        <v>786</v>
      </c>
      <c r="F302" s="152" t="s">
        <v>787</v>
      </c>
      <c r="G302" s="153" t="s">
        <v>242</v>
      </c>
      <c r="H302" s="154">
        <v>2.448</v>
      </c>
      <c r="I302" s="155">
        <v>22.77</v>
      </c>
      <c r="J302" s="155">
        <f>ROUND(I302*H302,2)</f>
        <v>55.74</v>
      </c>
      <c r="K302" s="156"/>
      <c r="L302" s="27"/>
      <c r="M302" s="157" t="s">
        <v>1</v>
      </c>
      <c r="N302" s="158" t="s">
        <v>37</v>
      </c>
      <c r="O302" s="159">
        <v>0</v>
      </c>
      <c r="P302" s="159">
        <f>O302*H302</f>
        <v>0</v>
      </c>
      <c r="Q302" s="159">
        <v>0</v>
      </c>
      <c r="R302" s="159">
        <f>Q302*H302</f>
        <v>0</v>
      </c>
      <c r="S302" s="159">
        <v>0</v>
      </c>
      <c r="T302" s="160">
        <f>S302*H302</f>
        <v>0</v>
      </c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R302" s="161" t="s">
        <v>257</v>
      </c>
      <c r="AT302" s="161" t="s">
        <v>229</v>
      </c>
      <c r="AU302" s="161" t="s">
        <v>83</v>
      </c>
      <c r="AY302" s="14" t="s">
        <v>226</v>
      </c>
      <c r="BE302" s="162">
        <f>IF(N302="základná",J302,0)</f>
        <v>0</v>
      </c>
      <c r="BF302" s="162">
        <f>IF(N302="znížená",J302,0)</f>
        <v>55.74</v>
      </c>
      <c r="BG302" s="162">
        <f>IF(N302="zákl. prenesená",J302,0)</f>
        <v>0</v>
      </c>
      <c r="BH302" s="162">
        <f>IF(N302="zníž. prenesená",J302,0)</f>
        <v>0</v>
      </c>
      <c r="BI302" s="162">
        <f>IF(N302="nulová",J302,0)</f>
        <v>0</v>
      </c>
      <c r="BJ302" s="14" t="s">
        <v>83</v>
      </c>
      <c r="BK302" s="162">
        <f>ROUND(I302*H302,2)</f>
        <v>55.74</v>
      </c>
      <c r="BL302" s="14" t="s">
        <v>257</v>
      </c>
      <c r="BM302" s="161" t="s">
        <v>788</v>
      </c>
    </row>
    <row r="303" spans="1:65" s="12" customFormat="1" ht="22.9" customHeight="1">
      <c r="B303" s="137"/>
      <c r="D303" s="138" t="s">
        <v>70</v>
      </c>
      <c r="E303" s="147" t="s">
        <v>789</v>
      </c>
      <c r="F303" s="147" t="s">
        <v>790</v>
      </c>
      <c r="J303" s="148">
        <f>BK303</f>
        <v>19807.039999999997</v>
      </c>
      <c r="L303" s="137"/>
      <c r="M303" s="141"/>
      <c r="N303" s="142"/>
      <c r="O303" s="142"/>
      <c r="P303" s="143">
        <f>SUM(P304:P313)</f>
        <v>0</v>
      </c>
      <c r="Q303" s="142"/>
      <c r="R303" s="143">
        <f>SUM(R304:R313)</f>
        <v>0</v>
      </c>
      <c r="S303" s="142"/>
      <c r="T303" s="144">
        <f>SUM(T304:T313)</f>
        <v>0</v>
      </c>
      <c r="AR303" s="138" t="s">
        <v>83</v>
      </c>
      <c r="AT303" s="145" t="s">
        <v>70</v>
      </c>
      <c r="AU303" s="145" t="s">
        <v>78</v>
      </c>
      <c r="AY303" s="138" t="s">
        <v>226</v>
      </c>
      <c r="BK303" s="146">
        <f>SUM(BK304:BK313)</f>
        <v>19807.039999999997</v>
      </c>
    </row>
    <row r="304" spans="1:65" s="2" customFormat="1" ht="24.2" customHeight="1">
      <c r="A304" s="26"/>
      <c r="B304" s="149"/>
      <c r="C304" s="150" t="s">
        <v>551</v>
      </c>
      <c r="D304" s="150" t="s">
        <v>229</v>
      </c>
      <c r="E304" s="151" t="s">
        <v>791</v>
      </c>
      <c r="F304" s="152" t="s">
        <v>792</v>
      </c>
      <c r="G304" s="153" t="s">
        <v>232</v>
      </c>
      <c r="H304" s="154">
        <v>282.72000000000003</v>
      </c>
      <c r="I304" s="155">
        <v>3.13</v>
      </c>
      <c r="J304" s="155">
        <f t="shared" ref="J304:J313" si="80">ROUND(I304*H304,2)</f>
        <v>884.91</v>
      </c>
      <c r="K304" s="156"/>
      <c r="L304" s="27"/>
      <c r="M304" s="157" t="s">
        <v>1</v>
      </c>
      <c r="N304" s="158" t="s">
        <v>37</v>
      </c>
      <c r="O304" s="159">
        <v>0</v>
      </c>
      <c r="P304" s="159">
        <f t="shared" ref="P304:P313" si="81">O304*H304</f>
        <v>0</v>
      </c>
      <c r="Q304" s="159">
        <v>0</v>
      </c>
      <c r="R304" s="159">
        <f t="shared" ref="R304:R313" si="82">Q304*H304</f>
        <v>0</v>
      </c>
      <c r="S304" s="159">
        <v>0</v>
      </c>
      <c r="T304" s="160">
        <f t="shared" ref="T304:T313" si="83">S304*H304</f>
        <v>0</v>
      </c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R304" s="161" t="s">
        <v>257</v>
      </c>
      <c r="AT304" s="161" t="s">
        <v>229</v>
      </c>
      <c r="AU304" s="161" t="s">
        <v>83</v>
      </c>
      <c r="AY304" s="14" t="s">
        <v>226</v>
      </c>
      <c r="BE304" s="162">
        <f t="shared" ref="BE304:BE313" si="84">IF(N304="základná",J304,0)</f>
        <v>0</v>
      </c>
      <c r="BF304" s="162">
        <f t="shared" ref="BF304:BF313" si="85">IF(N304="znížená",J304,0)</f>
        <v>884.91</v>
      </c>
      <c r="BG304" s="162">
        <f t="shared" ref="BG304:BG313" si="86">IF(N304="zákl. prenesená",J304,0)</f>
        <v>0</v>
      </c>
      <c r="BH304" s="162">
        <f t="shared" ref="BH304:BH313" si="87">IF(N304="zníž. prenesená",J304,0)</f>
        <v>0</v>
      </c>
      <c r="BI304" s="162">
        <f t="shared" ref="BI304:BI313" si="88">IF(N304="nulová",J304,0)</f>
        <v>0</v>
      </c>
      <c r="BJ304" s="14" t="s">
        <v>83</v>
      </c>
      <c r="BK304" s="162">
        <f t="shared" ref="BK304:BK313" si="89">ROUND(I304*H304,2)</f>
        <v>884.91</v>
      </c>
      <c r="BL304" s="14" t="s">
        <v>257</v>
      </c>
      <c r="BM304" s="161" t="s">
        <v>793</v>
      </c>
    </row>
    <row r="305" spans="1:65" s="2" customFormat="1" ht="16.5" customHeight="1">
      <c r="A305" s="26"/>
      <c r="B305" s="149"/>
      <c r="C305" s="167" t="s">
        <v>794</v>
      </c>
      <c r="D305" s="167" t="s">
        <v>362</v>
      </c>
      <c r="E305" s="168" t="s">
        <v>795</v>
      </c>
      <c r="F305" s="169" t="s">
        <v>796</v>
      </c>
      <c r="G305" s="170" t="s">
        <v>232</v>
      </c>
      <c r="H305" s="171">
        <v>296.85599999999999</v>
      </c>
      <c r="I305" s="172">
        <v>4.41</v>
      </c>
      <c r="J305" s="172">
        <f t="shared" si="80"/>
        <v>1309.1300000000001</v>
      </c>
      <c r="K305" s="173"/>
      <c r="L305" s="174"/>
      <c r="M305" s="175" t="s">
        <v>1</v>
      </c>
      <c r="N305" s="176" t="s">
        <v>37</v>
      </c>
      <c r="O305" s="159">
        <v>0</v>
      </c>
      <c r="P305" s="159">
        <f t="shared" si="81"/>
        <v>0</v>
      </c>
      <c r="Q305" s="159">
        <v>0</v>
      </c>
      <c r="R305" s="159">
        <f t="shared" si="82"/>
        <v>0</v>
      </c>
      <c r="S305" s="159">
        <v>0</v>
      </c>
      <c r="T305" s="160">
        <f t="shared" si="83"/>
        <v>0</v>
      </c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R305" s="161" t="s">
        <v>288</v>
      </c>
      <c r="AT305" s="161" t="s">
        <v>362</v>
      </c>
      <c r="AU305" s="161" t="s">
        <v>83</v>
      </c>
      <c r="AY305" s="14" t="s">
        <v>226</v>
      </c>
      <c r="BE305" s="162">
        <f t="shared" si="84"/>
        <v>0</v>
      </c>
      <c r="BF305" s="162">
        <f t="shared" si="85"/>
        <v>1309.1300000000001</v>
      </c>
      <c r="BG305" s="162">
        <f t="shared" si="86"/>
        <v>0</v>
      </c>
      <c r="BH305" s="162">
        <f t="shared" si="87"/>
        <v>0</v>
      </c>
      <c r="BI305" s="162">
        <f t="shared" si="88"/>
        <v>0</v>
      </c>
      <c r="BJ305" s="14" t="s">
        <v>83</v>
      </c>
      <c r="BK305" s="162">
        <f t="shared" si="89"/>
        <v>1309.1300000000001</v>
      </c>
      <c r="BL305" s="14" t="s">
        <v>257</v>
      </c>
      <c r="BM305" s="161" t="s">
        <v>797</v>
      </c>
    </row>
    <row r="306" spans="1:65" s="2" customFormat="1" ht="16.5" customHeight="1">
      <c r="A306" s="26"/>
      <c r="B306" s="149"/>
      <c r="C306" s="150" t="s">
        <v>554</v>
      </c>
      <c r="D306" s="150" t="s">
        <v>229</v>
      </c>
      <c r="E306" s="151" t="s">
        <v>798</v>
      </c>
      <c r="F306" s="152" t="s">
        <v>799</v>
      </c>
      <c r="G306" s="153" t="s">
        <v>232</v>
      </c>
      <c r="H306" s="154">
        <v>4.9000000000000004</v>
      </c>
      <c r="I306" s="155">
        <v>5.1100000000000003</v>
      </c>
      <c r="J306" s="155">
        <f t="shared" si="80"/>
        <v>25.04</v>
      </c>
      <c r="K306" s="156"/>
      <c r="L306" s="27"/>
      <c r="M306" s="157" t="s">
        <v>1</v>
      </c>
      <c r="N306" s="158" t="s">
        <v>37</v>
      </c>
      <c r="O306" s="159">
        <v>0</v>
      </c>
      <c r="P306" s="159">
        <f t="shared" si="81"/>
        <v>0</v>
      </c>
      <c r="Q306" s="159">
        <v>0</v>
      </c>
      <c r="R306" s="159">
        <f t="shared" si="82"/>
        <v>0</v>
      </c>
      <c r="S306" s="159">
        <v>0</v>
      </c>
      <c r="T306" s="160">
        <f t="shared" si="83"/>
        <v>0</v>
      </c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R306" s="161" t="s">
        <v>257</v>
      </c>
      <c r="AT306" s="161" t="s">
        <v>229</v>
      </c>
      <c r="AU306" s="161" t="s">
        <v>83</v>
      </c>
      <c r="AY306" s="14" t="s">
        <v>226</v>
      </c>
      <c r="BE306" s="162">
        <f t="shared" si="84"/>
        <v>0</v>
      </c>
      <c r="BF306" s="162">
        <f t="shared" si="85"/>
        <v>25.04</v>
      </c>
      <c r="BG306" s="162">
        <f t="shared" si="86"/>
        <v>0</v>
      </c>
      <c r="BH306" s="162">
        <f t="shared" si="87"/>
        <v>0</v>
      </c>
      <c r="BI306" s="162">
        <f t="shared" si="88"/>
        <v>0</v>
      </c>
      <c r="BJ306" s="14" t="s">
        <v>83</v>
      </c>
      <c r="BK306" s="162">
        <f t="shared" si="89"/>
        <v>25.04</v>
      </c>
      <c r="BL306" s="14" t="s">
        <v>257</v>
      </c>
      <c r="BM306" s="161" t="s">
        <v>800</v>
      </c>
    </row>
    <row r="307" spans="1:65" s="2" customFormat="1" ht="16.5" customHeight="1">
      <c r="A307" s="26"/>
      <c r="B307" s="149"/>
      <c r="C307" s="167" t="s">
        <v>801</v>
      </c>
      <c r="D307" s="167" t="s">
        <v>362</v>
      </c>
      <c r="E307" s="168" t="s">
        <v>802</v>
      </c>
      <c r="F307" s="169" t="s">
        <v>803</v>
      </c>
      <c r="G307" s="170" t="s">
        <v>232</v>
      </c>
      <c r="H307" s="171">
        <v>4.9000000000000004</v>
      </c>
      <c r="I307" s="172">
        <v>3.82</v>
      </c>
      <c r="J307" s="172">
        <f t="shared" si="80"/>
        <v>18.72</v>
      </c>
      <c r="K307" s="173"/>
      <c r="L307" s="174"/>
      <c r="M307" s="175" t="s">
        <v>1</v>
      </c>
      <c r="N307" s="176" t="s">
        <v>37</v>
      </c>
      <c r="O307" s="159">
        <v>0</v>
      </c>
      <c r="P307" s="159">
        <f t="shared" si="81"/>
        <v>0</v>
      </c>
      <c r="Q307" s="159">
        <v>0</v>
      </c>
      <c r="R307" s="159">
        <f t="shared" si="82"/>
        <v>0</v>
      </c>
      <c r="S307" s="159">
        <v>0</v>
      </c>
      <c r="T307" s="160">
        <f t="shared" si="83"/>
        <v>0</v>
      </c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R307" s="161" t="s">
        <v>288</v>
      </c>
      <c r="AT307" s="161" t="s">
        <v>362</v>
      </c>
      <c r="AU307" s="161" t="s">
        <v>83</v>
      </c>
      <c r="AY307" s="14" t="s">
        <v>226</v>
      </c>
      <c r="BE307" s="162">
        <f t="shared" si="84"/>
        <v>0</v>
      </c>
      <c r="BF307" s="162">
        <f t="shared" si="85"/>
        <v>18.72</v>
      </c>
      <c r="BG307" s="162">
        <f t="shared" si="86"/>
        <v>0</v>
      </c>
      <c r="BH307" s="162">
        <f t="shared" si="87"/>
        <v>0</v>
      </c>
      <c r="BI307" s="162">
        <f t="shared" si="88"/>
        <v>0</v>
      </c>
      <c r="BJ307" s="14" t="s">
        <v>83</v>
      </c>
      <c r="BK307" s="162">
        <f t="shared" si="89"/>
        <v>18.72</v>
      </c>
      <c r="BL307" s="14" t="s">
        <v>257</v>
      </c>
      <c r="BM307" s="161" t="s">
        <v>804</v>
      </c>
    </row>
    <row r="308" spans="1:65" s="2" customFormat="1" ht="21.75" customHeight="1">
      <c r="A308" s="26"/>
      <c r="B308" s="149"/>
      <c r="C308" s="150" t="s">
        <v>558</v>
      </c>
      <c r="D308" s="150" t="s">
        <v>229</v>
      </c>
      <c r="E308" s="151" t="s">
        <v>805</v>
      </c>
      <c r="F308" s="152" t="s">
        <v>806</v>
      </c>
      <c r="G308" s="153" t="s">
        <v>238</v>
      </c>
      <c r="H308" s="154">
        <v>319.23</v>
      </c>
      <c r="I308" s="155">
        <v>4.5</v>
      </c>
      <c r="J308" s="155">
        <f t="shared" si="80"/>
        <v>1436.54</v>
      </c>
      <c r="K308" s="156"/>
      <c r="L308" s="27"/>
      <c r="M308" s="157" t="s">
        <v>1</v>
      </c>
      <c r="N308" s="158" t="s">
        <v>37</v>
      </c>
      <c r="O308" s="159">
        <v>0</v>
      </c>
      <c r="P308" s="159">
        <f t="shared" si="81"/>
        <v>0</v>
      </c>
      <c r="Q308" s="159">
        <v>0</v>
      </c>
      <c r="R308" s="159">
        <f t="shared" si="82"/>
        <v>0</v>
      </c>
      <c r="S308" s="159">
        <v>0</v>
      </c>
      <c r="T308" s="160">
        <f t="shared" si="83"/>
        <v>0</v>
      </c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R308" s="161" t="s">
        <v>257</v>
      </c>
      <c r="AT308" s="161" t="s">
        <v>229</v>
      </c>
      <c r="AU308" s="161" t="s">
        <v>83</v>
      </c>
      <c r="AY308" s="14" t="s">
        <v>226</v>
      </c>
      <c r="BE308" s="162">
        <f t="shared" si="84"/>
        <v>0</v>
      </c>
      <c r="BF308" s="162">
        <f t="shared" si="85"/>
        <v>1436.54</v>
      </c>
      <c r="BG308" s="162">
        <f t="shared" si="86"/>
        <v>0</v>
      </c>
      <c r="BH308" s="162">
        <f t="shared" si="87"/>
        <v>0</v>
      </c>
      <c r="BI308" s="162">
        <f t="shared" si="88"/>
        <v>0</v>
      </c>
      <c r="BJ308" s="14" t="s">
        <v>83</v>
      </c>
      <c r="BK308" s="162">
        <f t="shared" si="89"/>
        <v>1436.54</v>
      </c>
      <c r="BL308" s="14" t="s">
        <v>257</v>
      </c>
      <c r="BM308" s="161" t="s">
        <v>807</v>
      </c>
    </row>
    <row r="309" spans="1:65" s="2" customFormat="1" ht="16.5" customHeight="1">
      <c r="A309" s="26"/>
      <c r="B309" s="149"/>
      <c r="C309" s="167" t="s">
        <v>808</v>
      </c>
      <c r="D309" s="167" t="s">
        <v>362</v>
      </c>
      <c r="E309" s="168" t="s">
        <v>809</v>
      </c>
      <c r="F309" s="169" t="s">
        <v>810</v>
      </c>
      <c r="G309" s="170" t="s">
        <v>238</v>
      </c>
      <c r="H309" s="171">
        <v>335.19200000000001</v>
      </c>
      <c r="I309" s="172">
        <v>45.5</v>
      </c>
      <c r="J309" s="172">
        <f t="shared" si="80"/>
        <v>15251.24</v>
      </c>
      <c r="K309" s="173"/>
      <c r="L309" s="174"/>
      <c r="M309" s="175" t="s">
        <v>1</v>
      </c>
      <c r="N309" s="176" t="s">
        <v>37</v>
      </c>
      <c r="O309" s="159">
        <v>0</v>
      </c>
      <c r="P309" s="159">
        <f t="shared" si="81"/>
        <v>0</v>
      </c>
      <c r="Q309" s="159">
        <v>0</v>
      </c>
      <c r="R309" s="159">
        <f t="shared" si="82"/>
        <v>0</v>
      </c>
      <c r="S309" s="159">
        <v>0</v>
      </c>
      <c r="T309" s="160">
        <f t="shared" si="83"/>
        <v>0</v>
      </c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R309" s="161" t="s">
        <v>288</v>
      </c>
      <c r="AT309" s="161" t="s">
        <v>362</v>
      </c>
      <c r="AU309" s="161" t="s">
        <v>83</v>
      </c>
      <c r="AY309" s="14" t="s">
        <v>226</v>
      </c>
      <c r="BE309" s="162">
        <f t="shared" si="84"/>
        <v>0</v>
      </c>
      <c r="BF309" s="162">
        <f t="shared" si="85"/>
        <v>15251.24</v>
      </c>
      <c r="BG309" s="162">
        <f t="shared" si="86"/>
        <v>0</v>
      </c>
      <c r="BH309" s="162">
        <f t="shared" si="87"/>
        <v>0</v>
      </c>
      <c r="BI309" s="162">
        <f t="shared" si="88"/>
        <v>0</v>
      </c>
      <c r="BJ309" s="14" t="s">
        <v>83</v>
      </c>
      <c r="BK309" s="162">
        <f t="shared" si="89"/>
        <v>15251.24</v>
      </c>
      <c r="BL309" s="14" t="s">
        <v>257</v>
      </c>
      <c r="BM309" s="161" t="s">
        <v>811</v>
      </c>
    </row>
    <row r="310" spans="1:65" s="2" customFormat="1" ht="24.2" customHeight="1">
      <c r="A310" s="26"/>
      <c r="B310" s="149"/>
      <c r="C310" s="150" t="s">
        <v>561</v>
      </c>
      <c r="D310" s="150" t="s">
        <v>229</v>
      </c>
      <c r="E310" s="151" t="s">
        <v>812</v>
      </c>
      <c r="F310" s="152" t="s">
        <v>813</v>
      </c>
      <c r="G310" s="153" t="s">
        <v>238</v>
      </c>
      <c r="H310" s="154">
        <v>319.23</v>
      </c>
      <c r="I310" s="155">
        <v>0.76</v>
      </c>
      <c r="J310" s="155">
        <f t="shared" si="80"/>
        <v>242.61</v>
      </c>
      <c r="K310" s="156"/>
      <c r="L310" s="27"/>
      <c r="M310" s="157" t="s">
        <v>1</v>
      </c>
      <c r="N310" s="158" t="s">
        <v>37</v>
      </c>
      <c r="O310" s="159">
        <v>0</v>
      </c>
      <c r="P310" s="159">
        <f t="shared" si="81"/>
        <v>0</v>
      </c>
      <c r="Q310" s="159">
        <v>0</v>
      </c>
      <c r="R310" s="159">
        <f t="shared" si="82"/>
        <v>0</v>
      </c>
      <c r="S310" s="159">
        <v>0</v>
      </c>
      <c r="T310" s="160">
        <f t="shared" si="83"/>
        <v>0</v>
      </c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R310" s="161" t="s">
        <v>257</v>
      </c>
      <c r="AT310" s="161" t="s">
        <v>229</v>
      </c>
      <c r="AU310" s="161" t="s">
        <v>83</v>
      </c>
      <c r="AY310" s="14" t="s">
        <v>226</v>
      </c>
      <c r="BE310" s="162">
        <f t="shared" si="84"/>
        <v>0</v>
      </c>
      <c r="BF310" s="162">
        <f t="shared" si="85"/>
        <v>242.61</v>
      </c>
      <c r="BG310" s="162">
        <f t="shared" si="86"/>
        <v>0</v>
      </c>
      <c r="BH310" s="162">
        <f t="shared" si="87"/>
        <v>0</v>
      </c>
      <c r="BI310" s="162">
        <f t="shared" si="88"/>
        <v>0</v>
      </c>
      <c r="BJ310" s="14" t="s">
        <v>83</v>
      </c>
      <c r="BK310" s="162">
        <f t="shared" si="89"/>
        <v>242.61</v>
      </c>
      <c r="BL310" s="14" t="s">
        <v>257</v>
      </c>
      <c r="BM310" s="161" t="s">
        <v>814</v>
      </c>
    </row>
    <row r="311" spans="1:65" s="2" customFormat="1" ht="24.2" customHeight="1">
      <c r="A311" s="26"/>
      <c r="B311" s="149"/>
      <c r="C311" s="167" t="s">
        <v>815</v>
      </c>
      <c r="D311" s="167" t="s">
        <v>362</v>
      </c>
      <c r="E311" s="168" t="s">
        <v>816</v>
      </c>
      <c r="F311" s="169" t="s">
        <v>817</v>
      </c>
      <c r="G311" s="170" t="s">
        <v>238</v>
      </c>
      <c r="H311" s="171">
        <v>335.19200000000001</v>
      </c>
      <c r="I311" s="172">
        <v>0.51</v>
      </c>
      <c r="J311" s="172">
        <f t="shared" si="80"/>
        <v>170.95</v>
      </c>
      <c r="K311" s="173"/>
      <c r="L311" s="174"/>
      <c r="M311" s="175" t="s">
        <v>1</v>
      </c>
      <c r="N311" s="176" t="s">
        <v>37</v>
      </c>
      <c r="O311" s="159">
        <v>0</v>
      </c>
      <c r="P311" s="159">
        <f t="shared" si="81"/>
        <v>0</v>
      </c>
      <c r="Q311" s="159">
        <v>0</v>
      </c>
      <c r="R311" s="159">
        <f t="shared" si="82"/>
        <v>0</v>
      </c>
      <c r="S311" s="159">
        <v>0</v>
      </c>
      <c r="T311" s="160">
        <f t="shared" si="83"/>
        <v>0</v>
      </c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R311" s="161" t="s">
        <v>288</v>
      </c>
      <c r="AT311" s="161" t="s">
        <v>362</v>
      </c>
      <c r="AU311" s="161" t="s">
        <v>83</v>
      </c>
      <c r="AY311" s="14" t="s">
        <v>226</v>
      </c>
      <c r="BE311" s="162">
        <f t="shared" si="84"/>
        <v>0</v>
      </c>
      <c r="BF311" s="162">
        <f t="shared" si="85"/>
        <v>170.95</v>
      </c>
      <c r="BG311" s="162">
        <f t="shared" si="86"/>
        <v>0</v>
      </c>
      <c r="BH311" s="162">
        <f t="shared" si="87"/>
        <v>0</v>
      </c>
      <c r="BI311" s="162">
        <f t="shared" si="88"/>
        <v>0</v>
      </c>
      <c r="BJ311" s="14" t="s">
        <v>83</v>
      </c>
      <c r="BK311" s="162">
        <f t="shared" si="89"/>
        <v>170.95</v>
      </c>
      <c r="BL311" s="14" t="s">
        <v>257</v>
      </c>
      <c r="BM311" s="161" t="s">
        <v>818</v>
      </c>
    </row>
    <row r="312" spans="1:65" s="2" customFormat="1" ht="16.5" customHeight="1">
      <c r="A312" s="26"/>
      <c r="B312" s="149"/>
      <c r="C312" s="150" t="s">
        <v>565</v>
      </c>
      <c r="D312" s="150" t="s">
        <v>229</v>
      </c>
      <c r="E312" s="151" t="s">
        <v>819</v>
      </c>
      <c r="F312" s="152" t="s">
        <v>820</v>
      </c>
      <c r="G312" s="153" t="s">
        <v>238</v>
      </c>
      <c r="H312" s="154">
        <v>319.23</v>
      </c>
      <c r="I312" s="155">
        <v>1.1399999999999999</v>
      </c>
      <c r="J312" s="155">
        <f t="shared" si="80"/>
        <v>363.92</v>
      </c>
      <c r="K312" s="156"/>
      <c r="L312" s="27"/>
      <c r="M312" s="157" t="s">
        <v>1</v>
      </c>
      <c r="N312" s="158" t="s">
        <v>37</v>
      </c>
      <c r="O312" s="159">
        <v>0</v>
      </c>
      <c r="P312" s="159">
        <f t="shared" si="81"/>
        <v>0</v>
      </c>
      <c r="Q312" s="159">
        <v>0</v>
      </c>
      <c r="R312" s="159">
        <f t="shared" si="82"/>
        <v>0</v>
      </c>
      <c r="S312" s="159">
        <v>0</v>
      </c>
      <c r="T312" s="160">
        <f t="shared" si="83"/>
        <v>0</v>
      </c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R312" s="161" t="s">
        <v>257</v>
      </c>
      <c r="AT312" s="161" t="s">
        <v>229</v>
      </c>
      <c r="AU312" s="161" t="s">
        <v>83</v>
      </c>
      <c r="AY312" s="14" t="s">
        <v>226</v>
      </c>
      <c r="BE312" s="162">
        <f t="shared" si="84"/>
        <v>0</v>
      </c>
      <c r="BF312" s="162">
        <f t="shared" si="85"/>
        <v>363.92</v>
      </c>
      <c r="BG312" s="162">
        <f t="shared" si="86"/>
        <v>0</v>
      </c>
      <c r="BH312" s="162">
        <f t="shared" si="87"/>
        <v>0</v>
      </c>
      <c r="BI312" s="162">
        <f t="shared" si="88"/>
        <v>0</v>
      </c>
      <c r="BJ312" s="14" t="s">
        <v>83</v>
      </c>
      <c r="BK312" s="162">
        <f t="shared" si="89"/>
        <v>363.92</v>
      </c>
      <c r="BL312" s="14" t="s">
        <v>257</v>
      </c>
      <c r="BM312" s="161" t="s">
        <v>821</v>
      </c>
    </row>
    <row r="313" spans="1:65" s="2" customFormat="1" ht="24.2" customHeight="1">
      <c r="A313" s="26"/>
      <c r="B313" s="149"/>
      <c r="C313" s="150" t="s">
        <v>822</v>
      </c>
      <c r="D313" s="150" t="s">
        <v>229</v>
      </c>
      <c r="E313" s="151" t="s">
        <v>823</v>
      </c>
      <c r="F313" s="152" t="s">
        <v>824</v>
      </c>
      <c r="G313" s="153" t="s">
        <v>242</v>
      </c>
      <c r="H313" s="154">
        <v>2.7029999999999998</v>
      </c>
      <c r="I313" s="155">
        <v>38.47</v>
      </c>
      <c r="J313" s="155">
        <f t="shared" si="80"/>
        <v>103.98</v>
      </c>
      <c r="K313" s="156"/>
      <c r="L313" s="27"/>
      <c r="M313" s="157" t="s">
        <v>1</v>
      </c>
      <c r="N313" s="158" t="s">
        <v>37</v>
      </c>
      <c r="O313" s="159">
        <v>0</v>
      </c>
      <c r="P313" s="159">
        <f t="shared" si="81"/>
        <v>0</v>
      </c>
      <c r="Q313" s="159">
        <v>0</v>
      </c>
      <c r="R313" s="159">
        <f t="shared" si="82"/>
        <v>0</v>
      </c>
      <c r="S313" s="159">
        <v>0</v>
      </c>
      <c r="T313" s="160">
        <f t="shared" si="83"/>
        <v>0</v>
      </c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R313" s="161" t="s">
        <v>257</v>
      </c>
      <c r="AT313" s="161" t="s">
        <v>229</v>
      </c>
      <c r="AU313" s="161" t="s">
        <v>83</v>
      </c>
      <c r="AY313" s="14" t="s">
        <v>226</v>
      </c>
      <c r="BE313" s="162">
        <f t="shared" si="84"/>
        <v>0</v>
      </c>
      <c r="BF313" s="162">
        <f t="shared" si="85"/>
        <v>103.98</v>
      </c>
      <c r="BG313" s="162">
        <f t="shared" si="86"/>
        <v>0</v>
      </c>
      <c r="BH313" s="162">
        <f t="shared" si="87"/>
        <v>0</v>
      </c>
      <c r="BI313" s="162">
        <f t="shared" si="88"/>
        <v>0</v>
      </c>
      <c r="BJ313" s="14" t="s">
        <v>83</v>
      </c>
      <c r="BK313" s="162">
        <f t="shared" si="89"/>
        <v>103.98</v>
      </c>
      <c r="BL313" s="14" t="s">
        <v>257</v>
      </c>
      <c r="BM313" s="161" t="s">
        <v>825</v>
      </c>
    </row>
    <row r="314" spans="1:65" s="12" customFormat="1" ht="22.9" customHeight="1">
      <c r="B314" s="137"/>
      <c r="D314" s="138" t="s">
        <v>70</v>
      </c>
      <c r="E314" s="147" t="s">
        <v>826</v>
      </c>
      <c r="F314" s="147" t="s">
        <v>827</v>
      </c>
      <c r="J314" s="148">
        <f>BK314</f>
        <v>7359.85</v>
      </c>
      <c r="L314" s="137"/>
      <c r="M314" s="141"/>
      <c r="N314" s="142"/>
      <c r="O314" s="142"/>
      <c r="P314" s="143">
        <f>SUM(P315:P319)</f>
        <v>0</v>
      </c>
      <c r="Q314" s="142"/>
      <c r="R314" s="143">
        <f>SUM(R315:R319)</f>
        <v>0</v>
      </c>
      <c r="S314" s="142"/>
      <c r="T314" s="144">
        <f>SUM(T315:T319)</f>
        <v>0</v>
      </c>
      <c r="AR314" s="138" t="s">
        <v>83</v>
      </c>
      <c r="AT314" s="145" t="s">
        <v>70</v>
      </c>
      <c r="AU314" s="145" t="s">
        <v>78</v>
      </c>
      <c r="AY314" s="138" t="s">
        <v>226</v>
      </c>
      <c r="BK314" s="146">
        <f>SUM(BK315:BK319)</f>
        <v>7359.85</v>
      </c>
    </row>
    <row r="315" spans="1:65" s="2" customFormat="1" ht="24.2" customHeight="1">
      <c r="A315" s="26"/>
      <c r="B315" s="149"/>
      <c r="C315" s="150" t="s">
        <v>570</v>
      </c>
      <c r="D315" s="150" t="s">
        <v>229</v>
      </c>
      <c r="E315" s="151" t="s">
        <v>828</v>
      </c>
      <c r="F315" s="152" t="s">
        <v>829</v>
      </c>
      <c r="G315" s="153" t="s">
        <v>238</v>
      </c>
      <c r="H315" s="154">
        <v>178.75399999999999</v>
      </c>
      <c r="I315" s="155">
        <v>28.53</v>
      </c>
      <c r="J315" s="155">
        <f>ROUND(I315*H315,2)</f>
        <v>5099.8500000000004</v>
      </c>
      <c r="K315" s="156"/>
      <c r="L315" s="27"/>
      <c r="M315" s="157" t="s">
        <v>1</v>
      </c>
      <c r="N315" s="158" t="s">
        <v>37</v>
      </c>
      <c r="O315" s="159">
        <v>0</v>
      </c>
      <c r="P315" s="159">
        <f>O315*H315</f>
        <v>0</v>
      </c>
      <c r="Q315" s="159">
        <v>0</v>
      </c>
      <c r="R315" s="159">
        <f>Q315*H315</f>
        <v>0</v>
      </c>
      <c r="S315" s="159">
        <v>0</v>
      </c>
      <c r="T315" s="160">
        <f>S315*H315</f>
        <v>0</v>
      </c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R315" s="161" t="s">
        <v>257</v>
      </c>
      <c r="AT315" s="161" t="s">
        <v>229</v>
      </c>
      <c r="AU315" s="161" t="s">
        <v>83</v>
      </c>
      <c r="AY315" s="14" t="s">
        <v>226</v>
      </c>
      <c r="BE315" s="162">
        <f>IF(N315="základná",J315,0)</f>
        <v>0</v>
      </c>
      <c r="BF315" s="162">
        <f>IF(N315="znížená",J315,0)</f>
        <v>5099.8500000000004</v>
      </c>
      <c r="BG315" s="162">
        <f>IF(N315="zákl. prenesená",J315,0)</f>
        <v>0</v>
      </c>
      <c r="BH315" s="162">
        <f>IF(N315="zníž. prenesená",J315,0)</f>
        <v>0</v>
      </c>
      <c r="BI315" s="162">
        <f>IF(N315="nulová",J315,0)</f>
        <v>0</v>
      </c>
      <c r="BJ315" s="14" t="s">
        <v>83</v>
      </c>
      <c r="BK315" s="162">
        <f>ROUND(I315*H315,2)</f>
        <v>5099.8500000000004</v>
      </c>
      <c r="BL315" s="14" t="s">
        <v>257</v>
      </c>
      <c r="BM315" s="161" t="s">
        <v>830</v>
      </c>
    </row>
    <row r="316" spans="1:65" s="2" customFormat="1" ht="21.75" customHeight="1">
      <c r="A316" s="26"/>
      <c r="B316" s="149"/>
      <c r="C316" s="167" t="s">
        <v>831</v>
      </c>
      <c r="D316" s="167" t="s">
        <v>362</v>
      </c>
      <c r="E316" s="168" t="s">
        <v>832</v>
      </c>
      <c r="F316" s="169" t="s">
        <v>833</v>
      </c>
      <c r="G316" s="170" t="s">
        <v>238</v>
      </c>
      <c r="H316" s="171">
        <v>187.69200000000001</v>
      </c>
      <c r="I316" s="172">
        <v>10.62</v>
      </c>
      <c r="J316" s="172">
        <f>ROUND(I316*H316,2)</f>
        <v>1993.29</v>
      </c>
      <c r="K316" s="173"/>
      <c r="L316" s="174"/>
      <c r="M316" s="175" t="s">
        <v>1</v>
      </c>
      <c r="N316" s="176" t="s">
        <v>37</v>
      </c>
      <c r="O316" s="159">
        <v>0</v>
      </c>
      <c r="P316" s="159">
        <f>O316*H316</f>
        <v>0</v>
      </c>
      <c r="Q316" s="159">
        <v>0</v>
      </c>
      <c r="R316" s="159">
        <f>Q316*H316</f>
        <v>0</v>
      </c>
      <c r="S316" s="159">
        <v>0</v>
      </c>
      <c r="T316" s="160">
        <f>S316*H316</f>
        <v>0</v>
      </c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R316" s="161" t="s">
        <v>288</v>
      </c>
      <c r="AT316" s="161" t="s">
        <v>362</v>
      </c>
      <c r="AU316" s="161" t="s">
        <v>83</v>
      </c>
      <c r="AY316" s="14" t="s">
        <v>226</v>
      </c>
      <c r="BE316" s="162">
        <f>IF(N316="základná",J316,0)</f>
        <v>0</v>
      </c>
      <c r="BF316" s="162">
        <f>IF(N316="znížená",J316,0)</f>
        <v>1993.29</v>
      </c>
      <c r="BG316" s="162">
        <f>IF(N316="zákl. prenesená",J316,0)</f>
        <v>0</v>
      </c>
      <c r="BH316" s="162">
        <f>IF(N316="zníž. prenesená",J316,0)</f>
        <v>0</v>
      </c>
      <c r="BI316" s="162">
        <f>IF(N316="nulová",J316,0)</f>
        <v>0</v>
      </c>
      <c r="BJ316" s="14" t="s">
        <v>83</v>
      </c>
      <c r="BK316" s="162">
        <f>ROUND(I316*H316,2)</f>
        <v>1993.29</v>
      </c>
      <c r="BL316" s="14" t="s">
        <v>257</v>
      </c>
      <c r="BM316" s="161" t="s">
        <v>834</v>
      </c>
    </row>
    <row r="317" spans="1:65" s="2" customFormat="1" ht="16.5" customHeight="1">
      <c r="A317" s="26"/>
      <c r="B317" s="149"/>
      <c r="C317" s="150" t="s">
        <v>574</v>
      </c>
      <c r="D317" s="150" t="s">
        <v>229</v>
      </c>
      <c r="E317" s="151" t="s">
        <v>835</v>
      </c>
      <c r="F317" s="152" t="s">
        <v>836</v>
      </c>
      <c r="G317" s="153" t="s">
        <v>232</v>
      </c>
      <c r="H317" s="154">
        <v>101.43600000000001</v>
      </c>
      <c r="I317" s="155">
        <v>0.83</v>
      </c>
      <c r="J317" s="155">
        <f>ROUND(I317*H317,2)</f>
        <v>84.19</v>
      </c>
      <c r="K317" s="156"/>
      <c r="L317" s="27"/>
      <c r="M317" s="157" t="s">
        <v>1</v>
      </c>
      <c r="N317" s="158" t="s">
        <v>37</v>
      </c>
      <c r="O317" s="159">
        <v>0</v>
      </c>
      <c r="P317" s="159">
        <f>O317*H317</f>
        <v>0</v>
      </c>
      <c r="Q317" s="159">
        <v>0</v>
      </c>
      <c r="R317" s="159">
        <f>Q317*H317</f>
        <v>0</v>
      </c>
      <c r="S317" s="159">
        <v>0</v>
      </c>
      <c r="T317" s="160">
        <f>S317*H317</f>
        <v>0</v>
      </c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R317" s="161" t="s">
        <v>257</v>
      </c>
      <c r="AT317" s="161" t="s">
        <v>229</v>
      </c>
      <c r="AU317" s="161" t="s">
        <v>83</v>
      </c>
      <c r="AY317" s="14" t="s">
        <v>226</v>
      </c>
      <c r="BE317" s="162">
        <f>IF(N317="základná",J317,0)</f>
        <v>0</v>
      </c>
      <c r="BF317" s="162">
        <f>IF(N317="znížená",J317,0)</f>
        <v>84.19</v>
      </c>
      <c r="BG317" s="162">
        <f>IF(N317="zákl. prenesená",J317,0)</f>
        <v>0</v>
      </c>
      <c r="BH317" s="162">
        <f>IF(N317="zníž. prenesená",J317,0)</f>
        <v>0</v>
      </c>
      <c r="BI317" s="162">
        <f>IF(N317="nulová",J317,0)</f>
        <v>0</v>
      </c>
      <c r="BJ317" s="14" t="s">
        <v>83</v>
      </c>
      <c r="BK317" s="162">
        <f>ROUND(I317*H317,2)</f>
        <v>84.19</v>
      </c>
      <c r="BL317" s="14" t="s">
        <v>257</v>
      </c>
      <c r="BM317" s="161" t="s">
        <v>837</v>
      </c>
    </row>
    <row r="318" spans="1:65" s="2" customFormat="1" ht="16.5" customHeight="1">
      <c r="A318" s="26"/>
      <c r="B318" s="149"/>
      <c r="C318" s="167" t="s">
        <v>838</v>
      </c>
      <c r="D318" s="167" t="s">
        <v>362</v>
      </c>
      <c r="E318" s="168" t="s">
        <v>839</v>
      </c>
      <c r="F318" s="169" t="s">
        <v>840</v>
      </c>
      <c r="G318" s="170" t="s">
        <v>232</v>
      </c>
      <c r="H318" s="171">
        <v>101.43600000000001</v>
      </c>
      <c r="I318" s="172">
        <v>1.1100000000000001</v>
      </c>
      <c r="J318" s="172">
        <f>ROUND(I318*H318,2)</f>
        <v>112.59</v>
      </c>
      <c r="K318" s="173"/>
      <c r="L318" s="174"/>
      <c r="M318" s="175" t="s">
        <v>1</v>
      </c>
      <c r="N318" s="176" t="s">
        <v>37</v>
      </c>
      <c r="O318" s="159">
        <v>0</v>
      </c>
      <c r="P318" s="159">
        <f>O318*H318</f>
        <v>0</v>
      </c>
      <c r="Q318" s="159">
        <v>0</v>
      </c>
      <c r="R318" s="159">
        <f>Q318*H318</f>
        <v>0</v>
      </c>
      <c r="S318" s="159">
        <v>0</v>
      </c>
      <c r="T318" s="160">
        <f>S318*H318</f>
        <v>0</v>
      </c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R318" s="161" t="s">
        <v>288</v>
      </c>
      <c r="AT318" s="161" t="s">
        <v>362</v>
      </c>
      <c r="AU318" s="161" t="s">
        <v>83</v>
      </c>
      <c r="AY318" s="14" t="s">
        <v>226</v>
      </c>
      <c r="BE318" s="162">
        <f>IF(N318="základná",J318,0)</f>
        <v>0</v>
      </c>
      <c r="BF318" s="162">
        <f>IF(N318="znížená",J318,0)</f>
        <v>112.59</v>
      </c>
      <c r="BG318" s="162">
        <f>IF(N318="zákl. prenesená",J318,0)</f>
        <v>0</v>
      </c>
      <c r="BH318" s="162">
        <f>IF(N318="zníž. prenesená",J318,0)</f>
        <v>0</v>
      </c>
      <c r="BI318" s="162">
        <f>IF(N318="nulová",J318,0)</f>
        <v>0</v>
      </c>
      <c r="BJ318" s="14" t="s">
        <v>83</v>
      </c>
      <c r="BK318" s="162">
        <f>ROUND(I318*H318,2)</f>
        <v>112.59</v>
      </c>
      <c r="BL318" s="14" t="s">
        <v>257</v>
      </c>
      <c r="BM318" s="161" t="s">
        <v>841</v>
      </c>
    </row>
    <row r="319" spans="1:65" s="2" customFormat="1" ht="24.2" customHeight="1">
      <c r="A319" s="26"/>
      <c r="B319" s="149"/>
      <c r="C319" s="150" t="s">
        <v>577</v>
      </c>
      <c r="D319" s="150" t="s">
        <v>229</v>
      </c>
      <c r="E319" s="151" t="s">
        <v>842</v>
      </c>
      <c r="F319" s="152" t="s">
        <v>843</v>
      </c>
      <c r="G319" s="153" t="s">
        <v>242</v>
      </c>
      <c r="H319" s="154">
        <v>3.0710000000000002</v>
      </c>
      <c r="I319" s="155">
        <v>22.77</v>
      </c>
      <c r="J319" s="155">
        <f>ROUND(I319*H319,2)</f>
        <v>69.930000000000007</v>
      </c>
      <c r="K319" s="156"/>
      <c r="L319" s="27"/>
      <c r="M319" s="157" t="s">
        <v>1</v>
      </c>
      <c r="N319" s="158" t="s">
        <v>37</v>
      </c>
      <c r="O319" s="159">
        <v>0</v>
      </c>
      <c r="P319" s="159">
        <f>O319*H319</f>
        <v>0</v>
      </c>
      <c r="Q319" s="159">
        <v>0</v>
      </c>
      <c r="R319" s="159">
        <f>Q319*H319</f>
        <v>0</v>
      </c>
      <c r="S319" s="159">
        <v>0</v>
      </c>
      <c r="T319" s="160">
        <f>S319*H319</f>
        <v>0</v>
      </c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R319" s="161" t="s">
        <v>257</v>
      </c>
      <c r="AT319" s="161" t="s">
        <v>229</v>
      </c>
      <c r="AU319" s="161" t="s">
        <v>83</v>
      </c>
      <c r="AY319" s="14" t="s">
        <v>226</v>
      </c>
      <c r="BE319" s="162">
        <f>IF(N319="základná",J319,0)</f>
        <v>0</v>
      </c>
      <c r="BF319" s="162">
        <f>IF(N319="znížená",J319,0)</f>
        <v>69.930000000000007</v>
      </c>
      <c r="BG319" s="162">
        <f>IF(N319="zákl. prenesená",J319,0)</f>
        <v>0</v>
      </c>
      <c r="BH319" s="162">
        <f>IF(N319="zníž. prenesená",J319,0)</f>
        <v>0</v>
      </c>
      <c r="BI319" s="162">
        <f>IF(N319="nulová",J319,0)</f>
        <v>0</v>
      </c>
      <c r="BJ319" s="14" t="s">
        <v>83</v>
      </c>
      <c r="BK319" s="162">
        <f>ROUND(I319*H319,2)</f>
        <v>69.930000000000007</v>
      </c>
      <c r="BL319" s="14" t="s">
        <v>257</v>
      </c>
      <c r="BM319" s="161" t="s">
        <v>844</v>
      </c>
    </row>
    <row r="320" spans="1:65" s="12" customFormat="1" ht="22.9" customHeight="1">
      <c r="B320" s="137"/>
      <c r="D320" s="138" t="s">
        <v>70</v>
      </c>
      <c r="E320" s="147" t="s">
        <v>845</v>
      </c>
      <c r="F320" s="147" t="s">
        <v>846</v>
      </c>
      <c r="J320" s="148">
        <f>BK320</f>
        <v>1036.1400000000001</v>
      </c>
      <c r="L320" s="137"/>
      <c r="M320" s="141"/>
      <c r="N320" s="142"/>
      <c r="O320" s="142"/>
      <c r="P320" s="143">
        <f>P321</f>
        <v>0</v>
      </c>
      <c r="Q320" s="142"/>
      <c r="R320" s="143">
        <f>R321</f>
        <v>0</v>
      </c>
      <c r="S320" s="142"/>
      <c r="T320" s="144">
        <f>T321</f>
        <v>0</v>
      </c>
      <c r="AR320" s="138" t="s">
        <v>83</v>
      </c>
      <c r="AT320" s="145" t="s">
        <v>70</v>
      </c>
      <c r="AU320" s="145" t="s">
        <v>78</v>
      </c>
      <c r="AY320" s="138" t="s">
        <v>226</v>
      </c>
      <c r="BK320" s="146">
        <f>BK321</f>
        <v>1036.1400000000001</v>
      </c>
    </row>
    <row r="321" spans="1:65" s="2" customFormat="1" ht="16.5" customHeight="1">
      <c r="A321" s="26"/>
      <c r="B321" s="149"/>
      <c r="C321" s="150" t="s">
        <v>847</v>
      </c>
      <c r="D321" s="150" t="s">
        <v>229</v>
      </c>
      <c r="E321" s="151" t="s">
        <v>848</v>
      </c>
      <c r="F321" s="152" t="s">
        <v>849</v>
      </c>
      <c r="G321" s="153" t="s">
        <v>238</v>
      </c>
      <c r="H321" s="154">
        <v>99.152000000000001</v>
      </c>
      <c r="I321" s="155">
        <v>10.45</v>
      </c>
      <c r="J321" s="155">
        <f>ROUND(I321*H321,2)</f>
        <v>1036.1400000000001</v>
      </c>
      <c r="K321" s="156"/>
      <c r="L321" s="27"/>
      <c r="M321" s="157" t="s">
        <v>1</v>
      </c>
      <c r="N321" s="158" t="s">
        <v>37</v>
      </c>
      <c r="O321" s="159">
        <v>0</v>
      </c>
      <c r="P321" s="159">
        <f>O321*H321</f>
        <v>0</v>
      </c>
      <c r="Q321" s="159">
        <v>0</v>
      </c>
      <c r="R321" s="159">
        <f>Q321*H321</f>
        <v>0</v>
      </c>
      <c r="S321" s="159">
        <v>0</v>
      </c>
      <c r="T321" s="160">
        <f>S321*H321</f>
        <v>0</v>
      </c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R321" s="161" t="s">
        <v>257</v>
      </c>
      <c r="AT321" s="161" t="s">
        <v>229</v>
      </c>
      <c r="AU321" s="161" t="s">
        <v>83</v>
      </c>
      <c r="AY321" s="14" t="s">
        <v>226</v>
      </c>
      <c r="BE321" s="162">
        <f>IF(N321="základná",J321,0)</f>
        <v>0</v>
      </c>
      <c r="BF321" s="162">
        <f>IF(N321="znížená",J321,0)</f>
        <v>1036.1400000000001</v>
      </c>
      <c r="BG321" s="162">
        <f>IF(N321="zákl. prenesená",J321,0)</f>
        <v>0</v>
      </c>
      <c r="BH321" s="162">
        <f>IF(N321="zníž. prenesená",J321,0)</f>
        <v>0</v>
      </c>
      <c r="BI321" s="162">
        <f>IF(N321="nulová",J321,0)</f>
        <v>0</v>
      </c>
      <c r="BJ321" s="14" t="s">
        <v>83</v>
      </c>
      <c r="BK321" s="162">
        <f>ROUND(I321*H321,2)</f>
        <v>1036.1400000000001</v>
      </c>
      <c r="BL321" s="14" t="s">
        <v>257</v>
      </c>
      <c r="BM321" s="161" t="s">
        <v>850</v>
      </c>
    </row>
    <row r="322" spans="1:65" s="12" customFormat="1" ht="22.9" customHeight="1">
      <c r="B322" s="137"/>
      <c r="D322" s="138" t="s">
        <v>70</v>
      </c>
      <c r="E322" s="147" t="s">
        <v>851</v>
      </c>
      <c r="F322" s="147" t="s">
        <v>852</v>
      </c>
      <c r="J322" s="148">
        <f>BK322</f>
        <v>5342.94</v>
      </c>
      <c r="L322" s="137"/>
      <c r="M322" s="141"/>
      <c r="N322" s="142"/>
      <c r="O322" s="142"/>
      <c r="P322" s="143">
        <f>P323</f>
        <v>0</v>
      </c>
      <c r="Q322" s="142"/>
      <c r="R322" s="143">
        <f>R323</f>
        <v>0</v>
      </c>
      <c r="S322" s="142"/>
      <c r="T322" s="144">
        <f>T323</f>
        <v>0</v>
      </c>
      <c r="AR322" s="138" t="s">
        <v>83</v>
      </c>
      <c r="AT322" s="145" t="s">
        <v>70</v>
      </c>
      <c r="AU322" s="145" t="s">
        <v>78</v>
      </c>
      <c r="AY322" s="138" t="s">
        <v>226</v>
      </c>
      <c r="BK322" s="146">
        <f>BK323</f>
        <v>5342.94</v>
      </c>
    </row>
    <row r="323" spans="1:65" s="2" customFormat="1" ht="37.9" customHeight="1">
      <c r="A323" s="26"/>
      <c r="B323" s="149"/>
      <c r="C323" s="150" t="s">
        <v>581</v>
      </c>
      <c r="D323" s="150" t="s">
        <v>229</v>
      </c>
      <c r="E323" s="151" t="s">
        <v>853</v>
      </c>
      <c r="F323" s="152" t="s">
        <v>854</v>
      </c>
      <c r="G323" s="153" t="s">
        <v>238</v>
      </c>
      <c r="H323" s="154">
        <v>1228.261</v>
      </c>
      <c r="I323" s="155">
        <v>4.3499999999999996</v>
      </c>
      <c r="J323" s="155">
        <f>ROUND(I323*H323,2)</f>
        <v>5342.94</v>
      </c>
      <c r="K323" s="156"/>
      <c r="L323" s="27"/>
      <c r="M323" s="157" t="s">
        <v>1</v>
      </c>
      <c r="N323" s="158" t="s">
        <v>37</v>
      </c>
      <c r="O323" s="159">
        <v>0</v>
      </c>
      <c r="P323" s="159">
        <f>O323*H323</f>
        <v>0</v>
      </c>
      <c r="Q323" s="159">
        <v>0</v>
      </c>
      <c r="R323" s="159">
        <f>Q323*H323</f>
        <v>0</v>
      </c>
      <c r="S323" s="159">
        <v>0</v>
      </c>
      <c r="T323" s="160">
        <f>S323*H323</f>
        <v>0</v>
      </c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R323" s="161" t="s">
        <v>257</v>
      </c>
      <c r="AT323" s="161" t="s">
        <v>229</v>
      </c>
      <c r="AU323" s="161" t="s">
        <v>83</v>
      </c>
      <c r="AY323" s="14" t="s">
        <v>226</v>
      </c>
      <c r="BE323" s="162">
        <f>IF(N323="základná",J323,0)</f>
        <v>0</v>
      </c>
      <c r="BF323" s="162">
        <f>IF(N323="znížená",J323,0)</f>
        <v>5342.94</v>
      </c>
      <c r="BG323" s="162">
        <f>IF(N323="zákl. prenesená",J323,0)</f>
        <v>0</v>
      </c>
      <c r="BH323" s="162">
        <f>IF(N323="zníž. prenesená",J323,0)</f>
        <v>0</v>
      </c>
      <c r="BI323" s="162">
        <f>IF(N323="nulová",J323,0)</f>
        <v>0</v>
      </c>
      <c r="BJ323" s="14" t="s">
        <v>83</v>
      </c>
      <c r="BK323" s="162">
        <f>ROUND(I323*H323,2)</f>
        <v>5342.94</v>
      </c>
      <c r="BL323" s="14" t="s">
        <v>257</v>
      </c>
      <c r="BM323" s="161" t="s">
        <v>855</v>
      </c>
    </row>
    <row r="324" spans="1:65" s="12" customFormat="1" ht="22.9" customHeight="1">
      <c r="B324" s="137"/>
      <c r="D324" s="138" t="s">
        <v>70</v>
      </c>
      <c r="E324" s="147" t="s">
        <v>856</v>
      </c>
      <c r="F324" s="147" t="s">
        <v>857</v>
      </c>
      <c r="J324" s="148">
        <f>BK324</f>
        <v>1288.98</v>
      </c>
      <c r="L324" s="137"/>
      <c r="M324" s="141"/>
      <c r="N324" s="142"/>
      <c r="O324" s="142"/>
      <c r="P324" s="143">
        <f>SUM(P325:P326)</f>
        <v>0</v>
      </c>
      <c r="Q324" s="142"/>
      <c r="R324" s="143">
        <f>SUM(R325:R326)</f>
        <v>0</v>
      </c>
      <c r="S324" s="142"/>
      <c r="T324" s="144">
        <f>SUM(T325:T326)</f>
        <v>0</v>
      </c>
      <c r="AR324" s="138" t="s">
        <v>83</v>
      </c>
      <c r="AT324" s="145" t="s">
        <v>70</v>
      </c>
      <c r="AU324" s="145" t="s">
        <v>78</v>
      </c>
      <c r="AY324" s="138" t="s">
        <v>226</v>
      </c>
      <c r="BK324" s="146">
        <f>SUM(BK325:BK326)</f>
        <v>1288.98</v>
      </c>
    </row>
    <row r="325" spans="1:65" s="2" customFormat="1" ht="21.75" customHeight="1">
      <c r="A325" s="26"/>
      <c r="B325" s="149"/>
      <c r="C325" s="150" t="s">
        <v>858</v>
      </c>
      <c r="D325" s="150" t="s">
        <v>229</v>
      </c>
      <c r="E325" s="151" t="s">
        <v>859</v>
      </c>
      <c r="F325" s="152" t="s">
        <v>860</v>
      </c>
      <c r="G325" s="153" t="s">
        <v>269</v>
      </c>
      <c r="H325" s="154">
        <v>22</v>
      </c>
      <c r="I325" s="155">
        <v>12.63</v>
      </c>
      <c r="J325" s="155">
        <f>ROUND(I325*H325,2)</f>
        <v>277.86</v>
      </c>
      <c r="K325" s="156"/>
      <c r="L325" s="27"/>
      <c r="M325" s="157" t="s">
        <v>1</v>
      </c>
      <c r="N325" s="158" t="s">
        <v>37</v>
      </c>
      <c r="O325" s="159">
        <v>0</v>
      </c>
      <c r="P325" s="159">
        <f>O325*H325</f>
        <v>0</v>
      </c>
      <c r="Q325" s="159">
        <v>0</v>
      </c>
      <c r="R325" s="159">
        <f>Q325*H325</f>
        <v>0</v>
      </c>
      <c r="S325" s="159">
        <v>0</v>
      </c>
      <c r="T325" s="160">
        <f>S325*H325</f>
        <v>0</v>
      </c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R325" s="161" t="s">
        <v>257</v>
      </c>
      <c r="AT325" s="161" t="s">
        <v>229</v>
      </c>
      <c r="AU325" s="161" t="s">
        <v>83</v>
      </c>
      <c r="AY325" s="14" t="s">
        <v>226</v>
      </c>
      <c r="BE325" s="162">
        <f>IF(N325="základná",J325,0)</f>
        <v>0</v>
      </c>
      <c r="BF325" s="162">
        <f>IF(N325="znížená",J325,0)</f>
        <v>277.86</v>
      </c>
      <c r="BG325" s="162">
        <f>IF(N325="zákl. prenesená",J325,0)</f>
        <v>0</v>
      </c>
      <c r="BH325" s="162">
        <f>IF(N325="zníž. prenesená",J325,0)</f>
        <v>0</v>
      </c>
      <c r="BI325" s="162">
        <f>IF(N325="nulová",J325,0)</f>
        <v>0</v>
      </c>
      <c r="BJ325" s="14" t="s">
        <v>83</v>
      </c>
      <c r="BK325" s="162">
        <f>ROUND(I325*H325,2)</f>
        <v>277.86</v>
      </c>
      <c r="BL325" s="14" t="s">
        <v>257</v>
      </c>
      <c r="BM325" s="161" t="s">
        <v>861</v>
      </c>
    </row>
    <row r="326" spans="1:65" s="2" customFormat="1" ht="21.75" customHeight="1">
      <c r="A326" s="26"/>
      <c r="B326" s="149"/>
      <c r="C326" s="167" t="s">
        <v>584</v>
      </c>
      <c r="D326" s="167" t="s">
        <v>362</v>
      </c>
      <c r="E326" s="168" t="s">
        <v>862</v>
      </c>
      <c r="F326" s="169" t="s">
        <v>863</v>
      </c>
      <c r="G326" s="170" t="s">
        <v>269</v>
      </c>
      <c r="H326" s="171">
        <v>22</v>
      </c>
      <c r="I326" s="172">
        <v>45.96</v>
      </c>
      <c r="J326" s="172">
        <f>ROUND(I326*H326,2)</f>
        <v>1011.12</v>
      </c>
      <c r="K326" s="173"/>
      <c r="L326" s="174"/>
      <c r="M326" s="177" t="s">
        <v>1</v>
      </c>
      <c r="N326" s="178" t="s">
        <v>37</v>
      </c>
      <c r="O326" s="165">
        <v>0</v>
      </c>
      <c r="P326" s="165">
        <f>O326*H326</f>
        <v>0</v>
      </c>
      <c r="Q326" s="165">
        <v>0</v>
      </c>
      <c r="R326" s="165">
        <f>Q326*H326</f>
        <v>0</v>
      </c>
      <c r="S326" s="165">
        <v>0</v>
      </c>
      <c r="T326" s="166">
        <f>S326*H326</f>
        <v>0</v>
      </c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R326" s="161" t="s">
        <v>288</v>
      </c>
      <c r="AT326" s="161" t="s">
        <v>362</v>
      </c>
      <c r="AU326" s="161" t="s">
        <v>83</v>
      </c>
      <c r="AY326" s="14" t="s">
        <v>226</v>
      </c>
      <c r="BE326" s="162">
        <f>IF(N326="základná",J326,0)</f>
        <v>0</v>
      </c>
      <c r="BF326" s="162">
        <f>IF(N326="znížená",J326,0)</f>
        <v>1011.12</v>
      </c>
      <c r="BG326" s="162">
        <f>IF(N326="zákl. prenesená",J326,0)</f>
        <v>0</v>
      </c>
      <c r="BH326" s="162">
        <f>IF(N326="zníž. prenesená",J326,0)</f>
        <v>0</v>
      </c>
      <c r="BI326" s="162">
        <f>IF(N326="nulová",J326,0)</f>
        <v>0</v>
      </c>
      <c r="BJ326" s="14" t="s">
        <v>83</v>
      </c>
      <c r="BK326" s="162">
        <f>ROUND(I326*H326,2)</f>
        <v>1011.12</v>
      </c>
      <c r="BL326" s="14" t="s">
        <v>257</v>
      </c>
      <c r="BM326" s="161" t="s">
        <v>864</v>
      </c>
    </row>
    <row r="327" spans="1:65" s="2" customFormat="1" ht="6.95" customHeight="1">
      <c r="A327" s="26"/>
      <c r="B327" s="44"/>
      <c r="C327" s="45"/>
      <c r="D327" s="45"/>
      <c r="E327" s="45"/>
      <c r="F327" s="45"/>
      <c r="G327" s="45"/>
      <c r="H327" s="45"/>
      <c r="I327" s="45"/>
      <c r="J327" s="45"/>
      <c r="K327" s="45"/>
      <c r="L327" s="27"/>
      <c r="M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</row>
    <row r="329" spans="1:65">
      <c r="H329" s="179"/>
    </row>
  </sheetData>
  <autoFilter ref="C148:K326" xr:uid="{00000000-0009-0000-0000-000002000000}"/>
  <mergeCells count="14">
    <mergeCell ref="E139:H139"/>
    <mergeCell ref="E137:H137"/>
    <mergeCell ref="E141:H141"/>
    <mergeCell ref="L2:V2"/>
    <mergeCell ref="E85:H85"/>
    <mergeCell ref="E89:H89"/>
    <mergeCell ref="E87:H87"/>
    <mergeCell ref="E91:H91"/>
    <mergeCell ref="E135:H135"/>
    <mergeCell ref="E7:H7"/>
    <mergeCell ref="E11:H11"/>
    <mergeCell ref="E9:H9"/>
    <mergeCell ref="E13:H13"/>
    <mergeCell ref="E31:H3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M288"/>
  <sheetViews>
    <sheetView showGridLines="0" topLeftCell="A130" workbookViewId="0">
      <selection activeCell="I136" sqref="I136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95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ht="12.75">
      <c r="B8" s="17"/>
      <c r="D8" s="23" t="s">
        <v>192</v>
      </c>
      <c r="L8" s="17"/>
    </row>
    <row r="9" spans="1:46" s="1" customFormat="1" ht="16.5" customHeight="1">
      <c r="B9" s="17"/>
      <c r="E9" s="224" t="s">
        <v>193</v>
      </c>
      <c r="F9" s="206"/>
      <c r="G9" s="206"/>
      <c r="H9" s="206"/>
      <c r="L9" s="17"/>
    </row>
    <row r="10" spans="1:46" s="1" customFormat="1" ht="12" customHeight="1">
      <c r="B10" s="17"/>
      <c r="D10" s="23" t="s">
        <v>194</v>
      </c>
      <c r="L10" s="17"/>
    </row>
    <row r="11" spans="1:46" s="2" customFormat="1" ht="16.5" customHeight="1">
      <c r="A11" s="26"/>
      <c r="B11" s="27"/>
      <c r="C11" s="26"/>
      <c r="D11" s="26"/>
      <c r="E11" s="222" t="s">
        <v>195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ht="12" customHeight="1">
      <c r="A12" s="26"/>
      <c r="B12" s="27"/>
      <c r="C12" s="26"/>
      <c r="D12" s="23" t="s">
        <v>196</v>
      </c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6.5" customHeight="1">
      <c r="A13" s="26"/>
      <c r="B13" s="27"/>
      <c r="C13" s="26"/>
      <c r="D13" s="26"/>
      <c r="E13" s="189" t="s">
        <v>865</v>
      </c>
      <c r="F13" s="223"/>
      <c r="G13" s="223"/>
      <c r="H13" s="223"/>
      <c r="I13" s="26"/>
      <c r="J13" s="26"/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>
      <c r="A14" s="26"/>
      <c r="B14" s="27"/>
      <c r="C14" s="26"/>
      <c r="D14" s="26"/>
      <c r="E14" s="26"/>
      <c r="F14" s="26"/>
      <c r="G14" s="26"/>
      <c r="H14" s="26"/>
      <c r="I14" s="26"/>
      <c r="J14" s="26"/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2" customHeight="1">
      <c r="A15" s="26"/>
      <c r="B15" s="27"/>
      <c r="C15" s="26"/>
      <c r="D15" s="23" t="s">
        <v>14</v>
      </c>
      <c r="E15" s="26"/>
      <c r="F15" s="21" t="s">
        <v>1</v>
      </c>
      <c r="G15" s="26"/>
      <c r="H15" s="26"/>
      <c r="I15" s="23" t="s">
        <v>15</v>
      </c>
      <c r="J15" s="21" t="s">
        <v>1</v>
      </c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16</v>
      </c>
      <c r="E16" s="26"/>
      <c r="F16" s="21" t="s">
        <v>17</v>
      </c>
      <c r="G16" s="26"/>
      <c r="H16" s="26"/>
      <c r="I16" s="23" t="s">
        <v>18</v>
      </c>
      <c r="J16" s="52" t="str">
        <f>'Rekapitulácia stavby'!AN8</f>
        <v>12. 5. 2022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0.9" customHeight="1">
      <c r="A17" s="26"/>
      <c r="B17" s="27"/>
      <c r="C17" s="26"/>
      <c r="D17" s="26"/>
      <c r="E17" s="26"/>
      <c r="F17" s="26"/>
      <c r="G17" s="26"/>
      <c r="H17" s="26"/>
      <c r="I17" s="26"/>
      <c r="J17" s="26"/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12" customHeight="1">
      <c r="A18" s="26"/>
      <c r="B18" s="27"/>
      <c r="C18" s="26"/>
      <c r="D18" s="23" t="s">
        <v>20</v>
      </c>
      <c r="E18" s="26"/>
      <c r="F18" s="26"/>
      <c r="G18" s="26"/>
      <c r="H18" s="26"/>
      <c r="I18" s="23" t="s">
        <v>21</v>
      </c>
      <c r="J18" s="21" t="s">
        <v>1</v>
      </c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8" customHeight="1">
      <c r="A19" s="26"/>
      <c r="B19" s="27"/>
      <c r="C19" s="26"/>
      <c r="D19" s="26"/>
      <c r="E19" s="21" t="s">
        <v>22</v>
      </c>
      <c r="F19" s="26"/>
      <c r="G19" s="26"/>
      <c r="H19" s="26"/>
      <c r="I19" s="23" t="s">
        <v>23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6.95" customHeight="1">
      <c r="A20" s="26"/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12" customHeight="1">
      <c r="A21" s="26"/>
      <c r="B21" s="27"/>
      <c r="C21" s="26"/>
      <c r="D21" s="23" t="s">
        <v>24</v>
      </c>
      <c r="E21" s="26"/>
      <c r="F21" s="26"/>
      <c r="G21" s="26"/>
      <c r="H21" s="26"/>
      <c r="I21" s="23" t="s">
        <v>21</v>
      </c>
      <c r="J21" s="21" t="s">
        <v>1</v>
      </c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8" customHeight="1">
      <c r="A22" s="26"/>
      <c r="B22" s="27"/>
      <c r="C22" s="26"/>
      <c r="D22" s="26"/>
      <c r="E22" s="21" t="s">
        <v>25</v>
      </c>
      <c r="F22" s="26"/>
      <c r="G22" s="26"/>
      <c r="H22" s="26"/>
      <c r="I22" s="23" t="s">
        <v>23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6.95" customHeight="1">
      <c r="A23" s="26"/>
      <c r="B23" s="27"/>
      <c r="C23" s="26"/>
      <c r="D23" s="26"/>
      <c r="E23" s="26"/>
      <c r="F23" s="26"/>
      <c r="G23" s="26"/>
      <c r="H23" s="26"/>
      <c r="I23" s="26"/>
      <c r="J23" s="26"/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12" customHeight="1">
      <c r="A24" s="26"/>
      <c r="B24" s="27"/>
      <c r="C24" s="26"/>
      <c r="D24" s="23" t="s">
        <v>26</v>
      </c>
      <c r="E24" s="26"/>
      <c r="F24" s="26"/>
      <c r="G24" s="26"/>
      <c r="H24" s="26"/>
      <c r="I24" s="23" t="s">
        <v>21</v>
      </c>
      <c r="J24" s="21" t="str">
        <f>IF('Rekapitulácia stavby'!AN16="","",'Rekapitulácia stavby'!AN16)</f>
        <v/>
      </c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8" customHeight="1">
      <c r="A25" s="26"/>
      <c r="B25" s="27"/>
      <c r="C25" s="26"/>
      <c r="D25" s="26"/>
      <c r="E25" s="21" t="str">
        <f>IF('Rekapitulácia stavby'!E17="","",'Rekapitulácia stavby'!E17)</f>
        <v xml:space="preserve"> </v>
      </c>
      <c r="F25" s="26"/>
      <c r="G25" s="26"/>
      <c r="H25" s="26"/>
      <c r="I25" s="23" t="s">
        <v>23</v>
      </c>
      <c r="J25" s="21" t="str">
        <f>IF('Rekapitulácia stavby'!AN17="","",'Rekapitulácia stavby'!AN17)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6.95" customHeight="1">
      <c r="A26" s="26"/>
      <c r="B26" s="27"/>
      <c r="C26" s="26"/>
      <c r="D26" s="26"/>
      <c r="E26" s="26"/>
      <c r="F26" s="26"/>
      <c r="G26" s="26"/>
      <c r="H26" s="26"/>
      <c r="I26" s="26"/>
      <c r="J26" s="26"/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12" customHeight="1">
      <c r="A27" s="26"/>
      <c r="B27" s="27"/>
      <c r="C27" s="26"/>
      <c r="D27" s="23" t="s">
        <v>29</v>
      </c>
      <c r="E27" s="26"/>
      <c r="F27" s="26"/>
      <c r="G27" s="26"/>
      <c r="H27" s="26"/>
      <c r="I27" s="23" t="s">
        <v>21</v>
      </c>
      <c r="J27" s="21" t="str">
        <f>IF('Rekapitulácia stavby'!AN19="","",'Rekapitulácia stavby'!AN19)</f>
        <v/>
      </c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8" customHeight="1">
      <c r="A28" s="26"/>
      <c r="B28" s="27"/>
      <c r="C28" s="26"/>
      <c r="D28" s="26"/>
      <c r="E28" s="21" t="str">
        <f>IF('Rekapitulácia stavby'!E20="","",'Rekapitulácia stavby'!E20)</f>
        <v xml:space="preserve"> </v>
      </c>
      <c r="F28" s="26"/>
      <c r="G28" s="26"/>
      <c r="H28" s="26"/>
      <c r="I28" s="23" t="s">
        <v>23</v>
      </c>
      <c r="J28" s="21" t="str">
        <f>IF('Rekapitulácia stavby'!AN20="","",'Rekapitulácia stavby'!AN20)</f>
        <v/>
      </c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2" customFormat="1" ht="6.95" customHeight="1">
      <c r="A29" s="26"/>
      <c r="B29" s="27"/>
      <c r="C29" s="26"/>
      <c r="D29" s="26"/>
      <c r="E29" s="26"/>
      <c r="F29" s="26"/>
      <c r="G29" s="26"/>
      <c r="H29" s="26"/>
      <c r="I29" s="26"/>
      <c r="J29" s="26"/>
      <c r="K29" s="26"/>
      <c r="L29" s="39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</row>
    <row r="30" spans="1:31" s="2" customFormat="1" ht="12" customHeight="1">
      <c r="A30" s="26"/>
      <c r="B30" s="27"/>
      <c r="C30" s="26"/>
      <c r="D30" s="23" t="s">
        <v>30</v>
      </c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8" customFormat="1" ht="16.5" customHeight="1">
      <c r="A31" s="98"/>
      <c r="B31" s="99"/>
      <c r="C31" s="98"/>
      <c r="D31" s="98"/>
      <c r="E31" s="218" t="s">
        <v>1</v>
      </c>
      <c r="F31" s="218"/>
      <c r="G31" s="218"/>
      <c r="H31" s="218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6.95" customHeight="1">
      <c r="A32" s="26"/>
      <c r="B32" s="27"/>
      <c r="C32" s="26"/>
      <c r="D32" s="26"/>
      <c r="E32" s="26"/>
      <c r="F32" s="26"/>
      <c r="G32" s="26"/>
      <c r="H32" s="26"/>
      <c r="I32" s="26"/>
      <c r="J32" s="26"/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25.35" customHeight="1">
      <c r="A34" s="26"/>
      <c r="B34" s="27"/>
      <c r="C34" s="26"/>
      <c r="D34" s="101" t="s">
        <v>31</v>
      </c>
      <c r="E34" s="26"/>
      <c r="F34" s="26"/>
      <c r="G34" s="26"/>
      <c r="H34" s="26"/>
      <c r="I34" s="26"/>
      <c r="J34" s="68">
        <f>ROUND(J135, 2)</f>
        <v>32454.75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6.95" customHeight="1">
      <c r="A35" s="26"/>
      <c r="B35" s="27"/>
      <c r="C35" s="26"/>
      <c r="D35" s="63"/>
      <c r="E35" s="63"/>
      <c r="F35" s="63"/>
      <c r="G35" s="63"/>
      <c r="H35" s="63"/>
      <c r="I35" s="63"/>
      <c r="J35" s="63"/>
      <c r="K35" s="63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26"/>
      <c r="F36" s="30" t="s">
        <v>33</v>
      </c>
      <c r="G36" s="26"/>
      <c r="H36" s="26"/>
      <c r="I36" s="30" t="s">
        <v>32</v>
      </c>
      <c r="J36" s="30" t="s">
        <v>34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customHeight="1">
      <c r="A37" s="26"/>
      <c r="B37" s="27"/>
      <c r="C37" s="26"/>
      <c r="D37" s="97" t="s">
        <v>35</v>
      </c>
      <c r="E37" s="32" t="s">
        <v>36</v>
      </c>
      <c r="F37" s="102">
        <f>ROUND((SUM(BE135:BE284)),  2)</f>
        <v>0</v>
      </c>
      <c r="G37" s="103"/>
      <c r="H37" s="103"/>
      <c r="I37" s="104">
        <v>0.2</v>
      </c>
      <c r="J37" s="102">
        <f>ROUND(((SUM(BE135:BE284))*I37),  2)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customHeight="1">
      <c r="A38" s="26"/>
      <c r="B38" s="27"/>
      <c r="C38" s="26"/>
      <c r="D38" s="26"/>
      <c r="E38" s="32" t="s">
        <v>37</v>
      </c>
      <c r="F38" s="105">
        <f>ROUND((SUM(BF135:BF284)),  2)</f>
        <v>32454.75</v>
      </c>
      <c r="G38" s="26"/>
      <c r="H38" s="26"/>
      <c r="I38" s="106">
        <v>0.2</v>
      </c>
      <c r="J38" s="105">
        <f>ROUND(((SUM(BF135:BF284))*I38),  2)</f>
        <v>6490.95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23" t="s">
        <v>38</v>
      </c>
      <c r="F39" s="105">
        <f>ROUND((SUM(BG135:BG284)),  2)</f>
        <v>0</v>
      </c>
      <c r="G39" s="26"/>
      <c r="H39" s="26"/>
      <c r="I39" s="106">
        <v>0.2</v>
      </c>
      <c r="J39" s="105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14.45" hidden="1" customHeight="1">
      <c r="A40" s="26"/>
      <c r="B40" s="27"/>
      <c r="C40" s="26"/>
      <c r="D40" s="26"/>
      <c r="E40" s="23" t="s">
        <v>39</v>
      </c>
      <c r="F40" s="105">
        <f>ROUND((SUM(BH135:BH284)),  2)</f>
        <v>0</v>
      </c>
      <c r="G40" s="26"/>
      <c r="H40" s="26"/>
      <c r="I40" s="106">
        <v>0.2</v>
      </c>
      <c r="J40" s="105">
        <f>0</f>
        <v>0</v>
      </c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14.45" hidden="1" customHeight="1">
      <c r="A41" s="26"/>
      <c r="B41" s="27"/>
      <c r="C41" s="26"/>
      <c r="D41" s="26"/>
      <c r="E41" s="32" t="s">
        <v>40</v>
      </c>
      <c r="F41" s="102">
        <f>ROUND((SUM(BI135:BI284)),  2)</f>
        <v>0</v>
      </c>
      <c r="G41" s="103"/>
      <c r="H41" s="103"/>
      <c r="I41" s="104">
        <v>0</v>
      </c>
      <c r="J41" s="102">
        <f>0</f>
        <v>0</v>
      </c>
      <c r="K41" s="26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6.9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2" customFormat="1" ht="25.35" customHeight="1">
      <c r="A43" s="26"/>
      <c r="B43" s="27"/>
      <c r="C43" s="107"/>
      <c r="D43" s="108" t="s">
        <v>41</v>
      </c>
      <c r="E43" s="57"/>
      <c r="F43" s="57"/>
      <c r="G43" s="109" t="s">
        <v>42</v>
      </c>
      <c r="H43" s="110" t="s">
        <v>43</v>
      </c>
      <c r="I43" s="57"/>
      <c r="J43" s="111">
        <f>SUM(J34:J41)</f>
        <v>38945.699999999997</v>
      </c>
      <c r="K43" s="112"/>
      <c r="L43" s="39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</row>
    <row r="44" spans="1:31" s="2" customFormat="1" ht="14.45" customHeight="1">
      <c r="A44" s="26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39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1" customFormat="1" ht="16.5" customHeight="1">
      <c r="B87" s="17"/>
      <c r="E87" s="224" t="s">
        <v>193</v>
      </c>
      <c r="F87" s="206"/>
      <c r="G87" s="206"/>
      <c r="H87" s="206"/>
      <c r="L87" s="17"/>
    </row>
    <row r="88" spans="1:31" s="1" customFormat="1" ht="12" customHeight="1">
      <c r="B88" s="17"/>
      <c r="C88" s="23" t="s">
        <v>194</v>
      </c>
      <c r="L88" s="17"/>
    </row>
    <row r="89" spans="1:31" s="2" customFormat="1" ht="16.5" customHeight="1">
      <c r="A89" s="26"/>
      <c r="B89" s="27"/>
      <c r="C89" s="26"/>
      <c r="D89" s="26"/>
      <c r="E89" s="222" t="s">
        <v>195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12" customHeight="1">
      <c r="A90" s="26"/>
      <c r="B90" s="27"/>
      <c r="C90" s="23" t="s">
        <v>196</v>
      </c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6.5" customHeight="1">
      <c r="A91" s="26"/>
      <c r="B91" s="27"/>
      <c r="C91" s="26"/>
      <c r="D91" s="26"/>
      <c r="E91" s="189" t="str">
        <f>E13</f>
        <v>SO 01.3-OV - Zdravotechnika - ZS 2.NP</v>
      </c>
      <c r="F91" s="223"/>
      <c r="G91" s="223"/>
      <c r="H91" s="223"/>
      <c r="I91" s="26"/>
      <c r="J91" s="26"/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2" customHeight="1">
      <c r="A93" s="26"/>
      <c r="B93" s="27"/>
      <c r="C93" s="23" t="s">
        <v>16</v>
      </c>
      <c r="D93" s="26"/>
      <c r="E93" s="26"/>
      <c r="F93" s="21" t="str">
        <f>F16</f>
        <v>kú: Jelka,p.č.:1174/1,4,24,25</v>
      </c>
      <c r="G93" s="26"/>
      <c r="H93" s="26"/>
      <c r="I93" s="23" t="s">
        <v>18</v>
      </c>
      <c r="J93" s="52" t="str">
        <f>IF(J16="","",J16)</f>
        <v>12. 5. 2022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6.95" customHeight="1">
      <c r="A94" s="26"/>
      <c r="B94" s="27"/>
      <c r="C94" s="26"/>
      <c r="D94" s="26"/>
      <c r="E94" s="26"/>
      <c r="F94" s="26"/>
      <c r="G94" s="26"/>
      <c r="H94" s="26"/>
      <c r="I94" s="26"/>
      <c r="J94" s="26"/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5.2" customHeight="1">
      <c r="A95" s="26"/>
      <c r="B95" s="27"/>
      <c r="C95" s="23" t="s">
        <v>20</v>
      </c>
      <c r="D95" s="26"/>
      <c r="E95" s="26"/>
      <c r="F95" s="21" t="str">
        <f>E19</f>
        <v>Obec Jelka, Mierová 959/17, 925 23 Jelka</v>
      </c>
      <c r="G95" s="26"/>
      <c r="H95" s="26"/>
      <c r="I95" s="23" t="s">
        <v>26</v>
      </c>
      <c r="J95" s="24" t="str">
        <f>E25</f>
        <v xml:space="preserve"> </v>
      </c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15.2" customHeight="1">
      <c r="A96" s="26"/>
      <c r="B96" s="27"/>
      <c r="C96" s="23" t="s">
        <v>24</v>
      </c>
      <c r="D96" s="26"/>
      <c r="E96" s="26"/>
      <c r="F96" s="21" t="str">
        <f>IF(E22="","",E22)</f>
        <v>BALA, a.s., Veľká Budafa 66, 930 34 Holice</v>
      </c>
      <c r="G96" s="26"/>
      <c r="H96" s="26"/>
      <c r="I96" s="23" t="s">
        <v>29</v>
      </c>
      <c r="J96" s="24" t="str">
        <f>E28</f>
        <v xml:space="preserve"> </v>
      </c>
      <c r="K96" s="26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9.25" customHeight="1">
      <c r="A98" s="26"/>
      <c r="B98" s="27"/>
      <c r="C98" s="115" t="s">
        <v>199</v>
      </c>
      <c r="D98" s="107"/>
      <c r="E98" s="107"/>
      <c r="F98" s="107"/>
      <c r="G98" s="107"/>
      <c r="H98" s="107"/>
      <c r="I98" s="107"/>
      <c r="J98" s="116" t="s">
        <v>200</v>
      </c>
      <c r="K98" s="107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47" s="2" customFormat="1" ht="10.35" customHeight="1">
      <c r="A99" s="26"/>
      <c r="B99" s="27"/>
      <c r="C99" s="26"/>
      <c r="D99" s="26"/>
      <c r="E99" s="26"/>
      <c r="F99" s="26"/>
      <c r="G99" s="26"/>
      <c r="H99" s="26"/>
      <c r="I99" s="26"/>
      <c r="J99" s="26"/>
      <c r="K99" s="26"/>
      <c r="L99" s="39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</row>
    <row r="100" spans="1:47" s="2" customFormat="1" ht="22.9" customHeight="1">
      <c r="A100" s="26"/>
      <c r="B100" s="27"/>
      <c r="C100" s="117" t="s">
        <v>201</v>
      </c>
      <c r="D100" s="26"/>
      <c r="E100" s="26"/>
      <c r="F100" s="26"/>
      <c r="G100" s="26"/>
      <c r="H100" s="26"/>
      <c r="I100" s="26"/>
      <c r="J100" s="68">
        <f>J135</f>
        <v>32454.75</v>
      </c>
      <c r="K100" s="26"/>
      <c r="L100" s="39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U100" s="14" t="s">
        <v>202</v>
      </c>
    </row>
    <row r="101" spans="1:47" s="9" customFormat="1" ht="24.95" customHeight="1">
      <c r="B101" s="118"/>
      <c r="D101" s="119" t="s">
        <v>203</v>
      </c>
      <c r="E101" s="120"/>
      <c r="F101" s="120"/>
      <c r="G101" s="120"/>
      <c r="H101" s="120"/>
      <c r="I101" s="120"/>
      <c r="J101" s="121">
        <f>J136</f>
        <v>3656.1499999999996</v>
      </c>
      <c r="L101" s="118"/>
    </row>
    <row r="102" spans="1:47" s="10" customFormat="1" ht="19.899999999999999" customHeight="1">
      <c r="B102" s="122"/>
      <c r="D102" s="123" t="s">
        <v>332</v>
      </c>
      <c r="E102" s="124"/>
      <c r="F102" s="124"/>
      <c r="G102" s="124"/>
      <c r="H102" s="124"/>
      <c r="I102" s="124"/>
      <c r="J102" s="125">
        <f>J137</f>
        <v>156.78</v>
      </c>
      <c r="L102" s="122"/>
    </row>
    <row r="103" spans="1:47" s="10" customFormat="1" ht="19.899999999999999" customHeight="1">
      <c r="B103" s="122"/>
      <c r="D103" s="123" t="s">
        <v>335</v>
      </c>
      <c r="E103" s="124"/>
      <c r="F103" s="124"/>
      <c r="G103" s="124"/>
      <c r="H103" s="124"/>
      <c r="I103" s="124"/>
      <c r="J103" s="125">
        <f>J144</f>
        <v>265.36</v>
      </c>
      <c r="L103" s="122"/>
    </row>
    <row r="104" spans="1:47" s="10" customFormat="1" ht="19.899999999999999" customHeight="1">
      <c r="B104" s="122"/>
      <c r="D104" s="123" t="s">
        <v>204</v>
      </c>
      <c r="E104" s="124"/>
      <c r="F104" s="124"/>
      <c r="G104" s="124"/>
      <c r="H104" s="124"/>
      <c r="I104" s="124"/>
      <c r="J104" s="125">
        <f>J146</f>
        <v>3060.8599999999997</v>
      </c>
      <c r="L104" s="122"/>
    </row>
    <row r="105" spans="1:47" s="10" customFormat="1" ht="19.899999999999999" customHeight="1">
      <c r="B105" s="122"/>
      <c r="D105" s="123" t="s">
        <v>206</v>
      </c>
      <c r="E105" s="124"/>
      <c r="F105" s="124"/>
      <c r="G105" s="124"/>
      <c r="H105" s="124"/>
      <c r="I105" s="124"/>
      <c r="J105" s="125">
        <f>J159</f>
        <v>173.15</v>
      </c>
      <c r="L105" s="122"/>
    </row>
    <row r="106" spans="1:47" s="9" customFormat="1" ht="24.95" customHeight="1">
      <c r="B106" s="118"/>
      <c r="D106" s="119" t="s">
        <v>866</v>
      </c>
      <c r="E106" s="120"/>
      <c r="F106" s="120"/>
      <c r="G106" s="120"/>
      <c r="H106" s="120"/>
      <c r="I106" s="120"/>
      <c r="J106" s="121">
        <f>J161</f>
        <v>28798.6</v>
      </c>
      <c r="L106" s="118"/>
    </row>
    <row r="107" spans="1:47" s="10" customFormat="1" ht="19.899999999999999" customHeight="1">
      <c r="B107" s="122"/>
      <c r="D107" s="123" t="s">
        <v>340</v>
      </c>
      <c r="E107" s="124"/>
      <c r="F107" s="124"/>
      <c r="G107" s="124"/>
      <c r="H107" s="124"/>
      <c r="I107" s="124"/>
      <c r="J107" s="125">
        <f>J162</f>
        <v>1929.36</v>
      </c>
      <c r="L107" s="122"/>
    </row>
    <row r="108" spans="1:47" s="10" customFormat="1" ht="19.899999999999999" customHeight="1">
      <c r="B108" s="122"/>
      <c r="D108" s="123" t="s">
        <v>867</v>
      </c>
      <c r="E108" s="124"/>
      <c r="F108" s="124"/>
      <c r="G108" s="124"/>
      <c r="H108" s="124"/>
      <c r="I108" s="124"/>
      <c r="J108" s="125">
        <f>J171</f>
        <v>3878.1199999999994</v>
      </c>
      <c r="L108" s="122"/>
    </row>
    <row r="109" spans="1:47" s="10" customFormat="1" ht="19.899999999999999" customHeight="1">
      <c r="B109" s="122"/>
      <c r="D109" s="123" t="s">
        <v>868</v>
      </c>
      <c r="E109" s="124"/>
      <c r="F109" s="124"/>
      <c r="G109" s="124"/>
      <c r="H109" s="124"/>
      <c r="I109" s="124"/>
      <c r="J109" s="125">
        <f>J200</f>
        <v>13832.07</v>
      </c>
      <c r="L109" s="122"/>
    </row>
    <row r="110" spans="1:47" s="10" customFormat="1" ht="19.899999999999999" customHeight="1">
      <c r="B110" s="122"/>
      <c r="D110" s="123" t="s">
        <v>869</v>
      </c>
      <c r="E110" s="124"/>
      <c r="F110" s="124"/>
      <c r="G110" s="124"/>
      <c r="H110" s="124"/>
      <c r="I110" s="124"/>
      <c r="J110" s="125">
        <f>J239</f>
        <v>8033.9899999999989</v>
      </c>
      <c r="L110" s="122"/>
    </row>
    <row r="111" spans="1:47" s="10" customFormat="1" ht="19.899999999999999" customHeight="1">
      <c r="B111" s="122"/>
      <c r="D111" s="123" t="s">
        <v>211</v>
      </c>
      <c r="E111" s="124"/>
      <c r="F111" s="124"/>
      <c r="G111" s="124"/>
      <c r="H111" s="124"/>
      <c r="I111" s="124"/>
      <c r="J111" s="125">
        <f>J278</f>
        <v>1125.06</v>
      </c>
      <c r="L111" s="122"/>
    </row>
    <row r="112" spans="1:47" s="2" customFormat="1" ht="21.75" customHeight="1">
      <c r="A112" s="26"/>
      <c r="B112" s="27"/>
      <c r="C112" s="26"/>
      <c r="D112" s="26"/>
      <c r="E112" s="26"/>
      <c r="F112" s="26"/>
      <c r="G112" s="26"/>
      <c r="H112" s="26"/>
      <c r="I112" s="26"/>
      <c r="J112" s="26"/>
      <c r="K112" s="26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31" s="2" customFormat="1" ht="6.95" customHeight="1">
      <c r="A113" s="26"/>
      <c r="B113" s="44"/>
      <c r="C113" s="45"/>
      <c r="D113" s="45"/>
      <c r="E113" s="45"/>
      <c r="F113" s="45"/>
      <c r="G113" s="45"/>
      <c r="H113" s="45"/>
      <c r="I113" s="45"/>
      <c r="J113" s="45"/>
      <c r="K113" s="45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7" spans="1:31" s="2" customFormat="1" ht="6.95" customHeight="1">
      <c r="A117" s="26"/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31" s="2" customFormat="1" ht="24.95" customHeight="1">
      <c r="A118" s="26"/>
      <c r="B118" s="27"/>
      <c r="C118" s="18" t="s">
        <v>212</v>
      </c>
      <c r="D118" s="26"/>
      <c r="E118" s="26"/>
      <c r="F118" s="26"/>
      <c r="G118" s="26"/>
      <c r="H118" s="26"/>
      <c r="I118" s="26"/>
      <c r="J118" s="26"/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31" s="2" customFormat="1" ht="6.95" customHeight="1">
      <c r="A119" s="26"/>
      <c r="B119" s="27"/>
      <c r="C119" s="26"/>
      <c r="D119" s="26"/>
      <c r="E119" s="26"/>
      <c r="F119" s="26"/>
      <c r="G119" s="26"/>
      <c r="H119" s="26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31" s="2" customFormat="1" ht="12" customHeight="1">
      <c r="A120" s="26"/>
      <c r="B120" s="27"/>
      <c r="C120" s="23" t="s">
        <v>12</v>
      </c>
      <c r="D120" s="26"/>
      <c r="E120" s="26"/>
      <c r="F120" s="26"/>
      <c r="G120" s="26"/>
      <c r="H120" s="26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31" s="2" customFormat="1" ht="16.5" customHeight="1">
      <c r="A121" s="26"/>
      <c r="B121" s="27"/>
      <c r="C121" s="26"/>
      <c r="D121" s="26"/>
      <c r="E121" s="224" t="str">
        <f>E7</f>
        <v>Prestavba budov zdravotného strediska</v>
      </c>
      <c r="F121" s="225"/>
      <c r="G121" s="225"/>
      <c r="H121" s="225"/>
      <c r="I121" s="26"/>
      <c r="J121" s="26"/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31" s="1" customFormat="1" ht="12" customHeight="1">
      <c r="B122" s="17"/>
      <c r="C122" s="23" t="s">
        <v>192</v>
      </c>
      <c r="L122" s="17"/>
    </row>
    <row r="123" spans="1:31" s="1" customFormat="1" ht="16.5" customHeight="1">
      <c r="B123" s="17"/>
      <c r="E123" s="224" t="s">
        <v>193</v>
      </c>
      <c r="F123" s="206"/>
      <c r="G123" s="206"/>
      <c r="H123" s="206"/>
      <c r="L123" s="17"/>
    </row>
    <row r="124" spans="1:31" s="1" customFormat="1" ht="12" customHeight="1">
      <c r="B124" s="17"/>
      <c r="C124" s="23" t="s">
        <v>194</v>
      </c>
      <c r="L124" s="17"/>
    </row>
    <row r="125" spans="1:31" s="2" customFormat="1" ht="16.5" customHeight="1">
      <c r="A125" s="26"/>
      <c r="B125" s="27"/>
      <c r="C125" s="26"/>
      <c r="D125" s="26"/>
      <c r="E125" s="222" t="s">
        <v>195</v>
      </c>
      <c r="F125" s="223"/>
      <c r="G125" s="223"/>
      <c r="H125" s="223"/>
      <c r="I125" s="26"/>
      <c r="J125" s="26"/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31" s="2" customFormat="1" ht="12" customHeight="1">
      <c r="A126" s="26"/>
      <c r="B126" s="27"/>
      <c r="C126" s="23" t="s">
        <v>196</v>
      </c>
      <c r="D126" s="26"/>
      <c r="E126" s="26"/>
      <c r="F126" s="26"/>
      <c r="G126" s="26"/>
      <c r="H126" s="26"/>
      <c r="I126" s="26"/>
      <c r="J126" s="26"/>
      <c r="K126" s="26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31" s="2" customFormat="1" ht="16.5" customHeight="1">
      <c r="A127" s="26"/>
      <c r="B127" s="27"/>
      <c r="C127" s="26"/>
      <c r="D127" s="26"/>
      <c r="E127" s="189" t="str">
        <f>E13</f>
        <v>SO 01.3-OV - Zdravotechnika - ZS 2.NP</v>
      </c>
      <c r="F127" s="223"/>
      <c r="G127" s="223"/>
      <c r="H127" s="223"/>
      <c r="I127" s="26"/>
      <c r="J127" s="26"/>
      <c r="K127" s="26"/>
      <c r="L127" s="39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</row>
    <row r="128" spans="1:31" s="2" customFormat="1" ht="6.95" customHeight="1">
      <c r="A128" s="26"/>
      <c r="B128" s="27"/>
      <c r="C128" s="26"/>
      <c r="D128" s="26"/>
      <c r="E128" s="26"/>
      <c r="F128" s="26"/>
      <c r="G128" s="26"/>
      <c r="H128" s="26"/>
      <c r="I128" s="26"/>
      <c r="J128" s="26"/>
      <c r="K128" s="26"/>
      <c r="L128" s="39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</row>
    <row r="129" spans="1:65" s="2" customFormat="1" ht="12" customHeight="1">
      <c r="A129" s="26"/>
      <c r="B129" s="27"/>
      <c r="C129" s="23" t="s">
        <v>16</v>
      </c>
      <c r="D129" s="26"/>
      <c r="E129" s="26"/>
      <c r="F129" s="21" t="str">
        <f>F16</f>
        <v>kú: Jelka,p.č.:1174/1,4,24,25</v>
      </c>
      <c r="G129" s="26"/>
      <c r="H129" s="26"/>
      <c r="I129" s="23" t="s">
        <v>18</v>
      </c>
      <c r="J129" s="52" t="str">
        <f>IF(J16="","",J16)</f>
        <v>12. 5. 2022</v>
      </c>
      <c r="K129" s="26"/>
      <c r="L129" s="39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</row>
    <row r="130" spans="1:65" s="2" customFormat="1" ht="6.95" customHeight="1">
      <c r="A130" s="26"/>
      <c r="B130" s="27"/>
      <c r="C130" s="26"/>
      <c r="D130" s="26"/>
      <c r="E130" s="26"/>
      <c r="F130" s="26"/>
      <c r="G130" s="26"/>
      <c r="H130" s="26"/>
      <c r="I130" s="26"/>
      <c r="J130" s="26"/>
      <c r="K130" s="26"/>
      <c r="L130" s="39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</row>
    <row r="131" spans="1:65" s="2" customFormat="1" ht="15.2" customHeight="1">
      <c r="A131" s="26"/>
      <c r="B131" s="27"/>
      <c r="C131" s="23" t="s">
        <v>20</v>
      </c>
      <c r="D131" s="26"/>
      <c r="E131" s="26"/>
      <c r="F131" s="21" t="str">
        <f>E19</f>
        <v>Obec Jelka, Mierová 959/17, 925 23 Jelka</v>
      </c>
      <c r="G131" s="26"/>
      <c r="H131" s="26"/>
      <c r="I131" s="23" t="s">
        <v>26</v>
      </c>
      <c r="J131" s="24" t="str">
        <f>E25</f>
        <v xml:space="preserve"> </v>
      </c>
      <c r="K131" s="26"/>
      <c r="L131" s="39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</row>
    <row r="132" spans="1:65" s="2" customFormat="1" ht="15.2" customHeight="1">
      <c r="A132" s="26"/>
      <c r="B132" s="27"/>
      <c r="C132" s="23" t="s">
        <v>24</v>
      </c>
      <c r="D132" s="26"/>
      <c r="E132" s="26"/>
      <c r="F132" s="21" t="str">
        <f>IF(E22="","",E22)</f>
        <v>BALA, a.s., Veľká Budafa 66, 930 34 Holice</v>
      </c>
      <c r="G132" s="26"/>
      <c r="H132" s="26"/>
      <c r="I132" s="23" t="s">
        <v>29</v>
      </c>
      <c r="J132" s="24" t="str">
        <f>E28</f>
        <v xml:space="preserve"> </v>
      </c>
      <c r="K132" s="26"/>
      <c r="L132" s="39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</row>
    <row r="133" spans="1:65" s="2" customFormat="1" ht="10.35" customHeight="1">
      <c r="A133" s="26"/>
      <c r="B133" s="27"/>
      <c r="C133" s="26"/>
      <c r="D133" s="26"/>
      <c r="E133" s="26"/>
      <c r="F133" s="26"/>
      <c r="G133" s="26"/>
      <c r="H133" s="26"/>
      <c r="I133" s="26"/>
      <c r="J133" s="26"/>
      <c r="K133" s="26"/>
      <c r="L133" s="39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</row>
    <row r="134" spans="1:65" s="11" customFormat="1" ht="29.25" customHeight="1">
      <c r="A134" s="126"/>
      <c r="B134" s="127"/>
      <c r="C134" s="128" t="s">
        <v>213</v>
      </c>
      <c r="D134" s="129" t="s">
        <v>56</v>
      </c>
      <c r="E134" s="129" t="s">
        <v>52</v>
      </c>
      <c r="F134" s="129" t="s">
        <v>53</v>
      </c>
      <c r="G134" s="129" t="s">
        <v>214</v>
      </c>
      <c r="H134" s="129" t="s">
        <v>215</v>
      </c>
      <c r="I134" s="129" t="s">
        <v>216</v>
      </c>
      <c r="J134" s="130" t="s">
        <v>200</v>
      </c>
      <c r="K134" s="131" t="s">
        <v>217</v>
      </c>
      <c r="L134" s="132"/>
      <c r="M134" s="59" t="s">
        <v>1</v>
      </c>
      <c r="N134" s="60" t="s">
        <v>35</v>
      </c>
      <c r="O134" s="60" t="s">
        <v>218</v>
      </c>
      <c r="P134" s="60" t="s">
        <v>219</v>
      </c>
      <c r="Q134" s="60" t="s">
        <v>220</v>
      </c>
      <c r="R134" s="60" t="s">
        <v>221</v>
      </c>
      <c r="S134" s="60" t="s">
        <v>222</v>
      </c>
      <c r="T134" s="61" t="s">
        <v>223</v>
      </c>
      <c r="U134" s="126"/>
      <c r="V134" s="126"/>
      <c r="W134" s="126"/>
      <c r="X134" s="126"/>
      <c r="Y134" s="126"/>
      <c r="Z134" s="126"/>
      <c r="AA134" s="126"/>
      <c r="AB134" s="126"/>
      <c r="AC134" s="126"/>
      <c r="AD134" s="126"/>
      <c r="AE134" s="126"/>
    </row>
    <row r="135" spans="1:65" s="2" customFormat="1" ht="22.9" customHeight="1">
      <c r="A135" s="26"/>
      <c r="B135" s="27"/>
      <c r="C135" s="66" t="s">
        <v>201</v>
      </c>
      <c r="D135" s="26"/>
      <c r="E135" s="26"/>
      <c r="F135" s="26"/>
      <c r="G135" s="26"/>
      <c r="H135" s="26"/>
      <c r="I135" s="26"/>
      <c r="J135" s="133">
        <f>BK135</f>
        <v>32454.75</v>
      </c>
      <c r="K135" s="26"/>
      <c r="L135" s="27"/>
      <c r="M135" s="62"/>
      <c r="N135" s="53"/>
      <c r="O135" s="63"/>
      <c r="P135" s="134">
        <f>P136+P161</f>
        <v>0</v>
      </c>
      <c r="Q135" s="63"/>
      <c r="R135" s="134">
        <f>R136+R161</f>
        <v>0</v>
      </c>
      <c r="S135" s="63"/>
      <c r="T135" s="135">
        <f>T136+T161</f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T135" s="14" t="s">
        <v>70</v>
      </c>
      <c r="AU135" s="14" t="s">
        <v>202</v>
      </c>
      <c r="BK135" s="136">
        <f>BK136+BK161</f>
        <v>32454.75</v>
      </c>
    </row>
    <row r="136" spans="1:65" s="12" customFormat="1" ht="25.9" customHeight="1">
      <c r="B136" s="137"/>
      <c r="D136" s="138" t="s">
        <v>70</v>
      </c>
      <c r="E136" s="139" t="s">
        <v>224</v>
      </c>
      <c r="F136" s="139" t="s">
        <v>225</v>
      </c>
      <c r="J136" s="140">
        <f>BK136</f>
        <v>3656.1499999999996</v>
      </c>
      <c r="L136" s="137"/>
      <c r="M136" s="141"/>
      <c r="N136" s="142"/>
      <c r="O136" s="142"/>
      <c r="P136" s="143">
        <f>P137+P144+P146+P159</f>
        <v>0</v>
      </c>
      <c r="Q136" s="142"/>
      <c r="R136" s="143">
        <f>R137+R144+R146+R159</f>
        <v>0</v>
      </c>
      <c r="S136" s="142"/>
      <c r="T136" s="144">
        <f>T137+T144+T146+T159</f>
        <v>0</v>
      </c>
      <c r="AR136" s="138" t="s">
        <v>78</v>
      </c>
      <c r="AT136" s="145" t="s">
        <v>70</v>
      </c>
      <c r="AU136" s="145" t="s">
        <v>71</v>
      </c>
      <c r="AY136" s="138" t="s">
        <v>226</v>
      </c>
      <c r="BK136" s="146">
        <f>BK137+BK144+BK146+BK159</f>
        <v>3656.1499999999996</v>
      </c>
    </row>
    <row r="137" spans="1:65" s="12" customFormat="1" ht="22.9" customHeight="1">
      <c r="B137" s="137"/>
      <c r="D137" s="138" t="s">
        <v>70</v>
      </c>
      <c r="E137" s="147" t="s">
        <v>78</v>
      </c>
      <c r="F137" s="147" t="s">
        <v>349</v>
      </c>
      <c r="J137" s="148">
        <f>BK137</f>
        <v>156.78</v>
      </c>
      <c r="L137" s="137"/>
      <c r="M137" s="141"/>
      <c r="N137" s="142"/>
      <c r="O137" s="142"/>
      <c r="P137" s="143">
        <f>SUM(P138:P143)</f>
        <v>0</v>
      </c>
      <c r="Q137" s="142"/>
      <c r="R137" s="143">
        <f>SUM(R138:R143)</f>
        <v>0</v>
      </c>
      <c r="S137" s="142"/>
      <c r="T137" s="144">
        <f>SUM(T138:T143)</f>
        <v>0</v>
      </c>
      <c r="AR137" s="138" t="s">
        <v>78</v>
      </c>
      <c r="AT137" s="145" t="s">
        <v>70</v>
      </c>
      <c r="AU137" s="145" t="s">
        <v>78</v>
      </c>
      <c r="AY137" s="138" t="s">
        <v>226</v>
      </c>
      <c r="BK137" s="146">
        <f>SUM(BK138:BK143)</f>
        <v>156.78</v>
      </c>
    </row>
    <row r="138" spans="1:65" s="2" customFormat="1" ht="24.2" customHeight="1">
      <c r="A138" s="26"/>
      <c r="B138" s="149"/>
      <c r="C138" s="150" t="s">
        <v>78</v>
      </c>
      <c r="D138" s="150" t="s">
        <v>229</v>
      </c>
      <c r="E138" s="151" t="s">
        <v>870</v>
      </c>
      <c r="F138" s="152" t="s">
        <v>871</v>
      </c>
      <c r="G138" s="153" t="s">
        <v>352</v>
      </c>
      <c r="H138" s="154">
        <v>1.64</v>
      </c>
      <c r="I138" s="155">
        <v>44.12</v>
      </c>
      <c r="J138" s="155">
        <f t="shared" ref="J138:J143" si="0">ROUND(I138*H138,2)</f>
        <v>72.36</v>
      </c>
      <c r="K138" s="156"/>
      <c r="L138" s="27"/>
      <c r="M138" s="157" t="s">
        <v>1</v>
      </c>
      <c r="N138" s="158" t="s">
        <v>37</v>
      </c>
      <c r="O138" s="159">
        <v>0</v>
      </c>
      <c r="P138" s="159">
        <f t="shared" ref="P138:P143" si="1">O138*H138</f>
        <v>0</v>
      </c>
      <c r="Q138" s="159">
        <v>0</v>
      </c>
      <c r="R138" s="159">
        <f t="shared" ref="R138:R143" si="2">Q138*H138</f>
        <v>0</v>
      </c>
      <c r="S138" s="159">
        <v>0</v>
      </c>
      <c r="T138" s="160">
        <f t="shared" ref="T138:T143" si="3">S138*H138</f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233</v>
      </c>
      <c r="AT138" s="161" t="s">
        <v>229</v>
      </c>
      <c r="AU138" s="161" t="s">
        <v>83</v>
      </c>
      <c r="AY138" s="14" t="s">
        <v>226</v>
      </c>
      <c r="BE138" s="162">
        <f t="shared" ref="BE138:BE143" si="4">IF(N138="základná",J138,0)</f>
        <v>0</v>
      </c>
      <c r="BF138" s="162">
        <f t="shared" ref="BF138:BF143" si="5">IF(N138="znížená",J138,0)</f>
        <v>72.36</v>
      </c>
      <c r="BG138" s="162">
        <f t="shared" ref="BG138:BG143" si="6">IF(N138="zákl. prenesená",J138,0)</f>
        <v>0</v>
      </c>
      <c r="BH138" s="162">
        <f t="shared" ref="BH138:BH143" si="7">IF(N138="zníž. prenesená",J138,0)</f>
        <v>0</v>
      </c>
      <c r="BI138" s="162">
        <f t="shared" ref="BI138:BI143" si="8">IF(N138="nulová",J138,0)</f>
        <v>0</v>
      </c>
      <c r="BJ138" s="14" t="s">
        <v>83</v>
      </c>
      <c r="BK138" s="162">
        <f t="shared" ref="BK138:BK143" si="9">ROUND(I138*H138,2)</f>
        <v>72.36</v>
      </c>
      <c r="BL138" s="14" t="s">
        <v>233</v>
      </c>
      <c r="BM138" s="161" t="s">
        <v>83</v>
      </c>
    </row>
    <row r="139" spans="1:65" s="2" customFormat="1" ht="24.2" customHeight="1">
      <c r="A139" s="26"/>
      <c r="B139" s="149"/>
      <c r="C139" s="150" t="s">
        <v>83</v>
      </c>
      <c r="D139" s="150" t="s">
        <v>229</v>
      </c>
      <c r="E139" s="151" t="s">
        <v>355</v>
      </c>
      <c r="F139" s="152" t="s">
        <v>356</v>
      </c>
      <c r="G139" s="153" t="s">
        <v>352</v>
      </c>
      <c r="H139" s="154">
        <v>1.35</v>
      </c>
      <c r="I139" s="155">
        <v>1.72</v>
      </c>
      <c r="J139" s="155">
        <f t="shared" si="0"/>
        <v>2.3199999999999998</v>
      </c>
      <c r="K139" s="156"/>
      <c r="L139" s="27"/>
      <c r="M139" s="157" t="s">
        <v>1</v>
      </c>
      <c r="N139" s="158" t="s">
        <v>37</v>
      </c>
      <c r="O139" s="159">
        <v>0</v>
      </c>
      <c r="P139" s="159">
        <f t="shared" si="1"/>
        <v>0</v>
      </c>
      <c r="Q139" s="159">
        <v>0</v>
      </c>
      <c r="R139" s="159">
        <f t="shared" si="2"/>
        <v>0</v>
      </c>
      <c r="S139" s="159">
        <v>0</v>
      </c>
      <c r="T139" s="160">
        <f t="shared" si="3"/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233</v>
      </c>
      <c r="AT139" s="161" t="s">
        <v>229</v>
      </c>
      <c r="AU139" s="161" t="s">
        <v>83</v>
      </c>
      <c r="AY139" s="14" t="s">
        <v>226</v>
      </c>
      <c r="BE139" s="162">
        <f t="shared" si="4"/>
        <v>0</v>
      </c>
      <c r="BF139" s="162">
        <f t="shared" si="5"/>
        <v>2.3199999999999998</v>
      </c>
      <c r="BG139" s="162">
        <f t="shared" si="6"/>
        <v>0</v>
      </c>
      <c r="BH139" s="162">
        <f t="shared" si="7"/>
        <v>0</v>
      </c>
      <c r="BI139" s="162">
        <f t="shared" si="8"/>
        <v>0</v>
      </c>
      <c r="BJ139" s="14" t="s">
        <v>83</v>
      </c>
      <c r="BK139" s="162">
        <f t="shared" si="9"/>
        <v>2.3199999999999998</v>
      </c>
      <c r="BL139" s="14" t="s">
        <v>233</v>
      </c>
      <c r="BM139" s="161" t="s">
        <v>233</v>
      </c>
    </row>
    <row r="140" spans="1:65" s="2" customFormat="1" ht="24.2" customHeight="1">
      <c r="A140" s="26"/>
      <c r="B140" s="149"/>
      <c r="C140" s="150" t="s">
        <v>88</v>
      </c>
      <c r="D140" s="150" t="s">
        <v>229</v>
      </c>
      <c r="E140" s="151" t="s">
        <v>872</v>
      </c>
      <c r="F140" s="152" t="s">
        <v>873</v>
      </c>
      <c r="G140" s="153" t="s">
        <v>352</v>
      </c>
      <c r="H140" s="154">
        <v>0.28999999999999998</v>
      </c>
      <c r="I140" s="155">
        <v>3.8</v>
      </c>
      <c r="J140" s="155">
        <f t="shared" si="0"/>
        <v>1.1000000000000001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 t="shared" si="1"/>
        <v>0</v>
      </c>
      <c r="Q140" s="159">
        <v>0</v>
      </c>
      <c r="R140" s="159">
        <f t="shared" si="2"/>
        <v>0</v>
      </c>
      <c r="S140" s="159">
        <v>0</v>
      </c>
      <c r="T140" s="160">
        <f t="shared" si="3"/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233</v>
      </c>
      <c r="AT140" s="161" t="s">
        <v>229</v>
      </c>
      <c r="AU140" s="161" t="s">
        <v>83</v>
      </c>
      <c r="AY140" s="14" t="s">
        <v>226</v>
      </c>
      <c r="BE140" s="162">
        <f t="shared" si="4"/>
        <v>0</v>
      </c>
      <c r="BF140" s="162">
        <f t="shared" si="5"/>
        <v>1.1000000000000001</v>
      </c>
      <c r="BG140" s="162">
        <f t="shared" si="6"/>
        <v>0</v>
      </c>
      <c r="BH140" s="162">
        <f t="shared" si="7"/>
        <v>0</v>
      </c>
      <c r="BI140" s="162">
        <f t="shared" si="8"/>
        <v>0</v>
      </c>
      <c r="BJ140" s="14" t="s">
        <v>83</v>
      </c>
      <c r="BK140" s="162">
        <f t="shared" si="9"/>
        <v>1.1000000000000001</v>
      </c>
      <c r="BL140" s="14" t="s">
        <v>233</v>
      </c>
      <c r="BM140" s="161" t="s">
        <v>239</v>
      </c>
    </row>
    <row r="141" spans="1:65" s="2" customFormat="1" ht="33" customHeight="1">
      <c r="A141" s="26"/>
      <c r="B141" s="149"/>
      <c r="C141" s="150" t="s">
        <v>233</v>
      </c>
      <c r="D141" s="150" t="s">
        <v>229</v>
      </c>
      <c r="E141" s="151" t="s">
        <v>874</v>
      </c>
      <c r="F141" s="152" t="s">
        <v>875</v>
      </c>
      <c r="G141" s="153" t="s">
        <v>352</v>
      </c>
      <c r="H141" s="154">
        <v>0.9</v>
      </c>
      <c r="I141" s="155">
        <v>17.57</v>
      </c>
      <c r="J141" s="155">
        <f t="shared" si="0"/>
        <v>15.81</v>
      </c>
      <c r="K141" s="156"/>
      <c r="L141" s="27"/>
      <c r="M141" s="157" t="s">
        <v>1</v>
      </c>
      <c r="N141" s="158" t="s">
        <v>37</v>
      </c>
      <c r="O141" s="159">
        <v>0</v>
      </c>
      <c r="P141" s="159">
        <f t="shared" si="1"/>
        <v>0</v>
      </c>
      <c r="Q141" s="159">
        <v>0</v>
      </c>
      <c r="R141" s="159">
        <f t="shared" si="2"/>
        <v>0</v>
      </c>
      <c r="S141" s="159">
        <v>0</v>
      </c>
      <c r="T141" s="160">
        <f t="shared" si="3"/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233</v>
      </c>
      <c r="AT141" s="161" t="s">
        <v>229</v>
      </c>
      <c r="AU141" s="161" t="s">
        <v>83</v>
      </c>
      <c r="AY141" s="14" t="s">
        <v>226</v>
      </c>
      <c r="BE141" s="162">
        <f t="shared" si="4"/>
        <v>0</v>
      </c>
      <c r="BF141" s="162">
        <f t="shared" si="5"/>
        <v>15.81</v>
      </c>
      <c r="BG141" s="162">
        <f t="shared" si="6"/>
        <v>0</v>
      </c>
      <c r="BH141" s="162">
        <f t="shared" si="7"/>
        <v>0</v>
      </c>
      <c r="BI141" s="162">
        <f t="shared" si="8"/>
        <v>0</v>
      </c>
      <c r="BJ141" s="14" t="s">
        <v>83</v>
      </c>
      <c r="BK141" s="162">
        <f t="shared" si="9"/>
        <v>15.81</v>
      </c>
      <c r="BL141" s="14" t="s">
        <v>233</v>
      </c>
      <c r="BM141" s="161" t="s">
        <v>243</v>
      </c>
    </row>
    <row r="142" spans="1:65" s="2" customFormat="1" ht="16.5" customHeight="1">
      <c r="A142" s="26"/>
      <c r="B142" s="149"/>
      <c r="C142" s="167" t="s">
        <v>244</v>
      </c>
      <c r="D142" s="167" t="s">
        <v>362</v>
      </c>
      <c r="E142" s="168" t="s">
        <v>876</v>
      </c>
      <c r="F142" s="169" t="s">
        <v>877</v>
      </c>
      <c r="G142" s="170" t="s">
        <v>242</v>
      </c>
      <c r="H142" s="171">
        <v>2.2949999999999999</v>
      </c>
      <c r="I142" s="172">
        <v>17.600000000000001</v>
      </c>
      <c r="J142" s="172">
        <f t="shared" si="0"/>
        <v>40.39</v>
      </c>
      <c r="K142" s="173"/>
      <c r="L142" s="174"/>
      <c r="M142" s="175" t="s">
        <v>1</v>
      </c>
      <c r="N142" s="176" t="s">
        <v>37</v>
      </c>
      <c r="O142" s="159">
        <v>0</v>
      </c>
      <c r="P142" s="159">
        <f t="shared" si="1"/>
        <v>0</v>
      </c>
      <c r="Q142" s="159">
        <v>0</v>
      </c>
      <c r="R142" s="159">
        <f t="shared" si="2"/>
        <v>0</v>
      </c>
      <c r="S142" s="159">
        <v>0</v>
      </c>
      <c r="T142" s="160">
        <f t="shared" si="3"/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243</v>
      </c>
      <c r="AT142" s="161" t="s">
        <v>362</v>
      </c>
      <c r="AU142" s="161" t="s">
        <v>83</v>
      </c>
      <c r="AY142" s="14" t="s">
        <v>226</v>
      </c>
      <c r="BE142" s="162">
        <f t="shared" si="4"/>
        <v>0</v>
      </c>
      <c r="BF142" s="162">
        <f t="shared" si="5"/>
        <v>40.39</v>
      </c>
      <c r="BG142" s="162">
        <f t="shared" si="6"/>
        <v>0</v>
      </c>
      <c r="BH142" s="162">
        <f t="shared" si="7"/>
        <v>0</v>
      </c>
      <c r="BI142" s="162">
        <f t="shared" si="8"/>
        <v>0</v>
      </c>
      <c r="BJ142" s="14" t="s">
        <v>83</v>
      </c>
      <c r="BK142" s="162">
        <f t="shared" si="9"/>
        <v>40.39</v>
      </c>
      <c r="BL142" s="14" t="s">
        <v>233</v>
      </c>
      <c r="BM142" s="161" t="s">
        <v>247</v>
      </c>
    </row>
    <row r="143" spans="1:65" s="2" customFormat="1" ht="37.9" customHeight="1">
      <c r="A143" s="26"/>
      <c r="B143" s="149"/>
      <c r="C143" s="150" t="s">
        <v>239</v>
      </c>
      <c r="D143" s="150" t="s">
        <v>229</v>
      </c>
      <c r="E143" s="151" t="s">
        <v>878</v>
      </c>
      <c r="F143" s="152" t="s">
        <v>879</v>
      </c>
      <c r="G143" s="153" t="s">
        <v>352</v>
      </c>
      <c r="H143" s="154">
        <v>0.45</v>
      </c>
      <c r="I143" s="155">
        <v>55.12</v>
      </c>
      <c r="J143" s="155">
        <f t="shared" si="0"/>
        <v>24.8</v>
      </c>
      <c r="K143" s="156"/>
      <c r="L143" s="27"/>
      <c r="M143" s="157" t="s">
        <v>1</v>
      </c>
      <c r="N143" s="158" t="s">
        <v>37</v>
      </c>
      <c r="O143" s="159">
        <v>0</v>
      </c>
      <c r="P143" s="159">
        <f t="shared" si="1"/>
        <v>0</v>
      </c>
      <c r="Q143" s="159">
        <v>0</v>
      </c>
      <c r="R143" s="159">
        <f t="shared" si="2"/>
        <v>0</v>
      </c>
      <c r="S143" s="159">
        <v>0</v>
      </c>
      <c r="T143" s="160">
        <f t="shared" si="3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233</v>
      </c>
      <c r="AT143" s="161" t="s">
        <v>229</v>
      </c>
      <c r="AU143" s="161" t="s">
        <v>83</v>
      </c>
      <c r="AY143" s="14" t="s">
        <v>226</v>
      </c>
      <c r="BE143" s="162">
        <f t="shared" si="4"/>
        <v>0</v>
      </c>
      <c r="BF143" s="162">
        <f t="shared" si="5"/>
        <v>24.8</v>
      </c>
      <c r="BG143" s="162">
        <f t="shared" si="6"/>
        <v>0</v>
      </c>
      <c r="BH143" s="162">
        <f t="shared" si="7"/>
        <v>0</v>
      </c>
      <c r="BI143" s="162">
        <f t="shared" si="8"/>
        <v>0</v>
      </c>
      <c r="BJ143" s="14" t="s">
        <v>83</v>
      </c>
      <c r="BK143" s="162">
        <f t="shared" si="9"/>
        <v>24.8</v>
      </c>
      <c r="BL143" s="14" t="s">
        <v>233</v>
      </c>
      <c r="BM143" s="161" t="s">
        <v>250</v>
      </c>
    </row>
    <row r="144" spans="1:65" s="12" customFormat="1" ht="22.9" customHeight="1">
      <c r="B144" s="137"/>
      <c r="D144" s="138" t="s">
        <v>70</v>
      </c>
      <c r="E144" s="147" t="s">
        <v>239</v>
      </c>
      <c r="F144" s="147" t="s">
        <v>392</v>
      </c>
      <c r="J144" s="148">
        <f>BK144</f>
        <v>265.36</v>
      </c>
      <c r="L144" s="137"/>
      <c r="M144" s="141"/>
      <c r="N144" s="142"/>
      <c r="O144" s="142"/>
      <c r="P144" s="143">
        <f>P145</f>
        <v>0</v>
      </c>
      <c r="Q144" s="142"/>
      <c r="R144" s="143">
        <f>R145</f>
        <v>0</v>
      </c>
      <c r="S144" s="142"/>
      <c r="T144" s="144">
        <f>T145</f>
        <v>0</v>
      </c>
      <c r="AR144" s="138" t="s">
        <v>78</v>
      </c>
      <c r="AT144" s="145" t="s">
        <v>70</v>
      </c>
      <c r="AU144" s="145" t="s">
        <v>78</v>
      </c>
      <c r="AY144" s="138" t="s">
        <v>226</v>
      </c>
      <c r="BK144" s="146">
        <f>BK145</f>
        <v>265.36</v>
      </c>
    </row>
    <row r="145" spans="1:65" s="2" customFormat="1" ht="24.2" customHeight="1">
      <c r="A145" s="26"/>
      <c r="B145" s="149"/>
      <c r="C145" s="150" t="s">
        <v>251</v>
      </c>
      <c r="D145" s="150" t="s">
        <v>229</v>
      </c>
      <c r="E145" s="151" t="s">
        <v>880</v>
      </c>
      <c r="F145" s="152" t="s">
        <v>881</v>
      </c>
      <c r="G145" s="153" t="s">
        <v>238</v>
      </c>
      <c r="H145" s="154">
        <v>22.7</v>
      </c>
      <c r="I145" s="155">
        <v>11.69</v>
      </c>
      <c r="J145" s="155">
        <f>ROUND(I145*H145,2)</f>
        <v>265.36</v>
      </c>
      <c r="K145" s="156"/>
      <c r="L145" s="27"/>
      <c r="M145" s="157" t="s">
        <v>1</v>
      </c>
      <c r="N145" s="158" t="s">
        <v>37</v>
      </c>
      <c r="O145" s="159">
        <v>0</v>
      </c>
      <c r="P145" s="159">
        <f>O145*H145</f>
        <v>0</v>
      </c>
      <c r="Q145" s="159">
        <v>0</v>
      </c>
      <c r="R145" s="159">
        <f>Q145*H145</f>
        <v>0</v>
      </c>
      <c r="S145" s="159">
        <v>0</v>
      </c>
      <c r="T145" s="160">
        <f>S145*H145</f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233</v>
      </c>
      <c r="AT145" s="161" t="s">
        <v>229</v>
      </c>
      <c r="AU145" s="161" t="s">
        <v>83</v>
      </c>
      <c r="AY145" s="14" t="s">
        <v>226</v>
      </c>
      <c r="BE145" s="162">
        <f>IF(N145="základná",J145,0)</f>
        <v>0</v>
      </c>
      <c r="BF145" s="162">
        <f>IF(N145="znížená",J145,0)</f>
        <v>265.36</v>
      </c>
      <c r="BG145" s="162">
        <f>IF(N145="zákl. prenesená",J145,0)</f>
        <v>0</v>
      </c>
      <c r="BH145" s="162">
        <f>IF(N145="zníž. prenesená",J145,0)</f>
        <v>0</v>
      </c>
      <c r="BI145" s="162">
        <f>IF(N145="nulová",J145,0)</f>
        <v>0</v>
      </c>
      <c r="BJ145" s="14" t="s">
        <v>83</v>
      </c>
      <c r="BK145" s="162">
        <f>ROUND(I145*H145,2)</f>
        <v>265.36</v>
      </c>
      <c r="BL145" s="14" t="s">
        <v>233</v>
      </c>
      <c r="BM145" s="161" t="s">
        <v>254</v>
      </c>
    </row>
    <row r="146" spans="1:65" s="12" customFormat="1" ht="22.9" customHeight="1">
      <c r="B146" s="137"/>
      <c r="D146" s="138" t="s">
        <v>70</v>
      </c>
      <c r="E146" s="147" t="s">
        <v>227</v>
      </c>
      <c r="F146" s="147" t="s">
        <v>228</v>
      </c>
      <c r="J146" s="148">
        <f>BK146</f>
        <v>3060.8599999999997</v>
      </c>
      <c r="L146" s="137"/>
      <c r="M146" s="141"/>
      <c r="N146" s="142"/>
      <c r="O146" s="142"/>
      <c r="P146" s="143">
        <f>SUM(P147:P158)</f>
        <v>0</v>
      </c>
      <c r="Q146" s="142"/>
      <c r="R146" s="143">
        <f>SUM(R147:R158)</f>
        <v>0</v>
      </c>
      <c r="S146" s="142"/>
      <c r="T146" s="144">
        <f>SUM(T147:T158)</f>
        <v>0</v>
      </c>
      <c r="AR146" s="138" t="s">
        <v>78</v>
      </c>
      <c r="AT146" s="145" t="s">
        <v>70</v>
      </c>
      <c r="AU146" s="145" t="s">
        <v>78</v>
      </c>
      <c r="AY146" s="138" t="s">
        <v>226</v>
      </c>
      <c r="BK146" s="146">
        <f>SUM(BK147:BK158)</f>
        <v>3060.8599999999997</v>
      </c>
    </row>
    <row r="147" spans="1:65" s="2" customFormat="1" ht="24.2" customHeight="1">
      <c r="A147" s="26"/>
      <c r="B147" s="149"/>
      <c r="C147" s="150" t="s">
        <v>243</v>
      </c>
      <c r="D147" s="150" t="s">
        <v>229</v>
      </c>
      <c r="E147" s="151" t="s">
        <v>481</v>
      </c>
      <c r="F147" s="152" t="s">
        <v>482</v>
      </c>
      <c r="G147" s="153" t="s">
        <v>238</v>
      </c>
      <c r="H147" s="154">
        <v>54</v>
      </c>
      <c r="I147" s="155">
        <v>3.52</v>
      </c>
      <c r="J147" s="155">
        <f t="shared" ref="J147:J158" si="10">ROUND(I147*H147,2)</f>
        <v>190.08</v>
      </c>
      <c r="K147" s="156"/>
      <c r="L147" s="27"/>
      <c r="M147" s="157" t="s">
        <v>1</v>
      </c>
      <c r="N147" s="158" t="s">
        <v>37</v>
      </c>
      <c r="O147" s="159">
        <v>0</v>
      </c>
      <c r="P147" s="159">
        <f t="shared" ref="P147:P158" si="11">O147*H147</f>
        <v>0</v>
      </c>
      <c r="Q147" s="159">
        <v>0</v>
      </c>
      <c r="R147" s="159">
        <f t="shared" ref="R147:R158" si="12">Q147*H147</f>
        <v>0</v>
      </c>
      <c r="S147" s="159">
        <v>0</v>
      </c>
      <c r="T147" s="160">
        <f t="shared" ref="T147:T158" si="13">S147*H147</f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233</v>
      </c>
      <c r="AT147" s="161" t="s">
        <v>229</v>
      </c>
      <c r="AU147" s="161" t="s">
        <v>83</v>
      </c>
      <c r="AY147" s="14" t="s">
        <v>226</v>
      </c>
      <c r="BE147" s="162">
        <f t="shared" ref="BE147:BE158" si="14">IF(N147="základná",J147,0)</f>
        <v>0</v>
      </c>
      <c r="BF147" s="162">
        <f t="shared" ref="BF147:BF158" si="15">IF(N147="znížená",J147,0)</f>
        <v>190.08</v>
      </c>
      <c r="BG147" s="162">
        <f t="shared" ref="BG147:BG158" si="16">IF(N147="zákl. prenesená",J147,0)</f>
        <v>0</v>
      </c>
      <c r="BH147" s="162">
        <f t="shared" ref="BH147:BH158" si="17">IF(N147="zníž. prenesená",J147,0)</f>
        <v>0</v>
      </c>
      <c r="BI147" s="162">
        <f t="shared" ref="BI147:BI158" si="18">IF(N147="nulová",J147,0)</f>
        <v>0</v>
      </c>
      <c r="BJ147" s="14" t="s">
        <v>83</v>
      </c>
      <c r="BK147" s="162">
        <f t="shared" ref="BK147:BK158" si="19">ROUND(I147*H147,2)</f>
        <v>190.08</v>
      </c>
      <c r="BL147" s="14" t="s">
        <v>233</v>
      </c>
      <c r="BM147" s="161" t="s">
        <v>257</v>
      </c>
    </row>
    <row r="148" spans="1:65" s="2" customFormat="1" ht="24.2" customHeight="1">
      <c r="A148" s="26"/>
      <c r="B148" s="149"/>
      <c r="C148" s="150" t="s">
        <v>227</v>
      </c>
      <c r="D148" s="150" t="s">
        <v>229</v>
      </c>
      <c r="E148" s="151" t="s">
        <v>882</v>
      </c>
      <c r="F148" s="152" t="s">
        <v>883</v>
      </c>
      <c r="G148" s="153" t="s">
        <v>269</v>
      </c>
      <c r="H148" s="154">
        <v>7</v>
      </c>
      <c r="I148" s="155">
        <v>4.1500000000000004</v>
      </c>
      <c r="J148" s="155">
        <f t="shared" si="10"/>
        <v>29.05</v>
      </c>
      <c r="K148" s="156"/>
      <c r="L148" s="27"/>
      <c r="M148" s="157" t="s">
        <v>1</v>
      </c>
      <c r="N148" s="158" t="s">
        <v>37</v>
      </c>
      <c r="O148" s="159">
        <v>0</v>
      </c>
      <c r="P148" s="159">
        <f t="shared" si="11"/>
        <v>0</v>
      </c>
      <c r="Q148" s="159">
        <v>0</v>
      </c>
      <c r="R148" s="159">
        <f t="shared" si="12"/>
        <v>0</v>
      </c>
      <c r="S148" s="159">
        <v>0</v>
      </c>
      <c r="T148" s="160">
        <f t="shared" si="1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233</v>
      </c>
      <c r="AT148" s="161" t="s">
        <v>229</v>
      </c>
      <c r="AU148" s="161" t="s">
        <v>83</v>
      </c>
      <c r="AY148" s="14" t="s">
        <v>226</v>
      </c>
      <c r="BE148" s="162">
        <f t="shared" si="14"/>
        <v>0</v>
      </c>
      <c r="BF148" s="162">
        <f t="shared" si="15"/>
        <v>29.05</v>
      </c>
      <c r="BG148" s="162">
        <f t="shared" si="16"/>
        <v>0</v>
      </c>
      <c r="BH148" s="162">
        <f t="shared" si="17"/>
        <v>0</v>
      </c>
      <c r="BI148" s="162">
        <f t="shared" si="18"/>
        <v>0</v>
      </c>
      <c r="BJ148" s="14" t="s">
        <v>83</v>
      </c>
      <c r="BK148" s="162">
        <f t="shared" si="19"/>
        <v>29.05</v>
      </c>
      <c r="BL148" s="14" t="s">
        <v>233</v>
      </c>
      <c r="BM148" s="161" t="s">
        <v>260</v>
      </c>
    </row>
    <row r="149" spans="1:65" s="2" customFormat="1" ht="24.2" customHeight="1">
      <c r="A149" s="26"/>
      <c r="B149" s="149"/>
      <c r="C149" s="150" t="s">
        <v>247</v>
      </c>
      <c r="D149" s="150" t="s">
        <v>229</v>
      </c>
      <c r="E149" s="151" t="s">
        <v>884</v>
      </c>
      <c r="F149" s="152" t="s">
        <v>885</v>
      </c>
      <c r="G149" s="153" t="s">
        <v>886</v>
      </c>
      <c r="H149" s="154">
        <v>284</v>
      </c>
      <c r="I149" s="155">
        <v>2.39</v>
      </c>
      <c r="J149" s="155">
        <f t="shared" si="10"/>
        <v>678.76</v>
      </c>
      <c r="K149" s="156"/>
      <c r="L149" s="27"/>
      <c r="M149" s="157" t="s">
        <v>1</v>
      </c>
      <c r="N149" s="158" t="s">
        <v>37</v>
      </c>
      <c r="O149" s="159">
        <v>0</v>
      </c>
      <c r="P149" s="159">
        <f t="shared" si="11"/>
        <v>0</v>
      </c>
      <c r="Q149" s="159">
        <v>0</v>
      </c>
      <c r="R149" s="159">
        <f t="shared" si="12"/>
        <v>0</v>
      </c>
      <c r="S149" s="159">
        <v>0</v>
      </c>
      <c r="T149" s="160">
        <f t="shared" si="1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233</v>
      </c>
      <c r="AT149" s="161" t="s">
        <v>229</v>
      </c>
      <c r="AU149" s="161" t="s">
        <v>83</v>
      </c>
      <c r="AY149" s="14" t="s">
        <v>226</v>
      </c>
      <c r="BE149" s="162">
        <f t="shared" si="14"/>
        <v>0</v>
      </c>
      <c r="BF149" s="162">
        <f t="shared" si="15"/>
        <v>678.76</v>
      </c>
      <c r="BG149" s="162">
        <f t="shared" si="16"/>
        <v>0</v>
      </c>
      <c r="BH149" s="162">
        <f t="shared" si="17"/>
        <v>0</v>
      </c>
      <c r="BI149" s="162">
        <f t="shared" si="18"/>
        <v>0</v>
      </c>
      <c r="BJ149" s="14" t="s">
        <v>83</v>
      </c>
      <c r="BK149" s="162">
        <f t="shared" si="19"/>
        <v>678.76</v>
      </c>
      <c r="BL149" s="14" t="s">
        <v>233</v>
      </c>
      <c r="BM149" s="161" t="s">
        <v>7</v>
      </c>
    </row>
    <row r="150" spans="1:65" s="2" customFormat="1" ht="37.9" customHeight="1">
      <c r="A150" s="26"/>
      <c r="B150" s="149"/>
      <c r="C150" s="150" t="s">
        <v>263</v>
      </c>
      <c r="D150" s="150" t="s">
        <v>229</v>
      </c>
      <c r="E150" s="151" t="s">
        <v>887</v>
      </c>
      <c r="F150" s="152" t="s">
        <v>888</v>
      </c>
      <c r="G150" s="153" t="s">
        <v>232</v>
      </c>
      <c r="H150" s="154">
        <v>32</v>
      </c>
      <c r="I150" s="155">
        <v>2.56</v>
      </c>
      <c r="J150" s="155">
        <f t="shared" si="10"/>
        <v>81.92</v>
      </c>
      <c r="K150" s="156"/>
      <c r="L150" s="27"/>
      <c r="M150" s="157" t="s">
        <v>1</v>
      </c>
      <c r="N150" s="158" t="s">
        <v>37</v>
      </c>
      <c r="O150" s="159">
        <v>0</v>
      </c>
      <c r="P150" s="159">
        <f t="shared" si="11"/>
        <v>0</v>
      </c>
      <c r="Q150" s="159">
        <v>0</v>
      </c>
      <c r="R150" s="159">
        <f t="shared" si="12"/>
        <v>0</v>
      </c>
      <c r="S150" s="159">
        <v>0</v>
      </c>
      <c r="T150" s="160">
        <f t="shared" si="1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233</v>
      </c>
      <c r="AT150" s="161" t="s">
        <v>229</v>
      </c>
      <c r="AU150" s="161" t="s">
        <v>83</v>
      </c>
      <c r="AY150" s="14" t="s">
        <v>226</v>
      </c>
      <c r="BE150" s="162">
        <f t="shared" si="14"/>
        <v>0</v>
      </c>
      <c r="BF150" s="162">
        <f t="shared" si="15"/>
        <v>81.92</v>
      </c>
      <c r="BG150" s="162">
        <f t="shared" si="16"/>
        <v>0</v>
      </c>
      <c r="BH150" s="162">
        <f t="shared" si="17"/>
        <v>0</v>
      </c>
      <c r="BI150" s="162">
        <f t="shared" si="18"/>
        <v>0</v>
      </c>
      <c r="BJ150" s="14" t="s">
        <v>83</v>
      </c>
      <c r="BK150" s="162">
        <f t="shared" si="19"/>
        <v>81.92</v>
      </c>
      <c r="BL150" s="14" t="s">
        <v>233</v>
      </c>
      <c r="BM150" s="161" t="s">
        <v>266</v>
      </c>
    </row>
    <row r="151" spans="1:65" s="2" customFormat="1" ht="37.9" customHeight="1">
      <c r="A151" s="26"/>
      <c r="B151" s="149"/>
      <c r="C151" s="150" t="s">
        <v>250</v>
      </c>
      <c r="D151" s="150" t="s">
        <v>229</v>
      </c>
      <c r="E151" s="151" t="s">
        <v>889</v>
      </c>
      <c r="F151" s="152" t="s">
        <v>890</v>
      </c>
      <c r="G151" s="153" t="s">
        <v>232</v>
      </c>
      <c r="H151" s="154">
        <v>184</v>
      </c>
      <c r="I151" s="155">
        <v>4.84</v>
      </c>
      <c r="J151" s="155">
        <f t="shared" si="10"/>
        <v>890.56</v>
      </c>
      <c r="K151" s="156"/>
      <c r="L151" s="27"/>
      <c r="M151" s="157" t="s">
        <v>1</v>
      </c>
      <c r="N151" s="158" t="s">
        <v>37</v>
      </c>
      <c r="O151" s="159">
        <v>0</v>
      </c>
      <c r="P151" s="159">
        <f t="shared" si="11"/>
        <v>0</v>
      </c>
      <c r="Q151" s="159">
        <v>0</v>
      </c>
      <c r="R151" s="159">
        <f t="shared" si="12"/>
        <v>0</v>
      </c>
      <c r="S151" s="159">
        <v>0</v>
      </c>
      <c r="T151" s="160">
        <f t="shared" si="1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233</v>
      </c>
      <c r="AT151" s="161" t="s">
        <v>229</v>
      </c>
      <c r="AU151" s="161" t="s">
        <v>83</v>
      </c>
      <c r="AY151" s="14" t="s">
        <v>226</v>
      </c>
      <c r="BE151" s="162">
        <f t="shared" si="14"/>
        <v>0</v>
      </c>
      <c r="BF151" s="162">
        <f t="shared" si="15"/>
        <v>890.56</v>
      </c>
      <c r="BG151" s="162">
        <f t="shared" si="16"/>
        <v>0</v>
      </c>
      <c r="BH151" s="162">
        <f t="shared" si="17"/>
        <v>0</v>
      </c>
      <c r="BI151" s="162">
        <f t="shared" si="18"/>
        <v>0</v>
      </c>
      <c r="BJ151" s="14" t="s">
        <v>83</v>
      </c>
      <c r="BK151" s="162">
        <f t="shared" si="19"/>
        <v>890.56</v>
      </c>
      <c r="BL151" s="14" t="s">
        <v>233</v>
      </c>
      <c r="BM151" s="161" t="s">
        <v>270</v>
      </c>
    </row>
    <row r="152" spans="1:65" s="2" customFormat="1" ht="37.9" customHeight="1">
      <c r="A152" s="26"/>
      <c r="B152" s="149"/>
      <c r="C152" s="150" t="s">
        <v>273</v>
      </c>
      <c r="D152" s="150" t="s">
        <v>229</v>
      </c>
      <c r="E152" s="151" t="s">
        <v>891</v>
      </c>
      <c r="F152" s="152" t="s">
        <v>892</v>
      </c>
      <c r="G152" s="153" t="s">
        <v>232</v>
      </c>
      <c r="H152" s="154">
        <v>36</v>
      </c>
      <c r="I152" s="155">
        <v>7.93</v>
      </c>
      <c r="J152" s="155">
        <f t="shared" si="10"/>
        <v>285.48</v>
      </c>
      <c r="K152" s="156"/>
      <c r="L152" s="27"/>
      <c r="M152" s="157" t="s">
        <v>1</v>
      </c>
      <c r="N152" s="158" t="s">
        <v>37</v>
      </c>
      <c r="O152" s="159">
        <v>0</v>
      </c>
      <c r="P152" s="159">
        <f t="shared" si="11"/>
        <v>0</v>
      </c>
      <c r="Q152" s="159">
        <v>0</v>
      </c>
      <c r="R152" s="159">
        <f t="shared" si="12"/>
        <v>0</v>
      </c>
      <c r="S152" s="159">
        <v>0</v>
      </c>
      <c r="T152" s="160">
        <f t="shared" si="1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233</v>
      </c>
      <c r="AT152" s="161" t="s">
        <v>229</v>
      </c>
      <c r="AU152" s="161" t="s">
        <v>83</v>
      </c>
      <c r="AY152" s="14" t="s">
        <v>226</v>
      </c>
      <c r="BE152" s="162">
        <f t="shared" si="14"/>
        <v>0</v>
      </c>
      <c r="BF152" s="162">
        <f t="shared" si="15"/>
        <v>285.48</v>
      </c>
      <c r="BG152" s="162">
        <f t="shared" si="16"/>
        <v>0</v>
      </c>
      <c r="BH152" s="162">
        <f t="shared" si="17"/>
        <v>0</v>
      </c>
      <c r="BI152" s="162">
        <f t="shared" si="18"/>
        <v>0</v>
      </c>
      <c r="BJ152" s="14" t="s">
        <v>83</v>
      </c>
      <c r="BK152" s="162">
        <f t="shared" si="19"/>
        <v>285.48</v>
      </c>
      <c r="BL152" s="14" t="s">
        <v>233</v>
      </c>
      <c r="BM152" s="161" t="s">
        <v>276</v>
      </c>
    </row>
    <row r="153" spans="1:65" s="2" customFormat="1" ht="24.2" customHeight="1">
      <c r="A153" s="26"/>
      <c r="B153" s="149"/>
      <c r="C153" s="150" t="s">
        <v>254</v>
      </c>
      <c r="D153" s="150" t="s">
        <v>229</v>
      </c>
      <c r="E153" s="151" t="s">
        <v>240</v>
      </c>
      <c r="F153" s="152" t="s">
        <v>241</v>
      </c>
      <c r="G153" s="153" t="s">
        <v>242</v>
      </c>
      <c r="H153" s="154">
        <v>6.4560000000000004</v>
      </c>
      <c r="I153" s="155">
        <v>11.79</v>
      </c>
      <c r="J153" s="155">
        <f t="shared" si="10"/>
        <v>76.12</v>
      </c>
      <c r="K153" s="156"/>
      <c r="L153" s="27"/>
      <c r="M153" s="157" t="s">
        <v>1</v>
      </c>
      <c r="N153" s="158" t="s">
        <v>37</v>
      </c>
      <c r="O153" s="159">
        <v>0</v>
      </c>
      <c r="P153" s="159">
        <f t="shared" si="11"/>
        <v>0</v>
      </c>
      <c r="Q153" s="159">
        <v>0</v>
      </c>
      <c r="R153" s="159">
        <f t="shared" si="12"/>
        <v>0</v>
      </c>
      <c r="S153" s="159">
        <v>0</v>
      </c>
      <c r="T153" s="160">
        <f t="shared" si="1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233</v>
      </c>
      <c r="AT153" s="161" t="s">
        <v>229</v>
      </c>
      <c r="AU153" s="161" t="s">
        <v>83</v>
      </c>
      <c r="AY153" s="14" t="s">
        <v>226</v>
      </c>
      <c r="BE153" s="162">
        <f t="shared" si="14"/>
        <v>0</v>
      </c>
      <c r="BF153" s="162">
        <f t="shared" si="15"/>
        <v>76.12</v>
      </c>
      <c r="BG153" s="162">
        <f t="shared" si="16"/>
        <v>0</v>
      </c>
      <c r="BH153" s="162">
        <f t="shared" si="17"/>
        <v>0</v>
      </c>
      <c r="BI153" s="162">
        <f t="shared" si="18"/>
        <v>0</v>
      </c>
      <c r="BJ153" s="14" t="s">
        <v>83</v>
      </c>
      <c r="BK153" s="162">
        <f t="shared" si="19"/>
        <v>76.12</v>
      </c>
      <c r="BL153" s="14" t="s">
        <v>233</v>
      </c>
      <c r="BM153" s="161" t="s">
        <v>279</v>
      </c>
    </row>
    <row r="154" spans="1:65" s="2" customFormat="1" ht="24.2" customHeight="1">
      <c r="A154" s="26"/>
      <c r="B154" s="149"/>
      <c r="C154" s="150" t="s">
        <v>280</v>
      </c>
      <c r="D154" s="150" t="s">
        <v>229</v>
      </c>
      <c r="E154" s="151" t="s">
        <v>893</v>
      </c>
      <c r="F154" s="152" t="s">
        <v>894</v>
      </c>
      <c r="G154" s="153" t="s">
        <v>242</v>
      </c>
      <c r="H154" s="154">
        <v>6.4560000000000004</v>
      </c>
      <c r="I154" s="155">
        <v>8.26</v>
      </c>
      <c r="J154" s="155">
        <f t="shared" si="10"/>
        <v>53.33</v>
      </c>
      <c r="K154" s="156"/>
      <c r="L154" s="27"/>
      <c r="M154" s="157" t="s">
        <v>1</v>
      </c>
      <c r="N154" s="158" t="s">
        <v>37</v>
      </c>
      <c r="O154" s="159">
        <v>0</v>
      </c>
      <c r="P154" s="159">
        <f t="shared" si="11"/>
        <v>0</v>
      </c>
      <c r="Q154" s="159">
        <v>0</v>
      </c>
      <c r="R154" s="159">
        <f t="shared" si="12"/>
        <v>0</v>
      </c>
      <c r="S154" s="159">
        <v>0</v>
      </c>
      <c r="T154" s="160">
        <f t="shared" si="1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233</v>
      </c>
      <c r="AT154" s="161" t="s">
        <v>229</v>
      </c>
      <c r="AU154" s="161" t="s">
        <v>83</v>
      </c>
      <c r="AY154" s="14" t="s">
        <v>226</v>
      </c>
      <c r="BE154" s="162">
        <f t="shared" si="14"/>
        <v>0</v>
      </c>
      <c r="BF154" s="162">
        <f t="shared" si="15"/>
        <v>53.33</v>
      </c>
      <c r="BG154" s="162">
        <f t="shared" si="16"/>
        <v>0</v>
      </c>
      <c r="BH154" s="162">
        <f t="shared" si="17"/>
        <v>0</v>
      </c>
      <c r="BI154" s="162">
        <f t="shared" si="18"/>
        <v>0</v>
      </c>
      <c r="BJ154" s="14" t="s">
        <v>83</v>
      </c>
      <c r="BK154" s="162">
        <f t="shared" si="19"/>
        <v>53.33</v>
      </c>
      <c r="BL154" s="14" t="s">
        <v>233</v>
      </c>
      <c r="BM154" s="161" t="s">
        <v>283</v>
      </c>
    </row>
    <row r="155" spans="1:65" s="2" customFormat="1" ht="21.75" customHeight="1">
      <c r="A155" s="26"/>
      <c r="B155" s="149"/>
      <c r="C155" s="150" t="s">
        <v>257</v>
      </c>
      <c r="D155" s="150" t="s">
        <v>229</v>
      </c>
      <c r="E155" s="151" t="s">
        <v>245</v>
      </c>
      <c r="F155" s="152" t="s">
        <v>246</v>
      </c>
      <c r="G155" s="153" t="s">
        <v>242</v>
      </c>
      <c r="H155" s="154">
        <v>6.4560000000000004</v>
      </c>
      <c r="I155" s="155">
        <v>13.88</v>
      </c>
      <c r="J155" s="155">
        <f t="shared" si="10"/>
        <v>89.61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 t="shared" si="11"/>
        <v>0</v>
      </c>
      <c r="Q155" s="159">
        <v>0</v>
      </c>
      <c r="R155" s="159">
        <f t="shared" si="12"/>
        <v>0</v>
      </c>
      <c r="S155" s="159">
        <v>0</v>
      </c>
      <c r="T155" s="160">
        <f t="shared" si="1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233</v>
      </c>
      <c r="AT155" s="161" t="s">
        <v>229</v>
      </c>
      <c r="AU155" s="161" t="s">
        <v>83</v>
      </c>
      <c r="AY155" s="14" t="s">
        <v>226</v>
      </c>
      <c r="BE155" s="162">
        <f t="shared" si="14"/>
        <v>0</v>
      </c>
      <c r="BF155" s="162">
        <f t="shared" si="15"/>
        <v>89.61</v>
      </c>
      <c r="BG155" s="162">
        <f t="shared" si="16"/>
        <v>0</v>
      </c>
      <c r="BH155" s="162">
        <f t="shared" si="17"/>
        <v>0</v>
      </c>
      <c r="BI155" s="162">
        <f t="shared" si="18"/>
        <v>0</v>
      </c>
      <c r="BJ155" s="14" t="s">
        <v>83</v>
      </c>
      <c r="BK155" s="162">
        <f t="shared" si="19"/>
        <v>89.61</v>
      </c>
      <c r="BL155" s="14" t="s">
        <v>233</v>
      </c>
      <c r="BM155" s="161" t="s">
        <v>288</v>
      </c>
    </row>
    <row r="156" spans="1:65" s="2" customFormat="1" ht="24.2" customHeight="1">
      <c r="A156" s="26"/>
      <c r="B156" s="149"/>
      <c r="C156" s="150" t="s">
        <v>293</v>
      </c>
      <c r="D156" s="150" t="s">
        <v>229</v>
      </c>
      <c r="E156" s="151" t="s">
        <v>248</v>
      </c>
      <c r="F156" s="152" t="s">
        <v>249</v>
      </c>
      <c r="G156" s="153" t="s">
        <v>242</v>
      </c>
      <c r="H156" s="154">
        <v>813.45600000000002</v>
      </c>
      <c r="I156" s="155">
        <v>0.44</v>
      </c>
      <c r="J156" s="155">
        <f t="shared" si="10"/>
        <v>357.92</v>
      </c>
      <c r="K156" s="156"/>
      <c r="L156" s="27"/>
      <c r="M156" s="157" t="s">
        <v>1</v>
      </c>
      <c r="N156" s="158" t="s">
        <v>37</v>
      </c>
      <c r="O156" s="159">
        <v>0</v>
      </c>
      <c r="P156" s="159">
        <f t="shared" si="11"/>
        <v>0</v>
      </c>
      <c r="Q156" s="159">
        <v>0</v>
      </c>
      <c r="R156" s="159">
        <f t="shared" si="12"/>
        <v>0</v>
      </c>
      <c r="S156" s="159">
        <v>0</v>
      </c>
      <c r="T156" s="160">
        <f t="shared" si="1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233</v>
      </c>
      <c r="AT156" s="161" t="s">
        <v>229</v>
      </c>
      <c r="AU156" s="161" t="s">
        <v>83</v>
      </c>
      <c r="AY156" s="14" t="s">
        <v>226</v>
      </c>
      <c r="BE156" s="162">
        <f t="shared" si="14"/>
        <v>0</v>
      </c>
      <c r="BF156" s="162">
        <f t="shared" si="15"/>
        <v>357.92</v>
      </c>
      <c r="BG156" s="162">
        <f t="shared" si="16"/>
        <v>0</v>
      </c>
      <c r="BH156" s="162">
        <f t="shared" si="17"/>
        <v>0</v>
      </c>
      <c r="BI156" s="162">
        <f t="shared" si="18"/>
        <v>0</v>
      </c>
      <c r="BJ156" s="14" t="s">
        <v>83</v>
      </c>
      <c r="BK156" s="162">
        <f t="shared" si="19"/>
        <v>357.92</v>
      </c>
      <c r="BL156" s="14" t="s">
        <v>233</v>
      </c>
      <c r="BM156" s="161" t="s">
        <v>296</v>
      </c>
    </row>
    <row r="157" spans="1:65" s="2" customFormat="1" ht="24.2" customHeight="1">
      <c r="A157" s="26"/>
      <c r="B157" s="149"/>
      <c r="C157" s="150" t="s">
        <v>260</v>
      </c>
      <c r="D157" s="150" t="s">
        <v>229</v>
      </c>
      <c r="E157" s="151" t="s">
        <v>252</v>
      </c>
      <c r="F157" s="152" t="s">
        <v>253</v>
      </c>
      <c r="G157" s="153" t="s">
        <v>242</v>
      </c>
      <c r="H157" s="154">
        <v>6.4560000000000004</v>
      </c>
      <c r="I157" s="155">
        <v>10.81</v>
      </c>
      <c r="J157" s="155">
        <f t="shared" si="10"/>
        <v>69.790000000000006</v>
      </c>
      <c r="K157" s="156"/>
      <c r="L157" s="27"/>
      <c r="M157" s="157" t="s">
        <v>1</v>
      </c>
      <c r="N157" s="158" t="s">
        <v>37</v>
      </c>
      <c r="O157" s="159">
        <v>0</v>
      </c>
      <c r="P157" s="159">
        <f t="shared" si="11"/>
        <v>0</v>
      </c>
      <c r="Q157" s="159">
        <v>0</v>
      </c>
      <c r="R157" s="159">
        <f t="shared" si="12"/>
        <v>0</v>
      </c>
      <c r="S157" s="159">
        <v>0</v>
      </c>
      <c r="T157" s="160">
        <f t="shared" si="1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233</v>
      </c>
      <c r="AT157" s="161" t="s">
        <v>229</v>
      </c>
      <c r="AU157" s="161" t="s">
        <v>83</v>
      </c>
      <c r="AY157" s="14" t="s">
        <v>226</v>
      </c>
      <c r="BE157" s="162">
        <f t="shared" si="14"/>
        <v>0</v>
      </c>
      <c r="BF157" s="162">
        <f t="shared" si="15"/>
        <v>69.790000000000006</v>
      </c>
      <c r="BG157" s="162">
        <f t="shared" si="16"/>
        <v>0</v>
      </c>
      <c r="BH157" s="162">
        <f t="shared" si="17"/>
        <v>0</v>
      </c>
      <c r="BI157" s="162">
        <f t="shared" si="18"/>
        <v>0</v>
      </c>
      <c r="BJ157" s="14" t="s">
        <v>83</v>
      </c>
      <c r="BK157" s="162">
        <f t="shared" si="19"/>
        <v>69.790000000000006</v>
      </c>
      <c r="BL157" s="14" t="s">
        <v>233</v>
      </c>
      <c r="BM157" s="161" t="s">
        <v>299</v>
      </c>
    </row>
    <row r="158" spans="1:65" s="2" customFormat="1" ht="24.2" customHeight="1">
      <c r="A158" s="26"/>
      <c r="B158" s="149"/>
      <c r="C158" s="150" t="s">
        <v>300</v>
      </c>
      <c r="D158" s="150" t="s">
        <v>229</v>
      </c>
      <c r="E158" s="151" t="s">
        <v>258</v>
      </c>
      <c r="F158" s="152" t="s">
        <v>259</v>
      </c>
      <c r="G158" s="153" t="s">
        <v>242</v>
      </c>
      <c r="H158" s="154">
        <v>6.4560000000000004</v>
      </c>
      <c r="I158" s="155">
        <v>40</v>
      </c>
      <c r="J158" s="155">
        <f t="shared" si="10"/>
        <v>258.24</v>
      </c>
      <c r="K158" s="156"/>
      <c r="L158" s="27"/>
      <c r="M158" s="157" t="s">
        <v>1</v>
      </c>
      <c r="N158" s="158" t="s">
        <v>37</v>
      </c>
      <c r="O158" s="159">
        <v>0</v>
      </c>
      <c r="P158" s="159">
        <f t="shared" si="11"/>
        <v>0</v>
      </c>
      <c r="Q158" s="159">
        <v>0</v>
      </c>
      <c r="R158" s="159">
        <f t="shared" si="12"/>
        <v>0</v>
      </c>
      <c r="S158" s="159">
        <v>0</v>
      </c>
      <c r="T158" s="160">
        <f t="shared" si="1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233</v>
      </c>
      <c r="AT158" s="161" t="s">
        <v>229</v>
      </c>
      <c r="AU158" s="161" t="s">
        <v>83</v>
      </c>
      <c r="AY158" s="14" t="s">
        <v>226</v>
      </c>
      <c r="BE158" s="162">
        <f t="shared" si="14"/>
        <v>0</v>
      </c>
      <c r="BF158" s="162">
        <f t="shared" si="15"/>
        <v>258.24</v>
      </c>
      <c r="BG158" s="162">
        <f t="shared" si="16"/>
        <v>0</v>
      </c>
      <c r="BH158" s="162">
        <f t="shared" si="17"/>
        <v>0</v>
      </c>
      <c r="BI158" s="162">
        <f t="shared" si="18"/>
        <v>0</v>
      </c>
      <c r="BJ158" s="14" t="s">
        <v>83</v>
      </c>
      <c r="BK158" s="162">
        <f t="shared" si="19"/>
        <v>258.24</v>
      </c>
      <c r="BL158" s="14" t="s">
        <v>233</v>
      </c>
      <c r="BM158" s="161" t="s">
        <v>303</v>
      </c>
    </row>
    <row r="159" spans="1:65" s="12" customFormat="1" ht="22.9" customHeight="1">
      <c r="B159" s="137"/>
      <c r="D159" s="138" t="s">
        <v>70</v>
      </c>
      <c r="E159" s="147" t="s">
        <v>284</v>
      </c>
      <c r="F159" s="147" t="s">
        <v>285</v>
      </c>
      <c r="J159" s="148">
        <f>BK159</f>
        <v>173.15</v>
      </c>
      <c r="L159" s="137"/>
      <c r="M159" s="141"/>
      <c r="N159" s="142"/>
      <c r="O159" s="142"/>
      <c r="P159" s="143">
        <f>P160</f>
        <v>0</v>
      </c>
      <c r="Q159" s="142"/>
      <c r="R159" s="143">
        <f>R160</f>
        <v>0</v>
      </c>
      <c r="S159" s="142"/>
      <c r="T159" s="144">
        <f>T160</f>
        <v>0</v>
      </c>
      <c r="AR159" s="138" t="s">
        <v>78</v>
      </c>
      <c r="AT159" s="145" t="s">
        <v>70</v>
      </c>
      <c r="AU159" s="145" t="s">
        <v>78</v>
      </c>
      <c r="AY159" s="138" t="s">
        <v>226</v>
      </c>
      <c r="BK159" s="146">
        <f>BK160</f>
        <v>173.15</v>
      </c>
    </row>
    <row r="160" spans="1:65" s="2" customFormat="1" ht="33" customHeight="1">
      <c r="A160" s="26"/>
      <c r="B160" s="149"/>
      <c r="C160" s="150" t="s">
        <v>7</v>
      </c>
      <c r="D160" s="150" t="s">
        <v>229</v>
      </c>
      <c r="E160" s="151" t="s">
        <v>895</v>
      </c>
      <c r="F160" s="152" t="s">
        <v>896</v>
      </c>
      <c r="G160" s="153" t="s">
        <v>242</v>
      </c>
      <c r="H160" s="154">
        <v>4.8460000000000001</v>
      </c>
      <c r="I160" s="155">
        <v>35.729999999999997</v>
      </c>
      <c r="J160" s="155">
        <f>ROUND(I160*H160,2)</f>
        <v>173.15</v>
      </c>
      <c r="K160" s="156"/>
      <c r="L160" s="27"/>
      <c r="M160" s="157" t="s">
        <v>1</v>
      </c>
      <c r="N160" s="158" t="s">
        <v>37</v>
      </c>
      <c r="O160" s="159">
        <v>0</v>
      </c>
      <c r="P160" s="159">
        <f>O160*H160</f>
        <v>0</v>
      </c>
      <c r="Q160" s="159">
        <v>0</v>
      </c>
      <c r="R160" s="159">
        <f>Q160*H160</f>
        <v>0</v>
      </c>
      <c r="S160" s="159">
        <v>0</v>
      </c>
      <c r="T160" s="160">
        <f>S160*H160</f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233</v>
      </c>
      <c r="AT160" s="161" t="s">
        <v>229</v>
      </c>
      <c r="AU160" s="161" t="s">
        <v>83</v>
      </c>
      <c r="AY160" s="14" t="s">
        <v>226</v>
      </c>
      <c r="BE160" s="162">
        <f>IF(N160="základná",J160,0)</f>
        <v>0</v>
      </c>
      <c r="BF160" s="162">
        <f>IF(N160="znížená",J160,0)</f>
        <v>173.15</v>
      </c>
      <c r="BG160" s="162">
        <f>IF(N160="zákl. prenesená",J160,0)</f>
        <v>0</v>
      </c>
      <c r="BH160" s="162">
        <f>IF(N160="zníž. prenesená",J160,0)</f>
        <v>0</v>
      </c>
      <c r="BI160" s="162">
        <f>IF(N160="nulová",J160,0)</f>
        <v>0</v>
      </c>
      <c r="BJ160" s="14" t="s">
        <v>83</v>
      </c>
      <c r="BK160" s="162">
        <f>ROUND(I160*H160,2)</f>
        <v>173.15</v>
      </c>
      <c r="BL160" s="14" t="s">
        <v>233</v>
      </c>
      <c r="BM160" s="161" t="s">
        <v>306</v>
      </c>
    </row>
    <row r="161" spans="1:65" s="12" customFormat="1" ht="25.9" customHeight="1">
      <c r="B161" s="137"/>
      <c r="D161" s="138" t="s">
        <v>70</v>
      </c>
      <c r="E161" s="139" t="s">
        <v>289</v>
      </c>
      <c r="F161" s="139" t="s">
        <v>897</v>
      </c>
      <c r="J161" s="140">
        <f>BK161</f>
        <v>28798.6</v>
      </c>
      <c r="L161" s="137"/>
      <c r="M161" s="141"/>
      <c r="N161" s="142"/>
      <c r="O161" s="142"/>
      <c r="P161" s="143">
        <f>P162+P171+P200+P239+P278</f>
        <v>0</v>
      </c>
      <c r="Q161" s="142"/>
      <c r="R161" s="143">
        <f>R162+R171+R200+R239+R278</f>
        <v>0</v>
      </c>
      <c r="S161" s="142"/>
      <c r="T161" s="144">
        <f>T162+T171+T200+T239+T278</f>
        <v>0</v>
      </c>
      <c r="AR161" s="138" t="s">
        <v>83</v>
      </c>
      <c r="AT161" s="145" t="s">
        <v>70</v>
      </c>
      <c r="AU161" s="145" t="s">
        <v>71</v>
      </c>
      <c r="AY161" s="138" t="s">
        <v>226</v>
      </c>
      <c r="BK161" s="146">
        <f>BK162+BK171+BK200+BK239+BK278</f>
        <v>28798.6</v>
      </c>
    </row>
    <row r="162" spans="1:65" s="12" customFormat="1" ht="22.9" customHeight="1">
      <c r="B162" s="137"/>
      <c r="D162" s="138" t="s">
        <v>70</v>
      </c>
      <c r="E162" s="147" t="s">
        <v>566</v>
      </c>
      <c r="F162" s="147" t="s">
        <v>567</v>
      </c>
      <c r="J162" s="148">
        <f>BK162</f>
        <v>1929.36</v>
      </c>
      <c r="L162" s="137"/>
      <c r="M162" s="141"/>
      <c r="N162" s="142"/>
      <c r="O162" s="142"/>
      <c r="P162" s="143">
        <f>SUM(P163:P170)</f>
        <v>0</v>
      </c>
      <c r="Q162" s="142"/>
      <c r="R162" s="143">
        <f>SUM(R163:R170)</f>
        <v>0</v>
      </c>
      <c r="S162" s="142"/>
      <c r="T162" s="144">
        <f>SUM(T163:T170)</f>
        <v>0</v>
      </c>
      <c r="AR162" s="138" t="s">
        <v>83</v>
      </c>
      <c r="AT162" s="145" t="s">
        <v>70</v>
      </c>
      <c r="AU162" s="145" t="s">
        <v>78</v>
      </c>
      <c r="AY162" s="138" t="s">
        <v>226</v>
      </c>
      <c r="BK162" s="146">
        <f>SUM(BK163:BK170)</f>
        <v>1929.36</v>
      </c>
    </row>
    <row r="163" spans="1:65" s="2" customFormat="1" ht="24.2" customHeight="1">
      <c r="A163" s="26"/>
      <c r="B163" s="149"/>
      <c r="C163" s="150" t="s">
        <v>309</v>
      </c>
      <c r="D163" s="150" t="s">
        <v>229</v>
      </c>
      <c r="E163" s="151" t="s">
        <v>898</v>
      </c>
      <c r="F163" s="152" t="s">
        <v>899</v>
      </c>
      <c r="G163" s="153" t="s">
        <v>232</v>
      </c>
      <c r="H163" s="154">
        <v>305</v>
      </c>
      <c r="I163" s="155">
        <v>3.8</v>
      </c>
      <c r="J163" s="155">
        <f t="shared" ref="J163:J170" si="20">ROUND(I163*H163,2)</f>
        <v>1159</v>
      </c>
      <c r="K163" s="156"/>
      <c r="L163" s="27"/>
      <c r="M163" s="157" t="s">
        <v>1</v>
      </c>
      <c r="N163" s="158" t="s">
        <v>37</v>
      </c>
      <c r="O163" s="159">
        <v>0</v>
      </c>
      <c r="P163" s="159">
        <f t="shared" ref="P163:P170" si="21">O163*H163</f>
        <v>0</v>
      </c>
      <c r="Q163" s="159">
        <v>0</v>
      </c>
      <c r="R163" s="159">
        <f t="shared" ref="R163:R170" si="22">Q163*H163</f>
        <v>0</v>
      </c>
      <c r="S163" s="159">
        <v>0</v>
      </c>
      <c r="T163" s="160">
        <f t="shared" ref="T163:T170" si="23">S163*H163</f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257</v>
      </c>
      <c r="AT163" s="161" t="s">
        <v>229</v>
      </c>
      <c r="AU163" s="161" t="s">
        <v>83</v>
      </c>
      <c r="AY163" s="14" t="s">
        <v>226</v>
      </c>
      <c r="BE163" s="162">
        <f t="shared" ref="BE163:BE170" si="24">IF(N163="základná",J163,0)</f>
        <v>0</v>
      </c>
      <c r="BF163" s="162">
        <f t="shared" ref="BF163:BF170" si="25">IF(N163="znížená",J163,0)</f>
        <v>1159</v>
      </c>
      <c r="BG163" s="162">
        <f t="shared" ref="BG163:BG170" si="26">IF(N163="zákl. prenesená",J163,0)</f>
        <v>0</v>
      </c>
      <c r="BH163" s="162">
        <f t="shared" ref="BH163:BH170" si="27">IF(N163="zníž. prenesená",J163,0)</f>
        <v>0</v>
      </c>
      <c r="BI163" s="162">
        <f t="shared" ref="BI163:BI170" si="28">IF(N163="nulová",J163,0)</f>
        <v>0</v>
      </c>
      <c r="BJ163" s="14" t="s">
        <v>83</v>
      </c>
      <c r="BK163" s="162">
        <f t="shared" ref="BK163:BK170" si="29">ROUND(I163*H163,2)</f>
        <v>1159</v>
      </c>
      <c r="BL163" s="14" t="s">
        <v>257</v>
      </c>
      <c r="BM163" s="161" t="s">
        <v>312</v>
      </c>
    </row>
    <row r="164" spans="1:65" s="2" customFormat="1" ht="33" customHeight="1">
      <c r="A164" s="26"/>
      <c r="B164" s="149"/>
      <c r="C164" s="167" t="s">
        <v>266</v>
      </c>
      <c r="D164" s="167" t="s">
        <v>362</v>
      </c>
      <c r="E164" s="168" t="s">
        <v>900</v>
      </c>
      <c r="F164" s="169" t="s">
        <v>901</v>
      </c>
      <c r="G164" s="170" t="s">
        <v>232</v>
      </c>
      <c r="H164" s="171">
        <v>17</v>
      </c>
      <c r="I164" s="172">
        <v>1.91</v>
      </c>
      <c r="J164" s="172">
        <f t="shared" si="20"/>
        <v>32.47</v>
      </c>
      <c r="K164" s="173"/>
      <c r="L164" s="174"/>
      <c r="M164" s="175" t="s">
        <v>1</v>
      </c>
      <c r="N164" s="176" t="s">
        <v>37</v>
      </c>
      <c r="O164" s="159">
        <v>0</v>
      </c>
      <c r="P164" s="159">
        <f t="shared" si="21"/>
        <v>0</v>
      </c>
      <c r="Q164" s="159">
        <v>0</v>
      </c>
      <c r="R164" s="159">
        <f t="shared" si="22"/>
        <v>0</v>
      </c>
      <c r="S164" s="159">
        <v>0</v>
      </c>
      <c r="T164" s="160">
        <f t="shared" si="2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288</v>
      </c>
      <c r="AT164" s="161" t="s">
        <v>362</v>
      </c>
      <c r="AU164" s="161" t="s">
        <v>83</v>
      </c>
      <c r="AY164" s="14" t="s">
        <v>226</v>
      </c>
      <c r="BE164" s="162">
        <f t="shared" si="24"/>
        <v>0</v>
      </c>
      <c r="BF164" s="162">
        <f t="shared" si="25"/>
        <v>32.47</v>
      </c>
      <c r="BG164" s="162">
        <f t="shared" si="26"/>
        <v>0</v>
      </c>
      <c r="BH164" s="162">
        <f t="shared" si="27"/>
        <v>0</v>
      </c>
      <c r="BI164" s="162">
        <f t="shared" si="28"/>
        <v>0</v>
      </c>
      <c r="BJ164" s="14" t="s">
        <v>83</v>
      </c>
      <c r="BK164" s="162">
        <f t="shared" si="29"/>
        <v>32.47</v>
      </c>
      <c r="BL164" s="14" t="s">
        <v>257</v>
      </c>
      <c r="BM164" s="161" t="s">
        <v>315</v>
      </c>
    </row>
    <row r="165" spans="1:65" s="2" customFormat="1" ht="33" customHeight="1">
      <c r="A165" s="26"/>
      <c r="B165" s="149"/>
      <c r="C165" s="167" t="s">
        <v>316</v>
      </c>
      <c r="D165" s="167" t="s">
        <v>362</v>
      </c>
      <c r="E165" s="168" t="s">
        <v>902</v>
      </c>
      <c r="F165" s="169" t="s">
        <v>903</v>
      </c>
      <c r="G165" s="170" t="s">
        <v>232</v>
      </c>
      <c r="H165" s="171">
        <v>138</v>
      </c>
      <c r="I165" s="172">
        <v>2.19</v>
      </c>
      <c r="J165" s="172">
        <f t="shared" si="20"/>
        <v>302.22000000000003</v>
      </c>
      <c r="K165" s="173"/>
      <c r="L165" s="174"/>
      <c r="M165" s="175" t="s">
        <v>1</v>
      </c>
      <c r="N165" s="176" t="s">
        <v>37</v>
      </c>
      <c r="O165" s="159">
        <v>0</v>
      </c>
      <c r="P165" s="159">
        <f t="shared" si="21"/>
        <v>0</v>
      </c>
      <c r="Q165" s="159">
        <v>0</v>
      </c>
      <c r="R165" s="159">
        <f t="shared" si="22"/>
        <v>0</v>
      </c>
      <c r="S165" s="159">
        <v>0</v>
      </c>
      <c r="T165" s="160">
        <f t="shared" si="2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288</v>
      </c>
      <c r="AT165" s="161" t="s">
        <v>362</v>
      </c>
      <c r="AU165" s="161" t="s">
        <v>83</v>
      </c>
      <c r="AY165" s="14" t="s">
        <v>226</v>
      </c>
      <c r="BE165" s="162">
        <f t="shared" si="24"/>
        <v>0</v>
      </c>
      <c r="BF165" s="162">
        <f t="shared" si="25"/>
        <v>302.22000000000003</v>
      </c>
      <c r="BG165" s="162">
        <f t="shared" si="26"/>
        <v>0</v>
      </c>
      <c r="BH165" s="162">
        <f t="shared" si="27"/>
        <v>0</v>
      </c>
      <c r="BI165" s="162">
        <f t="shared" si="28"/>
        <v>0</v>
      </c>
      <c r="BJ165" s="14" t="s">
        <v>83</v>
      </c>
      <c r="BK165" s="162">
        <f t="shared" si="29"/>
        <v>302.22000000000003</v>
      </c>
      <c r="BL165" s="14" t="s">
        <v>257</v>
      </c>
      <c r="BM165" s="161" t="s">
        <v>319</v>
      </c>
    </row>
    <row r="166" spans="1:65" s="2" customFormat="1" ht="33" customHeight="1">
      <c r="A166" s="26"/>
      <c r="B166" s="149"/>
      <c r="C166" s="167" t="s">
        <v>270</v>
      </c>
      <c r="D166" s="167" t="s">
        <v>362</v>
      </c>
      <c r="E166" s="168" t="s">
        <v>904</v>
      </c>
      <c r="F166" s="169" t="s">
        <v>905</v>
      </c>
      <c r="G166" s="170" t="s">
        <v>232</v>
      </c>
      <c r="H166" s="171">
        <v>102</v>
      </c>
      <c r="I166" s="172">
        <v>2.57</v>
      </c>
      <c r="J166" s="172">
        <f t="shared" si="20"/>
        <v>262.14</v>
      </c>
      <c r="K166" s="173"/>
      <c r="L166" s="174"/>
      <c r="M166" s="175" t="s">
        <v>1</v>
      </c>
      <c r="N166" s="176" t="s">
        <v>37</v>
      </c>
      <c r="O166" s="159">
        <v>0</v>
      </c>
      <c r="P166" s="159">
        <f t="shared" si="21"/>
        <v>0</v>
      </c>
      <c r="Q166" s="159">
        <v>0</v>
      </c>
      <c r="R166" s="159">
        <f t="shared" si="22"/>
        <v>0</v>
      </c>
      <c r="S166" s="159">
        <v>0</v>
      </c>
      <c r="T166" s="160">
        <f t="shared" si="2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288</v>
      </c>
      <c r="AT166" s="161" t="s">
        <v>362</v>
      </c>
      <c r="AU166" s="161" t="s">
        <v>83</v>
      </c>
      <c r="AY166" s="14" t="s">
        <v>226</v>
      </c>
      <c r="BE166" s="162">
        <f t="shared" si="24"/>
        <v>0</v>
      </c>
      <c r="BF166" s="162">
        <f t="shared" si="25"/>
        <v>262.14</v>
      </c>
      <c r="BG166" s="162">
        <f t="shared" si="26"/>
        <v>0</v>
      </c>
      <c r="BH166" s="162">
        <f t="shared" si="27"/>
        <v>0</v>
      </c>
      <c r="BI166" s="162">
        <f t="shared" si="28"/>
        <v>0</v>
      </c>
      <c r="BJ166" s="14" t="s">
        <v>83</v>
      </c>
      <c r="BK166" s="162">
        <f t="shared" si="29"/>
        <v>262.14</v>
      </c>
      <c r="BL166" s="14" t="s">
        <v>257</v>
      </c>
      <c r="BM166" s="161" t="s">
        <v>324</v>
      </c>
    </row>
    <row r="167" spans="1:65" s="2" customFormat="1" ht="33" customHeight="1">
      <c r="A167" s="26"/>
      <c r="B167" s="149"/>
      <c r="C167" s="167" t="s">
        <v>327</v>
      </c>
      <c r="D167" s="167" t="s">
        <v>362</v>
      </c>
      <c r="E167" s="168" t="s">
        <v>906</v>
      </c>
      <c r="F167" s="169" t="s">
        <v>907</v>
      </c>
      <c r="G167" s="170" t="s">
        <v>232</v>
      </c>
      <c r="H167" s="171">
        <v>42</v>
      </c>
      <c r="I167" s="172">
        <v>2.93</v>
      </c>
      <c r="J167" s="172">
        <f t="shared" si="20"/>
        <v>123.06</v>
      </c>
      <c r="K167" s="173"/>
      <c r="L167" s="174"/>
      <c r="M167" s="175" t="s">
        <v>1</v>
      </c>
      <c r="N167" s="176" t="s">
        <v>37</v>
      </c>
      <c r="O167" s="159">
        <v>0</v>
      </c>
      <c r="P167" s="159">
        <f t="shared" si="21"/>
        <v>0</v>
      </c>
      <c r="Q167" s="159">
        <v>0</v>
      </c>
      <c r="R167" s="159">
        <f t="shared" si="22"/>
        <v>0</v>
      </c>
      <c r="S167" s="159">
        <v>0</v>
      </c>
      <c r="T167" s="160">
        <f t="shared" si="23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288</v>
      </c>
      <c r="AT167" s="161" t="s">
        <v>362</v>
      </c>
      <c r="AU167" s="161" t="s">
        <v>83</v>
      </c>
      <c r="AY167" s="14" t="s">
        <v>226</v>
      </c>
      <c r="BE167" s="162">
        <f t="shared" si="24"/>
        <v>0</v>
      </c>
      <c r="BF167" s="162">
        <f t="shared" si="25"/>
        <v>123.06</v>
      </c>
      <c r="BG167" s="162">
        <f t="shared" si="26"/>
        <v>0</v>
      </c>
      <c r="BH167" s="162">
        <f t="shared" si="27"/>
        <v>0</v>
      </c>
      <c r="BI167" s="162">
        <f t="shared" si="28"/>
        <v>0</v>
      </c>
      <c r="BJ167" s="14" t="s">
        <v>83</v>
      </c>
      <c r="BK167" s="162">
        <f t="shared" si="29"/>
        <v>123.06</v>
      </c>
      <c r="BL167" s="14" t="s">
        <v>257</v>
      </c>
      <c r="BM167" s="161" t="s">
        <v>330</v>
      </c>
    </row>
    <row r="168" spans="1:65" s="2" customFormat="1" ht="33" customHeight="1">
      <c r="A168" s="26"/>
      <c r="B168" s="149"/>
      <c r="C168" s="167" t="s">
        <v>276</v>
      </c>
      <c r="D168" s="167" t="s">
        <v>362</v>
      </c>
      <c r="E168" s="168" t="s">
        <v>908</v>
      </c>
      <c r="F168" s="169" t="s">
        <v>909</v>
      </c>
      <c r="G168" s="170" t="s">
        <v>232</v>
      </c>
      <c r="H168" s="171">
        <v>6</v>
      </c>
      <c r="I168" s="172">
        <v>3.34</v>
      </c>
      <c r="J168" s="172">
        <f t="shared" si="20"/>
        <v>20.04</v>
      </c>
      <c r="K168" s="173"/>
      <c r="L168" s="174"/>
      <c r="M168" s="175" t="s">
        <v>1</v>
      </c>
      <c r="N168" s="176" t="s">
        <v>37</v>
      </c>
      <c r="O168" s="159">
        <v>0</v>
      </c>
      <c r="P168" s="159">
        <f t="shared" si="21"/>
        <v>0</v>
      </c>
      <c r="Q168" s="159">
        <v>0</v>
      </c>
      <c r="R168" s="159">
        <f t="shared" si="22"/>
        <v>0</v>
      </c>
      <c r="S168" s="159">
        <v>0</v>
      </c>
      <c r="T168" s="160">
        <f t="shared" si="23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288</v>
      </c>
      <c r="AT168" s="161" t="s">
        <v>362</v>
      </c>
      <c r="AU168" s="161" t="s">
        <v>83</v>
      </c>
      <c r="AY168" s="14" t="s">
        <v>226</v>
      </c>
      <c r="BE168" s="162">
        <f t="shared" si="24"/>
        <v>0</v>
      </c>
      <c r="BF168" s="162">
        <f t="shared" si="25"/>
        <v>20.04</v>
      </c>
      <c r="BG168" s="162">
        <f t="shared" si="26"/>
        <v>0</v>
      </c>
      <c r="BH168" s="162">
        <f t="shared" si="27"/>
        <v>0</v>
      </c>
      <c r="BI168" s="162">
        <f t="shared" si="28"/>
        <v>0</v>
      </c>
      <c r="BJ168" s="14" t="s">
        <v>83</v>
      </c>
      <c r="BK168" s="162">
        <f t="shared" si="29"/>
        <v>20.04</v>
      </c>
      <c r="BL168" s="14" t="s">
        <v>257</v>
      </c>
      <c r="BM168" s="161" t="s">
        <v>408</v>
      </c>
    </row>
    <row r="169" spans="1:65" s="2" customFormat="1" ht="33" customHeight="1">
      <c r="A169" s="26"/>
      <c r="B169" s="149"/>
      <c r="C169" s="167" t="s">
        <v>409</v>
      </c>
      <c r="D169" s="167" t="s">
        <v>362</v>
      </c>
      <c r="E169" s="168" t="s">
        <v>910</v>
      </c>
      <c r="F169" s="169" t="s">
        <v>911</v>
      </c>
      <c r="G169" s="170" t="s">
        <v>232</v>
      </c>
      <c r="H169" s="171">
        <v>6</v>
      </c>
      <c r="I169" s="172">
        <v>4.9800000000000004</v>
      </c>
      <c r="J169" s="172">
        <f t="shared" si="20"/>
        <v>29.88</v>
      </c>
      <c r="K169" s="173"/>
      <c r="L169" s="174"/>
      <c r="M169" s="175" t="s">
        <v>1</v>
      </c>
      <c r="N169" s="176" t="s">
        <v>37</v>
      </c>
      <c r="O169" s="159">
        <v>0</v>
      </c>
      <c r="P169" s="159">
        <f t="shared" si="21"/>
        <v>0</v>
      </c>
      <c r="Q169" s="159">
        <v>0</v>
      </c>
      <c r="R169" s="159">
        <f t="shared" si="22"/>
        <v>0</v>
      </c>
      <c r="S169" s="159">
        <v>0</v>
      </c>
      <c r="T169" s="160">
        <f t="shared" si="23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288</v>
      </c>
      <c r="AT169" s="161" t="s">
        <v>362</v>
      </c>
      <c r="AU169" s="161" t="s">
        <v>83</v>
      </c>
      <c r="AY169" s="14" t="s">
        <v>226</v>
      </c>
      <c r="BE169" s="162">
        <f t="shared" si="24"/>
        <v>0</v>
      </c>
      <c r="BF169" s="162">
        <f t="shared" si="25"/>
        <v>29.88</v>
      </c>
      <c r="BG169" s="162">
        <f t="shared" si="26"/>
        <v>0</v>
      </c>
      <c r="BH169" s="162">
        <f t="shared" si="27"/>
        <v>0</v>
      </c>
      <c r="BI169" s="162">
        <f t="shared" si="28"/>
        <v>0</v>
      </c>
      <c r="BJ169" s="14" t="s">
        <v>83</v>
      </c>
      <c r="BK169" s="162">
        <f t="shared" si="29"/>
        <v>29.88</v>
      </c>
      <c r="BL169" s="14" t="s">
        <v>257</v>
      </c>
      <c r="BM169" s="161" t="s">
        <v>412</v>
      </c>
    </row>
    <row r="170" spans="1:65" s="2" customFormat="1" ht="24.2" customHeight="1">
      <c r="A170" s="26"/>
      <c r="B170" s="149"/>
      <c r="C170" s="150" t="s">
        <v>279</v>
      </c>
      <c r="D170" s="150" t="s">
        <v>229</v>
      </c>
      <c r="E170" s="151" t="s">
        <v>912</v>
      </c>
      <c r="F170" s="152" t="s">
        <v>913</v>
      </c>
      <c r="G170" s="153" t="s">
        <v>242</v>
      </c>
      <c r="H170" s="154">
        <v>1.4999999999999999E-2</v>
      </c>
      <c r="I170" s="155">
        <v>36.69</v>
      </c>
      <c r="J170" s="155">
        <f t="shared" si="20"/>
        <v>0.55000000000000004</v>
      </c>
      <c r="K170" s="156"/>
      <c r="L170" s="27"/>
      <c r="M170" s="157" t="s">
        <v>1</v>
      </c>
      <c r="N170" s="158" t="s">
        <v>37</v>
      </c>
      <c r="O170" s="159">
        <v>0</v>
      </c>
      <c r="P170" s="159">
        <f t="shared" si="21"/>
        <v>0</v>
      </c>
      <c r="Q170" s="159">
        <v>0</v>
      </c>
      <c r="R170" s="159">
        <f t="shared" si="22"/>
        <v>0</v>
      </c>
      <c r="S170" s="159">
        <v>0</v>
      </c>
      <c r="T170" s="160">
        <f t="shared" si="23"/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257</v>
      </c>
      <c r="AT170" s="161" t="s">
        <v>229</v>
      </c>
      <c r="AU170" s="161" t="s">
        <v>83</v>
      </c>
      <c r="AY170" s="14" t="s">
        <v>226</v>
      </c>
      <c r="BE170" s="162">
        <f t="shared" si="24"/>
        <v>0</v>
      </c>
      <c r="BF170" s="162">
        <f t="shared" si="25"/>
        <v>0.55000000000000004</v>
      </c>
      <c r="BG170" s="162">
        <f t="shared" si="26"/>
        <v>0</v>
      </c>
      <c r="BH170" s="162">
        <f t="shared" si="27"/>
        <v>0</v>
      </c>
      <c r="BI170" s="162">
        <f t="shared" si="28"/>
        <v>0</v>
      </c>
      <c r="BJ170" s="14" t="s">
        <v>83</v>
      </c>
      <c r="BK170" s="162">
        <f t="shared" si="29"/>
        <v>0.55000000000000004</v>
      </c>
      <c r="BL170" s="14" t="s">
        <v>257</v>
      </c>
      <c r="BM170" s="161" t="s">
        <v>415</v>
      </c>
    </row>
    <row r="171" spans="1:65" s="12" customFormat="1" ht="22.9" customHeight="1">
      <c r="B171" s="137"/>
      <c r="D171" s="138" t="s">
        <v>70</v>
      </c>
      <c r="E171" s="147" t="s">
        <v>914</v>
      </c>
      <c r="F171" s="147" t="s">
        <v>915</v>
      </c>
      <c r="J171" s="148">
        <f>BK171</f>
        <v>3878.1199999999994</v>
      </c>
      <c r="L171" s="137"/>
      <c r="M171" s="141"/>
      <c r="N171" s="142"/>
      <c r="O171" s="142"/>
      <c r="P171" s="143">
        <f>SUM(P172:P199)</f>
        <v>0</v>
      </c>
      <c r="Q171" s="142"/>
      <c r="R171" s="143">
        <f>SUM(R172:R199)</f>
        <v>0</v>
      </c>
      <c r="S171" s="142"/>
      <c r="T171" s="144">
        <f>SUM(T172:T199)</f>
        <v>0</v>
      </c>
      <c r="AR171" s="138" t="s">
        <v>83</v>
      </c>
      <c r="AT171" s="145" t="s">
        <v>70</v>
      </c>
      <c r="AU171" s="145" t="s">
        <v>78</v>
      </c>
      <c r="AY171" s="138" t="s">
        <v>226</v>
      </c>
      <c r="BK171" s="146">
        <f>SUM(BK172:BK199)</f>
        <v>3878.1199999999994</v>
      </c>
    </row>
    <row r="172" spans="1:65" s="2" customFormat="1" ht="33" customHeight="1">
      <c r="A172" s="26"/>
      <c r="B172" s="149"/>
      <c r="C172" s="150" t="s">
        <v>416</v>
      </c>
      <c r="D172" s="150" t="s">
        <v>229</v>
      </c>
      <c r="E172" s="151" t="s">
        <v>916</v>
      </c>
      <c r="F172" s="152" t="s">
        <v>917</v>
      </c>
      <c r="G172" s="153" t="s">
        <v>269</v>
      </c>
      <c r="H172" s="154">
        <v>5</v>
      </c>
      <c r="I172" s="155">
        <v>25.06</v>
      </c>
      <c r="J172" s="155">
        <f t="shared" ref="J172:J199" si="30">ROUND(I172*H172,2)</f>
        <v>125.3</v>
      </c>
      <c r="K172" s="156"/>
      <c r="L172" s="27"/>
      <c r="M172" s="157" t="s">
        <v>1</v>
      </c>
      <c r="N172" s="158" t="s">
        <v>37</v>
      </c>
      <c r="O172" s="159">
        <v>0</v>
      </c>
      <c r="P172" s="159">
        <f t="shared" ref="P172:P199" si="31">O172*H172</f>
        <v>0</v>
      </c>
      <c r="Q172" s="159">
        <v>0</v>
      </c>
      <c r="R172" s="159">
        <f t="shared" ref="R172:R199" si="32">Q172*H172</f>
        <v>0</v>
      </c>
      <c r="S172" s="159">
        <v>0</v>
      </c>
      <c r="T172" s="160">
        <f t="shared" ref="T172:T199" si="33">S172*H172</f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257</v>
      </c>
      <c r="AT172" s="161" t="s">
        <v>229</v>
      </c>
      <c r="AU172" s="161" t="s">
        <v>83</v>
      </c>
      <c r="AY172" s="14" t="s">
        <v>226</v>
      </c>
      <c r="BE172" s="162">
        <f t="shared" ref="BE172:BE199" si="34">IF(N172="základná",J172,0)</f>
        <v>0</v>
      </c>
      <c r="BF172" s="162">
        <f t="shared" ref="BF172:BF199" si="35">IF(N172="znížená",J172,0)</f>
        <v>125.3</v>
      </c>
      <c r="BG172" s="162">
        <f t="shared" ref="BG172:BG199" si="36">IF(N172="zákl. prenesená",J172,0)</f>
        <v>0</v>
      </c>
      <c r="BH172" s="162">
        <f t="shared" ref="BH172:BH199" si="37">IF(N172="zníž. prenesená",J172,0)</f>
        <v>0</v>
      </c>
      <c r="BI172" s="162">
        <f t="shared" ref="BI172:BI199" si="38">IF(N172="nulová",J172,0)</f>
        <v>0</v>
      </c>
      <c r="BJ172" s="14" t="s">
        <v>83</v>
      </c>
      <c r="BK172" s="162">
        <f t="shared" ref="BK172:BK199" si="39">ROUND(I172*H172,2)</f>
        <v>125.3</v>
      </c>
      <c r="BL172" s="14" t="s">
        <v>257</v>
      </c>
      <c r="BM172" s="161" t="s">
        <v>419</v>
      </c>
    </row>
    <row r="173" spans="1:65" s="2" customFormat="1" ht="21.75" customHeight="1">
      <c r="A173" s="26"/>
      <c r="B173" s="149"/>
      <c r="C173" s="150" t="s">
        <v>283</v>
      </c>
      <c r="D173" s="150" t="s">
        <v>229</v>
      </c>
      <c r="E173" s="151" t="s">
        <v>918</v>
      </c>
      <c r="F173" s="152" t="s">
        <v>919</v>
      </c>
      <c r="G173" s="153" t="s">
        <v>232</v>
      </c>
      <c r="H173" s="154">
        <v>5</v>
      </c>
      <c r="I173" s="155">
        <v>24.65</v>
      </c>
      <c r="J173" s="155">
        <f t="shared" si="30"/>
        <v>123.25</v>
      </c>
      <c r="K173" s="156"/>
      <c r="L173" s="27"/>
      <c r="M173" s="157" t="s">
        <v>1</v>
      </c>
      <c r="N173" s="158" t="s">
        <v>37</v>
      </c>
      <c r="O173" s="159">
        <v>0</v>
      </c>
      <c r="P173" s="159">
        <f t="shared" si="31"/>
        <v>0</v>
      </c>
      <c r="Q173" s="159">
        <v>0</v>
      </c>
      <c r="R173" s="159">
        <f t="shared" si="32"/>
        <v>0</v>
      </c>
      <c r="S173" s="159">
        <v>0</v>
      </c>
      <c r="T173" s="160">
        <f t="shared" si="33"/>
        <v>0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R173" s="161" t="s">
        <v>257</v>
      </c>
      <c r="AT173" s="161" t="s">
        <v>229</v>
      </c>
      <c r="AU173" s="161" t="s">
        <v>83</v>
      </c>
      <c r="AY173" s="14" t="s">
        <v>226</v>
      </c>
      <c r="BE173" s="162">
        <f t="shared" si="34"/>
        <v>0</v>
      </c>
      <c r="BF173" s="162">
        <f t="shared" si="35"/>
        <v>123.25</v>
      </c>
      <c r="BG173" s="162">
        <f t="shared" si="36"/>
        <v>0</v>
      </c>
      <c r="BH173" s="162">
        <f t="shared" si="37"/>
        <v>0</v>
      </c>
      <c r="BI173" s="162">
        <f t="shared" si="38"/>
        <v>0</v>
      </c>
      <c r="BJ173" s="14" t="s">
        <v>83</v>
      </c>
      <c r="BK173" s="162">
        <f t="shared" si="39"/>
        <v>123.25</v>
      </c>
      <c r="BL173" s="14" t="s">
        <v>257</v>
      </c>
      <c r="BM173" s="161" t="s">
        <v>424</v>
      </c>
    </row>
    <row r="174" spans="1:65" s="2" customFormat="1" ht="24.2" customHeight="1">
      <c r="A174" s="26"/>
      <c r="B174" s="149"/>
      <c r="C174" s="150" t="s">
        <v>425</v>
      </c>
      <c r="D174" s="150" t="s">
        <v>229</v>
      </c>
      <c r="E174" s="151" t="s">
        <v>920</v>
      </c>
      <c r="F174" s="152" t="s">
        <v>921</v>
      </c>
      <c r="G174" s="153" t="s">
        <v>232</v>
      </c>
      <c r="H174" s="154">
        <v>4.5</v>
      </c>
      <c r="I174" s="155">
        <v>19.91</v>
      </c>
      <c r="J174" s="155">
        <f t="shared" si="30"/>
        <v>89.6</v>
      </c>
      <c r="K174" s="156"/>
      <c r="L174" s="27"/>
      <c r="M174" s="157" t="s">
        <v>1</v>
      </c>
      <c r="N174" s="158" t="s">
        <v>37</v>
      </c>
      <c r="O174" s="159">
        <v>0</v>
      </c>
      <c r="P174" s="159">
        <f t="shared" si="31"/>
        <v>0</v>
      </c>
      <c r="Q174" s="159">
        <v>0</v>
      </c>
      <c r="R174" s="159">
        <f t="shared" si="32"/>
        <v>0</v>
      </c>
      <c r="S174" s="159">
        <v>0</v>
      </c>
      <c r="T174" s="160">
        <f t="shared" si="33"/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257</v>
      </c>
      <c r="AT174" s="161" t="s">
        <v>229</v>
      </c>
      <c r="AU174" s="161" t="s">
        <v>83</v>
      </c>
      <c r="AY174" s="14" t="s">
        <v>226</v>
      </c>
      <c r="BE174" s="162">
        <f t="shared" si="34"/>
        <v>0</v>
      </c>
      <c r="BF174" s="162">
        <f t="shared" si="35"/>
        <v>89.6</v>
      </c>
      <c r="BG174" s="162">
        <f t="shared" si="36"/>
        <v>0</v>
      </c>
      <c r="BH174" s="162">
        <f t="shared" si="37"/>
        <v>0</v>
      </c>
      <c r="BI174" s="162">
        <f t="shared" si="38"/>
        <v>0</v>
      </c>
      <c r="BJ174" s="14" t="s">
        <v>83</v>
      </c>
      <c r="BK174" s="162">
        <f t="shared" si="39"/>
        <v>89.6</v>
      </c>
      <c r="BL174" s="14" t="s">
        <v>257</v>
      </c>
      <c r="BM174" s="161" t="s">
        <v>428</v>
      </c>
    </row>
    <row r="175" spans="1:65" s="2" customFormat="1" ht="24.2" customHeight="1">
      <c r="A175" s="26"/>
      <c r="B175" s="149"/>
      <c r="C175" s="150" t="s">
        <v>288</v>
      </c>
      <c r="D175" s="150" t="s">
        <v>229</v>
      </c>
      <c r="E175" s="151" t="s">
        <v>922</v>
      </c>
      <c r="F175" s="152" t="s">
        <v>923</v>
      </c>
      <c r="G175" s="153" t="s">
        <v>232</v>
      </c>
      <c r="H175" s="154">
        <v>50</v>
      </c>
      <c r="I175" s="155">
        <v>22.24</v>
      </c>
      <c r="J175" s="155">
        <f t="shared" si="30"/>
        <v>1112</v>
      </c>
      <c r="K175" s="156"/>
      <c r="L175" s="27"/>
      <c r="M175" s="157" t="s">
        <v>1</v>
      </c>
      <c r="N175" s="158" t="s">
        <v>37</v>
      </c>
      <c r="O175" s="159">
        <v>0</v>
      </c>
      <c r="P175" s="159">
        <f t="shared" si="31"/>
        <v>0</v>
      </c>
      <c r="Q175" s="159">
        <v>0</v>
      </c>
      <c r="R175" s="159">
        <f t="shared" si="32"/>
        <v>0</v>
      </c>
      <c r="S175" s="159">
        <v>0</v>
      </c>
      <c r="T175" s="160">
        <f t="shared" si="33"/>
        <v>0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61" t="s">
        <v>257</v>
      </c>
      <c r="AT175" s="161" t="s">
        <v>229</v>
      </c>
      <c r="AU175" s="161" t="s">
        <v>83</v>
      </c>
      <c r="AY175" s="14" t="s">
        <v>226</v>
      </c>
      <c r="BE175" s="162">
        <f t="shared" si="34"/>
        <v>0</v>
      </c>
      <c r="BF175" s="162">
        <f t="shared" si="35"/>
        <v>1112</v>
      </c>
      <c r="BG175" s="162">
        <f t="shared" si="36"/>
        <v>0</v>
      </c>
      <c r="BH175" s="162">
        <f t="shared" si="37"/>
        <v>0</v>
      </c>
      <c r="BI175" s="162">
        <f t="shared" si="38"/>
        <v>0</v>
      </c>
      <c r="BJ175" s="14" t="s">
        <v>83</v>
      </c>
      <c r="BK175" s="162">
        <f t="shared" si="39"/>
        <v>1112</v>
      </c>
      <c r="BL175" s="14" t="s">
        <v>257</v>
      </c>
      <c r="BM175" s="161" t="s">
        <v>431</v>
      </c>
    </row>
    <row r="176" spans="1:65" s="2" customFormat="1" ht="24.2" customHeight="1">
      <c r="A176" s="26"/>
      <c r="B176" s="149"/>
      <c r="C176" s="150" t="s">
        <v>432</v>
      </c>
      <c r="D176" s="150" t="s">
        <v>229</v>
      </c>
      <c r="E176" s="151" t="s">
        <v>924</v>
      </c>
      <c r="F176" s="152" t="s">
        <v>925</v>
      </c>
      <c r="G176" s="153" t="s">
        <v>232</v>
      </c>
      <c r="H176" s="154">
        <v>5</v>
      </c>
      <c r="I176" s="155">
        <v>11.94</v>
      </c>
      <c r="J176" s="155">
        <f t="shared" si="30"/>
        <v>59.7</v>
      </c>
      <c r="K176" s="156"/>
      <c r="L176" s="27"/>
      <c r="M176" s="157" t="s">
        <v>1</v>
      </c>
      <c r="N176" s="158" t="s">
        <v>37</v>
      </c>
      <c r="O176" s="159">
        <v>0</v>
      </c>
      <c r="P176" s="159">
        <f t="shared" si="31"/>
        <v>0</v>
      </c>
      <c r="Q176" s="159">
        <v>0</v>
      </c>
      <c r="R176" s="159">
        <f t="shared" si="32"/>
        <v>0</v>
      </c>
      <c r="S176" s="159">
        <v>0</v>
      </c>
      <c r="T176" s="160">
        <f t="shared" si="33"/>
        <v>0</v>
      </c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R176" s="161" t="s">
        <v>257</v>
      </c>
      <c r="AT176" s="161" t="s">
        <v>229</v>
      </c>
      <c r="AU176" s="161" t="s">
        <v>83</v>
      </c>
      <c r="AY176" s="14" t="s">
        <v>226</v>
      </c>
      <c r="BE176" s="162">
        <f t="shared" si="34"/>
        <v>0</v>
      </c>
      <c r="BF176" s="162">
        <f t="shared" si="35"/>
        <v>59.7</v>
      </c>
      <c r="BG176" s="162">
        <f t="shared" si="36"/>
        <v>0</v>
      </c>
      <c r="BH176" s="162">
        <f t="shared" si="37"/>
        <v>0</v>
      </c>
      <c r="BI176" s="162">
        <f t="shared" si="38"/>
        <v>0</v>
      </c>
      <c r="BJ176" s="14" t="s">
        <v>83</v>
      </c>
      <c r="BK176" s="162">
        <f t="shared" si="39"/>
        <v>59.7</v>
      </c>
      <c r="BL176" s="14" t="s">
        <v>257</v>
      </c>
      <c r="BM176" s="161" t="s">
        <v>435</v>
      </c>
    </row>
    <row r="177" spans="1:65" s="2" customFormat="1" ht="24.2" customHeight="1">
      <c r="A177" s="26"/>
      <c r="B177" s="149"/>
      <c r="C177" s="150" t="s">
        <v>296</v>
      </c>
      <c r="D177" s="150" t="s">
        <v>229</v>
      </c>
      <c r="E177" s="151" t="s">
        <v>926</v>
      </c>
      <c r="F177" s="152" t="s">
        <v>927</v>
      </c>
      <c r="G177" s="153" t="s">
        <v>232</v>
      </c>
      <c r="H177" s="154">
        <v>15</v>
      </c>
      <c r="I177" s="155">
        <v>15.69</v>
      </c>
      <c r="J177" s="155">
        <f t="shared" si="30"/>
        <v>235.35</v>
      </c>
      <c r="K177" s="156"/>
      <c r="L177" s="27"/>
      <c r="M177" s="157" t="s">
        <v>1</v>
      </c>
      <c r="N177" s="158" t="s">
        <v>37</v>
      </c>
      <c r="O177" s="159">
        <v>0</v>
      </c>
      <c r="P177" s="159">
        <f t="shared" si="31"/>
        <v>0</v>
      </c>
      <c r="Q177" s="159">
        <v>0</v>
      </c>
      <c r="R177" s="159">
        <f t="shared" si="32"/>
        <v>0</v>
      </c>
      <c r="S177" s="159">
        <v>0</v>
      </c>
      <c r="T177" s="160">
        <f t="shared" si="33"/>
        <v>0</v>
      </c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R177" s="161" t="s">
        <v>257</v>
      </c>
      <c r="AT177" s="161" t="s">
        <v>229</v>
      </c>
      <c r="AU177" s="161" t="s">
        <v>83</v>
      </c>
      <c r="AY177" s="14" t="s">
        <v>226</v>
      </c>
      <c r="BE177" s="162">
        <f t="shared" si="34"/>
        <v>0</v>
      </c>
      <c r="BF177" s="162">
        <f t="shared" si="35"/>
        <v>235.35</v>
      </c>
      <c r="BG177" s="162">
        <f t="shared" si="36"/>
        <v>0</v>
      </c>
      <c r="BH177" s="162">
        <f t="shared" si="37"/>
        <v>0</v>
      </c>
      <c r="BI177" s="162">
        <f t="shared" si="38"/>
        <v>0</v>
      </c>
      <c r="BJ177" s="14" t="s">
        <v>83</v>
      </c>
      <c r="BK177" s="162">
        <f t="shared" si="39"/>
        <v>235.35</v>
      </c>
      <c r="BL177" s="14" t="s">
        <v>257</v>
      </c>
      <c r="BM177" s="161" t="s">
        <v>438</v>
      </c>
    </row>
    <row r="178" spans="1:65" s="2" customFormat="1" ht="16.5" customHeight="1">
      <c r="A178" s="26"/>
      <c r="B178" s="149"/>
      <c r="C178" s="150" t="s">
        <v>441</v>
      </c>
      <c r="D178" s="150" t="s">
        <v>229</v>
      </c>
      <c r="E178" s="151" t="s">
        <v>928</v>
      </c>
      <c r="F178" s="152" t="s">
        <v>929</v>
      </c>
      <c r="G178" s="153" t="s">
        <v>269</v>
      </c>
      <c r="H178" s="154">
        <v>5</v>
      </c>
      <c r="I178" s="155">
        <v>7.34</v>
      </c>
      <c r="J178" s="155">
        <f t="shared" si="30"/>
        <v>36.700000000000003</v>
      </c>
      <c r="K178" s="156"/>
      <c r="L178" s="27"/>
      <c r="M178" s="157" t="s">
        <v>1</v>
      </c>
      <c r="N178" s="158" t="s">
        <v>37</v>
      </c>
      <c r="O178" s="159">
        <v>0</v>
      </c>
      <c r="P178" s="159">
        <f t="shared" si="31"/>
        <v>0</v>
      </c>
      <c r="Q178" s="159">
        <v>0</v>
      </c>
      <c r="R178" s="159">
        <f t="shared" si="32"/>
        <v>0</v>
      </c>
      <c r="S178" s="159">
        <v>0</v>
      </c>
      <c r="T178" s="160">
        <f t="shared" si="33"/>
        <v>0</v>
      </c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R178" s="161" t="s">
        <v>257</v>
      </c>
      <c r="AT178" s="161" t="s">
        <v>229</v>
      </c>
      <c r="AU178" s="161" t="s">
        <v>83</v>
      </c>
      <c r="AY178" s="14" t="s">
        <v>226</v>
      </c>
      <c r="BE178" s="162">
        <f t="shared" si="34"/>
        <v>0</v>
      </c>
      <c r="BF178" s="162">
        <f t="shared" si="35"/>
        <v>36.700000000000003</v>
      </c>
      <c r="BG178" s="162">
        <f t="shared" si="36"/>
        <v>0</v>
      </c>
      <c r="BH178" s="162">
        <f t="shared" si="37"/>
        <v>0</v>
      </c>
      <c r="BI178" s="162">
        <f t="shared" si="38"/>
        <v>0</v>
      </c>
      <c r="BJ178" s="14" t="s">
        <v>83</v>
      </c>
      <c r="BK178" s="162">
        <f t="shared" si="39"/>
        <v>36.700000000000003</v>
      </c>
      <c r="BL178" s="14" t="s">
        <v>257</v>
      </c>
      <c r="BM178" s="161" t="s">
        <v>444</v>
      </c>
    </row>
    <row r="179" spans="1:65" s="2" customFormat="1" ht="24.2" customHeight="1">
      <c r="A179" s="26"/>
      <c r="B179" s="149"/>
      <c r="C179" s="167" t="s">
        <v>299</v>
      </c>
      <c r="D179" s="167" t="s">
        <v>362</v>
      </c>
      <c r="E179" s="168" t="s">
        <v>930</v>
      </c>
      <c r="F179" s="169" t="s">
        <v>931</v>
      </c>
      <c r="G179" s="170" t="s">
        <v>269</v>
      </c>
      <c r="H179" s="171">
        <v>5</v>
      </c>
      <c r="I179" s="172">
        <v>8.4700000000000006</v>
      </c>
      <c r="J179" s="172">
        <f t="shared" si="30"/>
        <v>42.35</v>
      </c>
      <c r="K179" s="173"/>
      <c r="L179" s="174"/>
      <c r="M179" s="175" t="s">
        <v>1</v>
      </c>
      <c r="N179" s="176" t="s">
        <v>37</v>
      </c>
      <c r="O179" s="159">
        <v>0</v>
      </c>
      <c r="P179" s="159">
        <f t="shared" si="31"/>
        <v>0</v>
      </c>
      <c r="Q179" s="159">
        <v>0</v>
      </c>
      <c r="R179" s="159">
        <f t="shared" si="32"/>
        <v>0</v>
      </c>
      <c r="S179" s="159">
        <v>0</v>
      </c>
      <c r="T179" s="160">
        <f t="shared" si="33"/>
        <v>0</v>
      </c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R179" s="161" t="s">
        <v>288</v>
      </c>
      <c r="AT179" s="161" t="s">
        <v>362</v>
      </c>
      <c r="AU179" s="161" t="s">
        <v>83</v>
      </c>
      <c r="AY179" s="14" t="s">
        <v>226</v>
      </c>
      <c r="BE179" s="162">
        <f t="shared" si="34"/>
        <v>0</v>
      </c>
      <c r="BF179" s="162">
        <f t="shared" si="35"/>
        <v>42.35</v>
      </c>
      <c r="BG179" s="162">
        <f t="shared" si="36"/>
        <v>0</v>
      </c>
      <c r="BH179" s="162">
        <f t="shared" si="37"/>
        <v>0</v>
      </c>
      <c r="BI179" s="162">
        <f t="shared" si="38"/>
        <v>0</v>
      </c>
      <c r="BJ179" s="14" t="s">
        <v>83</v>
      </c>
      <c r="BK179" s="162">
        <f t="shared" si="39"/>
        <v>42.35</v>
      </c>
      <c r="BL179" s="14" t="s">
        <v>257</v>
      </c>
      <c r="BM179" s="161" t="s">
        <v>447</v>
      </c>
    </row>
    <row r="180" spans="1:65" s="2" customFormat="1" ht="16.5" customHeight="1">
      <c r="A180" s="26"/>
      <c r="B180" s="149"/>
      <c r="C180" s="150" t="s">
        <v>448</v>
      </c>
      <c r="D180" s="150" t="s">
        <v>229</v>
      </c>
      <c r="E180" s="151" t="s">
        <v>932</v>
      </c>
      <c r="F180" s="152" t="s">
        <v>933</v>
      </c>
      <c r="G180" s="153" t="s">
        <v>269</v>
      </c>
      <c r="H180" s="154">
        <v>5</v>
      </c>
      <c r="I180" s="155">
        <v>6</v>
      </c>
      <c r="J180" s="155">
        <f t="shared" si="30"/>
        <v>30</v>
      </c>
      <c r="K180" s="156"/>
      <c r="L180" s="27"/>
      <c r="M180" s="157" t="s">
        <v>1</v>
      </c>
      <c r="N180" s="158" t="s">
        <v>37</v>
      </c>
      <c r="O180" s="159">
        <v>0</v>
      </c>
      <c r="P180" s="159">
        <f t="shared" si="31"/>
        <v>0</v>
      </c>
      <c r="Q180" s="159">
        <v>0</v>
      </c>
      <c r="R180" s="159">
        <f t="shared" si="32"/>
        <v>0</v>
      </c>
      <c r="S180" s="159">
        <v>0</v>
      </c>
      <c r="T180" s="160">
        <f t="shared" si="33"/>
        <v>0</v>
      </c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R180" s="161" t="s">
        <v>257</v>
      </c>
      <c r="AT180" s="161" t="s">
        <v>229</v>
      </c>
      <c r="AU180" s="161" t="s">
        <v>83</v>
      </c>
      <c r="AY180" s="14" t="s">
        <v>226</v>
      </c>
      <c r="BE180" s="162">
        <f t="shared" si="34"/>
        <v>0</v>
      </c>
      <c r="BF180" s="162">
        <f t="shared" si="35"/>
        <v>30</v>
      </c>
      <c r="BG180" s="162">
        <f t="shared" si="36"/>
        <v>0</v>
      </c>
      <c r="BH180" s="162">
        <f t="shared" si="37"/>
        <v>0</v>
      </c>
      <c r="BI180" s="162">
        <f t="shared" si="38"/>
        <v>0</v>
      </c>
      <c r="BJ180" s="14" t="s">
        <v>83</v>
      </c>
      <c r="BK180" s="162">
        <f t="shared" si="39"/>
        <v>30</v>
      </c>
      <c r="BL180" s="14" t="s">
        <v>257</v>
      </c>
      <c r="BM180" s="161" t="s">
        <v>451</v>
      </c>
    </row>
    <row r="181" spans="1:65" s="2" customFormat="1" ht="24.2" customHeight="1">
      <c r="A181" s="26"/>
      <c r="B181" s="149"/>
      <c r="C181" s="167" t="s">
        <v>303</v>
      </c>
      <c r="D181" s="167" t="s">
        <v>362</v>
      </c>
      <c r="E181" s="168" t="s">
        <v>934</v>
      </c>
      <c r="F181" s="169" t="s">
        <v>935</v>
      </c>
      <c r="G181" s="170" t="s">
        <v>269</v>
      </c>
      <c r="H181" s="171">
        <v>5</v>
      </c>
      <c r="I181" s="172">
        <v>12.71</v>
      </c>
      <c r="J181" s="172">
        <f t="shared" si="30"/>
        <v>63.55</v>
      </c>
      <c r="K181" s="173"/>
      <c r="L181" s="174"/>
      <c r="M181" s="175" t="s">
        <v>1</v>
      </c>
      <c r="N181" s="176" t="s">
        <v>37</v>
      </c>
      <c r="O181" s="159">
        <v>0</v>
      </c>
      <c r="P181" s="159">
        <f t="shared" si="31"/>
        <v>0</v>
      </c>
      <c r="Q181" s="159">
        <v>0</v>
      </c>
      <c r="R181" s="159">
        <f t="shared" si="32"/>
        <v>0</v>
      </c>
      <c r="S181" s="159">
        <v>0</v>
      </c>
      <c r="T181" s="160">
        <f t="shared" si="33"/>
        <v>0</v>
      </c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R181" s="161" t="s">
        <v>288</v>
      </c>
      <c r="AT181" s="161" t="s">
        <v>362</v>
      </c>
      <c r="AU181" s="161" t="s">
        <v>83</v>
      </c>
      <c r="AY181" s="14" t="s">
        <v>226</v>
      </c>
      <c r="BE181" s="162">
        <f t="shared" si="34"/>
        <v>0</v>
      </c>
      <c r="BF181" s="162">
        <f t="shared" si="35"/>
        <v>63.55</v>
      </c>
      <c r="BG181" s="162">
        <f t="shared" si="36"/>
        <v>0</v>
      </c>
      <c r="BH181" s="162">
        <f t="shared" si="37"/>
        <v>0</v>
      </c>
      <c r="BI181" s="162">
        <f t="shared" si="38"/>
        <v>0</v>
      </c>
      <c r="BJ181" s="14" t="s">
        <v>83</v>
      </c>
      <c r="BK181" s="162">
        <f t="shared" si="39"/>
        <v>63.55</v>
      </c>
      <c r="BL181" s="14" t="s">
        <v>257</v>
      </c>
      <c r="BM181" s="161" t="s">
        <v>454</v>
      </c>
    </row>
    <row r="182" spans="1:65" s="2" customFormat="1" ht="21.75" customHeight="1">
      <c r="A182" s="26"/>
      <c r="B182" s="149"/>
      <c r="C182" s="167" t="s">
        <v>455</v>
      </c>
      <c r="D182" s="167" t="s">
        <v>362</v>
      </c>
      <c r="E182" s="168" t="s">
        <v>936</v>
      </c>
      <c r="F182" s="169" t="s">
        <v>937</v>
      </c>
      <c r="G182" s="170" t="s">
        <v>269</v>
      </c>
      <c r="H182" s="171">
        <v>5</v>
      </c>
      <c r="I182" s="172">
        <v>70.47</v>
      </c>
      <c r="J182" s="172">
        <f t="shared" si="30"/>
        <v>352.35</v>
      </c>
      <c r="K182" s="173"/>
      <c r="L182" s="174"/>
      <c r="M182" s="175" t="s">
        <v>1</v>
      </c>
      <c r="N182" s="176" t="s">
        <v>37</v>
      </c>
      <c r="O182" s="159">
        <v>0</v>
      </c>
      <c r="P182" s="159">
        <f t="shared" si="31"/>
        <v>0</v>
      </c>
      <c r="Q182" s="159">
        <v>0</v>
      </c>
      <c r="R182" s="159">
        <f t="shared" si="32"/>
        <v>0</v>
      </c>
      <c r="S182" s="159">
        <v>0</v>
      </c>
      <c r="T182" s="160">
        <f t="shared" si="33"/>
        <v>0</v>
      </c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R182" s="161" t="s">
        <v>288</v>
      </c>
      <c r="AT182" s="161" t="s">
        <v>362</v>
      </c>
      <c r="AU182" s="161" t="s">
        <v>83</v>
      </c>
      <c r="AY182" s="14" t="s">
        <v>226</v>
      </c>
      <c r="BE182" s="162">
        <f t="shared" si="34"/>
        <v>0</v>
      </c>
      <c r="BF182" s="162">
        <f t="shared" si="35"/>
        <v>352.35</v>
      </c>
      <c r="BG182" s="162">
        <f t="shared" si="36"/>
        <v>0</v>
      </c>
      <c r="BH182" s="162">
        <f t="shared" si="37"/>
        <v>0</v>
      </c>
      <c r="BI182" s="162">
        <f t="shared" si="38"/>
        <v>0</v>
      </c>
      <c r="BJ182" s="14" t="s">
        <v>83</v>
      </c>
      <c r="BK182" s="162">
        <f t="shared" si="39"/>
        <v>352.35</v>
      </c>
      <c r="BL182" s="14" t="s">
        <v>257</v>
      </c>
      <c r="BM182" s="161" t="s">
        <v>458</v>
      </c>
    </row>
    <row r="183" spans="1:65" s="2" customFormat="1" ht="21.75" customHeight="1">
      <c r="A183" s="26"/>
      <c r="B183" s="149"/>
      <c r="C183" s="167" t="s">
        <v>306</v>
      </c>
      <c r="D183" s="167" t="s">
        <v>362</v>
      </c>
      <c r="E183" s="168" t="s">
        <v>938</v>
      </c>
      <c r="F183" s="169" t="s">
        <v>939</v>
      </c>
      <c r="G183" s="170" t="s">
        <v>269</v>
      </c>
      <c r="H183" s="171">
        <v>5</v>
      </c>
      <c r="I183" s="172">
        <v>7.74</v>
      </c>
      <c r="J183" s="172">
        <f t="shared" si="30"/>
        <v>38.700000000000003</v>
      </c>
      <c r="K183" s="173"/>
      <c r="L183" s="174"/>
      <c r="M183" s="175" t="s">
        <v>1</v>
      </c>
      <c r="N183" s="176" t="s">
        <v>37</v>
      </c>
      <c r="O183" s="159">
        <v>0</v>
      </c>
      <c r="P183" s="159">
        <f t="shared" si="31"/>
        <v>0</v>
      </c>
      <c r="Q183" s="159">
        <v>0</v>
      </c>
      <c r="R183" s="159">
        <f t="shared" si="32"/>
        <v>0</v>
      </c>
      <c r="S183" s="159">
        <v>0</v>
      </c>
      <c r="T183" s="160">
        <f t="shared" si="33"/>
        <v>0</v>
      </c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R183" s="161" t="s">
        <v>288</v>
      </c>
      <c r="AT183" s="161" t="s">
        <v>362</v>
      </c>
      <c r="AU183" s="161" t="s">
        <v>83</v>
      </c>
      <c r="AY183" s="14" t="s">
        <v>226</v>
      </c>
      <c r="BE183" s="162">
        <f t="shared" si="34"/>
        <v>0</v>
      </c>
      <c r="BF183" s="162">
        <f t="shared" si="35"/>
        <v>38.700000000000003</v>
      </c>
      <c r="BG183" s="162">
        <f t="shared" si="36"/>
        <v>0</v>
      </c>
      <c r="BH183" s="162">
        <f t="shared" si="37"/>
        <v>0</v>
      </c>
      <c r="BI183" s="162">
        <f t="shared" si="38"/>
        <v>0</v>
      </c>
      <c r="BJ183" s="14" t="s">
        <v>83</v>
      </c>
      <c r="BK183" s="162">
        <f t="shared" si="39"/>
        <v>38.700000000000003</v>
      </c>
      <c r="BL183" s="14" t="s">
        <v>257</v>
      </c>
      <c r="BM183" s="161" t="s">
        <v>461</v>
      </c>
    </row>
    <row r="184" spans="1:65" s="2" customFormat="1" ht="21.75" customHeight="1">
      <c r="A184" s="26"/>
      <c r="B184" s="149"/>
      <c r="C184" s="150" t="s">
        <v>462</v>
      </c>
      <c r="D184" s="150" t="s">
        <v>229</v>
      </c>
      <c r="E184" s="151" t="s">
        <v>940</v>
      </c>
      <c r="F184" s="152" t="s">
        <v>941</v>
      </c>
      <c r="G184" s="153" t="s">
        <v>232</v>
      </c>
      <c r="H184" s="154">
        <v>10.5</v>
      </c>
      <c r="I184" s="155">
        <v>9.9</v>
      </c>
      <c r="J184" s="155">
        <f t="shared" si="30"/>
        <v>103.95</v>
      </c>
      <c r="K184" s="156"/>
      <c r="L184" s="27"/>
      <c r="M184" s="157" t="s">
        <v>1</v>
      </c>
      <c r="N184" s="158" t="s">
        <v>37</v>
      </c>
      <c r="O184" s="159">
        <v>0</v>
      </c>
      <c r="P184" s="159">
        <f t="shared" si="31"/>
        <v>0</v>
      </c>
      <c r="Q184" s="159">
        <v>0</v>
      </c>
      <c r="R184" s="159">
        <f t="shared" si="32"/>
        <v>0</v>
      </c>
      <c r="S184" s="159">
        <v>0</v>
      </c>
      <c r="T184" s="160">
        <f t="shared" si="33"/>
        <v>0</v>
      </c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R184" s="161" t="s">
        <v>257</v>
      </c>
      <c r="AT184" s="161" t="s">
        <v>229</v>
      </c>
      <c r="AU184" s="161" t="s">
        <v>83</v>
      </c>
      <c r="AY184" s="14" t="s">
        <v>226</v>
      </c>
      <c r="BE184" s="162">
        <f t="shared" si="34"/>
        <v>0</v>
      </c>
      <c r="BF184" s="162">
        <f t="shared" si="35"/>
        <v>103.95</v>
      </c>
      <c r="BG184" s="162">
        <f t="shared" si="36"/>
        <v>0</v>
      </c>
      <c r="BH184" s="162">
        <f t="shared" si="37"/>
        <v>0</v>
      </c>
      <c r="BI184" s="162">
        <f t="shared" si="38"/>
        <v>0</v>
      </c>
      <c r="BJ184" s="14" t="s">
        <v>83</v>
      </c>
      <c r="BK184" s="162">
        <f t="shared" si="39"/>
        <v>103.95</v>
      </c>
      <c r="BL184" s="14" t="s">
        <v>257</v>
      </c>
      <c r="BM184" s="161" t="s">
        <v>465</v>
      </c>
    </row>
    <row r="185" spans="1:65" s="2" customFormat="1" ht="21.75" customHeight="1">
      <c r="A185" s="26"/>
      <c r="B185" s="149"/>
      <c r="C185" s="150" t="s">
        <v>312</v>
      </c>
      <c r="D185" s="150" t="s">
        <v>229</v>
      </c>
      <c r="E185" s="151" t="s">
        <v>942</v>
      </c>
      <c r="F185" s="152" t="s">
        <v>943</v>
      </c>
      <c r="G185" s="153" t="s">
        <v>232</v>
      </c>
      <c r="H185" s="154">
        <v>18.5</v>
      </c>
      <c r="I185" s="155">
        <v>11.25</v>
      </c>
      <c r="J185" s="155">
        <f t="shared" si="30"/>
        <v>208.13</v>
      </c>
      <c r="K185" s="156"/>
      <c r="L185" s="27"/>
      <c r="M185" s="157" t="s">
        <v>1</v>
      </c>
      <c r="N185" s="158" t="s">
        <v>37</v>
      </c>
      <c r="O185" s="159">
        <v>0</v>
      </c>
      <c r="P185" s="159">
        <f t="shared" si="31"/>
        <v>0</v>
      </c>
      <c r="Q185" s="159">
        <v>0</v>
      </c>
      <c r="R185" s="159">
        <f t="shared" si="32"/>
        <v>0</v>
      </c>
      <c r="S185" s="159">
        <v>0</v>
      </c>
      <c r="T185" s="160">
        <f t="shared" si="33"/>
        <v>0</v>
      </c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R185" s="161" t="s">
        <v>257</v>
      </c>
      <c r="AT185" s="161" t="s">
        <v>229</v>
      </c>
      <c r="AU185" s="161" t="s">
        <v>83</v>
      </c>
      <c r="AY185" s="14" t="s">
        <v>226</v>
      </c>
      <c r="BE185" s="162">
        <f t="shared" si="34"/>
        <v>0</v>
      </c>
      <c r="BF185" s="162">
        <f t="shared" si="35"/>
        <v>208.13</v>
      </c>
      <c r="BG185" s="162">
        <f t="shared" si="36"/>
        <v>0</v>
      </c>
      <c r="BH185" s="162">
        <f t="shared" si="37"/>
        <v>0</v>
      </c>
      <c r="BI185" s="162">
        <f t="shared" si="38"/>
        <v>0</v>
      </c>
      <c r="BJ185" s="14" t="s">
        <v>83</v>
      </c>
      <c r="BK185" s="162">
        <f t="shared" si="39"/>
        <v>208.13</v>
      </c>
      <c r="BL185" s="14" t="s">
        <v>257</v>
      </c>
      <c r="BM185" s="161" t="s">
        <v>468</v>
      </c>
    </row>
    <row r="186" spans="1:65" s="2" customFormat="1" ht="21.75" customHeight="1">
      <c r="A186" s="26"/>
      <c r="B186" s="149"/>
      <c r="C186" s="150" t="s">
        <v>469</v>
      </c>
      <c r="D186" s="150" t="s">
        <v>229</v>
      </c>
      <c r="E186" s="151" t="s">
        <v>944</v>
      </c>
      <c r="F186" s="152" t="s">
        <v>945</v>
      </c>
      <c r="G186" s="153" t="s">
        <v>232</v>
      </c>
      <c r="H186" s="154">
        <v>10</v>
      </c>
      <c r="I186" s="155">
        <v>12.9</v>
      </c>
      <c r="J186" s="155">
        <f t="shared" si="30"/>
        <v>129</v>
      </c>
      <c r="K186" s="156"/>
      <c r="L186" s="27"/>
      <c r="M186" s="157" t="s">
        <v>1</v>
      </c>
      <c r="N186" s="158" t="s">
        <v>37</v>
      </c>
      <c r="O186" s="159">
        <v>0</v>
      </c>
      <c r="P186" s="159">
        <f t="shared" si="31"/>
        <v>0</v>
      </c>
      <c r="Q186" s="159">
        <v>0</v>
      </c>
      <c r="R186" s="159">
        <f t="shared" si="32"/>
        <v>0</v>
      </c>
      <c r="S186" s="159">
        <v>0</v>
      </c>
      <c r="T186" s="160">
        <f t="shared" si="33"/>
        <v>0</v>
      </c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R186" s="161" t="s">
        <v>257</v>
      </c>
      <c r="AT186" s="161" t="s">
        <v>229</v>
      </c>
      <c r="AU186" s="161" t="s">
        <v>83</v>
      </c>
      <c r="AY186" s="14" t="s">
        <v>226</v>
      </c>
      <c r="BE186" s="162">
        <f t="shared" si="34"/>
        <v>0</v>
      </c>
      <c r="BF186" s="162">
        <f t="shared" si="35"/>
        <v>129</v>
      </c>
      <c r="BG186" s="162">
        <f t="shared" si="36"/>
        <v>0</v>
      </c>
      <c r="BH186" s="162">
        <f t="shared" si="37"/>
        <v>0</v>
      </c>
      <c r="BI186" s="162">
        <f t="shared" si="38"/>
        <v>0</v>
      </c>
      <c r="BJ186" s="14" t="s">
        <v>83</v>
      </c>
      <c r="BK186" s="162">
        <f t="shared" si="39"/>
        <v>129</v>
      </c>
      <c r="BL186" s="14" t="s">
        <v>257</v>
      </c>
      <c r="BM186" s="161" t="s">
        <v>472</v>
      </c>
    </row>
    <row r="187" spans="1:65" s="2" customFormat="1" ht="21.75" customHeight="1">
      <c r="A187" s="26"/>
      <c r="B187" s="149"/>
      <c r="C187" s="150" t="s">
        <v>315</v>
      </c>
      <c r="D187" s="150" t="s">
        <v>229</v>
      </c>
      <c r="E187" s="151" t="s">
        <v>946</v>
      </c>
      <c r="F187" s="152" t="s">
        <v>947</v>
      </c>
      <c r="G187" s="153" t="s">
        <v>232</v>
      </c>
      <c r="H187" s="154">
        <v>7</v>
      </c>
      <c r="I187" s="155">
        <v>19.71</v>
      </c>
      <c r="J187" s="155">
        <f t="shared" si="30"/>
        <v>137.97</v>
      </c>
      <c r="K187" s="156"/>
      <c r="L187" s="27"/>
      <c r="M187" s="157" t="s">
        <v>1</v>
      </c>
      <c r="N187" s="158" t="s">
        <v>37</v>
      </c>
      <c r="O187" s="159">
        <v>0</v>
      </c>
      <c r="P187" s="159">
        <f t="shared" si="31"/>
        <v>0</v>
      </c>
      <c r="Q187" s="159">
        <v>0</v>
      </c>
      <c r="R187" s="159">
        <f t="shared" si="32"/>
        <v>0</v>
      </c>
      <c r="S187" s="159">
        <v>0</v>
      </c>
      <c r="T187" s="160">
        <f t="shared" si="33"/>
        <v>0</v>
      </c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R187" s="161" t="s">
        <v>257</v>
      </c>
      <c r="AT187" s="161" t="s">
        <v>229</v>
      </c>
      <c r="AU187" s="161" t="s">
        <v>83</v>
      </c>
      <c r="AY187" s="14" t="s">
        <v>226</v>
      </c>
      <c r="BE187" s="162">
        <f t="shared" si="34"/>
        <v>0</v>
      </c>
      <c r="BF187" s="162">
        <f t="shared" si="35"/>
        <v>137.97</v>
      </c>
      <c r="BG187" s="162">
        <f t="shared" si="36"/>
        <v>0</v>
      </c>
      <c r="BH187" s="162">
        <f t="shared" si="37"/>
        <v>0</v>
      </c>
      <c r="BI187" s="162">
        <f t="shared" si="38"/>
        <v>0</v>
      </c>
      <c r="BJ187" s="14" t="s">
        <v>83</v>
      </c>
      <c r="BK187" s="162">
        <f t="shared" si="39"/>
        <v>137.97</v>
      </c>
      <c r="BL187" s="14" t="s">
        <v>257</v>
      </c>
      <c r="BM187" s="161" t="s">
        <v>475</v>
      </c>
    </row>
    <row r="188" spans="1:65" s="2" customFormat="1" ht="24.2" customHeight="1">
      <c r="A188" s="26"/>
      <c r="B188" s="149"/>
      <c r="C188" s="150" t="s">
        <v>476</v>
      </c>
      <c r="D188" s="150" t="s">
        <v>229</v>
      </c>
      <c r="E188" s="151" t="s">
        <v>948</v>
      </c>
      <c r="F188" s="152" t="s">
        <v>949</v>
      </c>
      <c r="G188" s="153" t="s">
        <v>269</v>
      </c>
      <c r="H188" s="154">
        <v>7</v>
      </c>
      <c r="I188" s="155">
        <v>3.21</v>
      </c>
      <c r="J188" s="155">
        <f t="shared" si="30"/>
        <v>22.47</v>
      </c>
      <c r="K188" s="156"/>
      <c r="L188" s="27"/>
      <c r="M188" s="157" t="s">
        <v>1</v>
      </c>
      <c r="N188" s="158" t="s">
        <v>37</v>
      </c>
      <c r="O188" s="159">
        <v>0</v>
      </c>
      <c r="P188" s="159">
        <f t="shared" si="31"/>
        <v>0</v>
      </c>
      <c r="Q188" s="159">
        <v>0</v>
      </c>
      <c r="R188" s="159">
        <f t="shared" si="32"/>
        <v>0</v>
      </c>
      <c r="S188" s="159">
        <v>0</v>
      </c>
      <c r="T188" s="160">
        <f t="shared" si="33"/>
        <v>0</v>
      </c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R188" s="161" t="s">
        <v>257</v>
      </c>
      <c r="AT188" s="161" t="s">
        <v>229</v>
      </c>
      <c r="AU188" s="161" t="s">
        <v>83</v>
      </c>
      <c r="AY188" s="14" t="s">
        <v>226</v>
      </c>
      <c r="BE188" s="162">
        <f t="shared" si="34"/>
        <v>0</v>
      </c>
      <c r="BF188" s="162">
        <f t="shared" si="35"/>
        <v>22.47</v>
      </c>
      <c r="BG188" s="162">
        <f t="shared" si="36"/>
        <v>0</v>
      </c>
      <c r="BH188" s="162">
        <f t="shared" si="37"/>
        <v>0</v>
      </c>
      <c r="BI188" s="162">
        <f t="shared" si="38"/>
        <v>0</v>
      </c>
      <c r="BJ188" s="14" t="s">
        <v>83</v>
      </c>
      <c r="BK188" s="162">
        <f t="shared" si="39"/>
        <v>22.47</v>
      </c>
      <c r="BL188" s="14" t="s">
        <v>257</v>
      </c>
      <c r="BM188" s="161" t="s">
        <v>477</v>
      </c>
    </row>
    <row r="189" spans="1:65" s="2" customFormat="1" ht="24.2" customHeight="1">
      <c r="A189" s="26"/>
      <c r="B189" s="149"/>
      <c r="C189" s="150" t="s">
        <v>319</v>
      </c>
      <c r="D189" s="150" t="s">
        <v>229</v>
      </c>
      <c r="E189" s="151" t="s">
        <v>950</v>
      </c>
      <c r="F189" s="152" t="s">
        <v>951</v>
      </c>
      <c r="G189" s="153" t="s">
        <v>269</v>
      </c>
      <c r="H189" s="154">
        <v>14</v>
      </c>
      <c r="I189" s="155">
        <v>3.56</v>
      </c>
      <c r="J189" s="155">
        <f t="shared" si="30"/>
        <v>49.84</v>
      </c>
      <c r="K189" s="156"/>
      <c r="L189" s="27"/>
      <c r="M189" s="157" t="s">
        <v>1</v>
      </c>
      <c r="N189" s="158" t="s">
        <v>37</v>
      </c>
      <c r="O189" s="159">
        <v>0</v>
      </c>
      <c r="P189" s="159">
        <f t="shared" si="31"/>
        <v>0</v>
      </c>
      <c r="Q189" s="159">
        <v>0</v>
      </c>
      <c r="R189" s="159">
        <f t="shared" si="32"/>
        <v>0</v>
      </c>
      <c r="S189" s="159">
        <v>0</v>
      </c>
      <c r="T189" s="160">
        <f t="shared" si="33"/>
        <v>0</v>
      </c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R189" s="161" t="s">
        <v>257</v>
      </c>
      <c r="AT189" s="161" t="s">
        <v>229</v>
      </c>
      <c r="AU189" s="161" t="s">
        <v>83</v>
      </c>
      <c r="AY189" s="14" t="s">
        <v>226</v>
      </c>
      <c r="BE189" s="162">
        <f t="shared" si="34"/>
        <v>0</v>
      </c>
      <c r="BF189" s="162">
        <f t="shared" si="35"/>
        <v>49.84</v>
      </c>
      <c r="BG189" s="162">
        <f t="shared" si="36"/>
        <v>0</v>
      </c>
      <c r="BH189" s="162">
        <f t="shared" si="37"/>
        <v>0</v>
      </c>
      <c r="BI189" s="162">
        <f t="shared" si="38"/>
        <v>0</v>
      </c>
      <c r="BJ189" s="14" t="s">
        <v>83</v>
      </c>
      <c r="BK189" s="162">
        <f t="shared" si="39"/>
        <v>49.84</v>
      </c>
      <c r="BL189" s="14" t="s">
        <v>257</v>
      </c>
      <c r="BM189" s="161" t="s">
        <v>478</v>
      </c>
    </row>
    <row r="190" spans="1:65" s="2" customFormat="1" ht="24.2" customHeight="1">
      <c r="A190" s="26"/>
      <c r="B190" s="149"/>
      <c r="C190" s="150" t="s">
        <v>479</v>
      </c>
      <c r="D190" s="150" t="s">
        <v>229</v>
      </c>
      <c r="E190" s="151" t="s">
        <v>952</v>
      </c>
      <c r="F190" s="152" t="s">
        <v>953</v>
      </c>
      <c r="G190" s="153" t="s">
        <v>269</v>
      </c>
      <c r="H190" s="154">
        <v>14</v>
      </c>
      <c r="I190" s="155">
        <v>4.1900000000000004</v>
      </c>
      <c r="J190" s="155">
        <f t="shared" si="30"/>
        <v>58.66</v>
      </c>
      <c r="K190" s="156"/>
      <c r="L190" s="27"/>
      <c r="M190" s="157" t="s">
        <v>1</v>
      </c>
      <c r="N190" s="158" t="s">
        <v>37</v>
      </c>
      <c r="O190" s="159">
        <v>0</v>
      </c>
      <c r="P190" s="159">
        <f t="shared" si="31"/>
        <v>0</v>
      </c>
      <c r="Q190" s="159">
        <v>0</v>
      </c>
      <c r="R190" s="159">
        <f t="shared" si="32"/>
        <v>0</v>
      </c>
      <c r="S190" s="159">
        <v>0</v>
      </c>
      <c r="T190" s="160">
        <f t="shared" si="33"/>
        <v>0</v>
      </c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R190" s="161" t="s">
        <v>257</v>
      </c>
      <c r="AT190" s="161" t="s">
        <v>229</v>
      </c>
      <c r="AU190" s="161" t="s">
        <v>83</v>
      </c>
      <c r="AY190" s="14" t="s">
        <v>226</v>
      </c>
      <c r="BE190" s="162">
        <f t="shared" si="34"/>
        <v>0</v>
      </c>
      <c r="BF190" s="162">
        <f t="shared" si="35"/>
        <v>58.66</v>
      </c>
      <c r="BG190" s="162">
        <f t="shared" si="36"/>
        <v>0</v>
      </c>
      <c r="BH190" s="162">
        <f t="shared" si="37"/>
        <v>0</v>
      </c>
      <c r="BI190" s="162">
        <f t="shared" si="38"/>
        <v>0</v>
      </c>
      <c r="BJ190" s="14" t="s">
        <v>83</v>
      </c>
      <c r="BK190" s="162">
        <f t="shared" si="39"/>
        <v>58.66</v>
      </c>
      <c r="BL190" s="14" t="s">
        <v>257</v>
      </c>
      <c r="BM190" s="161" t="s">
        <v>480</v>
      </c>
    </row>
    <row r="191" spans="1:65" s="2" customFormat="1" ht="24.2" customHeight="1">
      <c r="A191" s="26"/>
      <c r="B191" s="149"/>
      <c r="C191" s="150" t="s">
        <v>324</v>
      </c>
      <c r="D191" s="150" t="s">
        <v>229</v>
      </c>
      <c r="E191" s="151" t="s">
        <v>954</v>
      </c>
      <c r="F191" s="152" t="s">
        <v>955</v>
      </c>
      <c r="G191" s="153" t="s">
        <v>269</v>
      </c>
      <c r="H191" s="154">
        <v>8</v>
      </c>
      <c r="I191" s="155">
        <v>5.27</v>
      </c>
      <c r="J191" s="155">
        <f t="shared" si="30"/>
        <v>42.16</v>
      </c>
      <c r="K191" s="156"/>
      <c r="L191" s="27"/>
      <c r="M191" s="157" t="s">
        <v>1</v>
      </c>
      <c r="N191" s="158" t="s">
        <v>37</v>
      </c>
      <c r="O191" s="159">
        <v>0</v>
      </c>
      <c r="P191" s="159">
        <f t="shared" si="31"/>
        <v>0</v>
      </c>
      <c r="Q191" s="159">
        <v>0</v>
      </c>
      <c r="R191" s="159">
        <f t="shared" si="32"/>
        <v>0</v>
      </c>
      <c r="S191" s="159">
        <v>0</v>
      </c>
      <c r="T191" s="160">
        <f t="shared" si="33"/>
        <v>0</v>
      </c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R191" s="161" t="s">
        <v>257</v>
      </c>
      <c r="AT191" s="161" t="s">
        <v>229</v>
      </c>
      <c r="AU191" s="161" t="s">
        <v>83</v>
      </c>
      <c r="AY191" s="14" t="s">
        <v>226</v>
      </c>
      <c r="BE191" s="162">
        <f t="shared" si="34"/>
        <v>0</v>
      </c>
      <c r="BF191" s="162">
        <f t="shared" si="35"/>
        <v>42.16</v>
      </c>
      <c r="BG191" s="162">
        <f t="shared" si="36"/>
        <v>0</v>
      </c>
      <c r="BH191" s="162">
        <f t="shared" si="37"/>
        <v>0</v>
      </c>
      <c r="BI191" s="162">
        <f t="shared" si="38"/>
        <v>0</v>
      </c>
      <c r="BJ191" s="14" t="s">
        <v>83</v>
      </c>
      <c r="BK191" s="162">
        <f t="shared" si="39"/>
        <v>42.16</v>
      </c>
      <c r="BL191" s="14" t="s">
        <v>257</v>
      </c>
      <c r="BM191" s="161" t="s">
        <v>483</v>
      </c>
    </row>
    <row r="192" spans="1:65" s="2" customFormat="1" ht="24.2" customHeight="1">
      <c r="A192" s="26"/>
      <c r="B192" s="149"/>
      <c r="C192" s="150" t="s">
        <v>484</v>
      </c>
      <c r="D192" s="150" t="s">
        <v>229</v>
      </c>
      <c r="E192" s="151" t="s">
        <v>956</v>
      </c>
      <c r="F192" s="152" t="s">
        <v>957</v>
      </c>
      <c r="G192" s="153" t="s">
        <v>269</v>
      </c>
      <c r="H192" s="154">
        <v>1</v>
      </c>
      <c r="I192" s="155">
        <v>11.47</v>
      </c>
      <c r="J192" s="155">
        <f t="shared" si="30"/>
        <v>11.47</v>
      </c>
      <c r="K192" s="156"/>
      <c r="L192" s="27"/>
      <c r="M192" s="157" t="s">
        <v>1</v>
      </c>
      <c r="N192" s="158" t="s">
        <v>37</v>
      </c>
      <c r="O192" s="159">
        <v>0</v>
      </c>
      <c r="P192" s="159">
        <f t="shared" si="31"/>
        <v>0</v>
      </c>
      <c r="Q192" s="159">
        <v>0</v>
      </c>
      <c r="R192" s="159">
        <f t="shared" si="32"/>
        <v>0</v>
      </c>
      <c r="S192" s="159">
        <v>0</v>
      </c>
      <c r="T192" s="160">
        <f t="shared" si="33"/>
        <v>0</v>
      </c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R192" s="161" t="s">
        <v>257</v>
      </c>
      <c r="AT192" s="161" t="s">
        <v>229</v>
      </c>
      <c r="AU192" s="161" t="s">
        <v>83</v>
      </c>
      <c r="AY192" s="14" t="s">
        <v>226</v>
      </c>
      <c r="BE192" s="162">
        <f t="shared" si="34"/>
        <v>0</v>
      </c>
      <c r="BF192" s="162">
        <f t="shared" si="35"/>
        <v>11.47</v>
      </c>
      <c r="BG192" s="162">
        <f t="shared" si="36"/>
        <v>0</v>
      </c>
      <c r="BH192" s="162">
        <f t="shared" si="37"/>
        <v>0</v>
      </c>
      <c r="BI192" s="162">
        <f t="shared" si="38"/>
        <v>0</v>
      </c>
      <c r="BJ192" s="14" t="s">
        <v>83</v>
      </c>
      <c r="BK192" s="162">
        <f t="shared" si="39"/>
        <v>11.47</v>
      </c>
      <c r="BL192" s="14" t="s">
        <v>257</v>
      </c>
      <c r="BM192" s="161" t="s">
        <v>485</v>
      </c>
    </row>
    <row r="193" spans="1:65" s="2" customFormat="1" ht="24.2" customHeight="1">
      <c r="A193" s="26"/>
      <c r="B193" s="149"/>
      <c r="C193" s="167" t="s">
        <v>330</v>
      </c>
      <c r="D193" s="167" t="s">
        <v>362</v>
      </c>
      <c r="E193" s="168" t="s">
        <v>958</v>
      </c>
      <c r="F193" s="169" t="s">
        <v>959</v>
      </c>
      <c r="G193" s="170" t="s">
        <v>269</v>
      </c>
      <c r="H193" s="171">
        <v>1</v>
      </c>
      <c r="I193" s="172">
        <v>101.32</v>
      </c>
      <c r="J193" s="172">
        <f t="shared" si="30"/>
        <v>101.32</v>
      </c>
      <c r="K193" s="173"/>
      <c r="L193" s="174"/>
      <c r="M193" s="175" t="s">
        <v>1</v>
      </c>
      <c r="N193" s="176" t="s">
        <v>37</v>
      </c>
      <c r="O193" s="159">
        <v>0</v>
      </c>
      <c r="P193" s="159">
        <f t="shared" si="31"/>
        <v>0</v>
      </c>
      <c r="Q193" s="159">
        <v>0</v>
      </c>
      <c r="R193" s="159">
        <f t="shared" si="32"/>
        <v>0</v>
      </c>
      <c r="S193" s="159">
        <v>0</v>
      </c>
      <c r="T193" s="160">
        <f t="shared" si="33"/>
        <v>0</v>
      </c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R193" s="161" t="s">
        <v>288</v>
      </c>
      <c r="AT193" s="161" t="s">
        <v>362</v>
      </c>
      <c r="AU193" s="161" t="s">
        <v>83</v>
      </c>
      <c r="AY193" s="14" t="s">
        <v>226</v>
      </c>
      <c r="BE193" s="162">
        <f t="shared" si="34"/>
        <v>0</v>
      </c>
      <c r="BF193" s="162">
        <f t="shared" si="35"/>
        <v>101.32</v>
      </c>
      <c r="BG193" s="162">
        <f t="shared" si="36"/>
        <v>0</v>
      </c>
      <c r="BH193" s="162">
        <f t="shared" si="37"/>
        <v>0</v>
      </c>
      <c r="BI193" s="162">
        <f t="shared" si="38"/>
        <v>0</v>
      </c>
      <c r="BJ193" s="14" t="s">
        <v>83</v>
      </c>
      <c r="BK193" s="162">
        <f t="shared" si="39"/>
        <v>101.32</v>
      </c>
      <c r="BL193" s="14" t="s">
        <v>257</v>
      </c>
      <c r="BM193" s="161" t="s">
        <v>490</v>
      </c>
    </row>
    <row r="194" spans="1:65" s="2" customFormat="1" ht="24.2" customHeight="1">
      <c r="A194" s="26"/>
      <c r="B194" s="149"/>
      <c r="C194" s="150" t="s">
        <v>491</v>
      </c>
      <c r="D194" s="150" t="s">
        <v>229</v>
      </c>
      <c r="E194" s="151" t="s">
        <v>960</v>
      </c>
      <c r="F194" s="152" t="s">
        <v>961</v>
      </c>
      <c r="G194" s="153" t="s">
        <v>269</v>
      </c>
      <c r="H194" s="154">
        <v>8</v>
      </c>
      <c r="I194" s="155">
        <v>11.28</v>
      </c>
      <c r="J194" s="155">
        <f t="shared" si="30"/>
        <v>90.24</v>
      </c>
      <c r="K194" s="156"/>
      <c r="L194" s="27"/>
      <c r="M194" s="157" t="s">
        <v>1</v>
      </c>
      <c r="N194" s="158" t="s">
        <v>37</v>
      </c>
      <c r="O194" s="159">
        <v>0</v>
      </c>
      <c r="P194" s="159">
        <f t="shared" si="31"/>
        <v>0</v>
      </c>
      <c r="Q194" s="159">
        <v>0</v>
      </c>
      <c r="R194" s="159">
        <f t="shared" si="32"/>
        <v>0</v>
      </c>
      <c r="S194" s="159">
        <v>0</v>
      </c>
      <c r="T194" s="160">
        <f t="shared" si="33"/>
        <v>0</v>
      </c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R194" s="161" t="s">
        <v>257</v>
      </c>
      <c r="AT194" s="161" t="s">
        <v>229</v>
      </c>
      <c r="AU194" s="161" t="s">
        <v>83</v>
      </c>
      <c r="AY194" s="14" t="s">
        <v>226</v>
      </c>
      <c r="BE194" s="162">
        <f t="shared" si="34"/>
        <v>0</v>
      </c>
      <c r="BF194" s="162">
        <f t="shared" si="35"/>
        <v>90.24</v>
      </c>
      <c r="BG194" s="162">
        <f t="shared" si="36"/>
        <v>0</v>
      </c>
      <c r="BH194" s="162">
        <f t="shared" si="37"/>
        <v>0</v>
      </c>
      <c r="BI194" s="162">
        <f t="shared" si="38"/>
        <v>0</v>
      </c>
      <c r="BJ194" s="14" t="s">
        <v>83</v>
      </c>
      <c r="BK194" s="162">
        <f t="shared" si="39"/>
        <v>90.24</v>
      </c>
      <c r="BL194" s="14" t="s">
        <v>257</v>
      </c>
      <c r="BM194" s="161" t="s">
        <v>494</v>
      </c>
    </row>
    <row r="195" spans="1:65" s="2" customFormat="1" ht="24.2" customHeight="1">
      <c r="A195" s="26"/>
      <c r="B195" s="149"/>
      <c r="C195" s="167" t="s">
        <v>408</v>
      </c>
      <c r="D195" s="167" t="s">
        <v>362</v>
      </c>
      <c r="E195" s="168" t="s">
        <v>962</v>
      </c>
      <c r="F195" s="169" t="s">
        <v>963</v>
      </c>
      <c r="G195" s="170" t="s">
        <v>269</v>
      </c>
      <c r="H195" s="171">
        <v>8</v>
      </c>
      <c r="I195" s="172">
        <v>43.53</v>
      </c>
      <c r="J195" s="172">
        <f t="shared" si="30"/>
        <v>348.24</v>
      </c>
      <c r="K195" s="173"/>
      <c r="L195" s="174"/>
      <c r="M195" s="175" t="s">
        <v>1</v>
      </c>
      <c r="N195" s="176" t="s">
        <v>37</v>
      </c>
      <c r="O195" s="159">
        <v>0</v>
      </c>
      <c r="P195" s="159">
        <f t="shared" si="31"/>
        <v>0</v>
      </c>
      <c r="Q195" s="159">
        <v>0</v>
      </c>
      <c r="R195" s="159">
        <f t="shared" si="32"/>
        <v>0</v>
      </c>
      <c r="S195" s="159">
        <v>0</v>
      </c>
      <c r="T195" s="160">
        <f t="shared" si="33"/>
        <v>0</v>
      </c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R195" s="161" t="s">
        <v>288</v>
      </c>
      <c r="AT195" s="161" t="s">
        <v>362</v>
      </c>
      <c r="AU195" s="161" t="s">
        <v>83</v>
      </c>
      <c r="AY195" s="14" t="s">
        <v>226</v>
      </c>
      <c r="BE195" s="162">
        <f t="shared" si="34"/>
        <v>0</v>
      </c>
      <c r="BF195" s="162">
        <f t="shared" si="35"/>
        <v>348.24</v>
      </c>
      <c r="BG195" s="162">
        <f t="shared" si="36"/>
        <v>0</v>
      </c>
      <c r="BH195" s="162">
        <f t="shared" si="37"/>
        <v>0</v>
      </c>
      <c r="BI195" s="162">
        <f t="shared" si="38"/>
        <v>0</v>
      </c>
      <c r="BJ195" s="14" t="s">
        <v>83</v>
      </c>
      <c r="BK195" s="162">
        <f t="shared" si="39"/>
        <v>348.24</v>
      </c>
      <c r="BL195" s="14" t="s">
        <v>257</v>
      </c>
      <c r="BM195" s="161" t="s">
        <v>497</v>
      </c>
    </row>
    <row r="196" spans="1:65" s="2" customFormat="1" ht="24.2" customHeight="1">
      <c r="A196" s="26"/>
      <c r="B196" s="149"/>
      <c r="C196" s="150" t="s">
        <v>500</v>
      </c>
      <c r="D196" s="150" t="s">
        <v>229</v>
      </c>
      <c r="E196" s="151" t="s">
        <v>964</v>
      </c>
      <c r="F196" s="152" t="s">
        <v>965</v>
      </c>
      <c r="G196" s="153" t="s">
        <v>269</v>
      </c>
      <c r="H196" s="154">
        <v>3</v>
      </c>
      <c r="I196" s="155">
        <v>1.8</v>
      </c>
      <c r="J196" s="155">
        <f t="shared" si="30"/>
        <v>5.4</v>
      </c>
      <c r="K196" s="156"/>
      <c r="L196" s="27"/>
      <c r="M196" s="157" t="s">
        <v>1</v>
      </c>
      <c r="N196" s="158" t="s">
        <v>37</v>
      </c>
      <c r="O196" s="159">
        <v>0</v>
      </c>
      <c r="P196" s="159">
        <f t="shared" si="31"/>
        <v>0</v>
      </c>
      <c r="Q196" s="159">
        <v>0</v>
      </c>
      <c r="R196" s="159">
        <f t="shared" si="32"/>
        <v>0</v>
      </c>
      <c r="S196" s="159">
        <v>0</v>
      </c>
      <c r="T196" s="160">
        <f t="shared" si="33"/>
        <v>0</v>
      </c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R196" s="161" t="s">
        <v>257</v>
      </c>
      <c r="AT196" s="161" t="s">
        <v>229</v>
      </c>
      <c r="AU196" s="161" t="s">
        <v>83</v>
      </c>
      <c r="AY196" s="14" t="s">
        <v>226</v>
      </c>
      <c r="BE196" s="162">
        <f t="shared" si="34"/>
        <v>0</v>
      </c>
      <c r="BF196" s="162">
        <f t="shared" si="35"/>
        <v>5.4</v>
      </c>
      <c r="BG196" s="162">
        <f t="shared" si="36"/>
        <v>0</v>
      </c>
      <c r="BH196" s="162">
        <f t="shared" si="37"/>
        <v>0</v>
      </c>
      <c r="BI196" s="162">
        <f t="shared" si="38"/>
        <v>0</v>
      </c>
      <c r="BJ196" s="14" t="s">
        <v>83</v>
      </c>
      <c r="BK196" s="162">
        <f t="shared" si="39"/>
        <v>5.4</v>
      </c>
      <c r="BL196" s="14" t="s">
        <v>257</v>
      </c>
      <c r="BM196" s="161" t="s">
        <v>503</v>
      </c>
    </row>
    <row r="197" spans="1:65" s="2" customFormat="1" ht="24.2" customHeight="1">
      <c r="A197" s="26"/>
      <c r="B197" s="149"/>
      <c r="C197" s="167" t="s">
        <v>412</v>
      </c>
      <c r="D197" s="167" t="s">
        <v>362</v>
      </c>
      <c r="E197" s="168" t="s">
        <v>966</v>
      </c>
      <c r="F197" s="169" t="s">
        <v>967</v>
      </c>
      <c r="G197" s="170" t="s">
        <v>269</v>
      </c>
      <c r="H197" s="171">
        <v>3</v>
      </c>
      <c r="I197" s="172">
        <v>43.53</v>
      </c>
      <c r="J197" s="172">
        <f t="shared" si="30"/>
        <v>130.59</v>
      </c>
      <c r="K197" s="173"/>
      <c r="L197" s="174"/>
      <c r="M197" s="175" t="s">
        <v>1</v>
      </c>
      <c r="N197" s="176" t="s">
        <v>37</v>
      </c>
      <c r="O197" s="159">
        <v>0</v>
      </c>
      <c r="P197" s="159">
        <f t="shared" si="31"/>
        <v>0</v>
      </c>
      <c r="Q197" s="159">
        <v>0</v>
      </c>
      <c r="R197" s="159">
        <f t="shared" si="32"/>
        <v>0</v>
      </c>
      <c r="S197" s="159">
        <v>0</v>
      </c>
      <c r="T197" s="160">
        <f t="shared" si="33"/>
        <v>0</v>
      </c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R197" s="161" t="s">
        <v>288</v>
      </c>
      <c r="AT197" s="161" t="s">
        <v>362</v>
      </c>
      <c r="AU197" s="161" t="s">
        <v>83</v>
      </c>
      <c r="AY197" s="14" t="s">
        <v>226</v>
      </c>
      <c r="BE197" s="162">
        <f t="shared" si="34"/>
        <v>0</v>
      </c>
      <c r="BF197" s="162">
        <f t="shared" si="35"/>
        <v>130.59</v>
      </c>
      <c r="BG197" s="162">
        <f t="shared" si="36"/>
        <v>0</v>
      </c>
      <c r="BH197" s="162">
        <f t="shared" si="37"/>
        <v>0</v>
      </c>
      <c r="BI197" s="162">
        <f t="shared" si="38"/>
        <v>0</v>
      </c>
      <c r="BJ197" s="14" t="s">
        <v>83</v>
      </c>
      <c r="BK197" s="162">
        <f t="shared" si="39"/>
        <v>130.59</v>
      </c>
      <c r="BL197" s="14" t="s">
        <v>257</v>
      </c>
      <c r="BM197" s="161" t="s">
        <v>506</v>
      </c>
    </row>
    <row r="198" spans="1:65" s="2" customFormat="1" ht="24.2" customHeight="1">
      <c r="A198" s="26"/>
      <c r="B198" s="149"/>
      <c r="C198" s="150" t="s">
        <v>507</v>
      </c>
      <c r="D198" s="150" t="s">
        <v>229</v>
      </c>
      <c r="E198" s="151" t="s">
        <v>968</v>
      </c>
      <c r="F198" s="152" t="s">
        <v>969</v>
      </c>
      <c r="G198" s="153" t="s">
        <v>232</v>
      </c>
      <c r="H198" s="154">
        <v>125.5</v>
      </c>
      <c r="I198" s="155">
        <v>0.99</v>
      </c>
      <c r="J198" s="155">
        <f t="shared" si="30"/>
        <v>124.25</v>
      </c>
      <c r="K198" s="156"/>
      <c r="L198" s="27"/>
      <c r="M198" s="157" t="s">
        <v>1</v>
      </c>
      <c r="N198" s="158" t="s">
        <v>37</v>
      </c>
      <c r="O198" s="159">
        <v>0</v>
      </c>
      <c r="P198" s="159">
        <f t="shared" si="31"/>
        <v>0</v>
      </c>
      <c r="Q198" s="159">
        <v>0</v>
      </c>
      <c r="R198" s="159">
        <f t="shared" si="32"/>
        <v>0</v>
      </c>
      <c r="S198" s="159">
        <v>0</v>
      </c>
      <c r="T198" s="160">
        <f t="shared" si="33"/>
        <v>0</v>
      </c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R198" s="161" t="s">
        <v>257</v>
      </c>
      <c r="AT198" s="161" t="s">
        <v>229</v>
      </c>
      <c r="AU198" s="161" t="s">
        <v>83</v>
      </c>
      <c r="AY198" s="14" t="s">
        <v>226</v>
      </c>
      <c r="BE198" s="162">
        <f t="shared" si="34"/>
        <v>0</v>
      </c>
      <c r="BF198" s="162">
        <f t="shared" si="35"/>
        <v>124.25</v>
      </c>
      <c r="BG198" s="162">
        <f t="shared" si="36"/>
        <v>0</v>
      </c>
      <c r="BH198" s="162">
        <f t="shared" si="37"/>
        <v>0</v>
      </c>
      <c r="BI198" s="162">
        <f t="shared" si="38"/>
        <v>0</v>
      </c>
      <c r="BJ198" s="14" t="s">
        <v>83</v>
      </c>
      <c r="BK198" s="162">
        <f t="shared" si="39"/>
        <v>124.25</v>
      </c>
      <c r="BL198" s="14" t="s">
        <v>257</v>
      </c>
      <c r="BM198" s="161" t="s">
        <v>510</v>
      </c>
    </row>
    <row r="199" spans="1:65" s="2" customFormat="1" ht="24.2" customHeight="1">
      <c r="A199" s="26"/>
      <c r="B199" s="149"/>
      <c r="C199" s="150" t="s">
        <v>415</v>
      </c>
      <c r="D199" s="150" t="s">
        <v>229</v>
      </c>
      <c r="E199" s="151" t="s">
        <v>970</v>
      </c>
      <c r="F199" s="152" t="s">
        <v>971</v>
      </c>
      <c r="G199" s="153" t="s">
        <v>242</v>
      </c>
      <c r="H199" s="154">
        <v>0.19900000000000001</v>
      </c>
      <c r="I199" s="155">
        <v>28.04</v>
      </c>
      <c r="J199" s="155">
        <f t="shared" si="30"/>
        <v>5.58</v>
      </c>
      <c r="K199" s="156"/>
      <c r="L199" s="27"/>
      <c r="M199" s="157" t="s">
        <v>1</v>
      </c>
      <c r="N199" s="158" t="s">
        <v>37</v>
      </c>
      <c r="O199" s="159">
        <v>0</v>
      </c>
      <c r="P199" s="159">
        <f t="shared" si="31"/>
        <v>0</v>
      </c>
      <c r="Q199" s="159">
        <v>0</v>
      </c>
      <c r="R199" s="159">
        <f t="shared" si="32"/>
        <v>0</v>
      </c>
      <c r="S199" s="159">
        <v>0</v>
      </c>
      <c r="T199" s="160">
        <f t="shared" si="33"/>
        <v>0</v>
      </c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R199" s="161" t="s">
        <v>257</v>
      </c>
      <c r="AT199" s="161" t="s">
        <v>229</v>
      </c>
      <c r="AU199" s="161" t="s">
        <v>83</v>
      </c>
      <c r="AY199" s="14" t="s">
        <v>226</v>
      </c>
      <c r="BE199" s="162">
        <f t="shared" si="34"/>
        <v>0</v>
      </c>
      <c r="BF199" s="162">
        <f t="shared" si="35"/>
        <v>5.58</v>
      </c>
      <c r="BG199" s="162">
        <f t="shared" si="36"/>
        <v>0</v>
      </c>
      <c r="BH199" s="162">
        <f t="shared" si="37"/>
        <v>0</v>
      </c>
      <c r="BI199" s="162">
        <f t="shared" si="38"/>
        <v>0</v>
      </c>
      <c r="BJ199" s="14" t="s">
        <v>83</v>
      </c>
      <c r="BK199" s="162">
        <f t="shared" si="39"/>
        <v>5.58</v>
      </c>
      <c r="BL199" s="14" t="s">
        <v>257</v>
      </c>
      <c r="BM199" s="161" t="s">
        <v>513</v>
      </c>
    </row>
    <row r="200" spans="1:65" s="12" customFormat="1" ht="22.9" customHeight="1">
      <c r="B200" s="137"/>
      <c r="D200" s="138" t="s">
        <v>70</v>
      </c>
      <c r="E200" s="147" t="s">
        <v>972</v>
      </c>
      <c r="F200" s="147" t="s">
        <v>973</v>
      </c>
      <c r="J200" s="148">
        <f>BK200</f>
        <v>13832.07</v>
      </c>
      <c r="L200" s="137"/>
      <c r="M200" s="141"/>
      <c r="N200" s="142"/>
      <c r="O200" s="142"/>
      <c r="P200" s="143">
        <f>SUM(P201:P238)</f>
        <v>0</v>
      </c>
      <c r="Q200" s="142"/>
      <c r="R200" s="143">
        <f>SUM(R201:R238)</f>
        <v>0</v>
      </c>
      <c r="S200" s="142"/>
      <c r="T200" s="144">
        <f>SUM(T201:T238)</f>
        <v>0</v>
      </c>
      <c r="AR200" s="138" t="s">
        <v>83</v>
      </c>
      <c r="AT200" s="145" t="s">
        <v>70</v>
      </c>
      <c r="AU200" s="145" t="s">
        <v>78</v>
      </c>
      <c r="AY200" s="138" t="s">
        <v>226</v>
      </c>
      <c r="BK200" s="146">
        <f>SUM(BK201:BK238)</f>
        <v>13832.07</v>
      </c>
    </row>
    <row r="201" spans="1:65" s="2" customFormat="1" ht="16.5" customHeight="1">
      <c r="A201" s="26"/>
      <c r="B201" s="149"/>
      <c r="C201" s="150" t="s">
        <v>514</v>
      </c>
      <c r="D201" s="150" t="s">
        <v>229</v>
      </c>
      <c r="E201" s="151" t="s">
        <v>974</v>
      </c>
      <c r="F201" s="152" t="s">
        <v>975</v>
      </c>
      <c r="G201" s="153" t="s">
        <v>269</v>
      </c>
      <c r="H201" s="154">
        <v>1</v>
      </c>
      <c r="I201" s="155">
        <v>3.39</v>
      </c>
      <c r="J201" s="155">
        <f t="shared" ref="J201:J238" si="40">ROUND(I201*H201,2)</f>
        <v>3.39</v>
      </c>
      <c r="K201" s="156"/>
      <c r="L201" s="27"/>
      <c r="M201" s="157" t="s">
        <v>1</v>
      </c>
      <c r="N201" s="158" t="s">
        <v>37</v>
      </c>
      <c r="O201" s="159">
        <v>0</v>
      </c>
      <c r="P201" s="159">
        <f t="shared" ref="P201:P238" si="41">O201*H201</f>
        <v>0</v>
      </c>
      <c r="Q201" s="159">
        <v>0</v>
      </c>
      <c r="R201" s="159">
        <f t="shared" ref="R201:R238" si="42">Q201*H201</f>
        <v>0</v>
      </c>
      <c r="S201" s="159">
        <v>0</v>
      </c>
      <c r="T201" s="160">
        <f t="shared" ref="T201:T238" si="43">S201*H201</f>
        <v>0</v>
      </c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R201" s="161" t="s">
        <v>257</v>
      </c>
      <c r="AT201" s="161" t="s">
        <v>229</v>
      </c>
      <c r="AU201" s="161" t="s">
        <v>83</v>
      </c>
      <c r="AY201" s="14" t="s">
        <v>226</v>
      </c>
      <c r="BE201" s="162">
        <f t="shared" ref="BE201:BE238" si="44">IF(N201="základná",J201,0)</f>
        <v>0</v>
      </c>
      <c r="BF201" s="162">
        <f t="shared" ref="BF201:BF238" si="45">IF(N201="znížená",J201,0)</f>
        <v>3.39</v>
      </c>
      <c r="BG201" s="162">
        <f t="shared" ref="BG201:BG238" si="46">IF(N201="zákl. prenesená",J201,0)</f>
        <v>0</v>
      </c>
      <c r="BH201" s="162">
        <f t="shared" ref="BH201:BH238" si="47">IF(N201="zníž. prenesená",J201,0)</f>
        <v>0</v>
      </c>
      <c r="BI201" s="162">
        <f t="shared" ref="BI201:BI238" si="48">IF(N201="nulová",J201,0)</f>
        <v>0</v>
      </c>
      <c r="BJ201" s="14" t="s">
        <v>83</v>
      </c>
      <c r="BK201" s="162">
        <f t="shared" ref="BK201:BK238" si="49">ROUND(I201*H201,2)</f>
        <v>3.39</v>
      </c>
      <c r="BL201" s="14" t="s">
        <v>257</v>
      </c>
      <c r="BM201" s="161" t="s">
        <v>516</v>
      </c>
    </row>
    <row r="202" spans="1:65" s="2" customFormat="1" ht="16.5" customHeight="1">
      <c r="A202" s="26"/>
      <c r="B202" s="149"/>
      <c r="C202" s="167" t="s">
        <v>419</v>
      </c>
      <c r="D202" s="167" t="s">
        <v>362</v>
      </c>
      <c r="E202" s="168" t="s">
        <v>976</v>
      </c>
      <c r="F202" s="169" t="s">
        <v>977</v>
      </c>
      <c r="G202" s="170" t="s">
        <v>269</v>
      </c>
      <c r="H202" s="171">
        <v>1</v>
      </c>
      <c r="I202" s="172">
        <v>53.5</v>
      </c>
      <c r="J202" s="172">
        <f t="shared" si="40"/>
        <v>53.5</v>
      </c>
      <c r="K202" s="173"/>
      <c r="L202" s="174"/>
      <c r="M202" s="175" t="s">
        <v>1</v>
      </c>
      <c r="N202" s="176" t="s">
        <v>37</v>
      </c>
      <c r="O202" s="159">
        <v>0</v>
      </c>
      <c r="P202" s="159">
        <f t="shared" si="41"/>
        <v>0</v>
      </c>
      <c r="Q202" s="159">
        <v>0</v>
      </c>
      <c r="R202" s="159">
        <f t="shared" si="42"/>
        <v>0</v>
      </c>
      <c r="S202" s="159">
        <v>0</v>
      </c>
      <c r="T202" s="160">
        <f t="shared" si="43"/>
        <v>0</v>
      </c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R202" s="161" t="s">
        <v>288</v>
      </c>
      <c r="AT202" s="161" t="s">
        <v>362</v>
      </c>
      <c r="AU202" s="161" t="s">
        <v>83</v>
      </c>
      <c r="AY202" s="14" t="s">
        <v>226</v>
      </c>
      <c r="BE202" s="162">
        <f t="shared" si="44"/>
        <v>0</v>
      </c>
      <c r="BF202" s="162">
        <f t="shared" si="45"/>
        <v>53.5</v>
      </c>
      <c r="BG202" s="162">
        <f t="shared" si="46"/>
        <v>0</v>
      </c>
      <c r="BH202" s="162">
        <f t="shared" si="47"/>
        <v>0</v>
      </c>
      <c r="BI202" s="162">
        <f t="shared" si="48"/>
        <v>0</v>
      </c>
      <c r="BJ202" s="14" t="s">
        <v>83</v>
      </c>
      <c r="BK202" s="162">
        <f t="shared" si="49"/>
        <v>53.5</v>
      </c>
      <c r="BL202" s="14" t="s">
        <v>257</v>
      </c>
      <c r="BM202" s="161" t="s">
        <v>519</v>
      </c>
    </row>
    <row r="203" spans="1:65" s="2" customFormat="1" ht="16.5" customHeight="1">
      <c r="A203" s="26"/>
      <c r="B203" s="149"/>
      <c r="C203" s="150" t="s">
        <v>520</v>
      </c>
      <c r="D203" s="150" t="s">
        <v>229</v>
      </c>
      <c r="E203" s="151" t="s">
        <v>978</v>
      </c>
      <c r="F203" s="152" t="s">
        <v>979</v>
      </c>
      <c r="G203" s="153" t="s">
        <v>269</v>
      </c>
      <c r="H203" s="154">
        <v>7</v>
      </c>
      <c r="I203" s="155">
        <v>3.67</v>
      </c>
      <c r="J203" s="155">
        <f t="shared" si="40"/>
        <v>25.69</v>
      </c>
      <c r="K203" s="156"/>
      <c r="L203" s="27"/>
      <c r="M203" s="157" t="s">
        <v>1</v>
      </c>
      <c r="N203" s="158" t="s">
        <v>37</v>
      </c>
      <c r="O203" s="159">
        <v>0</v>
      </c>
      <c r="P203" s="159">
        <f t="shared" si="41"/>
        <v>0</v>
      </c>
      <c r="Q203" s="159">
        <v>0</v>
      </c>
      <c r="R203" s="159">
        <f t="shared" si="42"/>
        <v>0</v>
      </c>
      <c r="S203" s="159">
        <v>0</v>
      </c>
      <c r="T203" s="160">
        <f t="shared" si="43"/>
        <v>0</v>
      </c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R203" s="161" t="s">
        <v>257</v>
      </c>
      <c r="AT203" s="161" t="s">
        <v>229</v>
      </c>
      <c r="AU203" s="161" t="s">
        <v>83</v>
      </c>
      <c r="AY203" s="14" t="s">
        <v>226</v>
      </c>
      <c r="BE203" s="162">
        <f t="shared" si="44"/>
        <v>0</v>
      </c>
      <c r="BF203" s="162">
        <f t="shared" si="45"/>
        <v>25.69</v>
      </c>
      <c r="BG203" s="162">
        <f t="shared" si="46"/>
        <v>0</v>
      </c>
      <c r="BH203" s="162">
        <f t="shared" si="47"/>
        <v>0</v>
      </c>
      <c r="BI203" s="162">
        <f t="shared" si="48"/>
        <v>0</v>
      </c>
      <c r="BJ203" s="14" t="s">
        <v>83</v>
      </c>
      <c r="BK203" s="162">
        <f t="shared" si="49"/>
        <v>25.69</v>
      </c>
      <c r="BL203" s="14" t="s">
        <v>257</v>
      </c>
      <c r="BM203" s="161" t="s">
        <v>523</v>
      </c>
    </row>
    <row r="204" spans="1:65" s="2" customFormat="1" ht="16.5" customHeight="1">
      <c r="A204" s="26"/>
      <c r="B204" s="149"/>
      <c r="C204" s="167" t="s">
        <v>424</v>
      </c>
      <c r="D204" s="167" t="s">
        <v>362</v>
      </c>
      <c r="E204" s="168" t="s">
        <v>980</v>
      </c>
      <c r="F204" s="169" t="s">
        <v>981</v>
      </c>
      <c r="G204" s="170" t="s">
        <v>269</v>
      </c>
      <c r="H204" s="171">
        <v>7</v>
      </c>
      <c r="I204" s="172">
        <v>8.26</v>
      </c>
      <c r="J204" s="172">
        <f t="shared" si="40"/>
        <v>57.82</v>
      </c>
      <c r="K204" s="173"/>
      <c r="L204" s="174"/>
      <c r="M204" s="175" t="s">
        <v>1</v>
      </c>
      <c r="N204" s="176" t="s">
        <v>37</v>
      </c>
      <c r="O204" s="159">
        <v>0</v>
      </c>
      <c r="P204" s="159">
        <f t="shared" si="41"/>
        <v>0</v>
      </c>
      <c r="Q204" s="159">
        <v>0</v>
      </c>
      <c r="R204" s="159">
        <f t="shared" si="42"/>
        <v>0</v>
      </c>
      <c r="S204" s="159">
        <v>0</v>
      </c>
      <c r="T204" s="160">
        <f t="shared" si="43"/>
        <v>0</v>
      </c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R204" s="161" t="s">
        <v>288</v>
      </c>
      <c r="AT204" s="161" t="s">
        <v>362</v>
      </c>
      <c r="AU204" s="161" t="s">
        <v>83</v>
      </c>
      <c r="AY204" s="14" t="s">
        <v>226</v>
      </c>
      <c r="BE204" s="162">
        <f t="shared" si="44"/>
        <v>0</v>
      </c>
      <c r="BF204" s="162">
        <f t="shared" si="45"/>
        <v>57.82</v>
      </c>
      <c r="BG204" s="162">
        <f t="shared" si="46"/>
        <v>0</v>
      </c>
      <c r="BH204" s="162">
        <f t="shared" si="47"/>
        <v>0</v>
      </c>
      <c r="BI204" s="162">
        <f t="shared" si="48"/>
        <v>0</v>
      </c>
      <c r="BJ204" s="14" t="s">
        <v>83</v>
      </c>
      <c r="BK204" s="162">
        <f t="shared" si="49"/>
        <v>57.82</v>
      </c>
      <c r="BL204" s="14" t="s">
        <v>257</v>
      </c>
      <c r="BM204" s="161" t="s">
        <v>526</v>
      </c>
    </row>
    <row r="205" spans="1:65" s="2" customFormat="1" ht="33" customHeight="1">
      <c r="A205" s="26"/>
      <c r="B205" s="149"/>
      <c r="C205" s="150" t="s">
        <v>527</v>
      </c>
      <c r="D205" s="150" t="s">
        <v>229</v>
      </c>
      <c r="E205" s="151" t="s">
        <v>982</v>
      </c>
      <c r="F205" s="152" t="s">
        <v>983</v>
      </c>
      <c r="G205" s="153" t="s">
        <v>232</v>
      </c>
      <c r="H205" s="154">
        <v>6</v>
      </c>
      <c r="I205" s="155">
        <v>24.01</v>
      </c>
      <c r="J205" s="155">
        <f t="shared" si="40"/>
        <v>144.06</v>
      </c>
      <c r="K205" s="156"/>
      <c r="L205" s="27"/>
      <c r="M205" s="157" t="s">
        <v>1</v>
      </c>
      <c r="N205" s="158" t="s">
        <v>37</v>
      </c>
      <c r="O205" s="159">
        <v>0</v>
      </c>
      <c r="P205" s="159">
        <f t="shared" si="41"/>
        <v>0</v>
      </c>
      <c r="Q205" s="159">
        <v>0</v>
      </c>
      <c r="R205" s="159">
        <f t="shared" si="42"/>
        <v>0</v>
      </c>
      <c r="S205" s="159">
        <v>0</v>
      </c>
      <c r="T205" s="160">
        <f t="shared" si="43"/>
        <v>0</v>
      </c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R205" s="161" t="s">
        <v>257</v>
      </c>
      <c r="AT205" s="161" t="s">
        <v>229</v>
      </c>
      <c r="AU205" s="161" t="s">
        <v>83</v>
      </c>
      <c r="AY205" s="14" t="s">
        <v>226</v>
      </c>
      <c r="BE205" s="162">
        <f t="shared" si="44"/>
        <v>0</v>
      </c>
      <c r="BF205" s="162">
        <f t="shared" si="45"/>
        <v>144.06</v>
      </c>
      <c r="BG205" s="162">
        <f t="shared" si="46"/>
        <v>0</v>
      </c>
      <c r="BH205" s="162">
        <f t="shared" si="47"/>
        <v>0</v>
      </c>
      <c r="BI205" s="162">
        <f t="shared" si="48"/>
        <v>0</v>
      </c>
      <c r="BJ205" s="14" t="s">
        <v>83</v>
      </c>
      <c r="BK205" s="162">
        <f t="shared" si="49"/>
        <v>144.06</v>
      </c>
      <c r="BL205" s="14" t="s">
        <v>257</v>
      </c>
      <c r="BM205" s="161" t="s">
        <v>530</v>
      </c>
    </row>
    <row r="206" spans="1:65" s="2" customFormat="1" ht="33" customHeight="1">
      <c r="A206" s="26"/>
      <c r="B206" s="149"/>
      <c r="C206" s="150" t="s">
        <v>428</v>
      </c>
      <c r="D206" s="150" t="s">
        <v>229</v>
      </c>
      <c r="E206" s="151" t="s">
        <v>984</v>
      </c>
      <c r="F206" s="152" t="s">
        <v>985</v>
      </c>
      <c r="G206" s="153" t="s">
        <v>232</v>
      </c>
      <c r="H206" s="154">
        <v>6</v>
      </c>
      <c r="I206" s="155">
        <v>35.92</v>
      </c>
      <c r="J206" s="155">
        <f t="shared" si="40"/>
        <v>215.52</v>
      </c>
      <c r="K206" s="156"/>
      <c r="L206" s="27"/>
      <c r="M206" s="157" t="s">
        <v>1</v>
      </c>
      <c r="N206" s="158" t="s">
        <v>37</v>
      </c>
      <c r="O206" s="159">
        <v>0</v>
      </c>
      <c r="P206" s="159">
        <f t="shared" si="41"/>
        <v>0</v>
      </c>
      <c r="Q206" s="159">
        <v>0</v>
      </c>
      <c r="R206" s="159">
        <f t="shared" si="42"/>
        <v>0</v>
      </c>
      <c r="S206" s="159">
        <v>0</v>
      </c>
      <c r="T206" s="160">
        <f t="shared" si="43"/>
        <v>0</v>
      </c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R206" s="161" t="s">
        <v>257</v>
      </c>
      <c r="AT206" s="161" t="s">
        <v>229</v>
      </c>
      <c r="AU206" s="161" t="s">
        <v>83</v>
      </c>
      <c r="AY206" s="14" t="s">
        <v>226</v>
      </c>
      <c r="BE206" s="162">
        <f t="shared" si="44"/>
        <v>0</v>
      </c>
      <c r="BF206" s="162">
        <f t="shared" si="45"/>
        <v>215.52</v>
      </c>
      <c r="BG206" s="162">
        <f t="shared" si="46"/>
        <v>0</v>
      </c>
      <c r="BH206" s="162">
        <f t="shared" si="47"/>
        <v>0</v>
      </c>
      <c r="BI206" s="162">
        <f t="shared" si="48"/>
        <v>0</v>
      </c>
      <c r="BJ206" s="14" t="s">
        <v>83</v>
      </c>
      <c r="BK206" s="162">
        <f t="shared" si="49"/>
        <v>215.52</v>
      </c>
      <c r="BL206" s="14" t="s">
        <v>257</v>
      </c>
      <c r="BM206" s="161" t="s">
        <v>533</v>
      </c>
    </row>
    <row r="207" spans="1:65" s="2" customFormat="1" ht="24.2" customHeight="1">
      <c r="A207" s="26"/>
      <c r="B207" s="149"/>
      <c r="C207" s="150" t="s">
        <v>534</v>
      </c>
      <c r="D207" s="150" t="s">
        <v>229</v>
      </c>
      <c r="E207" s="151" t="s">
        <v>986</v>
      </c>
      <c r="F207" s="152" t="s">
        <v>987</v>
      </c>
      <c r="G207" s="153" t="s">
        <v>232</v>
      </c>
      <c r="H207" s="154">
        <v>17</v>
      </c>
      <c r="I207" s="155">
        <v>25.64</v>
      </c>
      <c r="J207" s="155">
        <f t="shared" si="40"/>
        <v>435.88</v>
      </c>
      <c r="K207" s="156"/>
      <c r="L207" s="27"/>
      <c r="M207" s="157" t="s">
        <v>1</v>
      </c>
      <c r="N207" s="158" t="s">
        <v>37</v>
      </c>
      <c r="O207" s="159">
        <v>0</v>
      </c>
      <c r="P207" s="159">
        <f t="shared" si="41"/>
        <v>0</v>
      </c>
      <c r="Q207" s="159">
        <v>0</v>
      </c>
      <c r="R207" s="159">
        <f t="shared" si="42"/>
        <v>0</v>
      </c>
      <c r="S207" s="159">
        <v>0</v>
      </c>
      <c r="T207" s="160">
        <f t="shared" si="43"/>
        <v>0</v>
      </c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R207" s="161" t="s">
        <v>257</v>
      </c>
      <c r="AT207" s="161" t="s">
        <v>229</v>
      </c>
      <c r="AU207" s="161" t="s">
        <v>83</v>
      </c>
      <c r="AY207" s="14" t="s">
        <v>226</v>
      </c>
      <c r="BE207" s="162">
        <f t="shared" si="44"/>
        <v>0</v>
      </c>
      <c r="BF207" s="162">
        <f t="shared" si="45"/>
        <v>435.88</v>
      </c>
      <c r="BG207" s="162">
        <f t="shared" si="46"/>
        <v>0</v>
      </c>
      <c r="BH207" s="162">
        <f t="shared" si="47"/>
        <v>0</v>
      </c>
      <c r="BI207" s="162">
        <f t="shared" si="48"/>
        <v>0</v>
      </c>
      <c r="BJ207" s="14" t="s">
        <v>83</v>
      </c>
      <c r="BK207" s="162">
        <f t="shared" si="49"/>
        <v>435.88</v>
      </c>
      <c r="BL207" s="14" t="s">
        <v>257</v>
      </c>
      <c r="BM207" s="161" t="s">
        <v>537</v>
      </c>
    </row>
    <row r="208" spans="1:65" s="2" customFormat="1" ht="24.2" customHeight="1">
      <c r="A208" s="26"/>
      <c r="B208" s="149"/>
      <c r="C208" s="150" t="s">
        <v>431</v>
      </c>
      <c r="D208" s="150" t="s">
        <v>229</v>
      </c>
      <c r="E208" s="151" t="s">
        <v>988</v>
      </c>
      <c r="F208" s="152" t="s">
        <v>989</v>
      </c>
      <c r="G208" s="153" t="s">
        <v>232</v>
      </c>
      <c r="H208" s="154">
        <v>32</v>
      </c>
      <c r="I208" s="155">
        <v>30.97</v>
      </c>
      <c r="J208" s="155">
        <f t="shared" si="40"/>
        <v>991.04</v>
      </c>
      <c r="K208" s="156"/>
      <c r="L208" s="27"/>
      <c r="M208" s="157" t="s">
        <v>1</v>
      </c>
      <c r="N208" s="158" t="s">
        <v>37</v>
      </c>
      <c r="O208" s="159">
        <v>0</v>
      </c>
      <c r="P208" s="159">
        <f t="shared" si="41"/>
        <v>0</v>
      </c>
      <c r="Q208" s="159">
        <v>0</v>
      </c>
      <c r="R208" s="159">
        <f t="shared" si="42"/>
        <v>0</v>
      </c>
      <c r="S208" s="159">
        <v>0</v>
      </c>
      <c r="T208" s="160">
        <f t="shared" si="43"/>
        <v>0</v>
      </c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R208" s="161" t="s">
        <v>257</v>
      </c>
      <c r="AT208" s="161" t="s">
        <v>229</v>
      </c>
      <c r="AU208" s="161" t="s">
        <v>83</v>
      </c>
      <c r="AY208" s="14" t="s">
        <v>226</v>
      </c>
      <c r="BE208" s="162">
        <f t="shared" si="44"/>
        <v>0</v>
      </c>
      <c r="BF208" s="162">
        <f t="shared" si="45"/>
        <v>991.04</v>
      </c>
      <c r="BG208" s="162">
        <f t="shared" si="46"/>
        <v>0</v>
      </c>
      <c r="BH208" s="162">
        <f t="shared" si="47"/>
        <v>0</v>
      </c>
      <c r="BI208" s="162">
        <f t="shared" si="48"/>
        <v>0</v>
      </c>
      <c r="BJ208" s="14" t="s">
        <v>83</v>
      </c>
      <c r="BK208" s="162">
        <f t="shared" si="49"/>
        <v>991.04</v>
      </c>
      <c r="BL208" s="14" t="s">
        <v>257</v>
      </c>
      <c r="BM208" s="161" t="s">
        <v>540</v>
      </c>
    </row>
    <row r="209" spans="1:65" s="2" customFormat="1" ht="24.2" customHeight="1">
      <c r="A209" s="26"/>
      <c r="B209" s="149"/>
      <c r="C209" s="150" t="s">
        <v>541</v>
      </c>
      <c r="D209" s="150" t="s">
        <v>229</v>
      </c>
      <c r="E209" s="151" t="s">
        <v>990</v>
      </c>
      <c r="F209" s="152" t="s">
        <v>991</v>
      </c>
      <c r="G209" s="153" t="s">
        <v>232</v>
      </c>
      <c r="H209" s="154">
        <v>24</v>
      </c>
      <c r="I209" s="155">
        <v>40.76</v>
      </c>
      <c r="J209" s="155">
        <f t="shared" si="40"/>
        <v>978.24</v>
      </c>
      <c r="K209" s="156"/>
      <c r="L209" s="27"/>
      <c r="M209" s="157" t="s">
        <v>1</v>
      </c>
      <c r="N209" s="158" t="s">
        <v>37</v>
      </c>
      <c r="O209" s="159">
        <v>0</v>
      </c>
      <c r="P209" s="159">
        <f t="shared" si="41"/>
        <v>0</v>
      </c>
      <c r="Q209" s="159">
        <v>0</v>
      </c>
      <c r="R209" s="159">
        <f t="shared" si="42"/>
        <v>0</v>
      </c>
      <c r="S209" s="159">
        <v>0</v>
      </c>
      <c r="T209" s="160">
        <f t="shared" si="43"/>
        <v>0</v>
      </c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R209" s="161" t="s">
        <v>257</v>
      </c>
      <c r="AT209" s="161" t="s">
        <v>229</v>
      </c>
      <c r="AU209" s="161" t="s">
        <v>83</v>
      </c>
      <c r="AY209" s="14" t="s">
        <v>226</v>
      </c>
      <c r="BE209" s="162">
        <f t="shared" si="44"/>
        <v>0</v>
      </c>
      <c r="BF209" s="162">
        <f t="shared" si="45"/>
        <v>978.24</v>
      </c>
      <c r="BG209" s="162">
        <f t="shared" si="46"/>
        <v>0</v>
      </c>
      <c r="BH209" s="162">
        <f t="shared" si="47"/>
        <v>0</v>
      </c>
      <c r="BI209" s="162">
        <f t="shared" si="48"/>
        <v>0</v>
      </c>
      <c r="BJ209" s="14" t="s">
        <v>83</v>
      </c>
      <c r="BK209" s="162">
        <f t="shared" si="49"/>
        <v>978.24</v>
      </c>
      <c r="BL209" s="14" t="s">
        <v>257</v>
      </c>
      <c r="BM209" s="161" t="s">
        <v>544</v>
      </c>
    </row>
    <row r="210" spans="1:65" s="2" customFormat="1" ht="24.2" customHeight="1">
      <c r="A210" s="26"/>
      <c r="B210" s="149"/>
      <c r="C210" s="150" t="s">
        <v>435</v>
      </c>
      <c r="D210" s="150" t="s">
        <v>229</v>
      </c>
      <c r="E210" s="151" t="s">
        <v>992</v>
      </c>
      <c r="F210" s="152" t="s">
        <v>993</v>
      </c>
      <c r="G210" s="153" t="s">
        <v>232</v>
      </c>
      <c r="H210" s="154">
        <v>36</v>
      </c>
      <c r="I210" s="155">
        <v>61.4</v>
      </c>
      <c r="J210" s="155">
        <f t="shared" si="40"/>
        <v>2210.4</v>
      </c>
      <c r="K210" s="156"/>
      <c r="L210" s="27"/>
      <c r="M210" s="157" t="s">
        <v>1</v>
      </c>
      <c r="N210" s="158" t="s">
        <v>37</v>
      </c>
      <c r="O210" s="159">
        <v>0</v>
      </c>
      <c r="P210" s="159">
        <f t="shared" si="41"/>
        <v>0</v>
      </c>
      <c r="Q210" s="159">
        <v>0</v>
      </c>
      <c r="R210" s="159">
        <f t="shared" si="42"/>
        <v>0</v>
      </c>
      <c r="S210" s="159">
        <v>0</v>
      </c>
      <c r="T210" s="160">
        <f t="shared" si="43"/>
        <v>0</v>
      </c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R210" s="161" t="s">
        <v>257</v>
      </c>
      <c r="AT210" s="161" t="s">
        <v>229</v>
      </c>
      <c r="AU210" s="161" t="s">
        <v>83</v>
      </c>
      <c r="AY210" s="14" t="s">
        <v>226</v>
      </c>
      <c r="BE210" s="162">
        <f t="shared" si="44"/>
        <v>0</v>
      </c>
      <c r="BF210" s="162">
        <f t="shared" si="45"/>
        <v>2210.4</v>
      </c>
      <c r="BG210" s="162">
        <f t="shared" si="46"/>
        <v>0</v>
      </c>
      <c r="BH210" s="162">
        <f t="shared" si="47"/>
        <v>0</v>
      </c>
      <c r="BI210" s="162">
        <f t="shared" si="48"/>
        <v>0</v>
      </c>
      <c r="BJ210" s="14" t="s">
        <v>83</v>
      </c>
      <c r="BK210" s="162">
        <f t="shared" si="49"/>
        <v>2210.4</v>
      </c>
      <c r="BL210" s="14" t="s">
        <v>257</v>
      </c>
      <c r="BM210" s="161" t="s">
        <v>547</v>
      </c>
    </row>
    <row r="211" spans="1:65" s="2" customFormat="1" ht="24.2" customHeight="1">
      <c r="A211" s="26"/>
      <c r="B211" s="149"/>
      <c r="C211" s="150" t="s">
        <v>548</v>
      </c>
      <c r="D211" s="150" t="s">
        <v>229</v>
      </c>
      <c r="E211" s="151" t="s">
        <v>994</v>
      </c>
      <c r="F211" s="152" t="s">
        <v>995</v>
      </c>
      <c r="G211" s="153" t="s">
        <v>232</v>
      </c>
      <c r="H211" s="154">
        <v>6</v>
      </c>
      <c r="I211" s="155">
        <v>89.89</v>
      </c>
      <c r="J211" s="155">
        <f t="shared" si="40"/>
        <v>539.34</v>
      </c>
      <c r="K211" s="156"/>
      <c r="L211" s="27"/>
      <c r="M211" s="157" t="s">
        <v>1</v>
      </c>
      <c r="N211" s="158" t="s">
        <v>37</v>
      </c>
      <c r="O211" s="159">
        <v>0</v>
      </c>
      <c r="P211" s="159">
        <f t="shared" si="41"/>
        <v>0</v>
      </c>
      <c r="Q211" s="159">
        <v>0</v>
      </c>
      <c r="R211" s="159">
        <f t="shared" si="42"/>
        <v>0</v>
      </c>
      <c r="S211" s="159">
        <v>0</v>
      </c>
      <c r="T211" s="160">
        <f t="shared" si="43"/>
        <v>0</v>
      </c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R211" s="161" t="s">
        <v>257</v>
      </c>
      <c r="AT211" s="161" t="s">
        <v>229</v>
      </c>
      <c r="AU211" s="161" t="s">
        <v>83</v>
      </c>
      <c r="AY211" s="14" t="s">
        <v>226</v>
      </c>
      <c r="BE211" s="162">
        <f t="shared" si="44"/>
        <v>0</v>
      </c>
      <c r="BF211" s="162">
        <f t="shared" si="45"/>
        <v>539.34</v>
      </c>
      <c r="BG211" s="162">
        <f t="shared" si="46"/>
        <v>0</v>
      </c>
      <c r="BH211" s="162">
        <f t="shared" si="47"/>
        <v>0</v>
      </c>
      <c r="BI211" s="162">
        <f t="shared" si="48"/>
        <v>0</v>
      </c>
      <c r="BJ211" s="14" t="s">
        <v>83</v>
      </c>
      <c r="BK211" s="162">
        <f t="shared" si="49"/>
        <v>539.34</v>
      </c>
      <c r="BL211" s="14" t="s">
        <v>257</v>
      </c>
      <c r="BM211" s="161" t="s">
        <v>551</v>
      </c>
    </row>
    <row r="212" spans="1:65" s="2" customFormat="1" ht="24.2" customHeight="1">
      <c r="A212" s="26"/>
      <c r="B212" s="149"/>
      <c r="C212" s="150" t="s">
        <v>438</v>
      </c>
      <c r="D212" s="150" t="s">
        <v>229</v>
      </c>
      <c r="E212" s="151" t="s">
        <v>996</v>
      </c>
      <c r="F212" s="152" t="s">
        <v>997</v>
      </c>
      <c r="G212" s="153" t="s">
        <v>232</v>
      </c>
      <c r="H212" s="154">
        <v>6</v>
      </c>
      <c r="I212" s="155">
        <v>139.47999999999999</v>
      </c>
      <c r="J212" s="155">
        <f t="shared" si="40"/>
        <v>836.88</v>
      </c>
      <c r="K212" s="156"/>
      <c r="L212" s="27"/>
      <c r="M212" s="157" t="s">
        <v>1</v>
      </c>
      <c r="N212" s="158" t="s">
        <v>37</v>
      </c>
      <c r="O212" s="159">
        <v>0</v>
      </c>
      <c r="P212" s="159">
        <f t="shared" si="41"/>
        <v>0</v>
      </c>
      <c r="Q212" s="159">
        <v>0</v>
      </c>
      <c r="R212" s="159">
        <f t="shared" si="42"/>
        <v>0</v>
      </c>
      <c r="S212" s="159">
        <v>0</v>
      </c>
      <c r="T212" s="160">
        <f t="shared" si="43"/>
        <v>0</v>
      </c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R212" s="161" t="s">
        <v>257</v>
      </c>
      <c r="AT212" s="161" t="s">
        <v>229</v>
      </c>
      <c r="AU212" s="161" t="s">
        <v>83</v>
      </c>
      <c r="AY212" s="14" t="s">
        <v>226</v>
      </c>
      <c r="BE212" s="162">
        <f t="shared" si="44"/>
        <v>0</v>
      </c>
      <c r="BF212" s="162">
        <f t="shared" si="45"/>
        <v>836.88</v>
      </c>
      <c r="BG212" s="162">
        <f t="shared" si="46"/>
        <v>0</v>
      </c>
      <c r="BH212" s="162">
        <f t="shared" si="47"/>
        <v>0</v>
      </c>
      <c r="BI212" s="162">
        <f t="shared" si="48"/>
        <v>0</v>
      </c>
      <c r="BJ212" s="14" t="s">
        <v>83</v>
      </c>
      <c r="BK212" s="162">
        <f t="shared" si="49"/>
        <v>836.88</v>
      </c>
      <c r="BL212" s="14" t="s">
        <v>257</v>
      </c>
      <c r="BM212" s="161" t="s">
        <v>554</v>
      </c>
    </row>
    <row r="213" spans="1:65" s="2" customFormat="1" ht="24.2" customHeight="1">
      <c r="A213" s="26"/>
      <c r="B213" s="149"/>
      <c r="C213" s="150" t="s">
        <v>555</v>
      </c>
      <c r="D213" s="150" t="s">
        <v>229</v>
      </c>
      <c r="E213" s="151" t="s">
        <v>998</v>
      </c>
      <c r="F213" s="152" t="s">
        <v>999</v>
      </c>
      <c r="G213" s="153" t="s">
        <v>232</v>
      </c>
      <c r="H213" s="154">
        <v>106</v>
      </c>
      <c r="I213" s="155">
        <v>19.309999999999999</v>
      </c>
      <c r="J213" s="155">
        <f t="shared" si="40"/>
        <v>2046.86</v>
      </c>
      <c r="K213" s="156"/>
      <c r="L213" s="27"/>
      <c r="M213" s="157" t="s">
        <v>1</v>
      </c>
      <c r="N213" s="158" t="s">
        <v>37</v>
      </c>
      <c r="O213" s="159">
        <v>0</v>
      </c>
      <c r="P213" s="159">
        <f t="shared" si="41"/>
        <v>0</v>
      </c>
      <c r="Q213" s="159">
        <v>0</v>
      </c>
      <c r="R213" s="159">
        <f t="shared" si="42"/>
        <v>0</v>
      </c>
      <c r="S213" s="159">
        <v>0</v>
      </c>
      <c r="T213" s="160">
        <f t="shared" si="43"/>
        <v>0</v>
      </c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R213" s="161" t="s">
        <v>257</v>
      </c>
      <c r="AT213" s="161" t="s">
        <v>229</v>
      </c>
      <c r="AU213" s="161" t="s">
        <v>83</v>
      </c>
      <c r="AY213" s="14" t="s">
        <v>226</v>
      </c>
      <c r="BE213" s="162">
        <f t="shared" si="44"/>
        <v>0</v>
      </c>
      <c r="BF213" s="162">
        <f t="shared" si="45"/>
        <v>2046.86</v>
      </c>
      <c r="BG213" s="162">
        <f t="shared" si="46"/>
        <v>0</v>
      </c>
      <c r="BH213" s="162">
        <f t="shared" si="47"/>
        <v>0</v>
      </c>
      <c r="BI213" s="162">
        <f t="shared" si="48"/>
        <v>0</v>
      </c>
      <c r="BJ213" s="14" t="s">
        <v>83</v>
      </c>
      <c r="BK213" s="162">
        <f t="shared" si="49"/>
        <v>2046.86</v>
      </c>
      <c r="BL213" s="14" t="s">
        <v>257</v>
      </c>
      <c r="BM213" s="161" t="s">
        <v>558</v>
      </c>
    </row>
    <row r="214" spans="1:65" s="2" customFormat="1" ht="24.2" customHeight="1">
      <c r="A214" s="26"/>
      <c r="B214" s="149"/>
      <c r="C214" s="150" t="s">
        <v>444</v>
      </c>
      <c r="D214" s="150" t="s">
        <v>229</v>
      </c>
      <c r="E214" s="151" t="s">
        <v>1000</v>
      </c>
      <c r="F214" s="152" t="s">
        <v>1001</v>
      </c>
      <c r="G214" s="153" t="s">
        <v>232</v>
      </c>
      <c r="H214" s="154">
        <v>78</v>
      </c>
      <c r="I214" s="155">
        <v>26.38</v>
      </c>
      <c r="J214" s="155">
        <f t="shared" si="40"/>
        <v>2057.64</v>
      </c>
      <c r="K214" s="156"/>
      <c r="L214" s="27"/>
      <c r="M214" s="157" t="s">
        <v>1</v>
      </c>
      <c r="N214" s="158" t="s">
        <v>37</v>
      </c>
      <c r="O214" s="159">
        <v>0</v>
      </c>
      <c r="P214" s="159">
        <f t="shared" si="41"/>
        <v>0</v>
      </c>
      <c r="Q214" s="159">
        <v>0</v>
      </c>
      <c r="R214" s="159">
        <f t="shared" si="42"/>
        <v>0</v>
      </c>
      <c r="S214" s="159">
        <v>0</v>
      </c>
      <c r="T214" s="160">
        <f t="shared" si="43"/>
        <v>0</v>
      </c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R214" s="161" t="s">
        <v>257</v>
      </c>
      <c r="AT214" s="161" t="s">
        <v>229</v>
      </c>
      <c r="AU214" s="161" t="s">
        <v>83</v>
      </c>
      <c r="AY214" s="14" t="s">
        <v>226</v>
      </c>
      <c r="BE214" s="162">
        <f t="shared" si="44"/>
        <v>0</v>
      </c>
      <c r="BF214" s="162">
        <f t="shared" si="45"/>
        <v>2057.64</v>
      </c>
      <c r="BG214" s="162">
        <f t="shared" si="46"/>
        <v>0</v>
      </c>
      <c r="BH214" s="162">
        <f t="shared" si="47"/>
        <v>0</v>
      </c>
      <c r="BI214" s="162">
        <f t="shared" si="48"/>
        <v>0</v>
      </c>
      <c r="BJ214" s="14" t="s">
        <v>83</v>
      </c>
      <c r="BK214" s="162">
        <f t="shared" si="49"/>
        <v>2057.64</v>
      </c>
      <c r="BL214" s="14" t="s">
        <v>257</v>
      </c>
      <c r="BM214" s="161" t="s">
        <v>561</v>
      </c>
    </row>
    <row r="215" spans="1:65" s="2" customFormat="1" ht="24.2" customHeight="1">
      <c r="A215" s="26"/>
      <c r="B215" s="149"/>
      <c r="C215" s="150" t="s">
        <v>562</v>
      </c>
      <c r="D215" s="150" t="s">
        <v>229</v>
      </c>
      <c r="E215" s="151" t="s">
        <v>1002</v>
      </c>
      <c r="F215" s="152" t="s">
        <v>1003</v>
      </c>
      <c r="G215" s="153" t="s">
        <v>269</v>
      </c>
      <c r="H215" s="154">
        <v>21</v>
      </c>
      <c r="I215" s="155">
        <v>8.0299999999999994</v>
      </c>
      <c r="J215" s="155">
        <f t="shared" si="40"/>
        <v>168.63</v>
      </c>
      <c r="K215" s="156"/>
      <c r="L215" s="27"/>
      <c r="M215" s="157" t="s">
        <v>1</v>
      </c>
      <c r="N215" s="158" t="s">
        <v>37</v>
      </c>
      <c r="O215" s="159">
        <v>0</v>
      </c>
      <c r="P215" s="159">
        <f t="shared" si="41"/>
        <v>0</v>
      </c>
      <c r="Q215" s="159">
        <v>0</v>
      </c>
      <c r="R215" s="159">
        <f t="shared" si="42"/>
        <v>0</v>
      </c>
      <c r="S215" s="159">
        <v>0</v>
      </c>
      <c r="T215" s="160">
        <f t="shared" si="43"/>
        <v>0</v>
      </c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R215" s="161" t="s">
        <v>257</v>
      </c>
      <c r="AT215" s="161" t="s">
        <v>229</v>
      </c>
      <c r="AU215" s="161" t="s">
        <v>83</v>
      </c>
      <c r="AY215" s="14" t="s">
        <v>226</v>
      </c>
      <c r="BE215" s="162">
        <f t="shared" si="44"/>
        <v>0</v>
      </c>
      <c r="BF215" s="162">
        <f t="shared" si="45"/>
        <v>168.63</v>
      </c>
      <c r="BG215" s="162">
        <f t="shared" si="46"/>
        <v>0</v>
      </c>
      <c r="BH215" s="162">
        <f t="shared" si="47"/>
        <v>0</v>
      </c>
      <c r="BI215" s="162">
        <f t="shared" si="48"/>
        <v>0</v>
      </c>
      <c r="BJ215" s="14" t="s">
        <v>83</v>
      </c>
      <c r="BK215" s="162">
        <f t="shared" si="49"/>
        <v>168.63</v>
      </c>
      <c r="BL215" s="14" t="s">
        <v>257</v>
      </c>
      <c r="BM215" s="161" t="s">
        <v>565</v>
      </c>
    </row>
    <row r="216" spans="1:65" s="2" customFormat="1" ht="16.5" customHeight="1">
      <c r="A216" s="26"/>
      <c r="B216" s="149"/>
      <c r="C216" s="167" t="s">
        <v>447</v>
      </c>
      <c r="D216" s="167" t="s">
        <v>362</v>
      </c>
      <c r="E216" s="168" t="s">
        <v>1004</v>
      </c>
      <c r="F216" s="169" t="s">
        <v>1005</v>
      </c>
      <c r="G216" s="170" t="s">
        <v>269</v>
      </c>
      <c r="H216" s="171">
        <v>20</v>
      </c>
      <c r="I216" s="172">
        <v>8.2100000000000009</v>
      </c>
      <c r="J216" s="172">
        <f t="shared" si="40"/>
        <v>164.2</v>
      </c>
      <c r="K216" s="173"/>
      <c r="L216" s="174"/>
      <c r="M216" s="175" t="s">
        <v>1</v>
      </c>
      <c r="N216" s="176" t="s">
        <v>37</v>
      </c>
      <c r="O216" s="159">
        <v>0</v>
      </c>
      <c r="P216" s="159">
        <f t="shared" si="41"/>
        <v>0</v>
      </c>
      <c r="Q216" s="159">
        <v>0</v>
      </c>
      <c r="R216" s="159">
        <f t="shared" si="42"/>
        <v>0</v>
      </c>
      <c r="S216" s="159">
        <v>0</v>
      </c>
      <c r="T216" s="160">
        <f t="shared" si="43"/>
        <v>0</v>
      </c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R216" s="161" t="s">
        <v>288</v>
      </c>
      <c r="AT216" s="161" t="s">
        <v>362</v>
      </c>
      <c r="AU216" s="161" t="s">
        <v>83</v>
      </c>
      <c r="AY216" s="14" t="s">
        <v>226</v>
      </c>
      <c r="BE216" s="162">
        <f t="shared" si="44"/>
        <v>0</v>
      </c>
      <c r="BF216" s="162">
        <f t="shared" si="45"/>
        <v>164.2</v>
      </c>
      <c r="BG216" s="162">
        <f t="shared" si="46"/>
        <v>0</v>
      </c>
      <c r="BH216" s="162">
        <f t="shared" si="47"/>
        <v>0</v>
      </c>
      <c r="BI216" s="162">
        <f t="shared" si="48"/>
        <v>0</v>
      </c>
      <c r="BJ216" s="14" t="s">
        <v>83</v>
      </c>
      <c r="BK216" s="162">
        <f t="shared" si="49"/>
        <v>164.2</v>
      </c>
      <c r="BL216" s="14" t="s">
        <v>257</v>
      </c>
      <c r="BM216" s="161" t="s">
        <v>570</v>
      </c>
    </row>
    <row r="217" spans="1:65" s="2" customFormat="1" ht="24.2" customHeight="1">
      <c r="A217" s="26"/>
      <c r="B217" s="149"/>
      <c r="C217" s="150" t="s">
        <v>571</v>
      </c>
      <c r="D217" s="150" t="s">
        <v>229</v>
      </c>
      <c r="E217" s="151" t="s">
        <v>1006</v>
      </c>
      <c r="F217" s="152" t="s">
        <v>1007</v>
      </c>
      <c r="G217" s="153" t="s">
        <v>1008</v>
      </c>
      <c r="H217" s="154">
        <v>21</v>
      </c>
      <c r="I217" s="155">
        <v>16.16</v>
      </c>
      <c r="J217" s="155">
        <f t="shared" si="40"/>
        <v>339.36</v>
      </c>
      <c r="K217" s="156"/>
      <c r="L217" s="27"/>
      <c r="M217" s="157" t="s">
        <v>1</v>
      </c>
      <c r="N217" s="158" t="s">
        <v>37</v>
      </c>
      <c r="O217" s="159">
        <v>0</v>
      </c>
      <c r="P217" s="159">
        <f t="shared" si="41"/>
        <v>0</v>
      </c>
      <c r="Q217" s="159">
        <v>0</v>
      </c>
      <c r="R217" s="159">
        <f t="shared" si="42"/>
        <v>0</v>
      </c>
      <c r="S217" s="159">
        <v>0</v>
      </c>
      <c r="T217" s="160">
        <f t="shared" si="43"/>
        <v>0</v>
      </c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R217" s="161" t="s">
        <v>257</v>
      </c>
      <c r="AT217" s="161" t="s">
        <v>229</v>
      </c>
      <c r="AU217" s="161" t="s">
        <v>83</v>
      </c>
      <c r="AY217" s="14" t="s">
        <v>226</v>
      </c>
      <c r="BE217" s="162">
        <f t="shared" si="44"/>
        <v>0</v>
      </c>
      <c r="BF217" s="162">
        <f t="shared" si="45"/>
        <v>339.36</v>
      </c>
      <c r="BG217" s="162">
        <f t="shared" si="46"/>
        <v>0</v>
      </c>
      <c r="BH217" s="162">
        <f t="shared" si="47"/>
        <v>0</v>
      </c>
      <c r="BI217" s="162">
        <f t="shared" si="48"/>
        <v>0</v>
      </c>
      <c r="BJ217" s="14" t="s">
        <v>83</v>
      </c>
      <c r="BK217" s="162">
        <f t="shared" si="49"/>
        <v>339.36</v>
      </c>
      <c r="BL217" s="14" t="s">
        <v>257</v>
      </c>
      <c r="BM217" s="161" t="s">
        <v>574</v>
      </c>
    </row>
    <row r="218" spans="1:65" s="2" customFormat="1" ht="21.75" customHeight="1">
      <c r="A218" s="26"/>
      <c r="B218" s="149"/>
      <c r="C218" s="167" t="s">
        <v>451</v>
      </c>
      <c r="D218" s="167" t="s">
        <v>362</v>
      </c>
      <c r="E218" s="168" t="s">
        <v>1009</v>
      </c>
      <c r="F218" s="169" t="s">
        <v>1010</v>
      </c>
      <c r="G218" s="170" t="s">
        <v>269</v>
      </c>
      <c r="H218" s="171">
        <v>21</v>
      </c>
      <c r="I218" s="172">
        <v>16.41</v>
      </c>
      <c r="J218" s="172">
        <f t="shared" si="40"/>
        <v>344.61</v>
      </c>
      <c r="K218" s="173"/>
      <c r="L218" s="174"/>
      <c r="M218" s="175" t="s">
        <v>1</v>
      </c>
      <c r="N218" s="176" t="s">
        <v>37</v>
      </c>
      <c r="O218" s="159">
        <v>0</v>
      </c>
      <c r="P218" s="159">
        <f t="shared" si="41"/>
        <v>0</v>
      </c>
      <c r="Q218" s="159">
        <v>0</v>
      </c>
      <c r="R218" s="159">
        <f t="shared" si="42"/>
        <v>0</v>
      </c>
      <c r="S218" s="159">
        <v>0</v>
      </c>
      <c r="T218" s="160">
        <f t="shared" si="43"/>
        <v>0</v>
      </c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R218" s="161" t="s">
        <v>288</v>
      </c>
      <c r="AT218" s="161" t="s">
        <v>362</v>
      </c>
      <c r="AU218" s="161" t="s">
        <v>83</v>
      </c>
      <c r="AY218" s="14" t="s">
        <v>226</v>
      </c>
      <c r="BE218" s="162">
        <f t="shared" si="44"/>
        <v>0</v>
      </c>
      <c r="BF218" s="162">
        <f t="shared" si="45"/>
        <v>344.61</v>
      </c>
      <c r="BG218" s="162">
        <f t="shared" si="46"/>
        <v>0</v>
      </c>
      <c r="BH218" s="162">
        <f t="shared" si="47"/>
        <v>0</v>
      </c>
      <c r="BI218" s="162">
        <f t="shared" si="48"/>
        <v>0</v>
      </c>
      <c r="BJ218" s="14" t="s">
        <v>83</v>
      </c>
      <c r="BK218" s="162">
        <f t="shared" si="49"/>
        <v>344.61</v>
      </c>
      <c r="BL218" s="14" t="s">
        <v>257</v>
      </c>
      <c r="BM218" s="161" t="s">
        <v>577</v>
      </c>
    </row>
    <row r="219" spans="1:65" s="2" customFormat="1" ht="24.2" customHeight="1">
      <c r="A219" s="26"/>
      <c r="B219" s="149"/>
      <c r="C219" s="150" t="s">
        <v>578</v>
      </c>
      <c r="D219" s="150" t="s">
        <v>229</v>
      </c>
      <c r="E219" s="151" t="s">
        <v>1011</v>
      </c>
      <c r="F219" s="152" t="s">
        <v>1012</v>
      </c>
      <c r="G219" s="153" t="s">
        <v>269</v>
      </c>
      <c r="H219" s="154">
        <v>1</v>
      </c>
      <c r="I219" s="155">
        <v>2.85</v>
      </c>
      <c r="J219" s="155">
        <f t="shared" si="40"/>
        <v>2.85</v>
      </c>
      <c r="K219" s="156"/>
      <c r="L219" s="27"/>
      <c r="M219" s="157" t="s">
        <v>1</v>
      </c>
      <c r="N219" s="158" t="s">
        <v>37</v>
      </c>
      <c r="O219" s="159">
        <v>0</v>
      </c>
      <c r="P219" s="159">
        <f t="shared" si="41"/>
        <v>0</v>
      </c>
      <c r="Q219" s="159">
        <v>0</v>
      </c>
      <c r="R219" s="159">
        <f t="shared" si="42"/>
        <v>0</v>
      </c>
      <c r="S219" s="159">
        <v>0</v>
      </c>
      <c r="T219" s="160">
        <f t="shared" si="43"/>
        <v>0</v>
      </c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R219" s="161" t="s">
        <v>257</v>
      </c>
      <c r="AT219" s="161" t="s">
        <v>229</v>
      </c>
      <c r="AU219" s="161" t="s">
        <v>83</v>
      </c>
      <c r="AY219" s="14" t="s">
        <v>226</v>
      </c>
      <c r="BE219" s="162">
        <f t="shared" si="44"/>
        <v>0</v>
      </c>
      <c r="BF219" s="162">
        <f t="shared" si="45"/>
        <v>2.85</v>
      </c>
      <c r="BG219" s="162">
        <f t="shared" si="46"/>
        <v>0</v>
      </c>
      <c r="BH219" s="162">
        <f t="shared" si="47"/>
        <v>0</v>
      </c>
      <c r="BI219" s="162">
        <f t="shared" si="48"/>
        <v>0</v>
      </c>
      <c r="BJ219" s="14" t="s">
        <v>83</v>
      </c>
      <c r="BK219" s="162">
        <f t="shared" si="49"/>
        <v>2.85</v>
      </c>
      <c r="BL219" s="14" t="s">
        <v>257</v>
      </c>
      <c r="BM219" s="161" t="s">
        <v>581</v>
      </c>
    </row>
    <row r="220" spans="1:65" s="2" customFormat="1" ht="16.5" customHeight="1">
      <c r="A220" s="26"/>
      <c r="B220" s="149"/>
      <c r="C220" s="167" t="s">
        <v>454</v>
      </c>
      <c r="D220" s="167" t="s">
        <v>362</v>
      </c>
      <c r="E220" s="168" t="s">
        <v>1013</v>
      </c>
      <c r="F220" s="169" t="s">
        <v>1014</v>
      </c>
      <c r="G220" s="170" t="s">
        <v>269</v>
      </c>
      <c r="H220" s="171">
        <v>1</v>
      </c>
      <c r="I220" s="172">
        <v>6.93</v>
      </c>
      <c r="J220" s="172">
        <f t="shared" si="40"/>
        <v>6.93</v>
      </c>
      <c r="K220" s="173"/>
      <c r="L220" s="174"/>
      <c r="M220" s="175" t="s">
        <v>1</v>
      </c>
      <c r="N220" s="176" t="s">
        <v>37</v>
      </c>
      <c r="O220" s="159">
        <v>0</v>
      </c>
      <c r="P220" s="159">
        <f t="shared" si="41"/>
        <v>0</v>
      </c>
      <c r="Q220" s="159">
        <v>0</v>
      </c>
      <c r="R220" s="159">
        <f t="shared" si="42"/>
        <v>0</v>
      </c>
      <c r="S220" s="159">
        <v>0</v>
      </c>
      <c r="T220" s="160">
        <f t="shared" si="43"/>
        <v>0</v>
      </c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R220" s="161" t="s">
        <v>288</v>
      </c>
      <c r="AT220" s="161" t="s">
        <v>362</v>
      </c>
      <c r="AU220" s="161" t="s">
        <v>83</v>
      </c>
      <c r="AY220" s="14" t="s">
        <v>226</v>
      </c>
      <c r="BE220" s="162">
        <f t="shared" si="44"/>
        <v>0</v>
      </c>
      <c r="BF220" s="162">
        <f t="shared" si="45"/>
        <v>6.93</v>
      </c>
      <c r="BG220" s="162">
        <f t="shared" si="46"/>
        <v>0</v>
      </c>
      <c r="BH220" s="162">
        <f t="shared" si="47"/>
        <v>0</v>
      </c>
      <c r="BI220" s="162">
        <f t="shared" si="48"/>
        <v>0</v>
      </c>
      <c r="BJ220" s="14" t="s">
        <v>83</v>
      </c>
      <c r="BK220" s="162">
        <f t="shared" si="49"/>
        <v>6.93</v>
      </c>
      <c r="BL220" s="14" t="s">
        <v>257</v>
      </c>
      <c r="BM220" s="161" t="s">
        <v>584</v>
      </c>
    </row>
    <row r="221" spans="1:65" s="2" customFormat="1" ht="24.2" customHeight="1">
      <c r="A221" s="26"/>
      <c r="B221" s="149"/>
      <c r="C221" s="150" t="s">
        <v>585</v>
      </c>
      <c r="D221" s="150" t="s">
        <v>229</v>
      </c>
      <c r="E221" s="151" t="s">
        <v>1015</v>
      </c>
      <c r="F221" s="152" t="s">
        <v>1016</v>
      </c>
      <c r="G221" s="153" t="s">
        <v>269</v>
      </c>
      <c r="H221" s="154">
        <v>1</v>
      </c>
      <c r="I221" s="155">
        <v>4.74</v>
      </c>
      <c r="J221" s="155">
        <f t="shared" si="40"/>
        <v>4.74</v>
      </c>
      <c r="K221" s="156"/>
      <c r="L221" s="27"/>
      <c r="M221" s="157" t="s">
        <v>1</v>
      </c>
      <c r="N221" s="158" t="s">
        <v>37</v>
      </c>
      <c r="O221" s="159">
        <v>0</v>
      </c>
      <c r="P221" s="159">
        <f t="shared" si="41"/>
        <v>0</v>
      </c>
      <c r="Q221" s="159">
        <v>0</v>
      </c>
      <c r="R221" s="159">
        <f t="shared" si="42"/>
        <v>0</v>
      </c>
      <c r="S221" s="159">
        <v>0</v>
      </c>
      <c r="T221" s="160">
        <f t="shared" si="43"/>
        <v>0</v>
      </c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R221" s="161" t="s">
        <v>257</v>
      </c>
      <c r="AT221" s="161" t="s">
        <v>229</v>
      </c>
      <c r="AU221" s="161" t="s">
        <v>83</v>
      </c>
      <c r="AY221" s="14" t="s">
        <v>226</v>
      </c>
      <c r="BE221" s="162">
        <f t="shared" si="44"/>
        <v>0</v>
      </c>
      <c r="BF221" s="162">
        <f t="shared" si="45"/>
        <v>4.74</v>
      </c>
      <c r="BG221" s="162">
        <f t="shared" si="46"/>
        <v>0</v>
      </c>
      <c r="BH221" s="162">
        <f t="shared" si="47"/>
        <v>0</v>
      </c>
      <c r="BI221" s="162">
        <f t="shared" si="48"/>
        <v>0</v>
      </c>
      <c r="BJ221" s="14" t="s">
        <v>83</v>
      </c>
      <c r="BK221" s="162">
        <f t="shared" si="49"/>
        <v>4.74</v>
      </c>
      <c r="BL221" s="14" t="s">
        <v>257</v>
      </c>
      <c r="BM221" s="161" t="s">
        <v>588</v>
      </c>
    </row>
    <row r="222" spans="1:65" s="2" customFormat="1" ht="16.5" customHeight="1">
      <c r="A222" s="26"/>
      <c r="B222" s="149"/>
      <c r="C222" s="167" t="s">
        <v>458</v>
      </c>
      <c r="D222" s="167" t="s">
        <v>362</v>
      </c>
      <c r="E222" s="168" t="s">
        <v>1017</v>
      </c>
      <c r="F222" s="169" t="s">
        <v>1018</v>
      </c>
      <c r="G222" s="170" t="s">
        <v>269</v>
      </c>
      <c r="H222" s="171">
        <v>1</v>
      </c>
      <c r="I222" s="172">
        <v>8.8000000000000007</v>
      </c>
      <c r="J222" s="172">
        <f t="shared" si="40"/>
        <v>8.8000000000000007</v>
      </c>
      <c r="K222" s="173"/>
      <c r="L222" s="174"/>
      <c r="M222" s="175" t="s">
        <v>1</v>
      </c>
      <c r="N222" s="176" t="s">
        <v>37</v>
      </c>
      <c r="O222" s="159">
        <v>0</v>
      </c>
      <c r="P222" s="159">
        <f t="shared" si="41"/>
        <v>0</v>
      </c>
      <c r="Q222" s="159">
        <v>0</v>
      </c>
      <c r="R222" s="159">
        <f t="shared" si="42"/>
        <v>0</v>
      </c>
      <c r="S222" s="159">
        <v>0</v>
      </c>
      <c r="T222" s="160">
        <f t="shared" si="43"/>
        <v>0</v>
      </c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R222" s="161" t="s">
        <v>288</v>
      </c>
      <c r="AT222" s="161" t="s">
        <v>362</v>
      </c>
      <c r="AU222" s="161" t="s">
        <v>83</v>
      </c>
      <c r="AY222" s="14" t="s">
        <v>226</v>
      </c>
      <c r="BE222" s="162">
        <f t="shared" si="44"/>
        <v>0</v>
      </c>
      <c r="BF222" s="162">
        <f t="shared" si="45"/>
        <v>8.8000000000000007</v>
      </c>
      <c r="BG222" s="162">
        <f t="shared" si="46"/>
        <v>0</v>
      </c>
      <c r="BH222" s="162">
        <f t="shared" si="47"/>
        <v>0</v>
      </c>
      <c r="BI222" s="162">
        <f t="shared" si="48"/>
        <v>0</v>
      </c>
      <c r="BJ222" s="14" t="s">
        <v>83</v>
      </c>
      <c r="BK222" s="162">
        <f t="shared" si="49"/>
        <v>8.8000000000000007</v>
      </c>
      <c r="BL222" s="14" t="s">
        <v>257</v>
      </c>
      <c r="BM222" s="161" t="s">
        <v>591</v>
      </c>
    </row>
    <row r="223" spans="1:65" s="2" customFormat="1" ht="24.2" customHeight="1">
      <c r="A223" s="26"/>
      <c r="B223" s="149"/>
      <c r="C223" s="150" t="s">
        <v>592</v>
      </c>
      <c r="D223" s="150" t="s">
        <v>229</v>
      </c>
      <c r="E223" s="151" t="s">
        <v>1019</v>
      </c>
      <c r="F223" s="152" t="s">
        <v>1020</v>
      </c>
      <c r="G223" s="153" t="s">
        <v>269</v>
      </c>
      <c r="H223" s="154">
        <v>2</v>
      </c>
      <c r="I223" s="155">
        <v>5.24</v>
      </c>
      <c r="J223" s="155">
        <f t="shared" si="40"/>
        <v>10.48</v>
      </c>
      <c r="K223" s="156"/>
      <c r="L223" s="27"/>
      <c r="M223" s="157" t="s">
        <v>1</v>
      </c>
      <c r="N223" s="158" t="s">
        <v>37</v>
      </c>
      <c r="O223" s="159">
        <v>0</v>
      </c>
      <c r="P223" s="159">
        <f t="shared" si="41"/>
        <v>0</v>
      </c>
      <c r="Q223" s="159">
        <v>0</v>
      </c>
      <c r="R223" s="159">
        <f t="shared" si="42"/>
        <v>0</v>
      </c>
      <c r="S223" s="159">
        <v>0</v>
      </c>
      <c r="T223" s="160">
        <f t="shared" si="43"/>
        <v>0</v>
      </c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R223" s="161" t="s">
        <v>257</v>
      </c>
      <c r="AT223" s="161" t="s">
        <v>229</v>
      </c>
      <c r="AU223" s="161" t="s">
        <v>83</v>
      </c>
      <c r="AY223" s="14" t="s">
        <v>226</v>
      </c>
      <c r="BE223" s="162">
        <f t="shared" si="44"/>
        <v>0</v>
      </c>
      <c r="BF223" s="162">
        <f t="shared" si="45"/>
        <v>10.48</v>
      </c>
      <c r="BG223" s="162">
        <f t="shared" si="46"/>
        <v>0</v>
      </c>
      <c r="BH223" s="162">
        <f t="shared" si="47"/>
        <v>0</v>
      </c>
      <c r="BI223" s="162">
        <f t="shared" si="48"/>
        <v>0</v>
      </c>
      <c r="BJ223" s="14" t="s">
        <v>83</v>
      </c>
      <c r="BK223" s="162">
        <f t="shared" si="49"/>
        <v>10.48</v>
      </c>
      <c r="BL223" s="14" t="s">
        <v>257</v>
      </c>
      <c r="BM223" s="161" t="s">
        <v>595</v>
      </c>
    </row>
    <row r="224" spans="1:65" s="2" customFormat="1" ht="16.5" customHeight="1">
      <c r="A224" s="26"/>
      <c r="B224" s="149"/>
      <c r="C224" s="167" t="s">
        <v>461</v>
      </c>
      <c r="D224" s="167" t="s">
        <v>362</v>
      </c>
      <c r="E224" s="168" t="s">
        <v>1021</v>
      </c>
      <c r="F224" s="169" t="s">
        <v>1022</v>
      </c>
      <c r="G224" s="170" t="s">
        <v>269</v>
      </c>
      <c r="H224" s="171">
        <v>2</v>
      </c>
      <c r="I224" s="172">
        <v>15.36</v>
      </c>
      <c r="J224" s="172">
        <f t="shared" si="40"/>
        <v>30.72</v>
      </c>
      <c r="K224" s="173"/>
      <c r="L224" s="174"/>
      <c r="M224" s="175" t="s">
        <v>1</v>
      </c>
      <c r="N224" s="176" t="s">
        <v>37</v>
      </c>
      <c r="O224" s="159">
        <v>0</v>
      </c>
      <c r="P224" s="159">
        <f t="shared" si="41"/>
        <v>0</v>
      </c>
      <c r="Q224" s="159">
        <v>0</v>
      </c>
      <c r="R224" s="159">
        <f t="shared" si="42"/>
        <v>0</v>
      </c>
      <c r="S224" s="159">
        <v>0</v>
      </c>
      <c r="T224" s="160">
        <f t="shared" si="43"/>
        <v>0</v>
      </c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R224" s="161" t="s">
        <v>288</v>
      </c>
      <c r="AT224" s="161" t="s">
        <v>362</v>
      </c>
      <c r="AU224" s="161" t="s">
        <v>83</v>
      </c>
      <c r="AY224" s="14" t="s">
        <v>226</v>
      </c>
      <c r="BE224" s="162">
        <f t="shared" si="44"/>
        <v>0</v>
      </c>
      <c r="BF224" s="162">
        <f t="shared" si="45"/>
        <v>30.72</v>
      </c>
      <c r="BG224" s="162">
        <f t="shared" si="46"/>
        <v>0</v>
      </c>
      <c r="BH224" s="162">
        <f t="shared" si="47"/>
        <v>0</v>
      </c>
      <c r="BI224" s="162">
        <f t="shared" si="48"/>
        <v>0</v>
      </c>
      <c r="BJ224" s="14" t="s">
        <v>83</v>
      </c>
      <c r="BK224" s="162">
        <f t="shared" si="49"/>
        <v>30.72</v>
      </c>
      <c r="BL224" s="14" t="s">
        <v>257</v>
      </c>
      <c r="BM224" s="161" t="s">
        <v>598</v>
      </c>
    </row>
    <row r="225" spans="1:65" s="2" customFormat="1" ht="24.2" customHeight="1">
      <c r="A225" s="26"/>
      <c r="B225" s="149"/>
      <c r="C225" s="150" t="s">
        <v>599</v>
      </c>
      <c r="D225" s="150" t="s">
        <v>229</v>
      </c>
      <c r="E225" s="151" t="s">
        <v>1023</v>
      </c>
      <c r="F225" s="152" t="s">
        <v>1024</v>
      </c>
      <c r="G225" s="153" t="s">
        <v>269</v>
      </c>
      <c r="H225" s="154">
        <v>1</v>
      </c>
      <c r="I225" s="155">
        <v>9.6</v>
      </c>
      <c r="J225" s="155">
        <f t="shared" si="40"/>
        <v>9.6</v>
      </c>
      <c r="K225" s="156"/>
      <c r="L225" s="27"/>
      <c r="M225" s="157" t="s">
        <v>1</v>
      </c>
      <c r="N225" s="158" t="s">
        <v>37</v>
      </c>
      <c r="O225" s="159">
        <v>0</v>
      </c>
      <c r="P225" s="159">
        <f t="shared" si="41"/>
        <v>0</v>
      </c>
      <c r="Q225" s="159">
        <v>0</v>
      </c>
      <c r="R225" s="159">
        <f t="shared" si="42"/>
        <v>0</v>
      </c>
      <c r="S225" s="159">
        <v>0</v>
      </c>
      <c r="T225" s="160">
        <f t="shared" si="43"/>
        <v>0</v>
      </c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R225" s="161" t="s">
        <v>257</v>
      </c>
      <c r="AT225" s="161" t="s">
        <v>229</v>
      </c>
      <c r="AU225" s="161" t="s">
        <v>83</v>
      </c>
      <c r="AY225" s="14" t="s">
        <v>226</v>
      </c>
      <c r="BE225" s="162">
        <f t="shared" si="44"/>
        <v>0</v>
      </c>
      <c r="BF225" s="162">
        <f t="shared" si="45"/>
        <v>9.6</v>
      </c>
      <c r="BG225" s="162">
        <f t="shared" si="46"/>
        <v>0</v>
      </c>
      <c r="BH225" s="162">
        <f t="shared" si="47"/>
        <v>0</v>
      </c>
      <c r="BI225" s="162">
        <f t="shared" si="48"/>
        <v>0</v>
      </c>
      <c r="BJ225" s="14" t="s">
        <v>83</v>
      </c>
      <c r="BK225" s="162">
        <f t="shared" si="49"/>
        <v>9.6</v>
      </c>
      <c r="BL225" s="14" t="s">
        <v>257</v>
      </c>
      <c r="BM225" s="161" t="s">
        <v>602</v>
      </c>
    </row>
    <row r="226" spans="1:65" s="2" customFormat="1" ht="16.5" customHeight="1">
      <c r="A226" s="26"/>
      <c r="B226" s="149"/>
      <c r="C226" s="167" t="s">
        <v>465</v>
      </c>
      <c r="D226" s="167" t="s">
        <v>362</v>
      </c>
      <c r="E226" s="168" t="s">
        <v>1025</v>
      </c>
      <c r="F226" s="169" t="s">
        <v>1026</v>
      </c>
      <c r="G226" s="170" t="s">
        <v>269</v>
      </c>
      <c r="H226" s="171">
        <v>1</v>
      </c>
      <c r="I226" s="172">
        <v>59.61</v>
      </c>
      <c r="J226" s="172">
        <f t="shared" si="40"/>
        <v>59.61</v>
      </c>
      <c r="K226" s="173"/>
      <c r="L226" s="174"/>
      <c r="M226" s="175" t="s">
        <v>1</v>
      </c>
      <c r="N226" s="176" t="s">
        <v>37</v>
      </c>
      <c r="O226" s="159">
        <v>0</v>
      </c>
      <c r="P226" s="159">
        <f t="shared" si="41"/>
        <v>0</v>
      </c>
      <c r="Q226" s="159">
        <v>0</v>
      </c>
      <c r="R226" s="159">
        <f t="shared" si="42"/>
        <v>0</v>
      </c>
      <c r="S226" s="159">
        <v>0</v>
      </c>
      <c r="T226" s="160">
        <f t="shared" si="43"/>
        <v>0</v>
      </c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R226" s="161" t="s">
        <v>288</v>
      </c>
      <c r="AT226" s="161" t="s">
        <v>362</v>
      </c>
      <c r="AU226" s="161" t="s">
        <v>83</v>
      </c>
      <c r="AY226" s="14" t="s">
        <v>226</v>
      </c>
      <c r="BE226" s="162">
        <f t="shared" si="44"/>
        <v>0</v>
      </c>
      <c r="BF226" s="162">
        <f t="shared" si="45"/>
        <v>59.61</v>
      </c>
      <c r="BG226" s="162">
        <f t="shared" si="46"/>
        <v>0</v>
      </c>
      <c r="BH226" s="162">
        <f t="shared" si="47"/>
        <v>0</v>
      </c>
      <c r="BI226" s="162">
        <f t="shared" si="48"/>
        <v>0</v>
      </c>
      <c r="BJ226" s="14" t="s">
        <v>83</v>
      </c>
      <c r="BK226" s="162">
        <f t="shared" si="49"/>
        <v>59.61</v>
      </c>
      <c r="BL226" s="14" t="s">
        <v>257</v>
      </c>
      <c r="BM226" s="161" t="s">
        <v>604</v>
      </c>
    </row>
    <row r="227" spans="1:65" s="2" customFormat="1" ht="21.75" customHeight="1">
      <c r="A227" s="26"/>
      <c r="B227" s="149"/>
      <c r="C227" s="150" t="s">
        <v>605</v>
      </c>
      <c r="D227" s="150" t="s">
        <v>229</v>
      </c>
      <c r="E227" s="151" t="s">
        <v>1027</v>
      </c>
      <c r="F227" s="152" t="s">
        <v>1028</v>
      </c>
      <c r="G227" s="153" t="s">
        <v>269</v>
      </c>
      <c r="H227" s="154">
        <v>2</v>
      </c>
      <c r="I227" s="155">
        <v>2.85</v>
      </c>
      <c r="J227" s="155">
        <f t="shared" si="40"/>
        <v>5.7</v>
      </c>
      <c r="K227" s="156"/>
      <c r="L227" s="27"/>
      <c r="M227" s="157" t="s">
        <v>1</v>
      </c>
      <c r="N227" s="158" t="s">
        <v>37</v>
      </c>
      <c r="O227" s="159">
        <v>0</v>
      </c>
      <c r="P227" s="159">
        <f t="shared" si="41"/>
        <v>0</v>
      </c>
      <c r="Q227" s="159">
        <v>0</v>
      </c>
      <c r="R227" s="159">
        <f t="shared" si="42"/>
        <v>0</v>
      </c>
      <c r="S227" s="159">
        <v>0</v>
      </c>
      <c r="T227" s="160">
        <f t="shared" si="43"/>
        <v>0</v>
      </c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R227" s="161" t="s">
        <v>257</v>
      </c>
      <c r="AT227" s="161" t="s">
        <v>229</v>
      </c>
      <c r="AU227" s="161" t="s">
        <v>83</v>
      </c>
      <c r="AY227" s="14" t="s">
        <v>226</v>
      </c>
      <c r="BE227" s="162">
        <f t="shared" si="44"/>
        <v>0</v>
      </c>
      <c r="BF227" s="162">
        <f t="shared" si="45"/>
        <v>5.7</v>
      </c>
      <c r="BG227" s="162">
        <f t="shared" si="46"/>
        <v>0</v>
      </c>
      <c r="BH227" s="162">
        <f t="shared" si="47"/>
        <v>0</v>
      </c>
      <c r="BI227" s="162">
        <f t="shared" si="48"/>
        <v>0</v>
      </c>
      <c r="BJ227" s="14" t="s">
        <v>83</v>
      </c>
      <c r="BK227" s="162">
        <f t="shared" si="49"/>
        <v>5.7</v>
      </c>
      <c r="BL227" s="14" t="s">
        <v>257</v>
      </c>
      <c r="BM227" s="161" t="s">
        <v>608</v>
      </c>
    </row>
    <row r="228" spans="1:65" s="2" customFormat="1" ht="16.5" customHeight="1">
      <c r="A228" s="26"/>
      <c r="B228" s="149"/>
      <c r="C228" s="167" t="s">
        <v>468</v>
      </c>
      <c r="D228" s="167" t="s">
        <v>362</v>
      </c>
      <c r="E228" s="168" t="s">
        <v>1029</v>
      </c>
      <c r="F228" s="169" t="s">
        <v>1030</v>
      </c>
      <c r="G228" s="170" t="s">
        <v>269</v>
      </c>
      <c r="H228" s="171">
        <v>2</v>
      </c>
      <c r="I228" s="172">
        <v>46.37</v>
      </c>
      <c r="J228" s="172">
        <f t="shared" si="40"/>
        <v>92.74</v>
      </c>
      <c r="K228" s="173"/>
      <c r="L228" s="174"/>
      <c r="M228" s="175" t="s">
        <v>1</v>
      </c>
      <c r="N228" s="176" t="s">
        <v>37</v>
      </c>
      <c r="O228" s="159">
        <v>0</v>
      </c>
      <c r="P228" s="159">
        <f t="shared" si="41"/>
        <v>0</v>
      </c>
      <c r="Q228" s="159">
        <v>0</v>
      </c>
      <c r="R228" s="159">
        <f t="shared" si="42"/>
        <v>0</v>
      </c>
      <c r="S228" s="159">
        <v>0</v>
      </c>
      <c r="T228" s="160">
        <f t="shared" si="43"/>
        <v>0</v>
      </c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R228" s="161" t="s">
        <v>288</v>
      </c>
      <c r="AT228" s="161" t="s">
        <v>362</v>
      </c>
      <c r="AU228" s="161" t="s">
        <v>83</v>
      </c>
      <c r="AY228" s="14" t="s">
        <v>226</v>
      </c>
      <c r="BE228" s="162">
        <f t="shared" si="44"/>
        <v>0</v>
      </c>
      <c r="BF228" s="162">
        <f t="shared" si="45"/>
        <v>92.74</v>
      </c>
      <c r="BG228" s="162">
        <f t="shared" si="46"/>
        <v>0</v>
      </c>
      <c r="BH228" s="162">
        <f t="shared" si="47"/>
        <v>0</v>
      </c>
      <c r="BI228" s="162">
        <f t="shared" si="48"/>
        <v>0</v>
      </c>
      <c r="BJ228" s="14" t="s">
        <v>83</v>
      </c>
      <c r="BK228" s="162">
        <f t="shared" si="49"/>
        <v>92.74</v>
      </c>
      <c r="BL228" s="14" t="s">
        <v>257</v>
      </c>
      <c r="BM228" s="161" t="s">
        <v>611</v>
      </c>
    </row>
    <row r="229" spans="1:65" s="2" customFormat="1" ht="24.2" customHeight="1">
      <c r="A229" s="26"/>
      <c r="B229" s="149"/>
      <c r="C229" s="150" t="s">
        <v>612</v>
      </c>
      <c r="D229" s="150" t="s">
        <v>229</v>
      </c>
      <c r="E229" s="151" t="s">
        <v>1031</v>
      </c>
      <c r="F229" s="152" t="s">
        <v>1032</v>
      </c>
      <c r="G229" s="153" t="s">
        <v>1033</v>
      </c>
      <c r="H229" s="154">
        <v>2</v>
      </c>
      <c r="I229" s="155">
        <v>18.670000000000002</v>
      </c>
      <c r="J229" s="155">
        <f t="shared" si="40"/>
        <v>37.340000000000003</v>
      </c>
      <c r="K229" s="156"/>
      <c r="L229" s="27"/>
      <c r="M229" s="157" t="s">
        <v>1</v>
      </c>
      <c r="N229" s="158" t="s">
        <v>37</v>
      </c>
      <c r="O229" s="159">
        <v>0</v>
      </c>
      <c r="P229" s="159">
        <f t="shared" si="41"/>
        <v>0</v>
      </c>
      <c r="Q229" s="159">
        <v>0</v>
      </c>
      <c r="R229" s="159">
        <f t="shared" si="42"/>
        <v>0</v>
      </c>
      <c r="S229" s="159">
        <v>0</v>
      </c>
      <c r="T229" s="160">
        <f t="shared" si="43"/>
        <v>0</v>
      </c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R229" s="161" t="s">
        <v>257</v>
      </c>
      <c r="AT229" s="161" t="s">
        <v>229</v>
      </c>
      <c r="AU229" s="161" t="s">
        <v>83</v>
      </c>
      <c r="AY229" s="14" t="s">
        <v>226</v>
      </c>
      <c r="BE229" s="162">
        <f t="shared" si="44"/>
        <v>0</v>
      </c>
      <c r="BF229" s="162">
        <f t="shared" si="45"/>
        <v>37.340000000000003</v>
      </c>
      <c r="BG229" s="162">
        <f t="shared" si="46"/>
        <v>0</v>
      </c>
      <c r="BH229" s="162">
        <f t="shared" si="47"/>
        <v>0</v>
      </c>
      <c r="BI229" s="162">
        <f t="shared" si="48"/>
        <v>0</v>
      </c>
      <c r="BJ229" s="14" t="s">
        <v>83</v>
      </c>
      <c r="BK229" s="162">
        <f t="shared" si="49"/>
        <v>37.340000000000003</v>
      </c>
      <c r="BL229" s="14" t="s">
        <v>257</v>
      </c>
      <c r="BM229" s="161" t="s">
        <v>615</v>
      </c>
    </row>
    <row r="230" spans="1:65" s="2" customFormat="1" ht="37.9" customHeight="1">
      <c r="A230" s="26"/>
      <c r="B230" s="149"/>
      <c r="C230" s="167" t="s">
        <v>472</v>
      </c>
      <c r="D230" s="167" t="s">
        <v>362</v>
      </c>
      <c r="E230" s="168" t="s">
        <v>1034</v>
      </c>
      <c r="F230" s="169" t="s">
        <v>1035</v>
      </c>
      <c r="G230" s="170" t="s">
        <v>269</v>
      </c>
      <c r="H230" s="171">
        <v>1</v>
      </c>
      <c r="I230" s="172">
        <v>378.88</v>
      </c>
      <c r="J230" s="172">
        <f t="shared" si="40"/>
        <v>378.88</v>
      </c>
      <c r="K230" s="173"/>
      <c r="L230" s="174"/>
      <c r="M230" s="175" t="s">
        <v>1</v>
      </c>
      <c r="N230" s="176" t="s">
        <v>37</v>
      </c>
      <c r="O230" s="159">
        <v>0</v>
      </c>
      <c r="P230" s="159">
        <f t="shared" si="41"/>
        <v>0</v>
      </c>
      <c r="Q230" s="159">
        <v>0</v>
      </c>
      <c r="R230" s="159">
        <f t="shared" si="42"/>
        <v>0</v>
      </c>
      <c r="S230" s="159">
        <v>0</v>
      </c>
      <c r="T230" s="160">
        <f t="shared" si="43"/>
        <v>0</v>
      </c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R230" s="161" t="s">
        <v>288</v>
      </c>
      <c r="AT230" s="161" t="s">
        <v>362</v>
      </c>
      <c r="AU230" s="161" t="s">
        <v>83</v>
      </c>
      <c r="AY230" s="14" t="s">
        <v>226</v>
      </c>
      <c r="BE230" s="162">
        <f t="shared" si="44"/>
        <v>0</v>
      </c>
      <c r="BF230" s="162">
        <f t="shared" si="45"/>
        <v>378.88</v>
      </c>
      <c r="BG230" s="162">
        <f t="shared" si="46"/>
        <v>0</v>
      </c>
      <c r="BH230" s="162">
        <f t="shared" si="47"/>
        <v>0</v>
      </c>
      <c r="BI230" s="162">
        <f t="shared" si="48"/>
        <v>0</v>
      </c>
      <c r="BJ230" s="14" t="s">
        <v>83</v>
      </c>
      <c r="BK230" s="162">
        <f t="shared" si="49"/>
        <v>378.88</v>
      </c>
      <c r="BL230" s="14" t="s">
        <v>257</v>
      </c>
      <c r="BM230" s="161" t="s">
        <v>618</v>
      </c>
    </row>
    <row r="231" spans="1:65" s="2" customFormat="1" ht="24.2" customHeight="1">
      <c r="A231" s="26"/>
      <c r="B231" s="149"/>
      <c r="C231" s="150" t="s">
        <v>619</v>
      </c>
      <c r="D231" s="150" t="s">
        <v>229</v>
      </c>
      <c r="E231" s="151" t="s">
        <v>1036</v>
      </c>
      <c r="F231" s="152" t="s">
        <v>1037</v>
      </c>
      <c r="G231" s="153" t="s">
        <v>269</v>
      </c>
      <c r="H231" s="154">
        <v>14</v>
      </c>
      <c r="I231" s="155">
        <v>12.76</v>
      </c>
      <c r="J231" s="155">
        <f t="shared" si="40"/>
        <v>178.64</v>
      </c>
      <c r="K231" s="156"/>
      <c r="L231" s="27"/>
      <c r="M231" s="157" t="s">
        <v>1</v>
      </c>
      <c r="N231" s="158" t="s">
        <v>37</v>
      </c>
      <c r="O231" s="159">
        <v>0</v>
      </c>
      <c r="P231" s="159">
        <f t="shared" si="41"/>
        <v>0</v>
      </c>
      <c r="Q231" s="159">
        <v>0</v>
      </c>
      <c r="R231" s="159">
        <f t="shared" si="42"/>
        <v>0</v>
      </c>
      <c r="S231" s="159">
        <v>0</v>
      </c>
      <c r="T231" s="160">
        <f t="shared" si="43"/>
        <v>0</v>
      </c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R231" s="161" t="s">
        <v>257</v>
      </c>
      <c r="AT231" s="161" t="s">
        <v>229</v>
      </c>
      <c r="AU231" s="161" t="s">
        <v>83</v>
      </c>
      <c r="AY231" s="14" t="s">
        <v>226</v>
      </c>
      <c r="BE231" s="162">
        <f t="shared" si="44"/>
        <v>0</v>
      </c>
      <c r="BF231" s="162">
        <f t="shared" si="45"/>
        <v>178.64</v>
      </c>
      <c r="BG231" s="162">
        <f t="shared" si="46"/>
        <v>0</v>
      </c>
      <c r="BH231" s="162">
        <f t="shared" si="47"/>
        <v>0</v>
      </c>
      <c r="BI231" s="162">
        <f t="shared" si="48"/>
        <v>0</v>
      </c>
      <c r="BJ231" s="14" t="s">
        <v>83</v>
      </c>
      <c r="BK231" s="162">
        <f t="shared" si="49"/>
        <v>178.64</v>
      </c>
      <c r="BL231" s="14" t="s">
        <v>257</v>
      </c>
      <c r="BM231" s="161" t="s">
        <v>622</v>
      </c>
    </row>
    <row r="232" spans="1:65" s="2" customFormat="1" ht="16.5" customHeight="1">
      <c r="A232" s="26"/>
      <c r="B232" s="149"/>
      <c r="C232" s="167" t="s">
        <v>475</v>
      </c>
      <c r="D232" s="167" t="s">
        <v>362</v>
      </c>
      <c r="E232" s="168" t="s">
        <v>1038</v>
      </c>
      <c r="F232" s="169" t="s">
        <v>1039</v>
      </c>
      <c r="G232" s="170" t="s">
        <v>269</v>
      </c>
      <c r="H232" s="171">
        <v>7</v>
      </c>
      <c r="I232" s="172">
        <v>21.15</v>
      </c>
      <c r="J232" s="172">
        <f t="shared" si="40"/>
        <v>148.05000000000001</v>
      </c>
      <c r="K232" s="173"/>
      <c r="L232" s="174"/>
      <c r="M232" s="175" t="s">
        <v>1</v>
      </c>
      <c r="N232" s="176" t="s">
        <v>37</v>
      </c>
      <c r="O232" s="159">
        <v>0</v>
      </c>
      <c r="P232" s="159">
        <f t="shared" si="41"/>
        <v>0</v>
      </c>
      <c r="Q232" s="159">
        <v>0</v>
      </c>
      <c r="R232" s="159">
        <f t="shared" si="42"/>
        <v>0</v>
      </c>
      <c r="S232" s="159">
        <v>0</v>
      </c>
      <c r="T232" s="160">
        <f t="shared" si="43"/>
        <v>0</v>
      </c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R232" s="161" t="s">
        <v>288</v>
      </c>
      <c r="AT232" s="161" t="s">
        <v>362</v>
      </c>
      <c r="AU232" s="161" t="s">
        <v>83</v>
      </c>
      <c r="AY232" s="14" t="s">
        <v>226</v>
      </c>
      <c r="BE232" s="162">
        <f t="shared" si="44"/>
        <v>0</v>
      </c>
      <c r="BF232" s="162">
        <f t="shared" si="45"/>
        <v>148.05000000000001</v>
      </c>
      <c r="BG232" s="162">
        <f t="shared" si="46"/>
        <v>0</v>
      </c>
      <c r="BH232" s="162">
        <f t="shared" si="47"/>
        <v>0</v>
      </c>
      <c r="BI232" s="162">
        <f t="shared" si="48"/>
        <v>0</v>
      </c>
      <c r="BJ232" s="14" t="s">
        <v>83</v>
      </c>
      <c r="BK232" s="162">
        <f t="shared" si="49"/>
        <v>148.05000000000001</v>
      </c>
      <c r="BL232" s="14" t="s">
        <v>257</v>
      </c>
      <c r="BM232" s="161" t="s">
        <v>627</v>
      </c>
    </row>
    <row r="233" spans="1:65" s="2" customFormat="1" ht="16.5" customHeight="1">
      <c r="A233" s="26"/>
      <c r="B233" s="149"/>
      <c r="C233" s="167" t="s">
        <v>628</v>
      </c>
      <c r="D233" s="167" t="s">
        <v>362</v>
      </c>
      <c r="E233" s="168" t="s">
        <v>1040</v>
      </c>
      <c r="F233" s="169" t="s">
        <v>1041</v>
      </c>
      <c r="G233" s="170" t="s">
        <v>269</v>
      </c>
      <c r="H233" s="171">
        <v>7</v>
      </c>
      <c r="I233" s="172">
        <v>21.15</v>
      </c>
      <c r="J233" s="172">
        <f t="shared" si="40"/>
        <v>148.05000000000001</v>
      </c>
      <c r="K233" s="173"/>
      <c r="L233" s="174"/>
      <c r="M233" s="175" t="s">
        <v>1</v>
      </c>
      <c r="N233" s="176" t="s">
        <v>37</v>
      </c>
      <c r="O233" s="159">
        <v>0</v>
      </c>
      <c r="P233" s="159">
        <f t="shared" si="41"/>
        <v>0</v>
      </c>
      <c r="Q233" s="159">
        <v>0</v>
      </c>
      <c r="R233" s="159">
        <f t="shared" si="42"/>
        <v>0</v>
      </c>
      <c r="S233" s="159">
        <v>0</v>
      </c>
      <c r="T233" s="160">
        <f t="shared" si="43"/>
        <v>0</v>
      </c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R233" s="161" t="s">
        <v>288</v>
      </c>
      <c r="AT233" s="161" t="s">
        <v>362</v>
      </c>
      <c r="AU233" s="161" t="s">
        <v>83</v>
      </c>
      <c r="AY233" s="14" t="s">
        <v>226</v>
      </c>
      <c r="BE233" s="162">
        <f t="shared" si="44"/>
        <v>0</v>
      </c>
      <c r="BF233" s="162">
        <f t="shared" si="45"/>
        <v>148.05000000000001</v>
      </c>
      <c r="BG233" s="162">
        <f t="shared" si="46"/>
        <v>0</v>
      </c>
      <c r="BH233" s="162">
        <f t="shared" si="47"/>
        <v>0</v>
      </c>
      <c r="BI233" s="162">
        <f t="shared" si="48"/>
        <v>0</v>
      </c>
      <c r="BJ233" s="14" t="s">
        <v>83</v>
      </c>
      <c r="BK233" s="162">
        <f t="shared" si="49"/>
        <v>148.05000000000001</v>
      </c>
      <c r="BL233" s="14" t="s">
        <v>257</v>
      </c>
      <c r="BM233" s="161" t="s">
        <v>631</v>
      </c>
    </row>
    <row r="234" spans="1:65" s="2" customFormat="1" ht="24.2" customHeight="1">
      <c r="A234" s="26"/>
      <c r="B234" s="149"/>
      <c r="C234" s="167" t="s">
        <v>477</v>
      </c>
      <c r="D234" s="167" t="s">
        <v>362</v>
      </c>
      <c r="E234" s="168" t="s">
        <v>1042</v>
      </c>
      <c r="F234" s="169" t="s">
        <v>1043</v>
      </c>
      <c r="G234" s="170" t="s">
        <v>269</v>
      </c>
      <c r="H234" s="171">
        <v>14</v>
      </c>
      <c r="I234" s="172">
        <v>4.7699999999999996</v>
      </c>
      <c r="J234" s="172">
        <f t="shared" si="40"/>
        <v>66.78</v>
      </c>
      <c r="K234" s="173"/>
      <c r="L234" s="174"/>
      <c r="M234" s="175" t="s">
        <v>1</v>
      </c>
      <c r="N234" s="176" t="s">
        <v>37</v>
      </c>
      <c r="O234" s="159">
        <v>0</v>
      </c>
      <c r="P234" s="159">
        <f t="shared" si="41"/>
        <v>0</v>
      </c>
      <c r="Q234" s="159">
        <v>0</v>
      </c>
      <c r="R234" s="159">
        <f t="shared" si="42"/>
        <v>0</v>
      </c>
      <c r="S234" s="159">
        <v>0</v>
      </c>
      <c r="T234" s="160">
        <f t="shared" si="43"/>
        <v>0</v>
      </c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R234" s="161" t="s">
        <v>288</v>
      </c>
      <c r="AT234" s="161" t="s">
        <v>362</v>
      </c>
      <c r="AU234" s="161" t="s">
        <v>83</v>
      </c>
      <c r="AY234" s="14" t="s">
        <v>226</v>
      </c>
      <c r="BE234" s="162">
        <f t="shared" si="44"/>
        <v>0</v>
      </c>
      <c r="BF234" s="162">
        <f t="shared" si="45"/>
        <v>66.78</v>
      </c>
      <c r="BG234" s="162">
        <f t="shared" si="46"/>
        <v>0</v>
      </c>
      <c r="BH234" s="162">
        <f t="shared" si="47"/>
        <v>0</v>
      </c>
      <c r="BI234" s="162">
        <f t="shared" si="48"/>
        <v>0</v>
      </c>
      <c r="BJ234" s="14" t="s">
        <v>83</v>
      </c>
      <c r="BK234" s="162">
        <f t="shared" si="49"/>
        <v>66.78</v>
      </c>
      <c r="BL234" s="14" t="s">
        <v>257</v>
      </c>
      <c r="BM234" s="161" t="s">
        <v>634</v>
      </c>
    </row>
    <row r="235" spans="1:65" s="2" customFormat="1" ht="16.5" customHeight="1">
      <c r="A235" s="26"/>
      <c r="B235" s="149"/>
      <c r="C235" s="150" t="s">
        <v>635</v>
      </c>
      <c r="D235" s="150" t="s">
        <v>229</v>
      </c>
      <c r="E235" s="151" t="s">
        <v>1044</v>
      </c>
      <c r="F235" s="152" t="s">
        <v>1045</v>
      </c>
      <c r="G235" s="153" t="s">
        <v>269</v>
      </c>
      <c r="H235" s="154">
        <v>1</v>
      </c>
      <c r="I235" s="155">
        <v>34.06</v>
      </c>
      <c r="J235" s="155">
        <f t="shared" si="40"/>
        <v>34.06</v>
      </c>
      <c r="K235" s="156"/>
      <c r="L235" s="27"/>
      <c r="M235" s="157" t="s">
        <v>1</v>
      </c>
      <c r="N235" s="158" t="s">
        <v>37</v>
      </c>
      <c r="O235" s="159">
        <v>0</v>
      </c>
      <c r="P235" s="159">
        <f t="shared" si="41"/>
        <v>0</v>
      </c>
      <c r="Q235" s="159">
        <v>0</v>
      </c>
      <c r="R235" s="159">
        <f t="shared" si="42"/>
        <v>0</v>
      </c>
      <c r="S235" s="159">
        <v>0</v>
      </c>
      <c r="T235" s="160">
        <f t="shared" si="43"/>
        <v>0</v>
      </c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R235" s="161" t="s">
        <v>257</v>
      </c>
      <c r="AT235" s="161" t="s">
        <v>229</v>
      </c>
      <c r="AU235" s="161" t="s">
        <v>83</v>
      </c>
      <c r="AY235" s="14" t="s">
        <v>226</v>
      </c>
      <c r="BE235" s="162">
        <f t="shared" si="44"/>
        <v>0</v>
      </c>
      <c r="BF235" s="162">
        <f t="shared" si="45"/>
        <v>34.06</v>
      </c>
      <c r="BG235" s="162">
        <f t="shared" si="46"/>
        <v>0</v>
      </c>
      <c r="BH235" s="162">
        <f t="shared" si="47"/>
        <v>0</v>
      </c>
      <c r="BI235" s="162">
        <f t="shared" si="48"/>
        <v>0</v>
      </c>
      <c r="BJ235" s="14" t="s">
        <v>83</v>
      </c>
      <c r="BK235" s="162">
        <f t="shared" si="49"/>
        <v>34.06</v>
      </c>
      <c r="BL235" s="14" t="s">
        <v>257</v>
      </c>
      <c r="BM235" s="161" t="s">
        <v>638</v>
      </c>
    </row>
    <row r="236" spans="1:65" s="2" customFormat="1" ht="24.2" customHeight="1">
      <c r="A236" s="26"/>
      <c r="B236" s="149"/>
      <c r="C236" s="150" t="s">
        <v>478</v>
      </c>
      <c r="D236" s="150" t="s">
        <v>229</v>
      </c>
      <c r="E236" s="151" t="s">
        <v>1046</v>
      </c>
      <c r="F236" s="152" t="s">
        <v>1047</v>
      </c>
      <c r="G236" s="153" t="s">
        <v>232</v>
      </c>
      <c r="H236" s="154">
        <v>317</v>
      </c>
      <c r="I236" s="155">
        <v>1.78</v>
      </c>
      <c r="J236" s="155">
        <f t="shared" si="40"/>
        <v>564.26</v>
      </c>
      <c r="K236" s="156"/>
      <c r="L236" s="27"/>
      <c r="M236" s="157" t="s">
        <v>1</v>
      </c>
      <c r="N236" s="158" t="s">
        <v>37</v>
      </c>
      <c r="O236" s="159">
        <v>0</v>
      </c>
      <c r="P236" s="159">
        <f t="shared" si="41"/>
        <v>0</v>
      </c>
      <c r="Q236" s="159">
        <v>0</v>
      </c>
      <c r="R236" s="159">
        <f t="shared" si="42"/>
        <v>0</v>
      </c>
      <c r="S236" s="159">
        <v>0</v>
      </c>
      <c r="T236" s="160">
        <f t="shared" si="43"/>
        <v>0</v>
      </c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R236" s="161" t="s">
        <v>257</v>
      </c>
      <c r="AT236" s="161" t="s">
        <v>229</v>
      </c>
      <c r="AU236" s="161" t="s">
        <v>83</v>
      </c>
      <c r="AY236" s="14" t="s">
        <v>226</v>
      </c>
      <c r="BE236" s="162">
        <f t="shared" si="44"/>
        <v>0</v>
      </c>
      <c r="BF236" s="162">
        <f t="shared" si="45"/>
        <v>564.26</v>
      </c>
      <c r="BG236" s="162">
        <f t="shared" si="46"/>
        <v>0</v>
      </c>
      <c r="BH236" s="162">
        <f t="shared" si="47"/>
        <v>0</v>
      </c>
      <c r="BI236" s="162">
        <f t="shared" si="48"/>
        <v>0</v>
      </c>
      <c r="BJ236" s="14" t="s">
        <v>83</v>
      </c>
      <c r="BK236" s="162">
        <f t="shared" si="49"/>
        <v>564.26</v>
      </c>
      <c r="BL236" s="14" t="s">
        <v>257</v>
      </c>
      <c r="BM236" s="161" t="s">
        <v>641</v>
      </c>
    </row>
    <row r="237" spans="1:65" s="2" customFormat="1" ht="24.2" customHeight="1">
      <c r="A237" s="26"/>
      <c r="B237" s="149"/>
      <c r="C237" s="150" t="s">
        <v>642</v>
      </c>
      <c r="D237" s="150" t="s">
        <v>229</v>
      </c>
      <c r="E237" s="151" t="s">
        <v>1048</v>
      </c>
      <c r="F237" s="152" t="s">
        <v>1049</v>
      </c>
      <c r="G237" s="153" t="s">
        <v>232</v>
      </c>
      <c r="H237" s="154">
        <v>317</v>
      </c>
      <c r="I237" s="155">
        <v>1.31</v>
      </c>
      <c r="J237" s="155">
        <f t="shared" si="40"/>
        <v>415.27</v>
      </c>
      <c r="K237" s="156"/>
      <c r="L237" s="27"/>
      <c r="M237" s="157" t="s">
        <v>1</v>
      </c>
      <c r="N237" s="158" t="s">
        <v>37</v>
      </c>
      <c r="O237" s="159">
        <v>0</v>
      </c>
      <c r="P237" s="159">
        <f t="shared" si="41"/>
        <v>0</v>
      </c>
      <c r="Q237" s="159">
        <v>0</v>
      </c>
      <c r="R237" s="159">
        <f t="shared" si="42"/>
        <v>0</v>
      </c>
      <c r="S237" s="159">
        <v>0</v>
      </c>
      <c r="T237" s="160">
        <f t="shared" si="43"/>
        <v>0</v>
      </c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R237" s="161" t="s">
        <v>257</v>
      </c>
      <c r="AT237" s="161" t="s">
        <v>229</v>
      </c>
      <c r="AU237" s="161" t="s">
        <v>83</v>
      </c>
      <c r="AY237" s="14" t="s">
        <v>226</v>
      </c>
      <c r="BE237" s="162">
        <f t="shared" si="44"/>
        <v>0</v>
      </c>
      <c r="BF237" s="162">
        <f t="shared" si="45"/>
        <v>415.27</v>
      </c>
      <c r="BG237" s="162">
        <f t="shared" si="46"/>
        <v>0</v>
      </c>
      <c r="BH237" s="162">
        <f t="shared" si="47"/>
        <v>0</v>
      </c>
      <c r="BI237" s="162">
        <f t="shared" si="48"/>
        <v>0</v>
      </c>
      <c r="BJ237" s="14" t="s">
        <v>83</v>
      </c>
      <c r="BK237" s="162">
        <f t="shared" si="49"/>
        <v>415.27</v>
      </c>
      <c r="BL237" s="14" t="s">
        <v>257</v>
      </c>
      <c r="BM237" s="161" t="s">
        <v>645</v>
      </c>
    </row>
    <row r="238" spans="1:65" s="2" customFormat="1" ht="24.2" customHeight="1">
      <c r="A238" s="26"/>
      <c r="B238" s="149"/>
      <c r="C238" s="150" t="s">
        <v>480</v>
      </c>
      <c r="D238" s="150" t="s">
        <v>229</v>
      </c>
      <c r="E238" s="151" t="s">
        <v>1050</v>
      </c>
      <c r="F238" s="152" t="s">
        <v>1051</v>
      </c>
      <c r="G238" s="153" t="s">
        <v>242</v>
      </c>
      <c r="H238" s="154">
        <v>0.61</v>
      </c>
      <c r="I238" s="155">
        <v>25.43</v>
      </c>
      <c r="J238" s="155">
        <f t="shared" si="40"/>
        <v>15.51</v>
      </c>
      <c r="K238" s="156"/>
      <c r="L238" s="27"/>
      <c r="M238" s="157" t="s">
        <v>1</v>
      </c>
      <c r="N238" s="158" t="s">
        <v>37</v>
      </c>
      <c r="O238" s="159">
        <v>0</v>
      </c>
      <c r="P238" s="159">
        <f t="shared" si="41"/>
        <v>0</v>
      </c>
      <c r="Q238" s="159">
        <v>0</v>
      </c>
      <c r="R238" s="159">
        <f t="shared" si="42"/>
        <v>0</v>
      </c>
      <c r="S238" s="159">
        <v>0</v>
      </c>
      <c r="T238" s="160">
        <f t="shared" si="43"/>
        <v>0</v>
      </c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R238" s="161" t="s">
        <v>257</v>
      </c>
      <c r="AT238" s="161" t="s">
        <v>229</v>
      </c>
      <c r="AU238" s="161" t="s">
        <v>83</v>
      </c>
      <c r="AY238" s="14" t="s">
        <v>226</v>
      </c>
      <c r="BE238" s="162">
        <f t="shared" si="44"/>
        <v>0</v>
      </c>
      <c r="BF238" s="162">
        <f t="shared" si="45"/>
        <v>15.51</v>
      </c>
      <c r="BG238" s="162">
        <f t="shared" si="46"/>
        <v>0</v>
      </c>
      <c r="BH238" s="162">
        <f t="shared" si="47"/>
        <v>0</v>
      </c>
      <c r="BI238" s="162">
        <f t="shared" si="48"/>
        <v>0</v>
      </c>
      <c r="BJ238" s="14" t="s">
        <v>83</v>
      </c>
      <c r="BK238" s="162">
        <f t="shared" si="49"/>
        <v>15.51</v>
      </c>
      <c r="BL238" s="14" t="s">
        <v>257</v>
      </c>
      <c r="BM238" s="161" t="s">
        <v>648</v>
      </c>
    </row>
    <row r="239" spans="1:65" s="12" customFormat="1" ht="22.9" customHeight="1">
      <c r="B239" s="137"/>
      <c r="D239" s="138" t="s">
        <v>70</v>
      </c>
      <c r="E239" s="147" t="s">
        <v>1052</v>
      </c>
      <c r="F239" s="147" t="s">
        <v>1053</v>
      </c>
      <c r="J239" s="148">
        <f>BK239</f>
        <v>8033.9899999999989</v>
      </c>
      <c r="L239" s="137"/>
      <c r="M239" s="141"/>
      <c r="N239" s="142"/>
      <c r="O239" s="142"/>
      <c r="P239" s="143">
        <f>SUM(P240:P277)</f>
        <v>0</v>
      </c>
      <c r="Q239" s="142"/>
      <c r="R239" s="143">
        <f>SUM(R240:R277)</f>
        <v>0</v>
      </c>
      <c r="S239" s="142"/>
      <c r="T239" s="144">
        <f>SUM(T240:T277)</f>
        <v>0</v>
      </c>
      <c r="AR239" s="138" t="s">
        <v>83</v>
      </c>
      <c r="AT239" s="145" t="s">
        <v>70</v>
      </c>
      <c r="AU239" s="145" t="s">
        <v>78</v>
      </c>
      <c r="AY239" s="138" t="s">
        <v>226</v>
      </c>
      <c r="BK239" s="146">
        <f>SUM(BK240:BK277)</f>
        <v>8033.9899999999989</v>
      </c>
    </row>
    <row r="240" spans="1:65" s="2" customFormat="1" ht="24.2" customHeight="1">
      <c r="A240" s="26"/>
      <c r="B240" s="149"/>
      <c r="C240" s="150" t="s">
        <v>649</v>
      </c>
      <c r="D240" s="150" t="s">
        <v>229</v>
      </c>
      <c r="E240" s="151" t="s">
        <v>1054</v>
      </c>
      <c r="F240" s="152" t="s">
        <v>1055</v>
      </c>
      <c r="G240" s="153" t="s">
        <v>269</v>
      </c>
      <c r="H240" s="154">
        <v>7</v>
      </c>
      <c r="I240" s="155">
        <v>49.8</v>
      </c>
      <c r="J240" s="155">
        <f t="shared" ref="J240:J277" si="50">ROUND(I240*H240,2)</f>
        <v>348.6</v>
      </c>
      <c r="K240" s="156"/>
      <c r="L240" s="27"/>
      <c r="M240" s="157" t="s">
        <v>1</v>
      </c>
      <c r="N240" s="158" t="s">
        <v>37</v>
      </c>
      <c r="O240" s="159">
        <v>0</v>
      </c>
      <c r="P240" s="159">
        <f t="shared" ref="P240:P277" si="51">O240*H240</f>
        <v>0</v>
      </c>
      <c r="Q240" s="159">
        <v>0</v>
      </c>
      <c r="R240" s="159">
        <f t="shared" ref="R240:R277" si="52">Q240*H240</f>
        <v>0</v>
      </c>
      <c r="S240" s="159">
        <v>0</v>
      </c>
      <c r="T240" s="160">
        <f t="shared" ref="T240:T277" si="53">S240*H240</f>
        <v>0</v>
      </c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R240" s="161" t="s">
        <v>257</v>
      </c>
      <c r="AT240" s="161" t="s">
        <v>229</v>
      </c>
      <c r="AU240" s="161" t="s">
        <v>83</v>
      </c>
      <c r="AY240" s="14" t="s">
        <v>226</v>
      </c>
      <c r="BE240" s="162">
        <f t="shared" ref="BE240:BE277" si="54">IF(N240="základná",J240,0)</f>
        <v>0</v>
      </c>
      <c r="BF240" s="162">
        <f t="shared" ref="BF240:BF277" si="55">IF(N240="znížená",J240,0)</f>
        <v>348.6</v>
      </c>
      <c r="BG240" s="162">
        <f t="shared" ref="BG240:BG277" si="56">IF(N240="zákl. prenesená",J240,0)</f>
        <v>0</v>
      </c>
      <c r="BH240" s="162">
        <f t="shared" ref="BH240:BH277" si="57">IF(N240="zníž. prenesená",J240,0)</f>
        <v>0</v>
      </c>
      <c r="BI240" s="162">
        <f t="shared" ref="BI240:BI277" si="58">IF(N240="nulová",J240,0)</f>
        <v>0</v>
      </c>
      <c r="BJ240" s="14" t="s">
        <v>83</v>
      </c>
      <c r="BK240" s="162">
        <f t="shared" ref="BK240:BK277" si="59">ROUND(I240*H240,2)</f>
        <v>348.6</v>
      </c>
      <c r="BL240" s="14" t="s">
        <v>257</v>
      </c>
      <c r="BM240" s="161" t="s">
        <v>652</v>
      </c>
    </row>
    <row r="241" spans="1:65" s="2" customFormat="1" ht="37.9" customHeight="1">
      <c r="A241" s="26"/>
      <c r="B241" s="149"/>
      <c r="C241" s="167" t="s">
        <v>483</v>
      </c>
      <c r="D241" s="167" t="s">
        <v>362</v>
      </c>
      <c r="E241" s="168" t="s">
        <v>1056</v>
      </c>
      <c r="F241" s="169" t="s">
        <v>1057</v>
      </c>
      <c r="G241" s="170" t="s">
        <v>269</v>
      </c>
      <c r="H241" s="171">
        <v>7</v>
      </c>
      <c r="I241" s="172">
        <v>152.9</v>
      </c>
      <c r="J241" s="172">
        <f t="shared" si="50"/>
        <v>1070.3</v>
      </c>
      <c r="K241" s="173"/>
      <c r="L241" s="174"/>
      <c r="M241" s="175" t="s">
        <v>1</v>
      </c>
      <c r="N241" s="176" t="s">
        <v>37</v>
      </c>
      <c r="O241" s="159">
        <v>0</v>
      </c>
      <c r="P241" s="159">
        <f t="shared" si="51"/>
        <v>0</v>
      </c>
      <c r="Q241" s="159">
        <v>0</v>
      </c>
      <c r="R241" s="159">
        <f t="shared" si="52"/>
        <v>0</v>
      </c>
      <c r="S241" s="159">
        <v>0</v>
      </c>
      <c r="T241" s="160">
        <f t="shared" si="53"/>
        <v>0</v>
      </c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R241" s="161" t="s">
        <v>288</v>
      </c>
      <c r="AT241" s="161" t="s">
        <v>362</v>
      </c>
      <c r="AU241" s="161" t="s">
        <v>83</v>
      </c>
      <c r="AY241" s="14" t="s">
        <v>226</v>
      </c>
      <c r="BE241" s="162">
        <f t="shared" si="54"/>
        <v>0</v>
      </c>
      <c r="BF241" s="162">
        <f t="shared" si="55"/>
        <v>1070.3</v>
      </c>
      <c r="BG241" s="162">
        <f t="shared" si="56"/>
        <v>0</v>
      </c>
      <c r="BH241" s="162">
        <f t="shared" si="57"/>
        <v>0</v>
      </c>
      <c r="BI241" s="162">
        <f t="shared" si="58"/>
        <v>0</v>
      </c>
      <c r="BJ241" s="14" t="s">
        <v>83</v>
      </c>
      <c r="BK241" s="162">
        <f t="shared" si="59"/>
        <v>1070.3</v>
      </c>
      <c r="BL241" s="14" t="s">
        <v>257</v>
      </c>
      <c r="BM241" s="161" t="s">
        <v>655</v>
      </c>
    </row>
    <row r="242" spans="1:65" s="2" customFormat="1" ht="24.2" customHeight="1">
      <c r="A242" s="26"/>
      <c r="B242" s="149"/>
      <c r="C242" s="167" t="s">
        <v>658</v>
      </c>
      <c r="D242" s="167" t="s">
        <v>362</v>
      </c>
      <c r="E242" s="168" t="s">
        <v>1058</v>
      </c>
      <c r="F242" s="169" t="s">
        <v>1059</v>
      </c>
      <c r="G242" s="170" t="s">
        <v>269</v>
      </c>
      <c r="H242" s="171">
        <v>7</v>
      </c>
      <c r="I242" s="172">
        <v>25.26</v>
      </c>
      <c r="J242" s="172">
        <f t="shared" si="50"/>
        <v>176.82</v>
      </c>
      <c r="K242" s="173"/>
      <c r="L242" s="174"/>
      <c r="M242" s="175" t="s">
        <v>1</v>
      </c>
      <c r="N242" s="176" t="s">
        <v>37</v>
      </c>
      <c r="O242" s="159">
        <v>0</v>
      </c>
      <c r="P242" s="159">
        <f t="shared" si="51"/>
        <v>0</v>
      </c>
      <c r="Q242" s="159">
        <v>0</v>
      </c>
      <c r="R242" s="159">
        <f t="shared" si="52"/>
        <v>0</v>
      </c>
      <c r="S242" s="159">
        <v>0</v>
      </c>
      <c r="T242" s="160">
        <f t="shared" si="53"/>
        <v>0</v>
      </c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R242" s="161" t="s">
        <v>288</v>
      </c>
      <c r="AT242" s="161" t="s">
        <v>362</v>
      </c>
      <c r="AU242" s="161" t="s">
        <v>83</v>
      </c>
      <c r="AY242" s="14" t="s">
        <v>226</v>
      </c>
      <c r="BE242" s="162">
        <f t="shared" si="54"/>
        <v>0</v>
      </c>
      <c r="BF242" s="162">
        <f t="shared" si="55"/>
        <v>176.82</v>
      </c>
      <c r="BG242" s="162">
        <f t="shared" si="56"/>
        <v>0</v>
      </c>
      <c r="BH242" s="162">
        <f t="shared" si="57"/>
        <v>0</v>
      </c>
      <c r="BI242" s="162">
        <f t="shared" si="58"/>
        <v>0</v>
      </c>
      <c r="BJ242" s="14" t="s">
        <v>83</v>
      </c>
      <c r="BK242" s="162">
        <f t="shared" si="59"/>
        <v>176.82</v>
      </c>
      <c r="BL242" s="14" t="s">
        <v>257</v>
      </c>
      <c r="BM242" s="161" t="s">
        <v>661</v>
      </c>
    </row>
    <row r="243" spans="1:65" s="2" customFormat="1" ht="16.5" customHeight="1">
      <c r="A243" s="26"/>
      <c r="B243" s="149"/>
      <c r="C243" s="167" t="s">
        <v>485</v>
      </c>
      <c r="D243" s="167" t="s">
        <v>362</v>
      </c>
      <c r="E243" s="168" t="s">
        <v>1060</v>
      </c>
      <c r="F243" s="169" t="s">
        <v>1061</v>
      </c>
      <c r="G243" s="170" t="s">
        <v>269</v>
      </c>
      <c r="H243" s="171">
        <v>7</v>
      </c>
      <c r="I243" s="172">
        <v>3.45</v>
      </c>
      <c r="J243" s="172">
        <f t="shared" si="50"/>
        <v>24.15</v>
      </c>
      <c r="K243" s="173"/>
      <c r="L243" s="174"/>
      <c r="M243" s="175" t="s">
        <v>1</v>
      </c>
      <c r="N243" s="176" t="s">
        <v>37</v>
      </c>
      <c r="O243" s="159">
        <v>0</v>
      </c>
      <c r="P243" s="159">
        <f t="shared" si="51"/>
        <v>0</v>
      </c>
      <c r="Q243" s="159">
        <v>0</v>
      </c>
      <c r="R243" s="159">
        <f t="shared" si="52"/>
        <v>0</v>
      </c>
      <c r="S243" s="159">
        <v>0</v>
      </c>
      <c r="T243" s="160">
        <f t="shared" si="53"/>
        <v>0</v>
      </c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R243" s="161" t="s">
        <v>288</v>
      </c>
      <c r="AT243" s="161" t="s">
        <v>362</v>
      </c>
      <c r="AU243" s="161" t="s">
        <v>83</v>
      </c>
      <c r="AY243" s="14" t="s">
        <v>226</v>
      </c>
      <c r="BE243" s="162">
        <f t="shared" si="54"/>
        <v>0</v>
      </c>
      <c r="BF243" s="162">
        <f t="shared" si="55"/>
        <v>24.15</v>
      </c>
      <c r="BG243" s="162">
        <f t="shared" si="56"/>
        <v>0</v>
      </c>
      <c r="BH243" s="162">
        <f t="shared" si="57"/>
        <v>0</v>
      </c>
      <c r="BI243" s="162">
        <f t="shared" si="58"/>
        <v>0</v>
      </c>
      <c r="BJ243" s="14" t="s">
        <v>83</v>
      </c>
      <c r="BK243" s="162">
        <f t="shared" si="59"/>
        <v>24.15</v>
      </c>
      <c r="BL243" s="14" t="s">
        <v>257</v>
      </c>
      <c r="BM243" s="161" t="s">
        <v>664</v>
      </c>
    </row>
    <row r="244" spans="1:65" s="2" customFormat="1" ht="16.5" customHeight="1">
      <c r="A244" s="26"/>
      <c r="B244" s="149"/>
      <c r="C244" s="150" t="s">
        <v>284</v>
      </c>
      <c r="D244" s="150" t="s">
        <v>229</v>
      </c>
      <c r="E244" s="151" t="s">
        <v>1062</v>
      </c>
      <c r="F244" s="152" t="s">
        <v>1063</v>
      </c>
      <c r="G244" s="153" t="s">
        <v>269</v>
      </c>
      <c r="H244" s="154">
        <v>7</v>
      </c>
      <c r="I244" s="155">
        <v>9.09</v>
      </c>
      <c r="J244" s="155">
        <f t="shared" si="50"/>
        <v>63.63</v>
      </c>
      <c r="K244" s="156"/>
      <c r="L244" s="27"/>
      <c r="M244" s="157" t="s">
        <v>1</v>
      </c>
      <c r="N244" s="158" t="s">
        <v>37</v>
      </c>
      <c r="O244" s="159">
        <v>0</v>
      </c>
      <c r="P244" s="159">
        <f t="shared" si="51"/>
        <v>0</v>
      </c>
      <c r="Q244" s="159">
        <v>0</v>
      </c>
      <c r="R244" s="159">
        <f t="shared" si="52"/>
        <v>0</v>
      </c>
      <c r="S244" s="159">
        <v>0</v>
      </c>
      <c r="T244" s="160">
        <f t="shared" si="53"/>
        <v>0</v>
      </c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R244" s="161" t="s">
        <v>257</v>
      </c>
      <c r="AT244" s="161" t="s">
        <v>229</v>
      </c>
      <c r="AU244" s="161" t="s">
        <v>83</v>
      </c>
      <c r="AY244" s="14" t="s">
        <v>226</v>
      </c>
      <c r="BE244" s="162">
        <f t="shared" si="54"/>
        <v>0</v>
      </c>
      <c r="BF244" s="162">
        <f t="shared" si="55"/>
        <v>63.63</v>
      </c>
      <c r="BG244" s="162">
        <f t="shared" si="56"/>
        <v>0</v>
      </c>
      <c r="BH244" s="162">
        <f t="shared" si="57"/>
        <v>0</v>
      </c>
      <c r="BI244" s="162">
        <f t="shared" si="58"/>
        <v>0</v>
      </c>
      <c r="BJ244" s="14" t="s">
        <v>83</v>
      </c>
      <c r="BK244" s="162">
        <f t="shared" si="59"/>
        <v>63.63</v>
      </c>
      <c r="BL244" s="14" t="s">
        <v>257</v>
      </c>
      <c r="BM244" s="161" t="s">
        <v>667</v>
      </c>
    </row>
    <row r="245" spans="1:65" s="2" customFormat="1" ht="24.2" customHeight="1">
      <c r="A245" s="26"/>
      <c r="B245" s="149"/>
      <c r="C245" s="167" t="s">
        <v>490</v>
      </c>
      <c r="D245" s="167" t="s">
        <v>362</v>
      </c>
      <c r="E245" s="168" t="s">
        <v>1064</v>
      </c>
      <c r="F245" s="169" t="s">
        <v>1065</v>
      </c>
      <c r="G245" s="170" t="s">
        <v>269</v>
      </c>
      <c r="H245" s="171">
        <v>7</v>
      </c>
      <c r="I245" s="172">
        <v>83.6</v>
      </c>
      <c r="J245" s="172">
        <f t="shared" si="50"/>
        <v>585.20000000000005</v>
      </c>
      <c r="K245" s="173"/>
      <c r="L245" s="174"/>
      <c r="M245" s="175" t="s">
        <v>1</v>
      </c>
      <c r="N245" s="176" t="s">
        <v>37</v>
      </c>
      <c r="O245" s="159">
        <v>0</v>
      </c>
      <c r="P245" s="159">
        <f t="shared" si="51"/>
        <v>0</v>
      </c>
      <c r="Q245" s="159">
        <v>0</v>
      </c>
      <c r="R245" s="159">
        <f t="shared" si="52"/>
        <v>0</v>
      </c>
      <c r="S245" s="159">
        <v>0</v>
      </c>
      <c r="T245" s="160">
        <f t="shared" si="53"/>
        <v>0</v>
      </c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R245" s="161" t="s">
        <v>288</v>
      </c>
      <c r="AT245" s="161" t="s">
        <v>362</v>
      </c>
      <c r="AU245" s="161" t="s">
        <v>83</v>
      </c>
      <c r="AY245" s="14" t="s">
        <v>226</v>
      </c>
      <c r="BE245" s="162">
        <f t="shared" si="54"/>
        <v>0</v>
      </c>
      <c r="BF245" s="162">
        <f t="shared" si="55"/>
        <v>585.20000000000005</v>
      </c>
      <c r="BG245" s="162">
        <f t="shared" si="56"/>
        <v>0</v>
      </c>
      <c r="BH245" s="162">
        <f t="shared" si="57"/>
        <v>0</v>
      </c>
      <c r="BI245" s="162">
        <f t="shared" si="58"/>
        <v>0</v>
      </c>
      <c r="BJ245" s="14" t="s">
        <v>83</v>
      </c>
      <c r="BK245" s="162">
        <f t="shared" si="59"/>
        <v>585.20000000000005</v>
      </c>
      <c r="BL245" s="14" t="s">
        <v>257</v>
      </c>
      <c r="BM245" s="161" t="s">
        <v>670</v>
      </c>
    </row>
    <row r="246" spans="1:65" s="2" customFormat="1" ht="16.5" customHeight="1">
      <c r="A246" s="26"/>
      <c r="B246" s="149"/>
      <c r="C246" s="150" t="s">
        <v>671</v>
      </c>
      <c r="D246" s="150" t="s">
        <v>229</v>
      </c>
      <c r="E246" s="151" t="s">
        <v>1066</v>
      </c>
      <c r="F246" s="152" t="s">
        <v>1067</v>
      </c>
      <c r="G246" s="153" t="s">
        <v>269</v>
      </c>
      <c r="H246" s="154">
        <v>7</v>
      </c>
      <c r="I246" s="155">
        <v>2.0099999999999998</v>
      </c>
      <c r="J246" s="155">
        <f t="shared" si="50"/>
        <v>14.07</v>
      </c>
      <c r="K246" s="156"/>
      <c r="L246" s="27"/>
      <c r="M246" s="157" t="s">
        <v>1</v>
      </c>
      <c r="N246" s="158" t="s">
        <v>37</v>
      </c>
      <c r="O246" s="159">
        <v>0</v>
      </c>
      <c r="P246" s="159">
        <f t="shared" si="51"/>
        <v>0</v>
      </c>
      <c r="Q246" s="159">
        <v>0</v>
      </c>
      <c r="R246" s="159">
        <f t="shared" si="52"/>
        <v>0</v>
      </c>
      <c r="S246" s="159">
        <v>0</v>
      </c>
      <c r="T246" s="160">
        <f t="shared" si="53"/>
        <v>0</v>
      </c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R246" s="161" t="s">
        <v>257</v>
      </c>
      <c r="AT246" s="161" t="s">
        <v>229</v>
      </c>
      <c r="AU246" s="161" t="s">
        <v>83</v>
      </c>
      <c r="AY246" s="14" t="s">
        <v>226</v>
      </c>
      <c r="BE246" s="162">
        <f t="shared" si="54"/>
        <v>0</v>
      </c>
      <c r="BF246" s="162">
        <f t="shared" si="55"/>
        <v>14.07</v>
      </c>
      <c r="BG246" s="162">
        <f t="shared" si="56"/>
        <v>0</v>
      </c>
      <c r="BH246" s="162">
        <f t="shared" si="57"/>
        <v>0</v>
      </c>
      <c r="BI246" s="162">
        <f t="shared" si="58"/>
        <v>0</v>
      </c>
      <c r="BJ246" s="14" t="s">
        <v>83</v>
      </c>
      <c r="BK246" s="162">
        <f t="shared" si="59"/>
        <v>14.07</v>
      </c>
      <c r="BL246" s="14" t="s">
        <v>257</v>
      </c>
      <c r="BM246" s="161" t="s">
        <v>674</v>
      </c>
    </row>
    <row r="247" spans="1:65" s="2" customFormat="1" ht="16.5" customHeight="1">
      <c r="A247" s="26"/>
      <c r="B247" s="149"/>
      <c r="C247" s="167" t="s">
        <v>494</v>
      </c>
      <c r="D247" s="167" t="s">
        <v>362</v>
      </c>
      <c r="E247" s="168" t="s">
        <v>1068</v>
      </c>
      <c r="F247" s="169" t="s">
        <v>1069</v>
      </c>
      <c r="G247" s="170" t="s">
        <v>269</v>
      </c>
      <c r="H247" s="171">
        <v>7</v>
      </c>
      <c r="I247" s="172">
        <v>2.5499999999999998</v>
      </c>
      <c r="J247" s="172">
        <f t="shared" si="50"/>
        <v>17.850000000000001</v>
      </c>
      <c r="K247" s="173"/>
      <c r="L247" s="174"/>
      <c r="M247" s="175" t="s">
        <v>1</v>
      </c>
      <c r="N247" s="176" t="s">
        <v>37</v>
      </c>
      <c r="O247" s="159">
        <v>0</v>
      </c>
      <c r="P247" s="159">
        <f t="shared" si="51"/>
        <v>0</v>
      </c>
      <c r="Q247" s="159">
        <v>0</v>
      </c>
      <c r="R247" s="159">
        <f t="shared" si="52"/>
        <v>0</v>
      </c>
      <c r="S247" s="159">
        <v>0</v>
      </c>
      <c r="T247" s="160">
        <f t="shared" si="53"/>
        <v>0</v>
      </c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R247" s="161" t="s">
        <v>288</v>
      </c>
      <c r="AT247" s="161" t="s">
        <v>362</v>
      </c>
      <c r="AU247" s="161" t="s">
        <v>83</v>
      </c>
      <c r="AY247" s="14" t="s">
        <v>226</v>
      </c>
      <c r="BE247" s="162">
        <f t="shared" si="54"/>
        <v>0</v>
      </c>
      <c r="BF247" s="162">
        <f t="shared" si="55"/>
        <v>17.850000000000001</v>
      </c>
      <c r="BG247" s="162">
        <f t="shared" si="56"/>
        <v>0</v>
      </c>
      <c r="BH247" s="162">
        <f t="shared" si="57"/>
        <v>0</v>
      </c>
      <c r="BI247" s="162">
        <f t="shared" si="58"/>
        <v>0</v>
      </c>
      <c r="BJ247" s="14" t="s">
        <v>83</v>
      </c>
      <c r="BK247" s="162">
        <f t="shared" si="59"/>
        <v>17.850000000000001</v>
      </c>
      <c r="BL247" s="14" t="s">
        <v>257</v>
      </c>
      <c r="BM247" s="161" t="s">
        <v>677</v>
      </c>
    </row>
    <row r="248" spans="1:65" s="2" customFormat="1" ht="24.2" customHeight="1">
      <c r="A248" s="26"/>
      <c r="B248" s="149"/>
      <c r="C248" s="150" t="s">
        <v>678</v>
      </c>
      <c r="D248" s="150" t="s">
        <v>229</v>
      </c>
      <c r="E248" s="151" t="s">
        <v>1070</v>
      </c>
      <c r="F248" s="152" t="s">
        <v>1071</v>
      </c>
      <c r="G248" s="153" t="s">
        <v>269</v>
      </c>
      <c r="H248" s="154">
        <v>7</v>
      </c>
      <c r="I248" s="155">
        <v>37.1</v>
      </c>
      <c r="J248" s="155">
        <f t="shared" si="50"/>
        <v>259.7</v>
      </c>
      <c r="K248" s="156"/>
      <c r="L248" s="27"/>
      <c r="M248" s="157" t="s">
        <v>1</v>
      </c>
      <c r="N248" s="158" t="s">
        <v>37</v>
      </c>
      <c r="O248" s="159">
        <v>0</v>
      </c>
      <c r="P248" s="159">
        <f t="shared" si="51"/>
        <v>0</v>
      </c>
      <c r="Q248" s="159">
        <v>0</v>
      </c>
      <c r="R248" s="159">
        <f t="shared" si="52"/>
        <v>0</v>
      </c>
      <c r="S248" s="159">
        <v>0</v>
      </c>
      <c r="T248" s="160">
        <f t="shared" si="53"/>
        <v>0</v>
      </c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R248" s="161" t="s">
        <v>257</v>
      </c>
      <c r="AT248" s="161" t="s">
        <v>229</v>
      </c>
      <c r="AU248" s="161" t="s">
        <v>83</v>
      </c>
      <c r="AY248" s="14" t="s">
        <v>226</v>
      </c>
      <c r="BE248" s="162">
        <f t="shared" si="54"/>
        <v>0</v>
      </c>
      <c r="BF248" s="162">
        <f t="shared" si="55"/>
        <v>259.7</v>
      </c>
      <c r="BG248" s="162">
        <f t="shared" si="56"/>
        <v>0</v>
      </c>
      <c r="BH248" s="162">
        <f t="shared" si="57"/>
        <v>0</v>
      </c>
      <c r="BI248" s="162">
        <f t="shared" si="58"/>
        <v>0</v>
      </c>
      <c r="BJ248" s="14" t="s">
        <v>83</v>
      </c>
      <c r="BK248" s="162">
        <f t="shared" si="59"/>
        <v>259.7</v>
      </c>
      <c r="BL248" s="14" t="s">
        <v>257</v>
      </c>
      <c r="BM248" s="161" t="s">
        <v>681</v>
      </c>
    </row>
    <row r="249" spans="1:65" s="2" customFormat="1" ht="16.5" customHeight="1">
      <c r="A249" s="26"/>
      <c r="B249" s="149"/>
      <c r="C249" s="167" t="s">
        <v>497</v>
      </c>
      <c r="D249" s="167" t="s">
        <v>362</v>
      </c>
      <c r="E249" s="168" t="s">
        <v>1072</v>
      </c>
      <c r="F249" s="169" t="s">
        <v>1073</v>
      </c>
      <c r="G249" s="170" t="s">
        <v>269</v>
      </c>
      <c r="H249" s="171">
        <v>7</v>
      </c>
      <c r="I249" s="172">
        <v>59.4</v>
      </c>
      <c r="J249" s="172">
        <f t="shared" si="50"/>
        <v>415.8</v>
      </c>
      <c r="K249" s="173"/>
      <c r="L249" s="174"/>
      <c r="M249" s="175" t="s">
        <v>1</v>
      </c>
      <c r="N249" s="176" t="s">
        <v>37</v>
      </c>
      <c r="O249" s="159">
        <v>0</v>
      </c>
      <c r="P249" s="159">
        <f t="shared" si="51"/>
        <v>0</v>
      </c>
      <c r="Q249" s="159">
        <v>0</v>
      </c>
      <c r="R249" s="159">
        <f t="shared" si="52"/>
        <v>0</v>
      </c>
      <c r="S249" s="159">
        <v>0</v>
      </c>
      <c r="T249" s="160">
        <f t="shared" si="53"/>
        <v>0</v>
      </c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R249" s="161" t="s">
        <v>288</v>
      </c>
      <c r="AT249" s="161" t="s">
        <v>362</v>
      </c>
      <c r="AU249" s="161" t="s">
        <v>83</v>
      </c>
      <c r="AY249" s="14" t="s">
        <v>226</v>
      </c>
      <c r="BE249" s="162">
        <f t="shared" si="54"/>
        <v>0</v>
      </c>
      <c r="BF249" s="162">
        <f t="shared" si="55"/>
        <v>415.8</v>
      </c>
      <c r="BG249" s="162">
        <f t="shared" si="56"/>
        <v>0</v>
      </c>
      <c r="BH249" s="162">
        <f t="shared" si="57"/>
        <v>0</v>
      </c>
      <c r="BI249" s="162">
        <f t="shared" si="58"/>
        <v>0</v>
      </c>
      <c r="BJ249" s="14" t="s">
        <v>83</v>
      </c>
      <c r="BK249" s="162">
        <f t="shared" si="59"/>
        <v>415.8</v>
      </c>
      <c r="BL249" s="14" t="s">
        <v>257</v>
      </c>
      <c r="BM249" s="161" t="s">
        <v>684</v>
      </c>
    </row>
    <row r="250" spans="1:65" s="2" customFormat="1" ht="24.2" customHeight="1">
      <c r="A250" s="26"/>
      <c r="B250" s="149"/>
      <c r="C250" s="150" t="s">
        <v>685</v>
      </c>
      <c r="D250" s="150" t="s">
        <v>229</v>
      </c>
      <c r="E250" s="151" t="s">
        <v>1074</v>
      </c>
      <c r="F250" s="152" t="s">
        <v>1075</v>
      </c>
      <c r="G250" s="153" t="s">
        <v>269</v>
      </c>
      <c r="H250" s="154">
        <v>7</v>
      </c>
      <c r="I250" s="155">
        <v>63.76</v>
      </c>
      <c r="J250" s="155">
        <f t="shared" si="50"/>
        <v>446.32</v>
      </c>
      <c r="K250" s="156"/>
      <c r="L250" s="27"/>
      <c r="M250" s="157" t="s">
        <v>1</v>
      </c>
      <c r="N250" s="158" t="s">
        <v>37</v>
      </c>
      <c r="O250" s="159">
        <v>0</v>
      </c>
      <c r="P250" s="159">
        <f t="shared" si="51"/>
        <v>0</v>
      </c>
      <c r="Q250" s="159">
        <v>0</v>
      </c>
      <c r="R250" s="159">
        <f t="shared" si="52"/>
        <v>0</v>
      </c>
      <c r="S250" s="159">
        <v>0</v>
      </c>
      <c r="T250" s="160">
        <f t="shared" si="53"/>
        <v>0</v>
      </c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R250" s="161" t="s">
        <v>257</v>
      </c>
      <c r="AT250" s="161" t="s">
        <v>229</v>
      </c>
      <c r="AU250" s="161" t="s">
        <v>83</v>
      </c>
      <c r="AY250" s="14" t="s">
        <v>226</v>
      </c>
      <c r="BE250" s="162">
        <f t="shared" si="54"/>
        <v>0</v>
      </c>
      <c r="BF250" s="162">
        <f t="shared" si="55"/>
        <v>446.32</v>
      </c>
      <c r="BG250" s="162">
        <f t="shared" si="56"/>
        <v>0</v>
      </c>
      <c r="BH250" s="162">
        <f t="shared" si="57"/>
        <v>0</v>
      </c>
      <c r="BI250" s="162">
        <f t="shared" si="58"/>
        <v>0</v>
      </c>
      <c r="BJ250" s="14" t="s">
        <v>83</v>
      </c>
      <c r="BK250" s="162">
        <f t="shared" si="59"/>
        <v>446.32</v>
      </c>
      <c r="BL250" s="14" t="s">
        <v>257</v>
      </c>
      <c r="BM250" s="161" t="s">
        <v>688</v>
      </c>
    </row>
    <row r="251" spans="1:65" s="2" customFormat="1" ht="16.5" customHeight="1">
      <c r="A251" s="26"/>
      <c r="B251" s="149"/>
      <c r="C251" s="167" t="s">
        <v>503</v>
      </c>
      <c r="D251" s="167" t="s">
        <v>362</v>
      </c>
      <c r="E251" s="168" t="s">
        <v>1076</v>
      </c>
      <c r="F251" s="169" t="s">
        <v>1077</v>
      </c>
      <c r="G251" s="170" t="s">
        <v>269</v>
      </c>
      <c r="H251" s="171">
        <v>7</v>
      </c>
      <c r="I251" s="172">
        <v>167.2</v>
      </c>
      <c r="J251" s="172">
        <f t="shared" si="50"/>
        <v>1170.4000000000001</v>
      </c>
      <c r="K251" s="173"/>
      <c r="L251" s="174"/>
      <c r="M251" s="175" t="s">
        <v>1</v>
      </c>
      <c r="N251" s="176" t="s">
        <v>37</v>
      </c>
      <c r="O251" s="159">
        <v>0</v>
      </c>
      <c r="P251" s="159">
        <f t="shared" si="51"/>
        <v>0</v>
      </c>
      <c r="Q251" s="159">
        <v>0</v>
      </c>
      <c r="R251" s="159">
        <f t="shared" si="52"/>
        <v>0</v>
      </c>
      <c r="S251" s="159">
        <v>0</v>
      </c>
      <c r="T251" s="160">
        <f t="shared" si="53"/>
        <v>0</v>
      </c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R251" s="161" t="s">
        <v>288</v>
      </c>
      <c r="AT251" s="161" t="s">
        <v>362</v>
      </c>
      <c r="AU251" s="161" t="s">
        <v>83</v>
      </c>
      <c r="AY251" s="14" t="s">
        <v>226</v>
      </c>
      <c r="BE251" s="162">
        <f t="shared" si="54"/>
        <v>0</v>
      </c>
      <c r="BF251" s="162">
        <f t="shared" si="55"/>
        <v>1170.4000000000001</v>
      </c>
      <c r="BG251" s="162">
        <f t="shared" si="56"/>
        <v>0</v>
      </c>
      <c r="BH251" s="162">
        <f t="shared" si="57"/>
        <v>0</v>
      </c>
      <c r="BI251" s="162">
        <f t="shared" si="58"/>
        <v>0</v>
      </c>
      <c r="BJ251" s="14" t="s">
        <v>83</v>
      </c>
      <c r="BK251" s="162">
        <f t="shared" si="59"/>
        <v>1170.4000000000001</v>
      </c>
      <c r="BL251" s="14" t="s">
        <v>257</v>
      </c>
      <c r="BM251" s="161" t="s">
        <v>691</v>
      </c>
    </row>
    <row r="252" spans="1:65" s="2" customFormat="1" ht="16.5" customHeight="1">
      <c r="A252" s="26"/>
      <c r="B252" s="149"/>
      <c r="C252" s="150" t="s">
        <v>692</v>
      </c>
      <c r="D252" s="150" t="s">
        <v>229</v>
      </c>
      <c r="E252" s="151" t="s">
        <v>1078</v>
      </c>
      <c r="F252" s="152" t="s">
        <v>1079</v>
      </c>
      <c r="G252" s="153" t="s">
        <v>269</v>
      </c>
      <c r="H252" s="154">
        <v>7</v>
      </c>
      <c r="I252" s="155">
        <v>2.89</v>
      </c>
      <c r="J252" s="155">
        <f t="shared" si="50"/>
        <v>20.23</v>
      </c>
      <c r="K252" s="156"/>
      <c r="L252" s="27"/>
      <c r="M252" s="157" t="s">
        <v>1</v>
      </c>
      <c r="N252" s="158" t="s">
        <v>37</v>
      </c>
      <c r="O252" s="159">
        <v>0</v>
      </c>
      <c r="P252" s="159">
        <f t="shared" si="51"/>
        <v>0</v>
      </c>
      <c r="Q252" s="159">
        <v>0</v>
      </c>
      <c r="R252" s="159">
        <f t="shared" si="52"/>
        <v>0</v>
      </c>
      <c r="S252" s="159">
        <v>0</v>
      </c>
      <c r="T252" s="160">
        <f t="shared" si="53"/>
        <v>0</v>
      </c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R252" s="161" t="s">
        <v>257</v>
      </c>
      <c r="AT252" s="161" t="s">
        <v>229</v>
      </c>
      <c r="AU252" s="161" t="s">
        <v>83</v>
      </c>
      <c r="AY252" s="14" t="s">
        <v>226</v>
      </c>
      <c r="BE252" s="162">
        <f t="shared" si="54"/>
        <v>0</v>
      </c>
      <c r="BF252" s="162">
        <f t="shared" si="55"/>
        <v>20.23</v>
      </c>
      <c r="BG252" s="162">
        <f t="shared" si="56"/>
        <v>0</v>
      </c>
      <c r="BH252" s="162">
        <f t="shared" si="57"/>
        <v>0</v>
      </c>
      <c r="BI252" s="162">
        <f t="shared" si="58"/>
        <v>0</v>
      </c>
      <c r="BJ252" s="14" t="s">
        <v>83</v>
      </c>
      <c r="BK252" s="162">
        <f t="shared" si="59"/>
        <v>20.23</v>
      </c>
      <c r="BL252" s="14" t="s">
        <v>257</v>
      </c>
      <c r="BM252" s="161" t="s">
        <v>695</v>
      </c>
    </row>
    <row r="253" spans="1:65" s="2" customFormat="1" ht="16.5" customHeight="1">
      <c r="A253" s="26"/>
      <c r="B253" s="149"/>
      <c r="C253" s="167" t="s">
        <v>506</v>
      </c>
      <c r="D253" s="167" t="s">
        <v>362</v>
      </c>
      <c r="E253" s="168" t="s">
        <v>1080</v>
      </c>
      <c r="F253" s="169" t="s">
        <v>1081</v>
      </c>
      <c r="G253" s="170" t="s">
        <v>269</v>
      </c>
      <c r="H253" s="171">
        <v>7</v>
      </c>
      <c r="I253" s="172">
        <v>16.46</v>
      </c>
      <c r="J253" s="172">
        <f t="shared" si="50"/>
        <v>115.22</v>
      </c>
      <c r="K253" s="173"/>
      <c r="L253" s="174"/>
      <c r="M253" s="175" t="s">
        <v>1</v>
      </c>
      <c r="N253" s="176" t="s">
        <v>37</v>
      </c>
      <c r="O253" s="159">
        <v>0</v>
      </c>
      <c r="P253" s="159">
        <f t="shared" si="51"/>
        <v>0</v>
      </c>
      <c r="Q253" s="159">
        <v>0</v>
      </c>
      <c r="R253" s="159">
        <f t="shared" si="52"/>
        <v>0</v>
      </c>
      <c r="S253" s="159">
        <v>0</v>
      </c>
      <c r="T253" s="160">
        <f t="shared" si="53"/>
        <v>0</v>
      </c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R253" s="161" t="s">
        <v>288</v>
      </c>
      <c r="AT253" s="161" t="s">
        <v>362</v>
      </c>
      <c r="AU253" s="161" t="s">
        <v>83</v>
      </c>
      <c r="AY253" s="14" t="s">
        <v>226</v>
      </c>
      <c r="BE253" s="162">
        <f t="shared" si="54"/>
        <v>0</v>
      </c>
      <c r="BF253" s="162">
        <f t="shared" si="55"/>
        <v>115.22</v>
      </c>
      <c r="BG253" s="162">
        <f t="shared" si="56"/>
        <v>0</v>
      </c>
      <c r="BH253" s="162">
        <f t="shared" si="57"/>
        <v>0</v>
      </c>
      <c r="BI253" s="162">
        <f t="shared" si="58"/>
        <v>0</v>
      </c>
      <c r="BJ253" s="14" t="s">
        <v>83</v>
      </c>
      <c r="BK253" s="162">
        <f t="shared" si="59"/>
        <v>115.22</v>
      </c>
      <c r="BL253" s="14" t="s">
        <v>257</v>
      </c>
      <c r="BM253" s="161" t="s">
        <v>698</v>
      </c>
    </row>
    <row r="254" spans="1:65" s="2" customFormat="1" ht="16.5" customHeight="1">
      <c r="A254" s="26"/>
      <c r="B254" s="149"/>
      <c r="C254" s="150" t="s">
        <v>699</v>
      </c>
      <c r="D254" s="150" t="s">
        <v>229</v>
      </c>
      <c r="E254" s="151" t="s">
        <v>1082</v>
      </c>
      <c r="F254" s="152" t="s">
        <v>1083</v>
      </c>
      <c r="G254" s="153" t="s">
        <v>269</v>
      </c>
      <c r="H254" s="154">
        <v>7</v>
      </c>
      <c r="I254" s="155">
        <v>12.38</v>
      </c>
      <c r="J254" s="155">
        <f t="shared" si="50"/>
        <v>86.66</v>
      </c>
      <c r="K254" s="156"/>
      <c r="L254" s="27"/>
      <c r="M254" s="157" t="s">
        <v>1</v>
      </c>
      <c r="N254" s="158" t="s">
        <v>37</v>
      </c>
      <c r="O254" s="159">
        <v>0</v>
      </c>
      <c r="P254" s="159">
        <f t="shared" si="51"/>
        <v>0</v>
      </c>
      <c r="Q254" s="159">
        <v>0</v>
      </c>
      <c r="R254" s="159">
        <f t="shared" si="52"/>
        <v>0</v>
      </c>
      <c r="S254" s="159">
        <v>0</v>
      </c>
      <c r="T254" s="160">
        <f t="shared" si="53"/>
        <v>0</v>
      </c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R254" s="161" t="s">
        <v>257</v>
      </c>
      <c r="AT254" s="161" t="s">
        <v>229</v>
      </c>
      <c r="AU254" s="161" t="s">
        <v>83</v>
      </c>
      <c r="AY254" s="14" t="s">
        <v>226</v>
      </c>
      <c r="BE254" s="162">
        <f t="shared" si="54"/>
        <v>0</v>
      </c>
      <c r="BF254" s="162">
        <f t="shared" si="55"/>
        <v>86.66</v>
      </c>
      <c r="BG254" s="162">
        <f t="shared" si="56"/>
        <v>0</v>
      </c>
      <c r="BH254" s="162">
        <f t="shared" si="57"/>
        <v>0</v>
      </c>
      <c r="BI254" s="162">
        <f t="shared" si="58"/>
        <v>0</v>
      </c>
      <c r="BJ254" s="14" t="s">
        <v>83</v>
      </c>
      <c r="BK254" s="162">
        <f t="shared" si="59"/>
        <v>86.66</v>
      </c>
      <c r="BL254" s="14" t="s">
        <v>257</v>
      </c>
      <c r="BM254" s="161" t="s">
        <v>702</v>
      </c>
    </row>
    <row r="255" spans="1:65" s="2" customFormat="1" ht="16.5" customHeight="1">
      <c r="A255" s="26"/>
      <c r="B255" s="149"/>
      <c r="C255" s="167" t="s">
        <v>510</v>
      </c>
      <c r="D255" s="167" t="s">
        <v>362</v>
      </c>
      <c r="E255" s="168" t="s">
        <v>1084</v>
      </c>
      <c r="F255" s="169" t="s">
        <v>1085</v>
      </c>
      <c r="G255" s="170" t="s">
        <v>269</v>
      </c>
      <c r="H255" s="171">
        <v>7</v>
      </c>
      <c r="I255" s="172">
        <v>36.299999999999997</v>
      </c>
      <c r="J255" s="172">
        <f t="shared" si="50"/>
        <v>254.1</v>
      </c>
      <c r="K255" s="173"/>
      <c r="L255" s="174"/>
      <c r="M255" s="175" t="s">
        <v>1</v>
      </c>
      <c r="N255" s="176" t="s">
        <v>37</v>
      </c>
      <c r="O255" s="159">
        <v>0</v>
      </c>
      <c r="P255" s="159">
        <f t="shared" si="51"/>
        <v>0</v>
      </c>
      <c r="Q255" s="159">
        <v>0</v>
      </c>
      <c r="R255" s="159">
        <f t="shared" si="52"/>
        <v>0</v>
      </c>
      <c r="S255" s="159">
        <v>0</v>
      </c>
      <c r="T255" s="160">
        <f t="shared" si="53"/>
        <v>0</v>
      </c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R255" s="161" t="s">
        <v>288</v>
      </c>
      <c r="AT255" s="161" t="s">
        <v>362</v>
      </c>
      <c r="AU255" s="161" t="s">
        <v>83</v>
      </c>
      <c r="AY255" s="14" t="s">
        <v>226</v>
      </c>
      <c r="BE255" s="162">
        <f t="shared" si="54"/>
        <v>0</v>
      </c>
      <c r="BF255" s="162">
        <f t="shared" si="55"/>
        <v>254.1</v>
      </c>
      <c r="BG255" s="162">
        <f t="shared" si="56"/>
        <v>0</v>
      </c>
      <c r="BH255" s="162">
        <f t="shared" si="57"/>
        <v>0</v>
      </c>
      <c r="BI255" s="162">
        <f t="shared" si="58"/>
        <v>0</v>
      </c>
      <c r="BJ255" s="14" t="s">
        <v>83</v>
      </c>
      <c r="BK255" s="162">
        <f t="shared" si="59"/>
        <v>254.1</v>
      </c>
      <c r="BL255" s="14" t="s">
        <v>257</v>
      </c>
      <c r="BM255" s="161" t="s">
        <v>705</v>
      </c>
    </row>
    <row r="256" spans="1:65" s="2" customFormat="1" ht="16.5" customHeight="1">
      <c r="A256" s="26"/>
      <c r="B256" s="149"/>
      <c r="C256" s="150" t="s">
        <v>706</v>
      </c>
      <c r="D256" s="150" t="s">
        <v>229</v>
      </c>
      <c r="E256" s="151" t="s">
        <v>1086</v>
      </c>
      <c r="F256" s="152" t="s">
        <v>1087</v>
      </c>
      <c r="G256" s="153" t="s">
        <v>269</v>
      </c>
      <c r="H256" s="154">
        <v>7</v>
      </c>
      <c r="I256" s="155">
        <v>2.82</v>
      </c>
      <c r="J256" s="155">
        <f t="shared" si="50"/>
        <v>19.739999999999998</v>
      </c>
      <c r="K256" s="156"/>
      <c r="L256" s="27"/>
      <c r="M256" s="157" t="s">
        <v>1</v>
      </c>
      <c r="N256" s="158" t="s">
        <v>37</v>
      </c>
      <c r="O256" s="159">
        <v>0</v>
      </c>
      <c r="P256" s="159">
        <f t="shared" si="51"/>
        <v>0</v>
      </c>
      <c r="Q256" s="159">
        <v>0</v>
      </c>
      <c r="R256" s="159">
        <f t="shared" si="52"/>
        <v>0</v>
      </c>
      <c r="S256" s="159">
        <v>0</v>
      </c>
      <c r="T256" s="160">
        <f t="shared" si="53"/>
        <v>0</v>
      </c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R256" s="161" t="s">
        <v>257</v>
      </c>
      <c r="AT256" s="161" t="s">
        <v>229</v>
      </c>
      <c r="AU256" s="161" t="s">
        <v>83</v>
      </c>
      <c r="AY256" s="14" t="s">
        <v>226</v>
      </c>
      <c r="BE256" s="162">
        <f t="shared" si="54"/>
        <v>0</v>
      </c>
      <c r="BF256" s="162">
        <f t="shared" si="55"/>
        <v>19.739999999999998</v>
      </c>
      <c r="BG256" s="162">
        <f t="shared" si="56"/>
        <v>0</v>
      </c>
      <c r="BH256" s="162">
        <f t="shared" si="57"/>
        <v>0</v>
      </c>
      <c r="BI256" s="162">
        <f t="shared" si="58"/>
        <v>0</v>
      </c>
      <c r="BJ256" s="14" t="s">
        <v>83</v>
      </c>
      <c r="BK256" s="162">
        <f t="shared" si="59"/>
        <v>19.739999999999998</v>
      </c>
      <c r="BL256" s="14" t="s">
        <v>257</v>
      </c>
      <c r="BM256" s="161" t="s">
        <v>709</v>
      </c>
    </row>
    <row r="257" spans="1:65" s="2" customFormat="1" ht="33" customHeight="1">
      <c r="A257" s="26"/>
      <c r="B257" s="149"/>
      <c r="C257" s="167" t="s">
        <v>513</v>
      </c>
      <c r="D257" s="167" t="s">
        <v>362</v>
      </c>
      <c r="E257" s="168" t="s">
        <v>1088</v>
      </c>
      <c r="F257" s="169" t="s">
        <v>1089</v>
      </c>
      <c r="G257" s="170" t="s">
        <v>269</v>
      </c>
      <c r="H257" s="171">
        <v>7</v>
      </c>
      <c r="I257" s="172">
        <v>5.2</v>
      </c>
      <c r="J257" s="172">
        <f t="shared" si="50"/>
        <v>36.4</v>
      </c>
      <c r="K257" s="173"/>
      <c r="L257" s="174"/>
      <c r="M257" s="175" t="s">
        <v>1</v>
      </c>
      <c r="N257" s="176" t="s">
        <v>37</v>
      </c>
      <c r="O257" s="159">
        <v>0</v>
      </c>
      <c r="P257" s="159">
        <f t="shared" si="51"/>
        <v>0</v>
      </c>
      <c r="Q257" s="159">
        <v>0</v>
      </c>
      <c r="R257" s="159">
        <f t="shared" si="52"/>
        <v>0</v>
      </c>
      <c r="S257" s="159">
        <v>0</v>
      </c>
      <c r="T257" s="160">
        <f t="shared" si="53"/>
        <v>0</v>
      </c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R257" s="161" t="s">
        <v>288</v>
      </c>
      <c r="AT257" s="161" t="s">
        <v>362</v>
      </c>
      <c r="AU257" s="161" t="s">
        <v>83</v>
      </c>
      <c r="AY257" s="14" t="s">
        <v>226</v>
      </c>
      <c r="BE257" s="162">
        <f t="shared" si="54"/>
        <v>0</v>
      </c>
      <c r="BF257" s="162">
        <f t="shared" si="55"/>
        <v>36.4</v>
      </c>
      <c r="BG257" s="162">
        <f t="shared" si="56"/>
        <v>0</v>
      </c>
      <c r="BH257" s="162">
        <f t="shared" si="57"/>
        <v>0</v>
      </c>
      <c r="BI257" s="162">
        <f t="shared" si="58"/>
        <v>0</v>
      </c>
      <c r="BJ257" s="14" t="s">
        <v>83</v>
      </c>
      <c r="BK257" s="162">
        <f t="shared" si="59"/>
        <v>36.4</v>
      </c>
      <c r="BL257" s="14" t="s">
        <v>257</v>
      </c>
      <c r="BM257" s="161" t="s">
        <v>712</v>
      </c>
    </row>
    <row r="258" spans="1:65" s="2" customFormat="1" ht="24.2" customHeight="1">
      <c r="A258" s="26"/>
      <c r="B258" s="149"/>
      <c r="C258" s="150" t="s">
        <v>713</v>
      </c>
      <c r="D258" s="150" t="s">
        <v>229</v>
      </c>
      <c r="E258" s="151" t="s">
        <v>1090</v>
      </c>
      <c r="F258" s="152" t="s">
        <v>1091</v>
      </c>
      <c r="G258" s="153" t="s">
        <v>269</v>
      </c>
      <c r="H258" s="154">
        <v>7</v>
      </c>
      <c r="I258" s="155">
        <v>24.86</v>
      </c>
      <c r="J258" s="155">
        <f t="shared" si="50"/>
        <v>174.02</v>
      </c>
      <c r="K258" s="156"/>
      <c r="L258" s="27"/>
      <c r="M258" s="157" t="s">
        <v>1</v>
      </c>
      <c r="N258" s="158" t="s">
        <v>37</v>
      </c>
      <c r="O258" s="159">
        <v>0</v>
      </c>
      <c r="P258" s="159">
        <f t="shared" si="51"/>
        <v>0</v>
      </c>
      <c r="Q258" s="159">
        <v>0</v>
      </c>
      <c r="R258" s="159">
        <f t="shared" si="52"/>
        <v>0</v>
      </c>
      <c r="S258" s="159">
        <v>0</v>
      </c>
      <c r="T258" s="160">
        <f t="shared" si="53"/>
        <v>0</v>
      </c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R258" s="161" t="s">
        <v>257</v>
      </c>
      <c r="AT258" s="161" t="s">
        <v>229</v>
      </c>
      <c r="AU258" s="161" t="s">
        <v>83</v>
      </c>
      <c r="AY258" s="14" t="s">
        <v>226</v>
      </c>
      <c r="BE258" s="162">
        <f t="shared" si="54"/>
        <v>0</v>
      </c>
      <c r="BF258" s="162">
        <f t="shared" si="55"/>
        <v>174.02</v>
      </c>
      <c r="BG258" s="162">
        <f t="shared" si="56"/>
        <v>0</v>
      </c>
      <c r="BH258" s="162">
        <f t="shared" si="57"/>
        <v>0</v>
      </c>
      <c r="BI258" s="162">
        <f t="shared" si="58"/>
        <v>0</v>
      </c>
      <c r="BJ258" s="14" t="s">
        <v>83</v>
      </c>
      <c r="BK258" s="162">
        <f t="shared" si="59"/>
        <v>174.02</v>
      </c>
      <c r="BL258" s="14" t="s">
        <v>257</v>
      </c>
      <c r="BM258" s="161" t="s">
        <v>716</v>
      </c>
    </row>
    <row r="259" spans="1:65" s="2" customFormat="1" ht="16.5" customHeight="1">
      <c r="A259" s="26"/>
      <c r="B259" s="149"/>
      <c r="C259" s="167" t="s">
        <v>516</v>
      </c>
      <c r="D259" s="167" t="s">
        <v>362</v>
      </c>
      <c r="E259" s="168" t="s">
        <v>1092</v>
      </c>
      <c r="F259" s="169" t="s">
        <v>1093</v>
      </c>
      <c r="G259" s="170" t="s">
        <v>269</v>
      </c>
      <c r="H259" s="171">
        <v>7</v>
      </c>
      <c r="I259" s="172">
        <v>61.91</v>
      </c>
      <c r="J259" s="172">
        <f t="shared" si="50"/>
        <v>433.37</v>
      </c>
      <c r="K259" s="173"/>
      <c r="L259" s="174"/>
      <c r="M259" s="175" t="s">
        <v>1</v>
      </c>
      <c r="N259" s="176" t="s">
        <v>37</v>
      </c>
      <c r="O259" s="159">
        <v>0</v>
      </c>
      <c r="P259" s="159">
        <f t="shared" si="51"/>
        <v>0</v>
      </c>
      <c r="Q259" s="159">
        <v>0</v>
      </c>
      <c r="R259" s="159">
        <f t="shared" si="52"/>
        <v>0</v>
      </c>
      <c r="S259" s="159">
        <v>0</v>
      </c>
      <c r="T259" s="160">
        <f t="shared" si="53"/>
        <v>0</v>
      </c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R259" s="161" t="s">
        <v>288</v>
      </c>
      <c r="AT259" s="161" t="s">
        <v>362</v>
      </c>
      <c r="AU259" s="161" t="s">
        <v>83</v>
      </c>
      <c r="AY259" s="14" t="s">
        <v>226</v>
      </c>
      <c r="BE259" s="162">
        <f t="shared" si="54"/>
        <v>0</v>
      </c>
      <c r="BF259" s="162">
        <f t="shared" si="55"/>
        <v>433.37</v>
      </c>
      <c r="BG259" s="162">
        <f t="shared" si="56"/>
        <v>0</v>
      </c>
      <c r="BH259" s="162">
        <f t="shared" si="57"/>
        <v>0</v>
      </c>
      <c r="BI259" s="162">
        <f t="shared" si="58"/>
        <v>0</v>
      </c>
      <c r="BJ259" s="14" t="s">
        <v>83</v>
      </c>
      <c r="BK259" s="162">
        <f t="shared" si="59"/>
        <v>433.37</v>
      </c>
      <c r="BL259" s="14" t="s">
        <v>257</v>
      </c>
      <c r="BM259" s="161" t="s">
        <v>719</v>
      </c>
    </row>
    <row r="260" spans="1:65" s="2" customFormat="1" ht="16.5" customHeight="1">
      <c r="A260" s="26"/>
      <c r="B260" s="149"/>
      <c r="C260" s="150" t="s">
        <v>720</v>
      </c>
      <c r="D260" s="150" t="s">
        <v>229</v>
      </c>
      <c r="E260" s="151" t="s">
        <v>1094</v>
      </c>
      <c r="F260" s="152" t="s">
        <v>1095</v>
      </c>
      <c r="G260" s="153" t="s">
        <v>269</v>
      </c>
      <c r="H260" s="154">
        <v>14</v>
      </c>
      <c r="I260" s="155">
        <v>5.28</v>
      </c>
      <c r="J260" s="155">
        <f t="shared" si="50"/>
        <v>73.92</v>
      </c>
      <c r="K260" s="156"/>
      <c r="L260" s="27"/>
      <c r="M260" s="157" t="s">
        <v>1</v>
      </c>
      <c r="N260" s="158" t="s">
        <v>37</v>
      </c>
      <c r="O260" s="159">
        <v>0</v>
      </c>
      <c r="P260" s="159">
        <f t="shared" si="51"/>
        <v>0</v>
      </c>
      <c r="Q260" s="159">
        <v>0</v>
      </c>
      <c r="R260" s="159">
        <f t="shared" si="52"/>
        <v>0</v>
      </c>
      <c r="S260" s="159">
        <v>0</v>
      </c>
      <c r="T260" s="160">
        <f t="shared" si="53"/>
        <v>0</v>
      </c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R260" s="161" t="s">
        <v>257</v>
      </c>
      <c r="AT260" s="161" t="s">
        <v>229</v>
      </c>
      <c r="AU260" s="161" t="s">
        <v>83</v>
      </c>
      <c r="AY260" s="14" t="s">
        <v>226</v>
      </c>
      <c r="BE260" s="162">
        <f t="shared" si="54"/>
        <v>0</v>
      </c>
      <c r="BF260" s="162">
        <f t="shared" si="55"/>
        <v>73.92</v>
      </c>
      <c r="BG260" s="162">
        <f t="shared" si="56"/>
        <v>0</v>
      </c>
      <c r="BH260" s="162">
        <f t="shared" si="57"/>
        <v>0</v>
      </c>
      <c r="BI260" s="162">
        <f t="shared" si="58"/>
        <v>0</v>
      </c>
      <c r="BJ260" s="14" t="s">
        <v>83</v>
      </c>
      <c r="BK260" s="162">
        <f t="shared" si="59"/>
        <v>73.92</v>
      </c>
      <c r="BL260" s="14" t="s">
        <v>257</v>
      </c>
      <c r="BM260" s="161" t="s">
        <v>723</v>
      </c>
    </row>
    <row r="261" spans="1:65" s="2" customFormat="1" ht="24.2" customHeight="1">
      <c r="A261" s="26"/>
      <c r="B261" s="149"/>
      <c r="C261" s="167" t="s">
        <v>519</v>
      </c>
      <c r="D261" s="167" t="s">
        <v>362</v>
      </c>
      <c r="E261" s="168" t="s">
        <v>1096</v>
      </c>
      <c r="F261" s="169" t="s">
        <v>1097</v>
      </c>
      <c r="G261" s="170" t="s">
        <v>269</v>
      </c>
      <c r="H261" s="171">
        <v>14</v>
      </c>
      <c r="I261" s="172">
        <v>5.61</v>
      </c>
      <c r="J261" s="172">
        <f t="shared" si="50"/>
        <v>78.540000000000006</v>
      </c>
      <c r="K261" s="173"/>
      <c r="L261" s="174"/>
      <c r="M261" s="175" t="s">
        <v>1</v>
      </c>
      <c r="N261" s="176" t="s">
        <v>37</v>
      </c>
      <c r="O261" s="159">
        <v>0</v>
      </c>
      <c r="P261" s="159">
        <f t="shared" si="51"/>
        <v>0</v>
      </c>
      <c r="Q261" s="159">
        <v>0</v>
      </c>
      <c r="R261" s="159">
        <f t="shared" si="52"/>
        <v>0</v>
      </c>
      <c r="S261" s="159">
        <v>0</v>
      </c>
      <c r="T261" s="160">
        <f t="shared" si="53"/>
        <v>0</v>
      </c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R261" s="161" t="s">
        <v>288</v>
      </c>
      <c r="AT261" s="161" t="s">
        <v>362</v>
      </c>
      <c r="AU261" s="161" t="s">
        <v>83</v>
      </c>
      <c r="AY261" s="14" t="s">
        <v>226</v>
      </c>
      <c r="BE261" s="162">
        <f t="shared" si="54"/>
        <v>0</v>
      </c>
      <c r="BF261" s="162">
        <f t="shared" si="55"/>
        <v>78.540000000000006</v>
      </c>
      <c r="BG261" s="162">
        <f t="shared" si="56"/>
        <v>0</v>
      </c>
      <c r="BH261" s="162">
        <f t="shared" si="57"/>
        <v>0</v>
      </c>
      <c r="BI261" s="162">
        <f t="shared" si="58"/>
        <v>0</v>
      </c>
      <c r="BJ261" s="14" t="s">
        <v>83</v>
      </c>
      <c r="BK261" s="162">
        <f t="shared" si="59"/>
        <v>78.540000000000006</v>
      </c>
      <c r="BL261" s="14" t="s">
        <v>257</v>
      </c>
      <c r="BM261" s="161" t="s">
        <v>726</v>
      </c>
    </row>
    <row r="262" spans="1:65" s="2" customFormat="1" ht="16.5" customHeight="1">
      <c r="A262" s="26"/>
      <c r="B262" s="149"/>
      <c r="C262" s="150" t="s">
        <v>727</v>
      </c>
      <c r="D262" s="150" t="s">
        <v>229</v>
      </c>
      <c r="E262" s="151" t="s">
        <v>1098</v>
      </c>
      <c r="F262" s="152" t="s">
        <v>1099</v>
      </c>
      <c r="G262" s="153" t="s">
        <v>269</v>
      </c>
      <c r="H262" s="154">
        <v>7</v>
      </c>
      <c r="I262" s="155">
        <v>7.65</v>
      </c>
      <c r="J262" s="155">
        <f t="shared" si="50"/>
        <v>53.55</v>
      </c>
      <c r="K262" s="156"/>
      <c r="L262" s="27"/>
      <c r="M262" s="157" t="s">
        <v>1</v>
      </c>
      <c r="N262" s="158" t="s">
        <v>37</v>
      </c>
      <c r="O262" s="159">
        <v>0</v>
      </c>
      <c r="P262" s="159">
        <f t="shared" si="51"/>
        <v>0</v>
      </c>
      <c r="Q262" s="159">
        <v>0</v>
      </c>
      <c r="R262" s="159">
        <f t="shared" si="52"/>
        <v>0</v>
      </c>
      <c r="S262" s="159">
        <v>0</v>
      </c>
      <c r="T262" s="160">
        <f t="shared" si="53"/>
        <v>0</v>
      </c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R262" s="161" t="s">
        <v>257</v>
      </c>
      <c r="AT262" s="161" t="s">
        <v>229</v>
      </c>
      <c r="AU262" s="161" t="s">
        <v>83</v>
      </c>
      <c r="AY262" s="14" t="s">
        <v>226</v>
      </c>
      <c r="BE262" s="162">
        <f t="shared" si="54"/>
        <v>0</v>
      </c>
      <c r="BF262" s="162">
        <f t="shared" si="55"/>
        <v>53.55</v>
      </c>
      <c r="BG262" s="162">
        <f t="shared" si="56"/>
        <v>0</v>
      </c>
      <c r="BH262" s="162">
        <f t="shared" si="57"/>
        <v>0</v>
      </c>
      <c r="BI262" s="162">
        <f t="shared" si="58"/>
        <v>0</v>
      </c>
      <c r="BJ262" s="14" t="s">
        <v>83</v>
      </c>
      <c r="BK262" s="162">
        <f t="shared" si="59"/>
        <v>53.55</v>
      </c>
      <c r="BL262" s="14" t="s">
        <v>257</v>
      </c>
      <c r="BM262" s="161" t="s">
        <v>730</v>
      </c>
    </row>
    <row r="263" spans="1:65" s="2" customFormat="1" ht="24.2" customHeight="1">
      <c r="A263" s="26"/>
      <c r="B263" s="149"/>
      <c r="C263" s="167" t="s">
        <v>523</v>
      </c>
      <c r="D263" s="167" t="s">
        <v>362</v>
      </c>
      <c r="E263" s="168" t="s">
        <v>1100</v>
      </c>
      <c r="F263" s="169" t="s">
        <v>1101</v>
      </c>
      <c r="G263" s="170" t="s">
        <v>269</v>
      </c>
      <c r="H263" s="171">
        <v>7</v>
      </c>
      <c r="I263" s="172">
        <v>5.0599999999999996</v>
      </c>
      <c r="J263" s="172">
        <f t="shared" si="50"/>
        <v>35.42</v>
      </c>
      <c r="K263" s="173"/>
      <c r="L263" s="174"/>
      <c r="M263" s="175" t="s">
        <v>1</v>
      </c>
      <c r="N263" s="176" t="s">
        <v>37</v>
      </c>
      <c r="O263" s="159">
        <v>0</v>
      </c>
      <c r="P263" s="159">
        <f t="shared" si="51"/>
        <v>0</v>
      </c>
      <c r="Q263" s="159">
        <v>0</v>
      </c>
      <c r="R263" s="159">
        <f t="shared" si="52"/>
        <v>0</v>
      </c>
      <c r="S263" s="159">
        <v>0</v>
      </c>
      <c r="T263" s="160">
        <f t="shared" si="53"/>
        <v>0</v>
      </c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R263" s="161" t="s">
        <v>288</v>
      </c>
      <c r="AT263" s="161" t="s">
        <v>362</v>
      </c>
      <c r="AU263" s="161" t="s">
        <v>83</v>
      </c>
      <c r="AY263" s="14" t="s">
        <v>226</v>
      </c>
      <c r="BE263" s="162">
        <f t="shared" si="54"/>
        <v>0</v>
      </c>
      <c r="BF263" s="162">
        <f t="shared" si="55"/>
        <v>35.42</v>
      </c>
      <c r="BG263" s="162">
        <f t="shared" si="56"/>
        <v>0</v>
      </c>
      <c r="BH263" s="162">
        <f t="shared" si="57"/>
        <v>0</v>
      </c>
      <c r="BI263" s="162">
        <f t="shared" si="58"/>
        <v>0</v>
      </c>
      <c r="BJ263" s="14" t="s">
        <v>83</v>
      </c>
      <c r="BK263" s="162">
        <f t="shared" si="59"/>
        <v>35.42</v>
      </c>
      <c r="BL263" s="14" t="s">
        <v>257</v>
      </c>
      <c r="BM263" s="161" t="s">
        <v>733</v>
      </c>
    </row>
    <row r="264" spans="1:65" s="2" customFormat="1" ht="33" customHeight="1">
      <c r="A264" s="26"/>
      <c r="B264" s="149"/>
      <c r="C264" s="150" t="s">
        <v>734</v>
      </c>
      <c r="D264" s="150" t="s">
        <v>229</v>
      </c>
      <c r="E264" s="151" t="s">
        <v>1102</v>
      </c>
      <c r="F264" s="152" t="s">
        <v>1103</v>
      </c>
      <c r="G264" s="153" t="s">
        <v>269</v>
      </c>
      <c r="H264" s="154">
        <v>14</v>
      </c>
      <c r="I264" s="155">
        <v>8.61</v>
      </c>
      <c r="J264" s="155">
        <f t="shared" si="50"/>
        <v>120.54</v>
      </c>
      <c r="K264" s="156"/>
      <c r="L264" s="27"/>
      <c r="M264" s="157" t="s">
        <v>1</v>
      </c>
      <c r="N264" s="158" t="s">
        <v>37</v>
      </c>
      <c r="O264" s="159">
        <v>0</v>
      </c>
      <c r="P264" s="159">
        <f t="shared" si="51"/>
        <v>0</v>
      </c>
      <c r="Q264" s="159">
        <v>0</v>
      </c>
      <c r="R264" s="159">
        <f t="shared" si="52"/>
        <v>0</v>
      </c>
      <c r="S264" s="159">
        <v>0</v>
      </c>
      <c r="T264" s="160">
        <f t="shared" si="53"/>
        <v>0</v>
      </c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R264" s="161" t="s">
        <v>257</v>
      </c>
      <c r="AT264" s="161" t="s">
        <v>229</v>
      </c>
      <c r="AU264" s="161" t="s">
        <v>83</v>
      </c>
      <c r="AY264" s="14" t="s">
        <v>226</v>
      </c>
      <c r="BE264" s="162">
        <f t="shared" si="54"/>
        <v>0</v>
      </c>
      <c r="BF264" s="162">
        <f t="shared" si="55"/>
        <v>120.54</v>
      </c>
      <c r="BG264" s="162">
        <f t="shared" si="56"/>
        <v>0</v>
      </c>
      <c r="BH264" s="162">
        <f t="shared" si="57"/>
        <v>0</v>
      </c>
      <c r="BI264" s="162">
        <f t="shared" si="58"/>
        <v>0</v>
      </c>
      <c r="BJ264" s="14" t="s">
        <v>83</v>
      </c>
      <c r="BK264" s="162">
        <f t="shared" si="59"/>
        <v>120.54</v>
      </c>
      <c r="BL264" s="14" t="s">
        <v>257</v>
      </c>
      <c r="BM264" s="161" t="s">
        <v>737</v>
      </c>
    </row>
    <row r="265" spans="1:65" s="2" customFormat="1" ht="24.2" customHeight="1">
      <c r="A265" s="26"/>
      <c r="B265" s="149"/>
      <c r="C265" s="167" t="s">
        <v>526</v>
      </c>
      <c r="D265" s="167" t="s">
        <v>362</v>
      </c>
      <c r="E265" s="168" t="s">
        <v>1104</v>
      </c>
      <c r="F265" s="169" t="s">
        <v>1105</v>
      </c>
      <c r="G265" s="170" t="s">
        <v>269</v>
      </c>
      <c r="H265" s="171">
        <v>7</v>
      </c>
      <c r="I265" s="172">
        <v>41.49</v>
      </c>
      <c r="J265" s="172">
        <f t="shared" si="50"/>
        <v>290.43</v>
      </c>
      <c r="K265" s="173"/>
      <c r="L265" s="174"/>
      <c r="M265" s="175" t="s">
        <v>1</v>
      </c>
      <c r="N265" s="176" t="s">
        <v>37</v>
      </c>
      <c r="O265" s="159">
        <v>0</v>
      </c>
      <c r="P265" s="159">
        <f t="shared" si="51"/>
        <v>0</v>
      </c>
      <c r="Q265" s="159">
        <v>0</v>
      </c>
      <c r="R265" s="159">
        <f t="shared" si="52"/>
        <v>0</v>
      </c>
      <c r="S265" s="159">
        <v>0</v>
      </c>
      <c r="T265" s="160">
        <f t="shared" si="53"/>
        <v>0</v>
      </c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R265" s="161" t="s">
        <v>288</v>
      </c>
      <c r="AT265" s="161" t="s">
        <v>362</v>
      </c>
      <c r="AU265" s="161" t="s">
        <v>83</v>
      </c>
      <c r="AY265" s="14" t="s">
        <v>226</v>
      </c>
      <c r="BE265" s="162">
        <f t="shared" si="54"/>
        <v>0</v>
      </c>
      <c r="BF265" s="162">
        <f t="shared" si="55"/>
        <v>290.43</v>
      </c>
      <c r="BG265" s="162">
        <f t="shared" si="56"/>
        <v>0</v>
      </c>
      <c r="BH265" s="162">
        <f t="shared" si="57"/>
        <v>0</v>
      </c>
      <c r="BI265" s="162">
        <f t="shared" si="58"/>
        <v>0</v>
      </c>
      <c r="BJ265" s="14" t="s">
        <v>83</v>
      </c>
      <c r="BK265" s="162">
        <f t="shared" si="59"/>
        <v>290.43</v>
      </c>
      <c r="BL265" s="14" t="s">
        <v>257</v>
      </c>
      <c r="BM265" s="161" t="s">
        <v>740</v>
      </c>
    </row>
    <row r="266" spans="1:65" s="2" customFormat="1" ht="24.2" customHeight="1">
      <c r="A266" s="26"/>
      <c r="B266" s="149"/>
      <c r="C266" s="167" t="s">
        <v>741</v>
      </c>
      <c r="D266" s="167" t="s">
        <v>362</v>
      </c>
      <c r="E266" s="168" t="s">
        <v>1106</v>
      </c>
      <c r="F266" s="169" t="s">
        <v>1107</v>
      </c>
      <c r="G266" s="170" t="s">
        <v>269</v>
      </c>
      <c r="H266" s="171">
        <v>7</v>
      </c>
      <c r="I266" s="172">
        <v>36.43</v>
      </c>
      <c r="J266" s="172">
        <f t="shared" si="50"/>
        <v>255.01</v>
      </c>
      <c r="K266" s="173"/>
      <c r="L266" s="174"/>
      <c r="M266" s="175" t="s">
        <v>1</v>
      </c>
      <c r="N266" s="176" t="s">
        <v>37</v>
      </c>
      <c r="O266" s="159">
        <v>0</v>
      </c>
      <c r="P266" s="159">
        <f t="shared" si="51"/>
        <v>0</v>
      </c>
      <c r="Q266" s="159">
        <v>0</v>
      </c>
      <c r="R266" s="159">
        <f t="shared" si="52"/>
        <v>0</v>
      </c>
      <c r="S266" s="159">
        <v>0</v>
      </c>
      <c r="T266" s="160">
        <f t="shared" si="53"/>
        <v>0</v>
      </c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R266" s="161" t="s">
        <v>288</v>
      </c>
      <c r="AT266" s="161" t="s">
        <v>362</v>
      </c>
      <c r="AU266" s="161" t="s">
        <v>83</v>
      </c>
      <c r="AY266" s="14" t="s">
        <v>226</v>
      </c>
      <c r="BE266" s="162">
        <f t="shared" si="54"/>
        <v>0</v>
      </c>
      <c r="BF266" s="162">
        <f t="shared" si="55"/>
        <v>255.01</v>
      </c>
      <c r="BG266" s="162">
        <f t="shared" si="56"/>
        <v>0</v>
      </c>
      <c r="BH266" s="162">
        <f t="shared" si="57"/>
        <v>0</v>
      </c>
      <c r="BI266" s="162">
        <f t="shared" si="58"/>
        <v>0</v>
      </c>
      <c r="BJ266" s="14" t="s">
        <v>83</v>
      </c>
      <c r="BK266" s="162">
        <f t="shared" si="59"/>
        <v>255.01</v>
      </c>
      <c r="BL266" s="14" t="s">
        <v>257</v>
      </c>
      <c r="BM266" s="161" t="s">
        <v>744</v>
      </c>
    </row>
    <row r="267" spans="1:65" s="2" customFormat="1" ht="16.5" customHeight="1">
      <c r="A267" s="26"/>
      <c r="B267" s="149"/>
      <c r="C267" s="150" t="s">
        <v>530</v>
      </c>
      <c r="D267" s="150" t="s">
        <v>229</v>
      </c>
      <c r="E267" s="151" t="s">
        <v>1108</v>
      </c>
      <c r="F267" s="152" t="s">
        <v>1109</v>
      </c>
      <c r="G267" s="153" t="s">
        <v>269</v>
      </c>
      <c r="H267" s="154">
        <v>7</v>
      </c>
      <c r="I267" s="155">
        <v>15.27</v>
      </c>
      <c r="J267" s="155">
        <f t="shared" si="50"/>
        <v>106.89</v>
      </c>
      <c r="K267" s="156"/>
      <c r="L267" s="27"/>
      <c r="M267" s="157" t="s">
        <v>1</v>
      </c>
      <c r="N267" s="158" t="s">
        <v>37</v>
      </c>
      <c r="O267" s="159">
        <v>0</v>
      </c>
      <c r="P267" s="159">
        <f t="shared" si="51"/>
        <v>0</v>
      </c>
      <c r="Q267" s="159">
        <v>0</v>
      </c>
      <c r="R267" s="159">
        <f t="shared" si="52"/>
        <v>0</v>
      </c>
      <c r="S267" s="159">
        <v>0</v>
      </c>
      <c r="T267" s="160">
        <f t="shared" si="53"/>
        <v>0</v>
      </c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R267" s="161" t="s">
        <v>257</v>
      </c>
      <c r="AT267" s="161" t="s">
        <v>229</v>
      </c>
      <c r="AU267" s="161" t="s">
        <v>83</v>
      </c>
      <c r="AY267" s="14" t="s">
        <v>226</v>
      </c>
      <c r="BE267" s="162">
        <f t="shared" si="54"/>
        <v>0</v>
      </c>
      <c r="BF267" s="162">
        <f t="shared" si="55"/>
        <v>106.89</v>
      </c>
      <c r="BG267" s="162">
        <f t="shared" si="56"/>
        <v>0</v>
      </c>
      <c r="BH267" s="162">
        <f t="shared" si="57"/>
        <v>0</v>
      </c>
      <c r="BI267" s="162">
        <f t="shared" si="58"/>
        <v>0</v>
      </c>
      <c r="BJ267" s="14" t="s">
        <v>83</v>
      </c>
      <c r="BK267" s="162">
        <f t="shared" si="59"/>
        <v>106.89</v>
      </c>
      <c r="BL267" s="14" t="s">
        <v>257</v>
      </c>
      <c r="BM267" s="161" t="s">
        <v>747</v>
      </c>
    </row>
    <row r="268" spans="1:65" s="2" customFormat="1" ht="21.75" customHeight="1">
      <c r="A268" s="26"/>
      <c r="B268" s="149"/>
      <c r="C268" s="167" t="s">
        <v>748</v>
      </c>
      <c r="D268" s="167" t="s">
        <v>362</v>
      </c>
      <c r="E268" s="168" t="s">
        <v>1110</v>
      </c>
      <c r="F268" s="169" t="s">
        <v>1111</v>
      </c>
      <c r="G268" s="170" t="s">
        <v>269</v>
      </c>
      <c r="H268" s="171">
        <v>7</v>
      </c>
      <c r="I268" s="172">
        <v>50.25</v>
      </c>
      <c r="J268" s="172">
        <f t="shared" si="50"/>
        <v>351.75</v>
      </c>
      <c r="K268" s="173"/>
      <c r="L268" s="174"/>
      <c r="M268" s="175" t="s">
        <v>1</v>
      </c>
      <c r="N268" s="176" t="s">
        <v>37</v>
      </c>
      <c r="O268" s="159">
        <v>0</v>
      </c>
      <c r="P268" s="159">
        <f t="shared" si="51"/>
        <v>0</v>
      </c>
      <c r="Q268" s="159">
        <v>0</v>
      </c>
      <c r="R268" s="159">
        <f t="shared" si="52"/>
        <v>0</v>
      </c>
      <c r="S268" s="159">
        <v>0</v>
      </c>
      <c r="T268" s="160">
        <f t="shared" si="53"/>
        <v>0</v>
      </c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R268" s="161" t="s">
        <v>288</v>
      </c>
      <c r="AT268" s="161" t="s">
        <v>362</v>
      </c>
      <c r="AU268" s="161" t="s">
        <v>83</v>
      </c>
      <c r="AY268" s="14" t="s">
        <v>226</v>
      </c>
      <c r="BE268" s="162">
        <f t="shared" si="54"/>
        <v>0</v>
      </c>
      <c r="BF268" s="162">
        <f t="shared" si="55"/>
        <v>351.75</v>
      </c>
      <c r="BG268" s="162">
        <f t="shared" si="56"/>
        <v>0</v>
      </c>
      <c r="BH268" s="162">
        <f t="shared" si="57"/>
        <v>0</v>
      </c>
      <c r="BI268" s="162">
        <f t="shared" si="58"/>
        <v>0</v>
      </c>
      <c r="BJ268" s="14" t="s">
        <v>83</v>
      </c>
      <c r="BK268" s="162">
        <f t="shared" si="59"/>
        <v>351.75</v>
      </c>
      <c r="BL268" s="14" t="s">
        <v>257</v>
      </c>
      <c r="BM268" s="161" t="s">
        <v>751</v>
      </c>
    </row>
    <row r="269" spans="1:65" s="2" customFormat="1" ht="24.2" customHeight="1">
      <c r="A269" s="26"/>
      <c r="B269" s="149"/>
      <c r="C269" s="150" t="s">
        <v>533</v>
      </c>
      <c r="D269" s="150" t="s">
        <v>229</v>
      </c>
      <c r="E269" s="151" t="s">
        <v>1112</v>
      </c>
      <c r="F269" s="152" t="s">
        <v>1113</v>
      </c>
      <c r="G269" s="153" t="s">
        <v>269</v>
      </c>
      <c r="H269" s="154">
        <v>7</v>
      </c>
      <c r="I269" s="155">
        <v>8.42</v>
      </c>
      <c r="J269" s="155">
        <f t="shared" si="50"/>
        <v>58.94</v>
      </c>
      <c r="K269" s="156"/>
      <c r="L269" s="27"/>
      <c r="M269" s="157" t="s">
        <v>1</v>
      </c>
      <c r="N269" s="158" t="s">
        <v>37</v>
      </c>
      <c r="O269" s="159">
        <v>0</v>
      </c>
      <c r="P269" s="159">
        <f t="shared" si="51"/>
        <v>0</v>
      </c>
      <c r="Q269" s="159">
        <v>0</v>
      </c>
      <c r="R269" s="159">
        <f t="shared" si="52"/>
        <v>0</v>
      </c>
      <c r="S269" s="159">
        <v>0</v>
      </c>
      <c r="T269" s="160">
        <f t="shared" si="53"/>
        <v>0</v>
      </c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R269" s="161" t="s">
        <v>257</v>
      </c>
      <c r="AT269" s="161" t="s">
        <v>229</v>
      </c>
      <c r="AU269" s="161" t="s">
        <v>83</v>
      </c>
      <c r="AY269" s="14" t="s">
        <v>226</v>
      </c>
      <c r="BE269" s="162">
        <f t="shared" si="54"/>
        <v>0</v>
      </c>
      <c r="BF269" s="162">
        <f t="shared" si="55"/>
        <v>58.94</v>
      </c>
      <c r="BG269" s="162">
        <f t="shared" si="56"/>
        <v>0</v>
      </c>
      <c r="BH269" s="162">
        <f t="shared" si="57"/>
        <v>0</v>
      </c>
      <c r="BI269" s="162">
        <f t="shared" si="58"/>
        <v>0</v>
      </c>
      <c r="BJ269" s="14" t="s">
        <v>83</v>
      </c>
      <c r="BK269" s="162">
        <f t="shared" si="59"/>
        <v>58.94</v>
      </c>
      <c r="BL269" s="14" t="s">
        <v>257</v>
      </c>
      <c r="BM269" s="161" t="s">
        <v>754</v>
      </c>
    </row>
    <row r="270" spans="1:65" s="2" customFormat="1" ht="21.75" customHeight="1">
      <c r="A270" s="26"/>
      <c r="B270" s="149"/>
      <c r="C270" s="167" t="s">
        <v>755</v>
      </c>
      <c r="D270" s="167" t="s">
        <v>362</v>
      </c>
      <c r="E270" s="168" t="s">
        <v>1114</v>
      </c>
      <c r="F270" s="169" t="s">
        <v>1115</v>
      </c>
      <c r="G270" s="170" t="s">
        <v>269</v>
      </c>
      <c r="H270" s="171">
        <v>7</v>
      </c>
      <c r="I270" s="172">
        <v>8.9499999999999993</v>
      </c>
      <c r="J270" s="172">
        <f t="shared" si="50"/>
        <v>62.65</v>
      </c>
      <c r="K270" s="173"/>
      <c r="L270" s="174"/>
      <c r="M270" s="175" t="s">
        <v>1</v>
      </c>
      <c r="N270" s="176" t="s">
        <v>37</v>
      </c>
      <c r="O270" s="159">
        <v>0</v>
      </c>
      <c r="P270" s="159">
        <f t="shared" si="51"/>
        <v>0</v>
      </c>
      <c r="Q270" s="159">
        <v>0</v>
      </c>
      <c r="R270" s="159">
        <f t="shared" si="52"/>
        <v>0</v>
      </c>
      <c r="S270" s="159">
        <v>0</v>
      </c>
      <c r="T270" s="160">
        <f t="shared" si="53"/>
        <v>0</v>
      </c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R270" s="161" t="s">
        <v>288</v>
      </c>
      <c r="AT270" s="161" t="s">
        <v>362</v>
      </c>
      <c r="AU270" s="161" t="s">
        <v>83</v>
      </c>
      <c r="AY270" s="14" t="s">
        <v>226</v>
      </c>
      <c r="BE270" s="162">
        <f t="shared" si="54"/>
        <v>0</v>
      </c>
      <c r="BF270" s="162">
        <f t="shared" si="55"/>
        <v>62.65</v>
      </c>
      <c r="BG270" s="162">
        <f t="shared" si="56"/>
        <v>0</v>
      </c>
      <c r="BH270" s="162">
        <f t="shared" si="57"/>
        <v>0</v>
      </c>
      <c r="BI270" s="162">
        <f t="shared" si="58"/>
        <v>0</v>
      </c>
      <c r="BJ270" s="14" t="s">
        <v>83</v>
      </c>
      <c r="BK270" s="162">
        <f t="shared" si="59"/>
        <v>62.65</v>
      </c>
      <c r="BL270" s="14" t="s">
        <v>257</v>
      </c>
      <c r="BM270" s="161" t="s">
        <v>758</v>
      </c>
    </row>
    <row r="271" spans="1:65" s="2" customFormat="1" ht="33" customHeight="1">
      <c r="A271" s="26"/>
      <c r="B271" s="149"/>
      <c r="C271" s="150" t="s">
        <v>537</v>
      </c>
      <c r="D271" s="150" t="s">
        <v>229</v>
      </c>
      <c r="E271" s="151" t="s">
        <v>1116</v>
      </c>
      <c r="F271" s="152" t="s">
        <v>1117</v>
      </c>
      <c r="G271" s="153" t="s">
        <v>269</v>
      </c>
      <c r="H271" s="154">
        <v>7</v>
      </c>
      <c r="I271" s="155">
        <v>9.26</v>
      </c>
      <c r="J271" s="155">
        <f t="shared" si="50"/>
        <v>64.819999999999993</v>
      </c>
      <c r="K271" s="156"/>
      <c r="L271" s="27"/>
      <c r="M271" s="157" t="s">
        <v>1</v>
      </c>
      <c r="N271" s="158" t="s">
        <v>37</v>
      </c>
      <c r="O271" s="159">
        <v>0</v>
      </c>
      <c r="P271" s="159">
        <f t="shared" si="51"/>
        <v>0</v>
      </c>
      <c r="Q271" s="159">
        <v>0</v>
      </c>
      <c r="R271" s="159">
        <f t="shared" si="52"/>
        <v>0</v>
      </c>
      <c r="S271" s="159">
        <v>0</v>
      </c>
      <c r="T271" s="160">
        <f t="shared" si="53"/>
        <v>0</v>
      </c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R271" s="161" t="s">
        <v>257</v>
      </c>
      <c r="AT271" s="161" t="s">
        <v>229</v>
      </c>
      <c r="AU271" s="161" t="s">
        <v>83</v>
      </c>
      <c r="AY271" s="14" t="s">
        <v>226</v>
      </c>
      <c r="BE271" s="162">
        <f t="shared" si="54"/>
        <v>0</v>
      </c>
      <c r="BF271" s="162">
        <f t="shared" si="55"/>
        <v>64.819999999999993</v>
      </c>
      <c r="BG271" s="162">
        <f t="shared" si="56"/>
        <v>0</v>
      </c>
      <c r="BH271" s="162">
        <f t="shared" si="57"/>
        <v>0</v>
      </c>
      <c r="BI271" s="162">
        <f t="shared" si="58"/>
        <v>0</v>
      </c>
      <c r="BJ271" s="14" t="s">
        <v>83</v>
      </c>
      <c r="BK271" s="162">
        <f t="shared" si="59"/>
        <v>64.819999999999993</v>
      </c>
      <c r="BL271" s="14" t="s">
        <v>257</v>
      </c>
      <c r="BM271" s="161" t="s">
        <v>761</v>
      </c>
    </row>
    <row r="272" spans="1:65" s="2" customFormat="1" ht="24.2" customHeight="1">
      <c r="A272" s="26"/>
      <c r="B272" s="149"/>
      <c r="C272" s="167" t="s">
        <v>762</v>
      </c>
      <c r="D272" s="167" t="s">
        <v>362</v>
      </c>
      <c r="E272" s="168" t="s">
        <v>1118</v>
      </c>
      <c r="F272" s="169" t="s">
        <v>1119</v>
      </c>
      <c r="G272" s="170" t="s">
        <v>269</v>
      </c>
      <c r="H272" s="171">
        <v>7</v>
      </c>
      <c r="I272" s="172">
        <v>13.92</v>
      </c>
      <c r="J272" s="172">
        <f t="shared" si="50"/>
        <v>97.44</v>
      </c>
      <c r="K272" s="173"/>
      <c r="L272" s="174"/>
      <c r="M272" s="175" t="s">
        <v>1</v>
      </c>
      <c r="N272" s="176" t="s">
        <v>37</v>
      </c>
      <c r="O272" s="159">
        <v>0</v>
      </c>
      <c r="P272" s="159">
        <f t="shared" si="51"/>
        <v>0</v>
      </c>
      <c r="Q272" s="159">
        <v>0</v>
      </c>
      <c r="R272" s="159">
        <f t="shared" si="52"/>
        <v>0</v>
      </c>
      <c r="S272" s="159">
        <v>0</v>
      </c>
      <c r="T272" s="160">
        <f t="shared" si="53"/>
        <v>0</v>
      </c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R272" s="161" t="s">
        <v>288</v>
      </c>
      <c r="AT272" s="161" t="s">
        <v>362</v>
      </c>
      <c r="AU272" s="161" t="s">
        <v>83</v>
      </c>
      <c r="AY272" s="14" t="s">
        <v>226</v>
      </c>
      <c r="BE272" s="162">
        <f t="shared" si="54"/>
        <v>0</v>
      </c>
      <c r="BF272" s="162">
        <f t="shared" si="55"/>
        <v>97.44</v>
      </c>
      <c r="BG272" s="162">
        <f t="shared" si="56"/>
        <v>0</v>
      </c>
      <c r="BH272" s="162">
        <f t="shared" si="57"/>
        <v>0</v>
      </c>
      <c r="BI272" s="162">
        <f t="shared" si="58"/>
        <v>0</v>
      </c>
      <c r="BJ272" s="14" t="s">
        <v>83</v>
      </c>
      <c r="BK272" s="162">
        <f t="shared" si="59"/>
        <v>97.44</v>
      </c>
      <c r="BL272" s="14" t="s">
        <v>257</v>
      </c>
      <c r="BM272" s="161" t="s">
        <v>765</v>
      </c>
    </row>
    <row r="273" spans="1:65" s="2" customFormat="1" ht="24.2" customHeight="1">
      <c r="A273" s="26"/>
      <c r="B273" s="149"/>
      <c r="C273" s="150" t="s">
        <v>540</v>
      </c>
      <c r="D273" s="150" t="s">
        <v>229</v>
      </c>
      <c r="E273" s="151" t="s">
        <v>1120</v>
      </c>
      <c r="F273" s="152" t="s">
        <v>1121</v>
      </c>
      <c r="G273" s="153" t="s">
        <v>269</v>
      </c>
      <c r="H273" s="154">
        <v>14</v>
      </c>
      <c r="I273" s="155">
        <v>8.4700000000000006</v>
      </c>
      <c r="J273" s="155">
        <f t="shared" si="50"/>
        <v>118.58</v>
      </c>
      <c r="K273" s="156"/>
      <c r="L273" s="27"/>
      <c r="M273" s="157" t="s">
        <v>1</v>
      </c>
      <c r="N273" s="158" t="s">
        <v>37</v>
      </c>
      <c r="O273" s="159">
        <v>0</v>
      </c>
      <c r="P273" s="159">
        <f t="shared" si="51"/>
        <v>0</v>
      </c>
      <c r="Q273" s="159">
        <v>0</v>
      </c>
      <c r="R273" s="159">
        <f t="shared" si="52"/>
        <v>0</v>
      </c>
      <c r="S273" s="159">
        <v>0</v>
      </c>
      <c r="T273" s="160">
        <f t="shared" si="53"/>
        <v>0</v>
      </c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R273" s="161" t="s">
        <v>257</v>
      </c>
      <c r="AT273" s="161" t="s">
        <v>229</v>
      </c>
      <c r="AU273" s="161" t="s">
        <v>83</v>
      </c>
      <c r="AY273" s="14" t="s">
        <v>226</v>
      </c>
      <c r="BE273" s="162">
        <f t="shared" si="54"/>
        <v>0</v>
      </c>
      <c r="BF273" s="162">
        <f t="shared" si="55"/>
        <v>118.58</v>
      </c>
      <c r="BG273" s="162">
        <f t="shared" si="56"/>
        <v>0</v>
      </c>
      <c r="BH273" s="162">
        <f t="shared" si="57"/>
        <v>0</v>
      </c>
      <c r="BI273" s="162">
        <f t="shared" si="58"/>
        <v>0</v>
      </c>
      <c r="BJ273" s="14" t="s">
        <v>83</v>
      </c>
      <c r="BK273" s="162">
        <f t="shared" si="59"/>
        <v>118.58</v>
      </c>
      <c r="BL273" s="14" t="s">
        <v>257</v>
      </c>
      <c r="BM273" s="161" t="s">
        <v>768</v>
      </c>
    </row>
    <row r="274" spans="1:65" s="2" customFormat="1" ht="24.2" customHeight="1">
      <c r="A274" s="26"/>
      <c r="B274" s="149"/>
      <c r="C274" s="167" t="s">
        <v>769</v>
      </c>
      <c r="D274" s="167" t="s">
        <v>362</v>
      </c>
      <c r="E274" s="168" t="s">
        <v>1122</v>
      </c>
      <c r="F274" s="169" t="s">
        <v>1123</v>
      </c>
      <c r="G274" s="170" t="s">
        <v>269</v>
      </c>
      <c r="H274" s="171">
        <v>14</v>
      </c>
      <c r="I274" s="172">
        <v>5.5</v>
      </c>
      <c r="J274" s="172">
        <f t="shared" si="50"/>
        <v>77</v>
      </c>
      <c r="K274" s="173"/>
      <c r="L274" s="174"/>
      <c r="M274" s="175" t="s">
        <v>1</v>
      </c>
      <c r="N274" s="176" t="s">
        <v>37</v>
      </c>
      <c r="O274" s="159">
        <v>0</v>
      </c>
      <c r="P274" s="159">
        <f t="shared" si="51"/>
        <v>0</v>
      </c>
      <c r="Q274" s="159">
        <v>0</v>
      </c>
      <c r="R274" s="159">
        <f t="shared" si="52"/>
        <v>0</v>
      </c>
      <c r="S274" s="159">
        <v>0</v>
      </c>
      <c r="T274" s="160">
        <f t="shared" si="53"/>
        <v>0</v>
      </c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R274" s="161" t="s">
        <v>288</v>
      </c>
      <c r="AT274" s="161" t="s">
        <v>362</v>
      </c>
      <c r="AU274" s="161" t="s">
        <v>83</v>
      </c>
      <c r="AY274" s="14" t="s">
        <v>226</v>
      </c>
      <c r="BE274" s="162">
        <f t="shared" si="54"/>
        <v>0</v>
      </c>
      <c r="BF274" s="162">
        <f t="shared" si="55"/>
        <v>77</v>
      </c>
      <c r="BG274" s="162">
        <f t="shared" si="56"/>
        <v>0</v>
      </c>
      <c r="BH274" s="162">
        <f t="shared" si="57"/>
        <v>0</v>
      </c>
      <c r="BI274" s="162">
        <f t="shared" si="58"/>
        <v>0</v>
      </c>
      <c r="BJ274" s="14" t="s">
        <v>83</v>
      </c>
      <c r="BK274" s="162">
        <f t="shared" si="59"/>
        <v>77</v>
      </c>
      <c r="BL274" s="14" t="s">
        <v>257</v>
      </c>
      <c r="BM274" s="161" t="s">
        <v>772</v>
      </c>
    </row>
    <row r="275" spans="1:65" s="2" customFormat="1" ht="24.2" customHeight="1">
      <c r="A275" s="26"/>
      <c r="B275" s="149"/>
      <c r="C275" s="150" t="s">
        <v>544</v>
      </c>
      <c r="D275" s="150" t="s">
        <v>229</v>
      </c>
      <c r="E275" s="151" t="s">
        <v>1124</v>
      </c>
      <c r="F275" s="152" t="s">
        <v>1125</v>
      </c>
      <c r="G275" s="153" t="s">
        <v>269</v>
      </c>
      <c r="H275" s="154">
        <v>7</v>
      </c>
      <c r="I275" s="155">
        <v>10.69</v>
      </c>
      <c r="J275" s="155">
        <f t="shared" si="50"/>
        <v>74.83</v>
      </c>
      <c r="K275" s="156"/>
      <c r="L275" s="27"/>
      <c r="M275" s="157" t="s">
        <v>1</v>
      </c>
      <c r="N275" s="158" t="s">
        <v>37</v>
      </c>
      <c r="O275" s="159">
        <v>0</v>
      </c>
      <c r="P275" s="159">
        <f t="shared" si="51"/>
        <v>0</v>
      </c>
      <c r="Q275" s="159">
        <v>0</v>
      </c>
      <c r="R275" s="159">
        <f t="shared" si="52"/>
        <v>0</v>
      </c>
      <c r="S275" s="159">
        <v>0</v>
      </c>
      <c r="T275" s="160">
        <f t="shared" si="53"/>
        <v>0</v>
      </c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R275" s="161" t="s">
        <v>257</v>
      </c>
      <c r="AT275" s="161" t="s">
        <v>229</v>
      </c>
      <c r="AU275" s="161" t="s">
        <v>83</v>
      </c>
      <c r="AY275" s="14" t="s">
        <v>226</v>
      </c>
      <c r="BE275" s="162">
        <f t="shared" si="54"/>
        <v>0</v>
      </c>
      <c r="BF275" s="162">
        <f t="shared" si="55"/>
        <v>74.83</v>
      </c>
      <c r="BG275" s="162">
        <f t="shared" si="56"/>
        <v>0</v>
      </c>
      <c r="BH275" s="162">
        <f t="shared" si="57"/>
        <v>0</v>
      </c>
      <c r="BI275" s="162">
        <f t="shared" si="58"/>
        <v>0</v>
      </c>
      <c r="BJ275" s="14" t="s">
        <v>83</v>
      </c>
      <c r="BK275" s="162">
        <f t="shared" si="59"/>
        <v>74.83</v>
      </c>
      <c r="BL275" s="14" t="s">
        <v>257</v>
      </c>
      <c r="BM275" s="161" t="s">
        <v>777</v>
      </c>
    </row>
    <row r="276" spans="1:65" s="2" customFormat="1" ht="37.9" customHeight="1">
      <c r="A276" s="26"/>
      <c r="B276" s="149"/>
      <c r="C276" s="167" t="s">
        <v>778</v>
      </c>
      <c r="D276" s="167" t="s">
        <v>362</v>
      </c>
      <c r="E276" s="168" t="s">
        <v>1126</v>
      </c>
      <c r="F276" s="169" t="s">
        <v>1127</v>
      </c>
      <c r="G276" s="170" t="s">
        <v>269</v>
      </c>
      <c r="H276" s="171">
        <v>7</v>
      </c>
      <c r="I276" s="172">
        <v>51.79</v>
      </c>
      <c r="J276" s="172">
        <f t="shared" si="50"/>
        <v>362.53</v>
      </c>
      <c r="K276" s="173"/>
      <c r="L276" s="174"/>
      <c r="M276" s="175" t="s">
        <v>1</v>
      </c>
      <c r="N276" s="176" t="s">
        <v>37</v>
      </c>
      <c r="O276" s="159">
        <v>0</v>
      </c>
      <c r="P276" s="159">
        <f t="shared" si="51"/>
        <v>0</v>
      </c>
      <c r="Q276" s="159">
        <v>0</v>
      </c>
      <c r="R276" s="159">
        <f t="shared" si="52"/>
        <v>0</v>
      </c>
      <c r="S276" s="159">
        <v>0</v>
      </c>
      <c r="T276" s="160">
        <f t="shared" si="53"/>
        <v>0</v>
      </c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R276" s="161" t="s">
        <v>288</v>
      </c>
      <c r="AT276" s="161" t="s">
        <v>362</v>
      </c>
      <c r="AU276" s="161" t="s">
        <v>83</v>
      </c>
      <c r="AY276" s="14" t="s">
        <v>226</v>
      </c>
      <c r="BE276" s="162">
        <f t="shared" si="54"/>
        <v>0</v>
      </c>
      <c r="BF276" s="162">
        <f t="shared" si="55"/>
        <v>362.53</v>
      </c>
      <c r="BG276" s="162">
        <f t="shared" si="56"/>
        <v>0</v>
      </c>
      <c r="BH276" s="162">
        <f t="shared" si="57"/>
        <v>0</v>
      </c>
      <c r="BI276" s="162">
        <f t="shared" si="58"/>
        <v>0</v>
      </c>
      <c r="BJ276" s="14" t="s">
        <v>83</v>
      </c>
      <c r="BK276" s="162">
        <f t="shared" si="59"/>
        <v>362.53</v>
      </c>
      <c r="BL276" s="14" t="s">
        <v>257</v>
      </c>
      <c r="BM276" s="161" t="s">
        <v>781</v>
      </c>
    </row>
    <row r="277" spans="1:65" s="2" customFormat="1" ht="24.2" customHeight="1">
      <c r="A277" s="26"/>
      <c r="B277" s="149"/>
      <c r="C277" s="150" t="s">
        <v>547</v>
      </c>
      <c r="D277" s="150" t="s">
        <v>229</v>
      </c>
      <c r="E277" s="151" t="s">
        <v>1128</v>
      </c>
      <c r="F277" s="152" t="s">
        <v>1129</v>
      </c>
      <c r="G277" s="153" t="s">
        <v>242</v>
      </c>
      <c r="H277" s="154">
        <v>0.63800000000000001</v>
      </c>
      <c r="I277" s="155">
        <v>29.1</v>
      </c>
      <c r="J277" s="155">
        <f t="shared" si="50"/>
        <v>18.57</v>
      </c>
      <c r="K277" s="156"/>
      <c r="L277" s="27"/>
      <c r="M277" s="157" t="s">
        <v>1</v>
      </c>
      <c r="N277" s="158" t="s">
        <v>37</v>
      </c>
      <c r="O277" s="159">
        <v>0</v>
      </c>
      <c r="P277" s="159">
        <f t="shared" si="51"/>
        <v>0</v>
      </c>
      <c r="Q277" s="159">
        <v>0</v>
      </c>
      <c r="R277" s="159">
        <f t="shared" si="52"/>
        <v>0</v>
      </c>
      <c r="S277" s="159">
        <v>0</v>
      </c>
      <c r="T277" s="160">
        <f t="shared" si="53"/>
        <v>0</v>
      </c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R277" s="161" t="s">
        <v>257</v>
      </c>
      <c r="AT277" s="161" t="s">
        <v>229</v>
      </c>
      <c r="AU277" s="161" t="s">
        <v>83</v>
      </c>
      <c r="AY277" s="14" t="s">
        <v>226</v>
      </c>
      <c r="BE277" s="162">
        <f t="shared" si="54"/>
        <v>0</v>
      </c>
      <c r="BF277" s="162">
        <f t="shared" si="55"/>
        <v>18.57</v>
      </c>
      <c r="BG277" s="162">
        <f t="shared" si="56"/>
        <v>0</v>
      </c>
      <c r="BH277" s="162">
        <f t="shared" si="57"/>
        <v>0</v>
      </c>
      <c r="BI277" s="162">
        <f t="shared" si="58"/>
        <v>0</v>
      </c>
      <c r="BJ277" s="14" t="s">
        <v>83</v>
      </c>
      <c r="BK277" s="162">
        <f t="shared" si="59"/>
        <v>18.57</v>
      </c>
      <c r="BL277" s="14" t="s">
        <v>257</v>
      </c>
      <c r="BM277" s="161" t="s">
        <v>784</v>
      </c>
    </row>
    <row r="278" spans="1:65" s="12" customFormat="1" ht="22.9" customHeight="1">
      <c r="B278" s="137"/>
      <c r="D278" s="138" t="s">
        <v>70</v>
      </c>
      <c r="E278" s="147" t="s">
        <v>325</v>
      </c>
      <c r="F278" s="147" t="s">
        <v>326</v>
      </c>
      <c r="J278" s="148">
        <f>BK278</f>
        <v>1125.06</v>
      </c>
      <c r="L278" s="137"/>
      <c r="M278" s="141"/>
      <c r="N278" s="142"/>
      <c r="O278" s="142"/>
      <c r="P278" s="143">
        <f>SUM(P279:P284)</f>
        <v>0</v>
      </c>
      <c r="Q278" s="142"/>
      <c r="R278" s="143">
        <f>SUM(R279:R284)</f>
        <v>0</v>
      </c>
      <c r="S278" s="142"/>
      <c r="T278" s="144">
        <f>SUM(T279:T284)</f>
        <v>0</v>
      </c>
      <c r="AR278" s="138" t="s">
        <v>83</v>
      </c>
      <c r="AT278" s="145" t="s">
        <v>70</v>
      </c>
      <c r="AU278" s="145" t="s">
        <v>78</v>
      </c>
      <c r="AY278" s="138" t="s">
        <v>226</v>
      </c>
      <c r="BK278" s="146">
        <f>SUM(BK279:BK284)</f>
        <v>1125.06</v>
      </c>
    </row>
    <row r="279" spans="1:65" s="2" customFormat="1" ht="24.2" customHeight="1">
      <c r="A279" s="26"/>
      <c r="B279" s="149"/>
      <c r="C279" s="150" t="s">
        <v>785</v>
      </c>
      <c r="D279" s="150" t="s">
        <v>229</v>
      </c>
      <c r="E279" s="151" t="s">
        <v>1130</v>
      </c>
      <c r="F279" s="152" t="s">
        <v>1131</v>
      </c>
      <c r="G279" s="153" t="s">
        <v>269</v>
      </c>
      <c r="H279" s="154">
        <v>66</v>
      </c>
      <c r="I279" s="155">
        <v>4.5199999999999996</v>
      </c>
      <c r="J279" s="155">
        <f t="shared" ref="J279:J284" si="60">ROUND(I279*H279,2)</f>
        <v>298.32</v>
      </c>
      <c r="K279" s="156"/>
      <c r="L279" s="27"/>
      <c r="M279" s="157" t="s">
        <v>1</v>
      </c>
      <c r="N279" s="158" t="s">
        <v>37</v>
      </c>
      <c r="O279" s="159">
        <v>0</v>
      </c>
      <c r="P279" s="159">
        <f t="shared" ref="P279:P284" si="61">O279*H279</f>
        <v>0</v>
      </c>
      <c r="Q279" s="159">
        <v>0</v>
      </c>
      <c r="R279" s="159">
        <f t="shared" ref="R279:R284" si="62">Q279*H279</f>
        <v>0</v>
      </c>
      <c r="S279" s="159">
        <v>0</v>
      </c>
      <c r="T279" s="160">
        <f t="shared" ref="T279:T284" si="63">S279*H279</f>
        <v>0</v>
      </c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R279" s="161" t="s">
        <v>257</v>
      </c>
      <c r="AT279" s="161" t="s">
        <v>229</v>
      </c>
      <c r="AU279" s="161" t="s">
        <v>83</v>
      </c>
      <c r="AY279" s="14" t="s">
        <v>226</v>
      </c>
      <c r="BE279" s="162">
        <f t="shared" ref="BE279:BE284" si="64">IF(N279="základná",J279,0)</f>
        <v>0</v>
      </c>
      <c r="BF279" s="162">
        <f t="shared" ref="BF279:BF284" si="65">IF(N279="znížená",J279,0)</f>
        <v>298.32</v>
      </c>
      <c r="BG279" s="162">
        <f t="shared" ref="BG279:BG284" si="66">IF(N279="zákl. prenesená",J279,0)</f>
        <v>0</v>
      </c>
      <c r="BH279" s="162">
        <f t="shared" ref="BH279:BH284" si="67">IF(N279="zníž. prenesená",J279,0)</f>
        <v>0</v>
      </c>
      <c r="BI279" s="162">
        <f t="shared" ref="BI279:BI284" si="68">IF(N279="nulová",J279,0)</f>
        <v>0</v>
      </c>
      <c r="BJ279" s="14" t="s">
        <v>83</v>
      </c>
      <c r="BK279" s="162">
        <f t="shared" ref="BK279:BK284" si="69">ROUND(I279*H279,2)</f>
        <v>298.32</v>
      </c>
      <c r="BL279" s="14" t="s">
        <v>257</v>
      </c>
      <c r="BM279" s="161" t="s">
        <v>788</v>
      </c>
    </row>
    <row r="280" spans="1:65" s="2" customFormat="1" ht="33" customHeight="1">
      <c r="A280" s="26"/>
      <c r="B280" s="149"/>
      <c r="C280" s="167" t="s">
        <v>551</v>
      </c>
      <c r="D280" s="167" t="s">
        <v>362</v>
      </c>
      <c r="E280" s="168" t="s">
        <v>1132</v>
      </c>
      <c r="F280" s="169" t="s">
        <v>1133</v>
      </c>
      <c r="G280" s="170" t="s">
        <v>269</v>
      </c>
      <c r="H280" s="171">
        <v>66</v>
      </c>
      <c r="I280" s="172">
        <v>5.5</v>
      </c>
      <c r="J280" s="172">
        <f t="shared" si="60"/>
        <v>363</v>
      </c>
      <c r="K280" s="173"/>
      <c r="L280" s="174"/>
      <c r="M280" s="175" t="s">
        <v>1</v>
      </c>
      <c r="N280" s="176" t="s">
        <v>37</v>
      </c>
      <c r="O280" s="159">
        <v>0</v>
      </c>
      <c r="P280" s="159">
        <f t="shared" si="61"/>
        <v>0</v>
      </c>
      <c r="Q280" s="159">
        <v>0</v>
      </c>
      <c r="R280" s="159">
        <f t="shared" si="62"/>
        <v>0</v>
      </c>
      <c r="S280" s="159">
        <v>0</v>
      </c>
      <c r="T280" s="160">
        <f t="shared" si="63"/>
        <v>0</v>
      </c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R280" s="161" t="s">
        <v>288</v>
      </c>
      <c r="AT280" s="161" t="s">
        <v>362</v>
      </c>
      <c r="AU280" s="161" t="s">
        <v>83</v>
      </c>
      <c r="AY280" s="14" t="s">
        <v>226</v>
      </c>
      <c r="BE280" s="162">
        <f t="shared" si="64"/>
        <v>0</v>
      </c>
      <c r="BF280" s="162">
        <f t="shared" si="65"/>
        <v>363</v>
      </c>
      <c r="BG280" s="162">
        <f t="shared" si="66"/>
        <v>0</v>
      </c>
      <c r="BH280" s="162">
        <f t="shared" si="67"/>
        <v>0</v>
      </c>
      <c r="BI280" s="162">
        <f t="shared" si="68"/>
        <v>0</v>
      </c>
      <c r="BJ280" s="14" t="s">
        <v>83</v>
      </c>
      <c r="BK280" s="162">
        <f t="shared" si="69"/>
        <v>363</v>
      </c>
      <c r="BL280" s="14" t="s">
        <v>257</v>
      </c>
      <c r="BM280" s="161" t="s">
        <v>793</v>
      </c>
    </row>
    <row r="281" spans="1:65" s="2" customFormat="1" ht="24.2" customHeight="1">
      <c r="A281" s="26"/>
      <c r="B281" s="149"/>
      <c r="C281" s="150" t="s">
        <v>794</v>
      </c>
      <c r="D281" s="150" t="s">
        <v>229</v>
      </c>
      <c r="E281" s="151" t="s">
        <v>1134</v>
      </c>
      <c r="F281" s="152" t="s">
        <v>1135</v>
      </c>
      <c r="G281" s="153" t="s">
        <v>269</v>
      </c>
      <c r="H281" s="154">
        <v>6</v>
      </c>
      <c r="I281" s="155">
        <v>4.79</v>
      </c>
      <c r="J281" s="155">
        <f t="shared" si="60"/>
        <v>28.74</v>
      </c>
      <c r="K281" s="156"/>
      <c r="L281" s="27"/>
      <c r="M281" s="157" t="s">
        <v>1</v>
      </c>
      <c r="N281" s="158" t="s">
        <v>37</v>
      </c>
      <c r="O281" s="159">
        <v>0</v>
      </c>
      <c r="P281" s="159">
        <f t="shared" si="61"/>
        <v>0</v>
      </c>
      <c r="Q281" s="159">
        <v>0</v>
      </c>
      <c r="R281" s="159">
        <f t="shared" si="62"/>
        <v>0</v>
      </c>
      <c r="S281" s="159">
        <v>0</v>
      </c>
      <c r="T281" s="160">
        <f t="shared" si="63"/>
        <v>0</v>
      </c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R281" s="161" t="s">
        <v>257</v>
      </c>
      <c r="AT281" s="161" t="s">
        <v>229</v>
      </c>
      <c r="AU281" s="161" t="s">
        <v>83</v>
      </c>
      <c r="AY281" s="14" t="s">
        <v>226</v>
      </c>
      <c r="BE281" s="162">
        <f t="shared" si="64"/>
        <v>0</v>
      </c>
      <c r="BF281" s="162">
        <f t="shared" si="65"/>
        <v>28.74</v>
      </c>
      <c r="BG281" s="162">
        <f t="shared" si="66"/>
        <v>0</v>
      </c>
      <c r="BH281" s="162">
        <f t="shared" si="67"/>
        <v>0</v>
      </c>
      <c r="BI281" s="162">
        <f t="shared" si="68"/>
        <v>0</v>
      </c>
      <c r="BJ281" s="14" t="s">
        <v>83</v>
      </c>
      <c r="BK281" s="162">
        <f t="shared" si="69"/>
        <v>28.74</v>
      </c>
      <c r="BL281" s="14" t="s">
        <v>257</v>
      </c>
      <c r="BM281" s="161" t="s">
        <v>797</v>
      </c>
    </row>
    <row r="282" spans="1:65" s="2" customFormat="1" ht="33" customHeight="1">
      <c r="A282" s="26"/>
      <c r="B282" s="149"/>
      <c r="C282" s="167" t="s">
        <v>554</v>
      </c>
      <c r="D282" s="167" t="s">
        <v>362</v>
      </c>
      <c r="E282" s="168" t="s">
        <v>1136</v>
      </c>
      <c r="F282" s="169" t="s">
        <v>1137</v>
      </c>
      <c r="G282" s="170" t="s">
        <v>269</v>
      </c>
      <c r="H282" s="171">
        <v>6</v>
      </c>
      <c r="I282" s="172">
        <v>6.6</v>
      </c>
      <c r="J282" s="172">
        <f t="shared" si="60"/>
        <v>39.6</v>
      </c>
      <c r="K282" s="173"/>
      <c r="L282" s="174"/>
      <c r="M282" s="175" t="s">
        <v>1</v>
      </c>
      <c r="N282" s="176" t="s">
        <v>37</v>
      </c>
      <c r="O282" s="159">
        <v>0</v>
      </c>
      <c r="P282" s="159">
        <f t="shared" si="61"/>
        <v>0</v>
      </c>
      <c r="Q282" s="159">
        <v>0</v>
      </c>
      <c r="R282" s="159">
        <f t="shared" si="62"/>
        <v>0</v>
      </c>
      <c r="S282" s="159">
        <v>0</v>
      </c>
      <c r="T282" s="160">
        <f t="shared" si="63"/>
        <v>0</v>
      </c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R282" s="161" t="s">
        <v>288</v>
      </c>
      <c r="AT282" s="161" t="s">
        <v>362</v>
      </c>
      <c r="AU282" s="161" t="s">
        <v>83</v>
      </c>
      <c r="AY282" s="14" t="s">
        <v>226</v>
      </c>
      <c r="BE282" s="162">
        <f t="shared" si="64"/>
        <v>0</v>
      </c>
      <c r="BF282" s="162">
        <f t="shared" si="65"/>
        <v>39.6</v>
      </c>
      <c r="BG282" s="162">
        <f t="shared" si="66"/>
        <v>0</v>
      </c>
      <c r="BH282" s="162">
        <f t="shared" si="67"/>
        <v>0</v>
      </c>
      <c r="BI282" s="162">
        <f t="shared" si="68"/>
        <v>0</v>
      </c>
      <c r="BJ282" s="14" t="s">
        <v>83</v>
      </c>
      <c r="BK282" s="162">
        <f t="shared" si="69"/>
        <v>39.6</v>
      </c>
      <c r="BL282" s="14" t="s">
        <v>257</v>
      </c>
      <c r="BM282" s="161" t="s">
        <v>800</v>
      </c>
    </row>
    <row r="283" spans="1:65" s="2" customFormat="1" ht="24.2" customHeight="1">
      <c r="A283" s="26"/>
      <c r="B283" s="149"/>
      <c r="C283" s="150" t="s">
        <v>801</v>
      </c>
      <c r="D283" s="150" t="s">
        <v>229</v>
      </c>
      <c r="E283" s="151" t="s">
        <v>1138</v>
      </c>
      <c r="F283" s="152" t="s">
        <v>1139</v>
      </c>
      <c r="G283" s="153" t="s">
        <v>269</v>
      </c>
      <c r="H283" s="154">
        <v>30</v>
      </c>
      <c r="I283" s="155">
        <v>5.48</v>
      </c>
      <c r="J283" s="155">
        <f t="shared" si="60"/>
        <v>164.4</v>
      </c>
      <c r="K283" s="156"/>
      <c r="L283" s="27"/>
      <c r="M283" s="157" t="s">
        <v>1</v>
      </c>
      <c r="N283" s="158" t="s">
        <v>37</v>
      </c>
      <c r="O283" s="159">
        <v>0</v>
      </c>
      <c r="P283" s="159">
        <f t="shared" si="61"/>
        <v>0</v>
      </c>
      <c r="Q283" s="159">
        <v>0</v>
      </c>
      <c r="R283" s="159">
        <f t="shared" si="62"/>
        <v>0</v>
      </c>
      <c r="S283" s="159">
        <v>0</v>
      </c>
      <c r="T283" s="160">
        <f t="shared" si="63"/>
        <v>0</v>
      </c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R283" s="161" t="s">
        <v>257</v>
      </c>
      <c r="AT283" s="161" t="s">
        <v>229</v>
      </c>
      <c r="AU283" s="161" t="s">
        <v>83</v>
      </c>
      <c r="AY283" s="14" t="s">
        <v>226</v>
      </c>
      <c r="BE283" s="162">
        <f t="shared" si="64"/>
        <v>0</v>
      </c>
      <c r="BF283" s="162">
        <f t="shared" si="65"/>
        <v>164.4</v>
      </c>
      <c r="BG283" s="162">
        <f t="shared" si="66"/>
        <v>0</v>
      </c>
      <c r="BH283" s="162">
        <f t="shared" si="67"/>
        <v>0</v>
      </c>
      <c r="BI283" s="162">
        <f t="shared" si="68"/>
        <v>0</v>
      </c>
      <c r="BJ283" s="14" t="s">
        <v>83</v>
      </c>
      <c r="BK283" s="162">
        <f t="shared" si="69"/>
        <v>164.4</v>
      </c>
      <c r="BL283" s="14" t="s">
        <v>257</v>
      </c>
      <c r="BM283" s="161" t="s">
        <v>804</v>
      </c>
    </row>
    <row r="284" spans="1:65" s="2" customFormat="1" ht="33" customHeight="1">
      <c r="A284" s="26"/>
      <c r="B284" s="149"/>
      <c r="C284" s="167" t="s">
        <v>558</v>
      </c>
      <c r="D284" s="167" t="s">
        <v>362</v>
      </c>
      <c r="E284" s="168" t="s">
        <v>1140</v>
      </c>
      <c r="F284" s="169" t="s">
        <v>1141</v>
      </c>
      <c r="G284" s="170" t="s">
        <v>269</v>
      </c>
      <c r="H284" s="171">
        <v>30</v>
      </c>
      <c r="I284" s="172">
        <v>7.7</v>
      </c>
      <c r="J284" s="172">
        <f t="shared" si="60"/>
        <v>231</v>
      </c>
      <c r="K284" s="173"/>
      <c r="L284" s="174"/>
      <c r="M284" s="177" t="s">
        <v>1</v>
      </c>
      <c r="N284" s="178" t="s">
        <v>37</v>
      </c>
      <c r="O284" s="165">
        <v>0</v>
      </c>
      <c r="P284" s="165">
        <f t="shared" si="61"/>
        <v>0</v>
      </c>
      <c r="Q284" s="165">
        <v>0</v>
      </c>
      <c r="R284" s="165">
        <f t="shared" si="62"/>
        <v>0</v>
      </c>
      <c r="S284" s="165">
        <v>0</v>
      </c>
      <c r="T284" s="166">
        <f t="shared" si="63"/>
        <v>0</v>
      </c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R284" s="161" t="s">
        <v>288</v>
      </c>
      <c r="AT284" s="161" t="s">
        <v>362</v>
      </c>
      <c r="AU284" s="161" t="s">
        <v>83</v>
      </c>
      <c r="AY284" s="14" t="s">
        <v>226</v>
      </c>
      <c r="BE284" s="162">
        <f t="shared" si="64"/>
        <v>0</v>
      </c>
      <c r="BF284" s="162">
        <f t="shared" si="65"/>
        <v>231</v>
      </c>
      <c r="BG284" s="162">
        <f t="shared" si="66"/>
        <v>0</v>
      </c>
      <c r="BH284" s="162">
        <f t="shared" si="67"/>
        <v>0</v>
      </c>
      <c r="BI284" s="162">
        <f t="shared" si="68"/>
        <v>0</v>
      </c>
      <c r="BJ284" s="14" t="s">
        <v>83</v>
      </c>
      <c r="BK284" s="162">
        <f t="shared" si="69"/>
        <v>231</v>
      </c>
      <c r="BL284" s="14" t="s">
        <v>257</v>
      </c>
      <c r="BM284" s="161" t="s">
        <v>807</v>
      </c>
    </row>
    <row r="285" spans="1:65" s="2" customFormat="1" ht="6.95" customHeight="1">
      <c r="A285" s="26"/>
      <c r="B285" s="44"/>
      <c r="C285" s="45"/>
      <c r="D285" s="45"/>
      <c r="E285" s="45"/>
      <c r="F285" s="45"/>
      <c r="G285" s="45"/>
      <c r="H285" s="45"/>
      <c r="I285" s="45"/>
      <c r="J285" s="45"/>
      <c r="K285" s="45"/>
      <c r="L285" s="27"/>
      <c r="M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</row>
    <row r="288" spans="1:65">
      <c r="H288" s="179"/>
    </row>
  </sheetData>
  <autoFilter ref="C134:K284" xr:uid="{00000000-0009-0000-0000-000003000000}"/>
  <mergeCells count="14">
    <mergeCell ref="E125:H125"/>
    <mergeCell ref="E123:H123"/>
    <mergeCell ref="E127:H127"/>
    <mergeCell ref="L2:V2"/>
    <mergeCell ref="E85:H85"/>
    <mergeCell ref="E89:H89"/>
    <mergeCell ref="E87:H87"/>
    <mergeCell ref="E91:H91"/>
    <mergeCell ref="E121:H121"/>
    <mergeCell ref="E7:H7"/>
    <mergeCell ref="E11:H11"/>
    <mergeCell ref="E9:H9"/>
    <mergeCell ref="E13:H13"/>
    <mergeCell ref="E31:H3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M284"/>
  <sheetViews>
    <sheetView showGridLines="0" topLeftCell="A134" workbookViewId="0">
      <selection activeCell="I134" sqref="I134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98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ht="12.75">
      <c r="B8" s="17"/>
      <c r="D8" s="23" t="s">
        <v>192</v>
      </c>
      <c r="L8" s="17"/>
    </row>
    <row r="9" spans="1:46" s="1" customFormat="1" ht="16.5" customHeight="1">
      <c r="B9" s="17"/>
      <c r="E9" s="224" t="s">
        <v>193</v>
      </c>
      <c r="F9" s="206"/>
      <c r="G9" s="206"/>
      <c r="H9" s="206"/>
      <c r="L9" s="17"/>
    </row>
    <row r="10" spans="1:46" s="1" customFormat="1" ht="12" customHeight="1">
      <c r="B10" s="17"/>
      <c r="D10" s="23" t="s">
        <v>194</v>
      </c>
      <c r="L10" s="17"/>
    </row>
    <row r="11" spans="1:46" s="2" customFormat="1" ht="16.5" customHeight="1">
      <c r="A11" s="26"/>
      <c r="B11" s="27"/>
      <c r="C11" s="26"/>
      <c r="D11" s="26"/>
      <c r="E11" s="222" t="s">
        <v>195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ht="12" customHeight="1">
      <c r="A12" s="26"/>
      <c r="B12" s="27"/>
      <c r="C12" s="26"/>
      <c r="D12" s="23" t="s">
        <v>196</v>
      </c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6.5" customHeight="1">
      <c r="A13" s="26"/>
      <c r="B13" s="27"/>
      <c r="C13" s="26"/>
      <c r="D13" s="26"/>
      <c r="E13" s="189" t="s">
        <v>1142</v>
      </c>
      <c r="F13" s="223"/>
      <c r="G13" s="223"/>
      <c r="H13" s="223"/>
      <c r="I13" s="26"/>
      <c r="J13" s="26"/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>
      <c r="A14" s="26"/>
      <c r="B14" s="27"/>
      <c r="C14" s="26"/>
      <c r="D14" s="26"/>
      <c r="E14" s="26"/>
      <c r="F14" s="26"/>
      <c r="G14" s="26"/>
      <c r="H14" s="26"/>
      <c r="I14" s="26"/>
      <c r="J14" s="26"/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2" customHeight="1">
      <c r="A15" s="26"/>
      <c r="B15" s="27"/>
      <c r="C15" s="26"/>
      <c r="D15" s="23" t="s">
        <v>14</v>
      </c>
      <c r="E15" s="26"/>
      <c r="F15" s="21" t="s">
        <v>1</v>
      </c>
      <c r="G15" s="26"/>
      <c r="H15" s="26"/>
      <c r="I15" s="23" t="s">
        <v>15</v>
      </c>
      <c r="J15" s="21" t="s">
        <v>1</v>
      </c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16</v>
      </c>
      <c r="E16" s="26"/>
      <c r="F16" s="21" t="s">
        <v>17</v>
      </c>
      <c r="G16" s="26"/>
      <c r="H16" s="26"/>
      <c r="I16" s="23" t="s">
        <v>18</v>
      </c>
      <c r="J16" s="52" t="str">
        <f>'Rekapitulácia stavby'!AN8</f>
        <v>12. 5. 2022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0.9" customHeight="1">
      <c r="A17" s="26"/>
      <c r="B17" s="27"/>
      <c r="C17" s="26"/>
      <c r="D17" s="26"/>
      <c r="E17" s="26"/>
      <c r="F17" s="26"/>
      <c r="G17" s="26"/>
      <c r="H17" s="26"/>
      <c r="I17" s="26"/>
      <c r="J17" s="26"/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12" customHeight="1">
      <c r="A18" s="26"/>
      <c r="B18" s="27"/>
      <c r="C18" s="26"/>
      <c r="D18" s="23" t="s">
        <v>20</v>
      </c>
      <c r="E18" s="26"/>
      <c r="F18" s="26"/>
      <c r="G18" s="26"/>
      <c r="H18" s="26"/>
      <c r="I18" s="23" t="s">
        <v>21</v>
      </c>
      <c r="J18" s="21" t="s">
        <v>1</v>
      </c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8" customHeight="1">
      <c r="A19" s="26"/>
      <c r="B19" s="27"/>
      <c r="C19" s="26"/>
      <c r="D19" s="26"/>
      <c r="E19" s="21" t="s">
        <v>22</v>
      </c>
      <c r="F19" s="26"/>
      <c r="G19" s="26"/>
      <c r="H19" s="26"/>
      <c r="I19" s="23" t="s">
        <v>23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6.95" customHeight="1">
      <c r="A20" s="26"/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12" customHeight="1">
      <c r="A21" s="26"/>
      <c r="B21" s="27"/>
      <c r="C21" s="26"/>
      <c r="D21" s="23" t="s">
        <v>24</v>
      </c>
      <c r="E21" s="26"/>
      <c r="F21" s="26"/>
      <c r="G21" s="26"/>
      <c r="H21" s="26"/>
      <c r="I21" s="23" t="s">
        <v>21</v>
      </c>
      <c r="J21" s="21" t="s">
        <v>1</v>
      </c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8" customHeight="1">
      <c r="A22" s="26"/>
      <c r="B22" s="27"/>
      <c r="C22" s="26"/>
      <c r="D22" s="26"/>
      <c r="E22" s="21" t="s">
        <v>25</v>
      </c>
      <c r="F22" s="26"/>
      <c r="G22" s="26"/>
      <c r="H22" s="26"/>
      <c r="I22" s="23" t="s">
        <v>23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6.95" customHeight="1">
      <c r="A23" s="26"/>
      <c r="B23" s="27"/>
      <c r="C23" s="26"/>
      <c r="D23" s="26"/>
      <c r="E23" s="26"/>
      <c r="F23" s="26"/>
      <c r="G23" s="26"/>
      <c r="H23" s="26"/>
      <c r="I23" s="26"/>
      <c r="J23" s="26"/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12" customHeight="1">
      <c r="A24" s="26"/>
      <c r="B24" s="27"/>
      <c r="C24" s="26"/>
      <c r="D24" s="23" t="s">
        <v>26</v>
      </c>
      <c r="E24" s="26"/>
      <c r="F24" s="26"/>
      <c r="G24" s="26"/>
      <c r="H24" s="26"/>
      <c r="I24" s="23" t="s">
        <v>21</v>
      </c>
      <c r="J24" s="21" t="str">
        <f>IF('Rekapitulácia stavby'!AN16="","",'Rekapitulácia stavby'!AN16)</f>
        <v/>
      </c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8" customHeight="1">
      <c r="A25" s="26"/>
      <c r="B25" s="27"/>
      <c r="C25" s="26"/>
      <c r="D25" s="26"/>
      <c r="E25" s="21" t="str">
        <f>IF('Rekapitulácia stavby'!E17="","",'Rekapitulácia stavby'!E17)</f>
        <v xml:space="preserve"> </v>
      </c>
      <c r="F25" s="26"/>
      <c r="G25" s="26"/>
      <c r="H25" s="26"/>
      <c r="I25" s="23" t="s">
        <v>23</v>
      </c>
      <c r="J25" s="21" t="str">
        <f>IF('Rekapitulácia stavby'!AN17="","",'Rekapitulácia stavby'!AN17)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6.95" customHeight="1">
      <c r="A26" s="26"/>
      <c r="B26" s="27"/>
      <c r="C26" s="26"/>
      <c r="D26" s="26"/>
      <c r="E26" s="26"/>
      <c r="F26" s="26"/>
      <c r="G26" s="26"/>
      <c r="H26" s="26"/>
      <c r="I26" s="26"/>
      <c r="J26" s="26"/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12" customHeight="1">
      <c r="A27" s="26"/>
      <c r="B27" s="27"/>
      <c r="C27" s="26"/>
      <c r="D27" s="23" t="s">
        <v>29</v>
      </c>
      <c r="E27" s="26"/>
      <c r="F27" s="26"/>
      <c r="G27" s="26"/>
      <c r="H27" s="26"/>
      <c r="I27" s="23" t="s">
        <v>21</v>
      </c>
      <c r="J27" s="21" t="str">
        <f>IF('Rekapitulácia stavby'!AN19="","",'Rekapitulácia stavby'!AN19)</f>
        <v/>
      </c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8" customHeight="1">
      <c r="A28" s="26"/>
      <c r="B28" s="27"/>
      <c r="C28" s="26"/>
      <c r="D28" s="26"/>
      <c r="E28" s="21" t="str">
        <f>IF('Rekapitulácia stavby'!E20="","",'Rekapitulácia stavby'!E20)</f>
        <v xml:space="preserve"> </v>
      </c>
      <c r="F28" s="26"/>
      <c r="G28" s="26"/>
      <c r="H28" s="26"/>
      <c r="I28" s="23" t="s">
        <v>23</v>
      </c>
      <c r="J28" s="21" t="str">
        <f>IF('Rekapitulácia stavby'!AN20="","",'Rekapitulácia stavby'!AN20)</f>
        <v/>
      </c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2" customFormat="1" ht="6.95" customHeight="1">
      <c r="A29" s="26"/>
      <c r="B29" s="27"/>
      <c r="C29" s="26"/>
      <c r="D29" s="26"/>
      <c r="E29" s="26"/>
      <c r="F29" s="26"/>
      <c r="G29" s="26"/>
      <c r="H29" s="26"/>
      <c r="I29" s="26"/>
      <c r="J29" s="26"/>
      <c r="K29" s="26"/>
      <c r="L29" s="39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</row>
    <row r="30" spans="1:31" s="2" customFormat="1" ht="12" customHeight="1">
      <c r="A30" s="26"/>
      <c r="B30" s="27"/>
      <c r="C30" s="26"/>
      <c r="D30" s="23" t="s">
        <v>30</v>
      </c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8" customFormat="1" ht="16.5" customHeight="1">
      <c r="A31" s="98"/>
      <c r="B31" s="99"/>
      <c r="C31" s="98"/>
      <c r="D31" s="98"/>
      <c r="E31" s="218" t="s">
        <v>1</v>
      </c>
      <c r="F31" s="218"/>
      <c r="G31" s="218"/>
      <c r="H31" s="218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6.95" customHeight="1">
      <c r="A32" s="26"/>
      <c r="B32" s="27"/>
      <c r="C32" s="26"/>
      <c r="D32" s="26"/>
      <c r="E32" s="26"/>
      <c r="F32" s="26"/>
      <c r="G32" s="26"/>
      <c r="H32" s="26"/>
      <c r="I32" s="26"/>
      <c r="J32" s="26"/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25.35" customHeight="1">
      <c r="A34" s="26"/>
      <c r="B34" s="27"/>
      <c r="C34" s="26"/>
      <c r="D34" s="101" t="s">
        <v>31</v>
      </c>
      <c r="E34" s="26"/>
      <c r="F34" s="26"/>
      <c r="G34" s="26"/>
      <c r="H34" s="26"/>
      <c r="I34" s="26"/>
      <c r="J34" s="68">
        <f>ROUND(J137, 2)</f>
        <v>89955.18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6.95" customHeight="1">
      <c r="A35" s="26"/>
      <c r="B35" s="27"/>
      <c r="C35" s="26"/>
      <c r="D35" s="63"/>
      <c r="E35" s="63"/>
      <c r="F35" s="63"/>
      <c r="G35" s="63"/>
      <c r="H35" s="63"/>
      <c r="I35" s="63"/>
      <c r="J35" s="63"/>
      <c r="K35" s="63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26"/>
      <c r="F36" s="30" t="s">
        <v>33</v>
      </c>
      <c r="G36" s="26"/>
      <c r="H36" s="26"/>
      <c r="I36" s="30" t="s">
        <v>32</v>
      </c>
      <c r="J36" s="30" t="s">
        <v>34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customHeight="1">
      <c r="A37" s="26"/>
      <c r="B37" s="27"/>
      <c r="C37" s="26"/>
      <c r="D37" s="97" t="s">
        <v>35</v>
      </c>
      <c r="E37" s="32" t="s">
        <v>36</v>
      </c>
      <c r="F37" s="102">
        <f>ROUND((SUM(BE137:BE280)),  2)</f>
        <v>0</v>
      </c>
      <c r="G37" s="103"/>
      <c r="H37" s="103"/>
      <c r="I37" s="104">
        <v>0.2</v>
      </c>
      <c r="J37" s="102">
        <f>ROUND(((SUM(BE137:BE280))*I37),  2)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customHeight="1">
      <c r="A38" s="26"/>
      <c r="B38" s="27"/>
      <c r="C38" s="26"/>
      <c r="D38" s="26"/>
      <c r="E38" s="32" t="s">
        <v>37</v>
      </c>
      <c r="F38" s="105">
        <f>ROUND((SUM(BF137:BF280)),  2)</f>
        <v>89955.18</v>
      </c>
      <c r="G38" s="26"/>
      <c r="H38" s="26"/>
      <c r="I38" s="106">
        <v>0.2</v>
      </c>
      <c r="J38" s="105">
        <f>ROUND(((SUM(BF137:BF280))*I38),  2)</f>
        <v>17991.04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23" t="s">
        <v>38</v>
      </c>
      <c r="F39" s="105">
        <f>ROUND((SUM(BG137:BG280)),  2)</f>
        <v>0</v>
      </c>
      <c r="G39" s="26"/>
      <c r="H39" s="26"/>
      <c r="I39" s="106">
        <v>0.2</v>
      </c>
      <c r="J39" s="105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14.45" hidden="1" customHeight="1">
      <c r="A40" s="26"/>
      <c r="B40" s="27"/>
      <c r="C40" s="26"/>
      <c r="D40" s="26"/>
      <c r="E40" s="23" t="s">
        <v>39</v>
      </c>
      <c r="F40" s="105">
        <f>ROUND((SUM(BH137:BH280)),  2)</f>
        <v>0</v>
      </c>
      <c r="G40" s="26"/>
      <c r="H40" s="26"/>
      <c r="I40" s="106">
        <v>0.2</v>
      </c>
      <c r="J40" s="105">
        <f>0</f>
        <v>0</v>
      </c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14.45" hidden="1" customHeight="1">
      <c r="A41" s="26"/>
      <c r="B41" s="27"/>
      <c r="C41" s="26"/>
      <c r="D41" s="26"/>
      <c r="E41" s="32" t="s">
        <v>40</v>
      </c>
      <c r="F41" s="102">
        <f>ROUND((SUM(BI137:BI280)),  2)</f>
        <v>0</v>
      </c>
      <c r="G41" s="103"/>
      <c r="H41" s="103"/>
      <c r="I41" s="104">
        <v>0</v>
      </c>
      <c r="J41" s="102">
        <f>0</f>
        <v>0</v>
      </c>
      <c r="K41" s="26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6.9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2" customFormat="1" ht="25.35" customHeight="1">
      <c r="A43" s="26"/>
      <c r="B43" s="27"/>
      <c r="C43" s="107"/>
      <c r="D43" s="108" t="s">
        <v>41</v>
      </c>
      <c r="E43" s="57"/>
      <c r="F43" s="57"/>
      <c r="G43" s="109" t="s">
        <v>42</v>
      </c>
      <c r="H43" s="110" t="s">
        <v>43</v>
      </c>
      <c r="I43" s="57"/>
      <c r="J43" s="111">
        <f>SUM(J34:J41)</f>
        <v>107946.22</v>
      </c>
      <c r="K43" s="112"/>
      <c r="L43" s="39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</row>
    <row r="44" spans="1:31" s="2" customFormat="1" ht="14.45" customHeight="1">
      <c r="A44" s="26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39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1" customFormat="1" ht="16.5" customHeight="1">
      <c r="B87" s="17"/>
      <c r="E87" s="224" t="s">
        <v>193</v>
      </c>
      <c r="F87" s="206"/>
      <c r="G87" s="206"/>
      <c r="H87" s="206"/>
      <c r="L87" s="17"/>
    </row>
    <row r="88" spans="1:31" s="1" customFormat="1" ht="12" customHeight="1">
      <c r="B88" s="17"/>
      <c r="C88" s="23" t="s">
        <v>194</v>
      </c>
      <c r="L88" s="17"/>
    </row>
    <row r="89" spans="1:31" s="2" customFormat="1" ht="16.5" customHeight="1">
      <c r="A89" s="26"/>
      <c r="B89" s="27"/>
      <c r="C89" s="26"/>
      <c r="D89" s="26"/>
      <c r="E89" s="222" t="s">
        <v>195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12" customHeight="1">
      <c r="A90" s="26"/>
      <c r="B90" s="27"/>
      <c r="C90" s="23" t="s">
        <v>196</v>
      </c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6.5" customHeight="1">
      <c r="A91" s="26"/>
      <c r="B91" s="27"/>
      <c r="C91" s="26"/>
      <c r="D91" s="26"/>
      <c r="E91" s="189" t="str">
        <f>E13</f>
        <v>SO 01.4-OV - Vykurovanie - ZS 2.NP</v>
      </c>
      <c r="F91" s="223"/>
      <c r="G91" s="223"/>
      <c r="H91" s="223"/>
      <c r="I91" s="26"/>
      <c r="J91" s="26"/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2" customHeight="1">
      <c r="A93" s="26"/>
      <c r="B93" s="27"/>
      <c r="C93" s="23" t="s">
        <v>16</v>
      </c>
      <c r="D93" s="26"/>
      <c r="E93" s="26"/>
      <c r="F93" s="21" t="str">
        <f>F16</f>
        <v>kú: Jelka,p.č.:1174/1,4,24,25</v>
      </c>
      <c r="G93" s="26"/>
      <c r="H93" s="26"/>
      <c r="I93" s="23" t="s">
        <v>18</v>
      </c>
      <c r="J93" s="52" t="str">
        <f>IF(J16="","",J16)</f>
        <v>12. 5. 2022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6.95" customHeight="1">
      <c r="A94" s="26"/>
      <c r="B94" s="27"/>
      <c r="C94" s="26"/>
      <c r="D94" s="26"/>
      <c r="E94" s="26"/>
      <c r="F94" s="26"/>
      <c r="G94" s="26"/>
      <c r="H94" s="26"/>
      <c r="I94" s="26"/>
      <c r="J94" s="26"/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5.2" customHeight="1">
      <c r="A95" s="26"/>
      <c r="B95" s="27"/>
      <c r="C95" s="23" t="s">
        <v>20</v>
      </c>
      <c r="D95" s="26"/>
      <c r="E95" s="26"/>
      <c r="F95" s="21" t="str">
        <f>E19</f>
        <v>Obec Jelka, Mierová 959/17, 925 23 Jelka</v>
      </c>
      <c r="G95" s="26"/>
      <c r="H95" s="26"/>
      <c r="I95" s="23" t="s">
        <v>26</v>
      </c>
      <c r="J95" s="24" t="str">
        <f>E25</f>
        <v xml:space="preserve"> </v>
      </c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15.2" customHeight="1">
      <c r="A96" s="26"/>
      <c r="B96" s="27"/>
      <c r="C96" s="23" t="s">
        <v>24</v>
      </c>
      <c r="D96" s="26"/>
      <c r="E96" s="26"/>
      <c r="F96" s="21" t="str">
        <f>IF(E22="","",E22)</f>
        <v>BALA, a.s., Veľká Budafa 66, 930 34 Holice</v>
      </c>
      <c r="G96" s="26"/>
      <c r="H96" s="26"/>
      <c r="I96" s="23" t="s">
        <v>29</v>
      </c>
      <c r="J96" s="24" t="str">
        <f>E28</f>
        <v xml:space="preserve"> </v>
      </c>
      <c r="K96" s="26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9.25" customHeight="1">
      <c r="A98" s="26"/>
      <c r="B98" s="27"/>
      <c r="C98" s="115" t="s">
        <v>199</v>
      </c>
      <c r="D98" s="107"/>
      <c r="E98" s="107"/>
      <c r="F98" s="107"/>
      <c r="G98" s="107"/>
      <c r="H98" s="107"/>
      <c r="I98" s="107"/>
      <c r="J98" s="116" t="s">
        <v>200</v>
      </c>
      <c r="K98" s="107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47" s="2" customFormat="1" ht="10.35" customHeight="1">
      <c r="A99" s="26"/>
      <c r="B99" s="27"/>
      <c r="C99" s="26"/>
      <c r="D99" s="26"/>
      <c r="E99" s="26"/>
      <c r="F99" s="26"/>
      <c r="G99" s="26"/>
      <c r="H99" s="26"/>
      <c r="I99" s="26"/>
      <c r="J99" s="26"/>
      <c r="K99" s="26"/>
      <c r="L99" s="39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</row>
    <row r="100" spans="1:47" s="2" customFormat="1" ht="22.9" customHeight="1">
      <c r="A100" s="26"/>
      <c r="B100" s="27"/>
      <c r="C100" s="117" t="s">
        <v>201</v>
      </c>
      <c r="D100" s="26"/>
      <c r="E100" s="26"/>
      <c r="F100" s="26"/>
      <c r="G100" s="26"/>
      <c r="H100" s="26"/>
      <c r="I100" s="26"/>
      <c r="J100" s="68">
        <f>J137</f>
        <v>89955.180000000008</v>
      </c>
      <c r="K100" s="26"/>
      <c r="L100" s="39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U100" s="14" t="s">
        <v>202</v>
      </c>
    </row>
    <row r="101" spans="1:47" s="9" customFormat="1" ht="24.95" customHeight="1">
      <c r="B101" s="118"/>
      <c r="D101" s="119" t="s">
        <v>203</v>
      </c>
      <c r="E101" s="120"/>
      <c r="F101" s="120"/>
      <c r="G101" s="120"/>
      <c r="H101" s="120"/>
      <c r="I101" s="120"/>
      <c r="J101" s="121">
        <f>J138</f>
        <v>327.8</v>
      </c>
      <c r="L101" s="118"/>
    </row>
    <row r="102" spans="1:47" s="10" customFormat="1" ht="19.899999999999999" customHeight="1">
      <c r="B102" s="122"/>
      <c r="D102" s="123" t="s">
        <v>204</v>
      </c>
      <c r="E102" s="124"/>
      <c r="F102" s="124"/>
      <c r="G102" s="124"/>
      <c r="H102" s="124"/>
      <c r="I102" s="124"/>
      <c r="J102" s="125">
        <f>J139</f>
        <v>327.8</v>
      </c>
      <c r="L102" s="122"/>
    </row>
    <row r="103" spans="1:47" s="9" customFormat="1" ht="24.95" customHeight="1">
      <c r="B103" s="118"/>
      <c r="D103" s="119" t="s">
        <v>866</v>
      </c>
      <c r="E103" s="120"/>
      <c r="F103" s="120"/>
      <c r="G103" s="120"/>
      <c r="H103" s="120"/>
      <c r="I103" s="120"/>
      <c r="J103" s="121">
        <f>J144</f>
        <v>85036.66</v>
      </c>
      <c r="L103" s="118"/>
    </row>
    <row r="104" spans="1:47" s="10" customFormat="1" ht="19.899999999999999" customHeight="1">
      <c r="B104" s="122"/>
      <c r="D104" s="123" t="s">
        <v>1143</v>
      </c>
      <c r="E104" s="124"/>
      <c r="F104" s="124"/>
      <c r="G104" s="124"/>
      <c r="H104" s="124"/>
      <c r="I104" s="124"/>
      <c r="J104" s="125">
        <f>J145</f>
        <v>2361.2599999999998</v>
      </c>
      <c r="L104" s="122"/>
    </row>
    <row r="105" spans="1:47" s="10" customFormat="1" ht="19.899999999999999" customHeight="1">
      <c r="B105" s="122"/>
      <c r="D105" s="123" t="s">
        <v>868</v>
      </c>
      <c r="E105" s="124"/>
      <c r="F105" s="124"/>
      <c r="G105" s="124"/>
      <c r="H105" s="124"/>
      <c r="I105" s="124"/>
      <c r="J105" s="125">
        <f>J155</f>
        <v>305.45999999999998</v>
      </c>
      <c r="L105" s="122"/>
    </row>
    <row r="106" spans="1:47" s="10" customFormat="1" ht="19.899999999999999" customHeight="1">
      <c r="B106" s="122"/>
      <c r="D106" s="123" t="s">
        <v>1144</v>
      </c>
      <c r="E106" s="124"/>
      <c r="F106" s="124"/>
      <c r="G106" s="124"/>
      <c r="H106" s="124"/>
      <c r="I106" s="124"/>
      <c r="J106" s="125">
        <f>J164</f>
        <v>56906.070000000007</v>
      </c>
      <c r="L106" s="122"/>
    </row>
    <row r="107" spans="1:47" s="10" customFormat="1" ht="19.899999999999999" customHeight="1">
      <c r="B107" s="122"/>
      <c r="D107" s="123" t="s">
        <v>1145</v>
      </c>
      <c r="E107" s="124"/>
      <c r="F107" s="124"/>
      <c r="G107" s="124"/>
      <c r="H107" s="124"/>
      <c r="I107" s="124"/>
      <c r="J107" s="125">
        <f>J205</f>
        <v>16126.72</v>
      </c>
      <c r="L107" s="122"/>
    </row>
    <row r="108" spans="1:47" s="10" customFormat="1" ht="19.899999999999999" customHeight="1">
      <c r="B108" s="122"/>
      <c r="D108" s="123" t="s">
        <v>1146</v>
      </c>
      <c r="E108" s="124"/>
      <c r="F108" s="124"/>
      <c r="G108" s="124"/>
      <c r="H108" s="124"/>
      <c r="I108" s="124"/>
      <c r="J108" s="125">
        <f>J215</f>
        <v>2051.2799999999997</v>
      </c>
      <c r="L108" s="122"/>
    </row>
    <row r="109" spans="1:47" s="10" customFormat="1" ht="19.899999999999999" customHeight="1">
      <c r="B109" s="122"/>
      <c r="D109" s="123" t="s">
        <v>1147</v>
      </c>
      <c r="E109" s="124"/>
      <c r="F109" s="124"/>
      <c r="G109" s="124"/>
      <c r="H109" s="124"/>
      <c r="I109" s="124"/>
      <c r="J109" s="125">
        <f>J238</f>
        <v>6852.1500000000005</v>
      </c>
      <c r="L109" s="122"/>
    </row>
    <row r="110" spans="1:47" s="10" customFormat="1" ht="19.899999999999999" customHeight="1">
      <c r="B110" s="122"/>
      <c r="D110" s="123" t="s">
        <v>211</v>
      </c>
      <c r="E110" s="124"/>
      <c r="F110" s="124"/>
      <c r="G110" s="124"/>
      <c r="H110" s="124"/>
      <c r="I110" s="124"/>
      <c r="J110" s="125">
        <f>J250</f>
        <v>433.72</v>
      </c>
      <c r="L110" s="122"/>
    </row>
    <row r="111" spans="1:47" s="9" customFormat="1" ht="24.95" customHeight="1">
      <c r="B111" s="118"/>
      <c r="D111" s="119" t="s">
        <v>1148</v>
      </c>
      <c r="E111" s="120"/>
      <c r="F111" s="120"/>
      <c r="G111" s="120"/>
      <c r="H111" s="120"/>
      <c r="I111" s="120"/>
      <c r="J111" s="121">
        <f>J261</f>
        <v>2517.2199999999998</v>
      </c>
      <c r="L111" s="118"/>
    </row>
    <row r="112" spans="1:47" s="10" customFormat="1" ht="19.899999999999999" customHeight="1">
      <c r="B112" s="122"/>
      <c r="D112" s="123" t="s">
        <v>1149</v>
      </c>
      <c r="E112" s="124"/>
      <c r="F112" s="124"/>
      <c r="G112" s="124"/>
      <c r="H112" s="124"/>
      <c r="I112" s="124"/>
      <c r="J112" s="125">
        <f>J262</f>
        <v>2517.2199999999998</v>
      </c>
      <c r="L112" s="122"/>
    </row>
    <row r="113" spans="1:31" s="9" customFormat="1" ht="24.95" customHeight="1">
      <c r="B113" s="118"/>
      <c r="D113" s="119" t="s">
        <v>1150</v>
      </c>
      <c r="E113" s="120"/>
      <c r="F113" s="120"/>
      <c r="G113" s="120"/>
      <c r="H113" s="120"/>
      <c r="I113" s="120"/>
      <c r="J113" s="121">
        <f>J271</f>
        <v>2073.5</v>
      </c>
      <c r="L113" s="118"/>
    </row>
    <row r="114" spans="1:31" s="2" customFormat="1" ht="21.75" customHeight="1">
      <c r="A114" s="26"/>
      <c r="B114" s="27"/>
      <c r="C114" s="26"/>
      <c r="D114" s="26"/>
      <c r="E114" s="26"/>
      <c r="F114" s="26"/>
      <c r="G114" s="26"/>
      <c r="H114" s="26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31" s="2" customFormat="1" ht="6.95" customHeight="1">
      <c r="A115" s="26"/>
      <c r="B115" s="44"/>
      <c r="C115" s="45"/>
      <c r="D115" s="45"/>
      <c r="E115" s="45"/>
      <c r="F115" s="45"/>
      <c r="G115" s="45"/>
      <c r="H115" s="45"/>
      <c r="I115" s="45"/>
      <c r="J115" s="45"/>
      <c r="K115" s="45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9" spans="1:31" s="2" customFormat="1" ht="6.95" customHeight="1">
      <c r="A119" s="26"/>
      <c r="B119" s="46"/>
      <c r="C119" s="47"/>
      <c r="D119" s="47"/>
      <c r="E119" s="47"/>
      <c r="F119" s="47"/>
      <c r="G119" s="47"/>
      <c r="H119" s="47"/>
      <c r="I119" s="47"/>
      <c r="J119" s="47"/>
      <c r="K119" s="47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31" s="2" customFormat="1" ht="24.95" customHeight="1">
      <c r="A120" s="26"/>
      <c r="B120" s="27"/>
      <c r="C120" s="18" t="s">
        <v>212</v>
      </c>
      <c r="D120" s="26"/>
      <c r="E120" s="26"/>
      <c r="F120" s="26"/>
      <c r="G120" s="26"/>
      <c r="H120" s="26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31" s="2" customFormat="1" ht="6.95" customHeight="1">
      <c r="A121" s="26"/>
      <c r="B121" s="27"/>
      <c r="C121" s="26"/>
      <c r="D121" s="26"/>
      <c r="E121" s="26"/>
      <c r="F121" s="26"/>
      <c r="G121" s="26"/>
      <c r="H121" s="26"/>
      <c r="I121" s="26"/>
      <c r="J121" s="26"/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31" s="2" customFormat="1" ht="12" customHeight="1">
      <c r="A122" s="26"/>
      <c r="B122" s="27"/>
      <c r="C122" s="23" t="s">
        <v>12</v>
      </c>
      <c r="D122" s="26"/>
      <c r="E122" s="26"/>
      <c r="F122" s="26"/>
      <c r="G122" s="26"/>
      <c r="H122" s="26"/>
      <c r="I122" s="26"/>
      <c r="J122" s="26"/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31" s="2" customFormat="1" ht="16.5" customHeight="1">
      <c r="A123" s="26"/>
      <c r="B123" s="27"/>
      <c r="C123" s="26"/>
      <c r="D123" s="26"/>
      <c r="E123" s="224" t="str">
        <f>E7</f>
        <v>Prestavba budov zdravotného strediska</v>
      </c>
      <c r="F123" s="225"/>
      <c r="G123" s="225"/>
      <c r="H123" s="225"/>
      <c r="I123" s="26"/>
      <c r="J123" s="26"/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31" s="1" customFormat="1" ht="12" customHeight="1">
      <c r="B124" s="17"/>
      <c r="C124" s="23" t="s">
        <v>192</v>
      </c>
      <c r="L124" s="17"/>
    </row>
    <row r="125" spans="1:31" s="1" customFormat="1" ht="16.5" customHeight="1">
      <c r="B125" s="17"/>
      <c r="E125" s="224" t="s">
        <v>193</v>
      </c>
      <c r="F125" s="206"/>
      <c r="G125" s="206"/>
      <c r="H125" s="206"/>
      <c r="L125" s="17"/>
    </row>
    <row r="126" spans="1:31" s="1" customFormat="1" ht="12" customHeight="1">
      <c r="B126" s="17"/>
      <c r="C126" s="23" t="s">
        <v>194</v>
      </c>
      <c r="L126" s="17"/>
    </row>
    <row r="127" spans="1:31" s="2" customFormat="1" ht="16.5" customHeight="1">
      <c r="A127" s="26"/>
      <c r="B127" s="27"/>
      <c r="C127" s="26"/>
      <c r="D127" s="26"/>
      <c r="E127" s="222" t="s">
        <v>195</v>
      </c>
      <c r="F127" s="223"/>
      <c r="G127" s="223"/>
      <c r="H127" s="223"/>
      <c r="I127" s="26"/>
      <c r="J127" s="26"/>
      <c r="K127" s="26"/>
      <c r="L127" s="39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</row>
    <row r="128" spans="1:31" s="2" customFormat="1" ht="12" customHeight="1">
      <c r="A128" s="26"/>
      <c r="B128" s="27"/>
      <c r="C128" s="23" t="s">
        <v>196</v>
      </c>
      <c r="D128" s="26"/>
      <c r="E128" s="26"/>
      <c r="F128" s="26"/>
      <c r="G128" s="26"/>
      <c r="H128" s="26"/>
      <c r="I128" s="26"/>
      <c r="J128" s="26"/>
      <c r="K128" s="26"/>
      <c r="L128" s="39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</row>
    <row r="129" spans="1:65" s="2" customFormat="1" ht="16.5" customHeight="1">
      <c r="A129" s="26"/>
      <c r="B129" s="27"/>
      <c r="C129" s="26"/>
      <c r="D129" s="26"/>
      <c r="E129" s="189" t="str">
        <f>E13</f>
        <v>SO 01.4-OV - Vykurovanie - ZS 2.NP</v>
      </c>
      <c r="F129" s="223"/>
      <c r="G129" s="223"/>
      <c r="H129" s="223"/>
      <c r="I129" s="26"/>
      <c r="J129" s="26"/>
      <c r="K129" s="26"/>
      <c r="L129" s="39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</row>
    <row r="130" spans="1:65" s="2" customFormat="1" ht="6.95" customHeight="1">
      <c r="A130" s="26"/>
      <c r="B130" s="27"/>
      <c r="C130" s="26"/>
      <c r="D130" s="26"/>
      <c r="E130" s="26"/>
      <c r="F130" s="26"/>
      <c r="G130" s="26"/>
      <c r="H130" s="26"/>
      <c r="I130" s="26"/>
      <c r="J130" s="26"/>
      <c r="K130" s="26"/>
      <c r="L130" s="39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</row>
    <row r="131" spans="1:65" s="2" customFormat="1" ht="12" customHeight="1">
      <c r="A131" s="26"/>
      <c r="B131" s="27"/>
      <c r="C131" s="23" t="s">
        <v>16</v>
      </c>
      <c r="D131" s="26"/>
      <c r="E131" s="26"/>
      <c r="F131" s="21" t="str">
        <f>F16</f>
        <v>kú: Jelka,p.č.:1174/1,4,24,25</v>
      </c>
      <c r="G131" s="26"/>
      <c r="H131" s="26"/>
      <c r="I131" s="23" t="s">
        <v>18</v>
      </c>
      <c r="J131" s="52" t="str">
        <f>IF(J16="","",J16)</f>
        <v>12. 5. 2022</v>
      </c>
      <c r="K131" s="26"/>
      <c r="L131" s="39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</row>
    <row r="132" spans="1:65" s="2" customFormat="1" ht="6.95" customHeight="1">
      <c r="A132" s="26"/>
      <c r="B132" s="27"/>
      <c r="C132" s="26"/>
      <c r="D132" s="26"/>
      <c r="E132" s="26"/>
      <c r="F132" s="26"/>
      <c r="G132" s="26"/>
      <c r="H132" s="26"/>
      <c r="I132" s="26"/>
      <c r="J132" s="26"/>
      <c r="K132" s="26"/>
      <c r="L132" s="39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</row>
    <row r="133" spans="1:65" s="2" customFormat="1" ht="15.2" customHeight="1">
      <c r="A133" s="26"/>
      <c r="B133" s="27"/>
      <c r="C133" s="23" t="s">
        <v>20</v>
      </c>
      <c r="D133" s="26"/>
      <c r="E133" s="26"/>
      <c r="F133" s="21" t="str">
        <f>E19</f>
        <v>Obec Jelka, Mierová 959/17, 925 23 Jelka</v>
      </c>
      <c r="G133" s="26"/>
      <c r="H133" s="26"/>
      <c r="I133" s="23" t="s">
        <v>26</v>
      </c>
      <c r="J133" s="24" t="str">
        <f>E25</f>
        <v xml:space="preserve"> </v>
      </c>
      <c r="K133" s="26"/>
      <c r="L133" s="39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</row>
    <row r="134" spans="1:65" s="2" customFormat="1" ht="15.2" customHeight="1">
      <c r="A134" s="26"/>
      <c r="B134" s="27"/>
      <c r="C134" s="23" t="s">
        <v>24</v>
      </c>
      <c r="D134" s="26"/>
      <c r="E134" s="26"/>
      <c r="F134" s="21" t="str">
        <f>IF(E22="","",E22)</f>
        <v>BALA, a.s., Veľká Budafa 66, 930 34 Holice</v>
      </c>
      <c r="G134" s="26"/>
      <c r="H134" s="26"/>
      <c r="I134" s="23" t="s">
        <v>29</v>
      </c>
      <c r="J134" s="24" t="str">
        <f>E28</f>
        <v xml:space="preserve"> </v>
      </c>
      <c r="K134" s="26"/>
      <c r="L134" s="39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</row>
    <row r="135" spans="1:65" s="2" customFormat="1" ht="10.35" customHeight="1">
      <c r="A135" s="26"/>
      <c r="B135" s="27"/>
      <c r="C135" s="26"/>
      <c r="D135" s="26"/>
      <c r="E135" s="26"/>
      <c r="F135" s="26"/>
      <c r="G135" s="26"/>
      <c r="H135" s="26"/>
      <c r="I135" s="26"/>
      <c r="J135" s="26"/>
      <c r="K135" s="26"/>
      <c r="L135" s="39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</row>
    <row r="136" spans="1:65" s="11" customFormat="1" ht="29.25" customHeight="1">
      <c r="A136" s="126"/>
      <c r="B136" s="127"/>
      <c r="C136" s="128" t="s">
        <v>213</v>
      </c>
      <c r="D136" s="129" t="s">
        <v>56</v>
      </c>
      <c r="E136" s="129" t="s">
        <v>52</v>
      </c>
      <c r="F136" s="129" t="s">
        <v>53</v>
      </c>
      <c r="G136" s="129" t="s">
        <v>214</v>
      </c>
      <c r="H136" s="129" t="s">
        <v>215</v>
      </c>
      <c r="I136" s="129" t="s">
        <v>216</v>
      </c>
      <c r="J136" s="130" t="s">
        <v>200</v>
      </c>
      <c r="K136" s="131" t="s">
        <v>217</v>
      </c>
      <c r="L136" s="132"/>
      <c r="M136" s="59" t="s">
        <v>1</v>
      </c>
      <c r="N136" s="60" t="s">
        <v>35</v>
      </c>
      <c r="O136" s="60" t="s">
        <v>218</v>
      </c>
      <c r="P136" s="60" t="s">
        <v>219</v>
      </c>
      <c r="Q136" s="60" t="s">
        <v>220</v>
      </c>
      <c r="R136" s="60" t="s">
        <v>221</v>
      </c>
      <c r="S136" s="60" t="s">
        <v>222</v>
      </c>
      <c r="T136" s="61" t="s">
        <v>223</v>
      </c>
      <c r="U136" s="126"/>
      <c r="V136" s="126"/>
      <c r="W136" s="126"/>
      <c r="X136" s="126"/>
      <c r="Y136" s="126"/>
      <c r="Z136" s="126"/>
      <c r="AA136" s="126"/>
      <c r="AB136" s="126"/>
      <c r="AC136" s="126"/>
      <c r="AD136" s="126"/>
      <c r="AE136" s="126"/>
    </row>
    <row r="137" spans="1:65" s="2" customFormat="1" ht="22.9" customHeight="1">
      <c r="A137" s="26"/>
      <c r="B137" s="27"/>
      <c r="C137" s="66" t="s">
        <v>201</v>
      </c>
      <c r="D137" s="26"/>
      <c r="E137" s="26"/>
      <c r="F137" s="26"/>
      <c r="G137" s="26"/>
      <c r="H137" s="26"/>
      <c r="I137" s="26"/>
      <c r="J137" s="133">
        <f>BK137</f>
        <v>89955.180000000008</v>
      </c>
      <c r="K137" s="26"/>
      <c r="L137" s="27"/>
      <c r="M137" s="62"/>
      <c r="N137" s="53"/>
      <c r="O137" s="63"/>
      <c r="P137" s="134">
        <f>P138+P144+P261+P271</f>
        <v>0</v>
      </c>
      <c r="Q137" s="63"/>
      <c r="R137" s="134">
        <f>R138+R144+R261+R271</f>
        <v>0</v>
      </c>
      <c r="S137" s="63"/>
      <c r="T137" s="135">
        <f>T138+T144+T261+T271</f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T137" s="14" t="s">
        <v>70</v>
      </c>
      <c r="AU137" s="14" t="s">
        <v>202</v>
      </c>
      <c r="BK137" s="136">
        <f>BK138+BK144+BK261+BK271</f>
        <v>89955.180000000008</v>
      </c>
    </row>
    <row r="138" spans="1:65" s="12" customFormat="1" ht="25.9" customHeight="1">
      <c r="B138" s="137"/>
      <c r="D138" s="138" t="s">
        <v>70</v>
      </c>
      <c r="E138" s="139" t="s">
        <v>224</v>
      </c>
      <c r="F138" s="139" t="s">
        <v>225</v>
      </c>
      <c r="J138" s="140">
        <f>BK138</f>
        <v>327.8</v>
      </c>
      <c r="L138" s="137"/>
      <c r="M138" s="141"/>
      <c r="N138" s="142"/>
      <c r="O138" s="142"/>
      <c r="P138" s="143">
        <f>P139</f>
        <v>0</v>
      </c>
      <c r="Q138" s="142"/>
      <c r="R138" s="143">
        <f>R139</f>
        <v>0</v>
      </c>
      <c r="S138" s="142"/>
      <c r="T138" s="144">
        <f>T139</f>
        <v>0</v>
      </c>
      <c r="AR138" s="138" t="s">
        <v>78</v>
      </c>
      <c r="AT138" s="145" t="s">
        <v>70</v>
      </c>
      <c r="AU138" s="145" t="s">
        <v>71</v>
      </c>
      <c r="AY138" s="138" t="s">
        <v>226</v>
      </c>
      <c r="BK138" s="146">
        <f>BK139</f>
        <v>327.8</v>
      </c>
    </row>
    <row r="139" spans="1:65" s="12" customFormat="1" ht="22.9" customHeight="1">
      <c r="B139" s="137"/>
      <c r="D139" s="138" t="s">
        <v>70</v>
      </c>
      <c r="E139" s="147" t="s">
        <v>227</v>
      </c>
      <c r="F139" s="147" t="s">
        <v>228</v>
      </c>
      <c r="J139" s="148">
        <f>BK139</f>
        <v>327.8</v>
      </c>
      <c r="L139" s="137"/>
      <c r="M139" s="141"/>
      <c r="N139" s="142"/>
      <c r="O139" s="142"/>
      <c r="P139" s="143">
        <f>SUM(P140:P143)</f>
        <v>0</v>
      </c>
      <c r="Q139" s="142"/>
      <c r="R139" s="143">
        <f>SUM(R140:R143)</f>
        <v>0</v>
      </c>
      <c r="S139" s="142"/>
      <c r="T139" s="144">
        <f>SUM(T140:T143)</f>
        <v>0</v>
      </c>
      <c r="AR139" s="138" t="s">
        <v>78</v>
      </c>
      <c r="AT139" s="145" t="s">
        <v>70</v>
      </c>
      <c r="AU139" s="145" t="s">
        <v>78</v>
      </c>
      <c r="AY139" s="138" t="s">
        <v>226</v>
      </c>
      <c r="BK139" s="146">
        <f>SUM(BK140:BK143)</f>
        <v>327.8</v>
      </c>
    </row>
    <row r="140" spans="1:65" s="2" customFormat="1" ht="24.2" customHeight="1">
      <c r="A140" s="26"/>
      <c r="B140" s="149"/>
      <c r="C140" s="150" t="s">
        <v>78</v>
      </c>
      <c r="D140" s="150" t="s">
        <v>229</v>
      </c>
      <c r="E140" s="151" t="s">
        <v>1151</v>
      </c>
      <c r="F140" s="152" t="s">
        <v>1152</v>
      </c>
      <c r="G140" s="153" t="s">
        <v>886</v>
      </c>
      <c r="H140" s="154">
        <v>270</v>
      </c>
      <c r="I140" s="155">
        <v>0.35</v>
      </c>
      <c r="J140" s="155">
        <f>ROUND(I140*H140,2)</f>
        <v>94.5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>O140*H140</f>
        <v>0</v>
      </c>
      <c r="Q140" s="159">
        <v>0</v>
      </c>
      <c r="R140" s="159">
        <f>Q140*H140</f>
        <v>0</v>
      </c>
      <c r="S140" s="159">
        <v>0</v>
      </c>
      <c r="T140" s="160">
        <f>S140*H140</f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233</v>
      </c>
      <c r="AT140" s="161" t="s">
        <v>229</v>
      </c>
      <c r="AU140" s="161" t="s">
        <v>83</v>
      </c>
      <c r="AY140" s="14" t="s">
        <v>226</v>
      </c>
      <c r="BE140" s="162">
        <f>IF(N140="základná",J140,0)</f>
        <v>0</v>
      </c>
      <c r="BF140" s="162">
        <f>IF(N140="znížená",J140,0)</f>
        <v>94.5</v>
      </c>
      <c r="BG140" s="162">
        <f>IF(N140="zákl. prenesená",J140,0)</f>
        <v>0</v>
      </c>
      <c r="BH140" s="162">
        <f>IF(N140="zníž. prenesená",J140,0)</f>
        <v>0</v>
      </c>
      <c r="BI140" s="162">
        <f>IF(N140="nulová",J140,0)</f>
        <v>0</v>
      </c>
      <c r="BJ140" s="14" t="s">
        <v>83</v>
      </c>
      <c r="BK140" s="162">
        <f>ROUND(I140*H140,2)</f>
        <v>94.5</v>
      </c>
      <c r="BL140" s="14" t="s">
        <v>233</v>
      </c>
      <c r="BM140" s="161" t="s">
        <v>83</v>
      </c>
    </row>
    <row r="141" spans="1:65" s="2" customFormat="1" ht="24.2" customHeight="1">
      <c r="A141" s="26"/>
      <c r="B141" s="149"/>
      <c r="C141" s="150" t="s">
        <v>83</v>
      </c>
      <c r="D141" s="150" t="s">
        <v>229</v>
      </c>
      <c r="E141" s="151" t="s">
        <v>1153</v>
      </c>
      <c r="F141" s="152" t="s">
        <v>1154</v>
      </c>
      <c r="G141" s="153" t="s">
        <v>886</v>
      </c>
      <c r="H141" s="154">
        <v>350</v>
      </c>
      <c r="I141" s="155">
        <v>0.37</v>
      </c>
      <c r="J141" s="155">
        <f>ROUND(I141*H141,2)</f>
        <v>129.5</v>
      </c>
      <c r="K141" s="156"/>
      <c r="L141" s="27"/>
      <c r="M141" s="157" t="s">
        <v>1</v>
      </c>
      <c r="N141" s="158" t="s">
        <v>37</v>
      </c>
      <c r="O141" s="159">
        <v>0</v>
      </c>
      <c r="P141" s="159">
        <f>O141*H141</f>
        <v>0</v>
      </c>
      <c r="Q141" s="159">
        <v>0</v>
      </c>
      <c r="R141" s="159">
        <f>Q141*H141</f>
        <v>0</v>
      </c>
      <c r="S141" s="159">
        <v>0</v>
      </c>
      <c r="T141" s="160">
        <f>S141*H141</f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233</v>
      </c>
      <c r="AT141" s="161" t="s">
        <v>229</v>
      </c>
      <c r="AU141" s="161" t="s">
        <v>83</v>
      </c>
      <c r="AY141" s="14" t="s">
        <v>226</v>
      </c>
      <c r="BE141" s="162">
        <f>IF(N141="základná",J141,0)</f>
        <v>0</v>
      </c>
      <c r="BF141" s="162">
        <f>IF(N141="znížená",J141,0)</f>
        <v>129.5</v>
      </c>
      <c r="BG141" s="162">
        <f>IF(N141="zákl. prenesená",J141,0)</f>
        <v>0</v>
      </c>
      <c r="BH141" s="162">
        <f>IF(N141="zníž. prenesená",J141,0)</f>
        <v>0</v>
      </c>
      <c r="BI141" s="162">
        <f>IF(N141="nulová",J141,0)</f>
        <v>0</v>
      </c>
      <c r="BJ141" s="14" t="s">
        <v>83</v>
      </c>
      <c r="BK141" s="162">
        <f>ROUND(I141*H141,2)</f>
        <v>129.5</v>
      </c>
      <c r="BL141" s="14" t="s">
        <v>233</v>
      </c>
      <c r="BM141" s="161" t="s">
        <v>233</v>
      </c>
    </row>
    <row r="142" spans="1:65" s="2" customFormat="1" ht="24.2" customHeight="1">
      <c r="A142" s="26"/>
      <c r="B142" s="149"/>
      <c r="C142" s="150" t="s">
        <v>88</v>
      </c>
      <c r="D142" s="150" t="s">
        <v>229</v>
      </c>
      <c r="E142" s="151" t="s">
        <v>1155</v>
      </c>
      <c r="F142" s="152" t="s">
        <v>1156</v>
      </c>
      <c r="G142" s="153" t="s">
        <v>886</v>
      </c>
      <c r="H142" s="154">
        <v>60</v>
      </c>
      <c r="I142" s="155">
        <v>0.41</v>
      </c>
      <c r="J142" s="155">
        <f>ROUND(I142*H142,2)</f>
        <v>24.6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>O142*H142</f>
        <v>0</v>
      </c>
      <c r="Q142" s="159">
        <v>0</v>
      </c>
      <c r="R142" s="159">
        <f>Q142*H142</f>
        <v>0</v>
      </c>
      <c r="S142" s="159">
        <v>0</v>
      </c>
      <c r="T142" s="160">
        <f>S142*H142</f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233</v>
      </c>
      <c r="AT142" s="161" t="s">
        <v>229</v>
      </c>
      <c r="AU142" s="161" t="s">
        <v>83</v>
      </c>
      <c r="AY142" s="14" t="s">
        <v>226</v>
      </c>
      <c r="BE142" s="162">
        <f>IF(N142="základná",J142,0)</f>
        <v>0</v>
      </c>
      <c r="BF142" s="162">
        <f>IF(N142="znížená",J142,0)</f>
        <v>24.6</v>
      </c>
      <c r="BG142" s="162">
        <f>IF(N142="zákl. prenesená",J142,0)</f>
        <v>0</v>
      </c>
      <c r="BH142" s="162">
        <f>IF(N142="zníž. prenesená",J142,0)</f>
        <v>0</v>
      </c>
      <c r="BI142" s="162">
        <f>IF(N142="nulová",J142,0)</f>
        <v>0</v>
      </c>
      <c r="BJ142" s="14" t="s">
        <v>83</v>
      </c>
      <c r="BK142" s="162">
        <f>ROUND(I142*H142,2)</f>
        <v>24.6</v>
      </c>
      <c r="BL142" s="14" t="s">
        <v>233</v>
      </c>
      <c r="BM142" s="161" t="s">
        <v>239</v>
      </c>
    </row>
    <row r="143" spans="1:65" s="2" customFormat="1" ht="24.2" customHeight="1">
      <c r="A143" s="26"/>
      <c r="B143" s="149"/>
      <c r="C143" s="150" t="s">
        <v>233</v>
      </c>
      <c r="D143" s="150" t="s">
        <v>229</v>
      </c>
      <c r="E143" s="151" t="s">
        <v>1157</v>
      </c>
      <c r="F143" s="152" t="s">
        <v>1158</v>
      </c>
      <c r="G143" s="153" t="s">
        <v>886</v>
      </c>
      <c r="H143" s="154">
        <v>180</v>
      </c>
      <c r="I143" s="155">
        <v>0.44</v>
      </c>
      <c r="J143" s="155">
        <f>ROUND(I143*H143,2)</f>
        <v>79.2</v>
      </c>
      <c r="K143" s="156"/>
      <c r="L143" s="27"/>
      <c r="M143" s="157" t="s">
        <v>1</v>
      </c>
      <c r="N143" s="158" t="s">
        <v>37</v>
      </c>
      <c r="O143" s="159">
        <v>0</v>
      </c>
      <c r="P143" s="159">
        <f>O143*H143</f>
        <v>0</v>
      </c>
      <c r="Q143" s="159">
        <v>0</v>
      </c>
      <c r="R143" s="159">
        <f>Q143*H143</f>
        <v>0</v>
      </c>
      <c r="S143" s="159">
        <v>0</v>
      </c>
      <c r="T143" s="160">
        <f>S143*H143</f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233</v>
      </c>
      <c r="AT143" s="161" t="s">
        <v>229</v>
      </c>
      <c r="AU143" s="161" t="s">
        <v>83</v>
      </c>
      <c r="AY143" s="14" t="s">
        <v>226</v>
      </c>
      <c r="BE143" s="162">
        <f>IF(N143="základná",J143,0)</f>
        <v>0</v>
      </c>
      <c r="BF143" s="162">
        <f>IF(N143="znížená",J143,0)</f>
        <v>79.2</v>
      </c>
      <c r="BG143" s="162">
        <f>IF(N143="zákl. prenesená",J143,0)</f>
        <v>0</v>
      </c>
      <c r="BH143" s="162">
        <f>IF(N143="zníž. prenesená",J143,0)</f>
        <v>0</v>
      </c>
      <c r="BI143" s="162">
        <f>IF(N143="nulová",J143,0)</f>
        <v>0</v>
      </c>
      <c r="BJ143" s="14" t="s">
        <v>83</v>
      </c>
      <c r="BK143" s="162">
        <f>ROUND(I143*H143,2)</f>
        <v>79.2</v>
      </c>
      <c r="BL143" s="14" t="s">
        <v>233</v>
      </c>
      <c r="BM143" s="161" t="s">
        <v>243</v>
      </c>
    </row>
    <row r="144" spans="1:65" s="12" customFormat="1" ht="25.9" customHeight="1">
      <c r="B144" s="137"/>
      <c r="D144" s="138" t="s">
        <v>70</v>
      </c>
      <c r="E144" s="139" t="s">
        <v>289</v>
      </c>
      <c r="F144" s="139" t="s">
        <v>897</v>
      </c>
      <c r="J144" s="140">
        <f>BK144</f>
        <v>85036.66</v>
      </c>
      <c r="L144" s="137"/>
      <c r="M144" s="141"/>
      <c r="N144" s="142"/>
      <c r="O144" s="142"/>
      <c r="P144" s="143">
        <f>P145+P155+P164+P205+P215+P238+P250</f>
        <v>0</v>
      </c>
      <c r="Q144" s="142"/>
      <c r="R144" s="143">
        <f>R145+R155+R164+R205+R215+R238+R250</f>
        <v>0</v>
      </c>
      <c r="S144" s="142"/>
      <c r="T144" s="144">
        <f>T145+T155+T164+T205+T215+T238+T250</f>
        <v>0</v>
      </c>
      <c r="AR144" s="138" t="s">
        <v>83</v>
      </c>
      <c r="AT144" s="145" t="s">
        <v>70</v>
      </c>
      <c r="AU144" s="145" t="s">
        <v>71</v>
      </c>
      <c r="AY144" s="138" t="s">
        <v>226</v>
      </c>
      <c r="BK144" s="146">
        <f>BK145+BK155+BK164+BK205+BK215+BK238+BK250</f>
        <v>85036.66</v>
      </c>
    </row>
    <row r="145" spans="1:65" s="12" customFormat="1" ht="22.9" customHeight="1">
      <c r="B145" s="137"/>
      <c r="D145" s="138" t="s">
        <v>70</v>
      </c>
      <c r="E145" s="147" t="s">
        <v>566</v>
      </c>
      <c r="F145" s="147" t="s">
        <v>1159</v>
      </c>
      <c r="J145" s="148">
        <f>BK145</f>
        <v>2361.2599999999998</v>
      </c>
      <c r="L145" s="137"/>
      <c r="M145" s="141"/>
      <c r="N145" s="142"/>
      <c r="O145" s="142"/>
      <c r="P145" s="143">
        <f>SUM(P146:P154)</f>
        <v>0</v>
      </c>
      <c r="Q145" s="142"/>
      <c r="R145" s="143">
        <f>SUM(R146:R154)</f>
        <v>0</v>
      </c>
      <c r="S145" s="142"/>
      <c r="T145" s="144">
        <f>SUM(T146:T154)</f>
        <v>0</v>
      </c>
      <c r="AR145" s="138" t="s">
        <v>83</v>
      </c>
      <c r="AT145" s="145" t="s">
        <v>70</v>
      </c>
      <c r="AU145" s="145" t="s">
        <v>78</v>
      </c>
      <c r="AY145" s="138" t="s">
        <v>226</v>
      </c>
      <c r="BK145" s="146">
        <f>SUM(BK146:BK154)</f>
        <v>2361.2599999999998</v>
      </c>
    </row>
    <row r="146" spans="1:65" s="2" customFormat="1" ht="24.2" customHeight="1">
      <c r="A146" s="26"/>
      <c r="B146" s="149"/>
      <c r="C146" s="150" t="s">
        <v>244</v>
      </c>
      <c r="D146" s="150" t="s">
        <v>229</v>
      </c>
      <c r="E146" s="151" t="s">
        <v>898</v>
      </c>
      <c r="F146" s="152" t="s">
        <v>899</v>
      </c>
      <c r="G146" s="153" t="s">
        <v>232</v>
      </c>
      <c r="H146" s="154">
        <v>358</v>
      </c>
      <c r="I146" s="155">
        <v>3.8</v>
      </c>
      <c r="J146" s="155">
        <f t="shared" ref="J146:J154" si="0">ROUND(I146*H146,2)</f>
        <v>1360.4</v>
      </c>
      <c r="K146" s="156"/>
      <c r="L146" s="27"/>
      <c r="M146" s="157" t="s">
        <v>1</v>
      </c>
      <c r="N146" s="158" t="s">
        <v>37</v>
      </c>
      <c r="O146" s="159">
        <v>0</v>
      </c>
      <c r="P146" s="159">
        <f t="shared" ref="P146:P154" si="1">O146*H146</f>
        <v>0</v>
      </c>
      <c r="Q146" s="159">
        <v>0</v>
      </c>
      <c r="R146" s="159">
        <f t="shared" ref="R146:R154" si="2">Q146*H146</f>
        <v>0</v>
      </c>
      <c r="S146" s="159">
        <v>0</v>
      </c>
      <c r="T146" s="160">
        <f t="shared" ref="T146:T154" si="3">S146*H146</f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257</v>
      </c>
      <c r="AT146" s="161" t="s">
        <v>229</v>
      </c>
      <c r="AU146" s="161" t="s">
        <v>83</v>
      </c>
      <c r="AY146" s="14" t="s">
        <v>226</v>
      </c>
      <c r="BE146" s="162">
        <f t="shared" ref="BE146:BE154" si="4">IF(N146="základná",J146,0)</f>
        <v>0</v>
      </c>
      <c r="BF146" s="162">
        <f t="shared" ref="BF146:BF154" si="5">IF(N146="znížená",J146,0)</f>
        <v>1360.4</v>
      </c>
      <c r="BG146" s="162">
        <f t="shared" ref="BG146:BG154" si="6">IF(N146="zákl. prenesená",J146,0)</f>
        <v>0</v>
      </c>
      <c r="BH146" s="162">
        <f t="shared" ref="BH146:BH154" si="7">IF(N146="zníž. prenesená",J146,0)</f>
        <v>0</v>
      </c>
      <c r="BI146" s="162">
        <f t="shared" ref="BI146:BI154" si="8">IF(N146="nulová",J146,0)</f>
        <v>0</v>
      </c>
      <c r="BJ146" s="14" t="s">
        <v>83</v>
      </c>
      <c r="BK146" s="162">
        <f t="shared" ref="BK146:BK154" si="9">ROUND(I146*H146,2)</f>
        <v>1360.4</v>
      </c>
      <c r="BL146" s="14" t="s">
        <v>257</v>
      </c>
      <c r="BM146" s="161" t="s">
        <v>247</v>
      </c>
    </row>
    <row r="147" spans="1:65" s="2" customFormat="1" ht="24.2" customHeight="1">
      <c r="A147" s="26"/>
      <c r="B147" s="149"/>
      <c r="C147" s="150" t="s">
        <v>239</v>
      </c>
      <c r="D147" s="150" t="s">
        <v>229</v>
      </c>
      <c r="E147" s="151" t="s">
        <v>1160</v>
      </c>
      <c r="F147" s="152" t="s">
        <v>1161</v>
      </c>
      <c r="G147" s="153" t="s">
        <v>232</v>
      </c>
      <c r="H147" s="154">
        <v>18</v>
      </c>
      <c r="I147" s="155">
        <v>4.2</v>
      </c>
      <c r="J147" s="155">
        <f t="shared" si="0"/>
        <v>75.599999999999994</v>
      </c>
      <c r="K147" s="156"/>
      <c r="L147" s="27"/>
      <c r="M147" s="157" t="s">
        <v>1</v>
      </c>
      <c r="N147" s="158" t="s">
        <v>37</v>
      </c>
      <c r="O147" s="159">
        <v>0</v>
      </c>
      <c r="P147" s="159">
        <f t="shared" si="1"/>
        <v>0</v>
      </c>
      <c r="Q147" s="159">
        <v>0</v>
      </c>
      <c r="R147" s="159">
        <f t="shared" si="2"/>
        <v>0</v>
      </c>
      <c r="S147" s="159">
        <v>0</v>
      </c>
      <c r="T147" s="160">
        <f t="shared" si="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257</v>
      </c>
      <c r="AT147" s="161" t="s">
        <v>229</v>
      </c>
      <c r="AU147" s="161" t="s">
        <v>83</v>
      </c>
      <c r="AY147" s="14" t="s">
        <v>226</v>
      </c>
      <c r="BE147" s="162">
        <f t="shared" si="4"/>
        <v>0</v>
      </c>
      <c r="BF147" s="162">
        <f t="shared" si="5"/>
        <v>75.599999999999994</v>
      </c>
      <c r="BG147" s="162">
        <f t="shared" si="6"/>
        <v>0</v>
      </c>
      <c r="BH147" s="162">
        <f t="shared" si="7"/>
        <v>0</v>
      </c>
      <c r="BI147" s="162">
        <f t="shared" si="8"/>
        <v>0</v>
      </c>
      <c r="BJ147" s="14" t="s">
        <v>83</v>
      </c>
      <c r="BK147" s="162">
        <f t="shared" si="9"/>
        <v>75.599999999999994</v>
      </c>
      <c r="BL147" s="14" t="s">
        <v>257</v>
      </c>
      <c r="BM147" s="161" t="s">
        <v>250</v>
      </c>
    </row>
    <row r="148" spans="1:65" s="2" customFormat="1" ht="24.2" customHeight="1">
      <c r="A148" s="26"/>
      <c r="B148" s="149"/>
      <c r="C148" s="167" t="s">
        <v>251</v>
      </c>
      <c r="D148" s="167" t="s">
        <v>362</v>
      </c>
      <c r="E148" s="168" t="s">
        <v>1162</v>
      </c>
      <c r="F148" s="169" t="s">
        <v>1163</v>
      </c>
      <c r="G148" s="170" t="s">
        <v>232</v>
      </c>
      <c r="H148" s="171">
        <v>158</v>
      </c>
      <c r="I148" s="172">
        <v>1.93</v>
      </c>
      <c r="J148" s="172">
        <f t="shared" si="0"/>
        <v>304.94</v>
      </c>
      <c r="K148" s="173"/>
      <c r="L148" s="174"/>
      <c r="M148" s="175" t="s">
        <v>1</v>
      </c>
      <c r="N148" s="176" t="s">
        <v>37</v>
      </c>
      <c r="O148" s="159">
        <v>0</v>
      </c>
      <c r="P148" s="159">
        <f t="shared" si="1"/>
        <v>0</v>
      </c>
      <c r="Q148" s="159">
        <v>0</v>
      </c>
      <c r="R148" s="159">
        <f t="shared" si="2"/>
        <v>0</v>
      </c>
      <c r="S148" s="159">
        <v>0</v>
      </c>
      <c r="T148" s="160">
        <f t="shared" si="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288</v>
      </c>
      <c r="AT148" s="161" t="s">
        <v>362</v>
      </c>
      <c r="AU148" s="161" t="s">
        <v>83</v>
      </c>
      <c r="AY148" s="14" t="s">
        <v>226</v>
      </c>
      <c r="BE148" s="162">
        <f t="shared" si="4"/>
        <v>0</v>
      </c>
      <c r="BF148" s="162">
        <f t="shared" si="5"/>
        <v>304.94</v>
      </c>
      <c r="BG148" s="162">
        <f t="shared" si="6"/>
        <v>0</v>
      </c>
      <c r="BH148" s="162">
        <f t="shared" si="7"/>
        <v>0</v>
      </c>
      <c r="BI148" s="162">
        <f t="shared" si="8"/>
        <v>0</v>
      </c>
      <c r="BJ148" s="14" t="s">
        <v>83</v>
      </c>
      <c r="BK148" s="162">
        <f t="shared" si="9"/>
        <v>304.94</v>
      </c>
      <c r="BL148" s="14" t="s">
        <v>257</v>
      </c>
      <c r="BM148" s="161" t="s">
        <v>254</v>
      </c>
    </row>
    <row r="149" spans="1:65" s="2" customFormat="1" ht="24.2" customHeight="1">
      <c r="A149" s="26"/>
      <c r="B149" s="149"/>
      <c r="C149" s="167" t="s">
        <v>243</v>
      </c>
      <c r="D149" s="167" t="s">
        <v>362</v>
      </c>
      <c r="E149" s="168" t="s">
        <v>1164</v>
      </c>
      <c r="F149" s="169" t="s">
        <v>1165</v>
      </c>
      <c r="G149" s="170" t="s">
        <v>232</v>
      </c>
      <c r="H149" s="171">
        <v>120</v>
      </c>
      <c r="I149" s="172">
        <v>2.19</v>
      </c>
      <c r="J149" s="172">
        <f t="shared" si="0"/>
        <v>262.8</v>
      </c>
      <c r="K149" s="173"/>
      <c r="L149" s="174"/>
      <c r="M149" s="175" t="s">
        <v>1</v>
      </c>
      <c r="N149" s="176" t="s">
        <v>37</v>
      </c>
      <c r="O149" s="159">
        <v>0</v>
      </c>
      <c r="P149" s="159">
        <f t="shared" si="1"/>
        <v>0</v>
      </c>
      <c r="Q149" s="159">
        <v>0</v>
      </c>
      <c r="R149" s="159">
        <f t="shared" si="2"/>
        <v>0</v>
      </c>
      <c r="S149" s="159">
        <v>0</v>
      </c>
      <c r="T149" s="160">
        <f t="shared" si="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288</v>
      </c>
      <c r="AT149" s="161" t="s">
        <v>362</v>
      </c>
      <c r="AU149" s="161" t="s">
        <v>83</v>
      </c>
      <c r="AY149" s="14" t="s">
        <v>226</v>
      </c>
      <c r="BE149" s="162">
        <f t="shared" si="4"/>
        <v>0</v>
      </c>
      <c r="BF149" s="162">
        <f t="shared" si="5"/>
        <v>262.8</v>
      </c>
      <c r="BG149" s="162">
        <f t="shared" si="6"/>
        <v>0</v>
      </c>
      <c r="BH149" s="162">
        <f t="shared" si="7"/>
        <v>0</v>
      </c>
      <c r="BI149" s="162">
        <f t="shared" si="8"/>
        <v>0</v>
      </c>
      <c r="BJ149" s="14" t="s">
        <v>83</v>
      </c>
      <c r="BK149" s="162">
        <f t="shared" si="9"/>
        <v>262.8</v>
      </c>
      <c r="BL149" s="14" t="s">
        <v>257</v>
      </c>
      <c r="BM149" s="161" t="s">
        <v>257</v>
      </c>
    </row>
    <row r="150" spans="1:65" s="2" customFormat="1" ht="24.2" customHeight="1">
      <c r="A150" s="26"/>
      <c r="B150" s="149"/>
      <c r="C150" s="167" t="s">
        <v>227</v>
      </c>
      <c r="D150" s="167" t="s">
        <v>362</v>
      </c>
      <c r="E150" s="168" t="s">
        <v>1166</v>
      </c>
      <c r="F150" s="169" t="s">
        <v>1167</v>
      </c>
      <c r="G150" s="170" t="s">
        <v>232</v>
      </c>
      <c r="H150" s="171">
        <v>8</v>
      </c>
      <c r="I150" s="172">
        <v>2.57</v>
      </c>
      <c r="J150" s="172">
        <f t="shared" si="0"/>
        <v>20.56</v>
      </c>
      <c r="K150" s="173"/>
      <c r="L150" s="174"/>
      <c r="M150" s="175" t="s">
        <v>1</v>
      </c>
      <c r="N150" s="176" t="s">
        <v>37</v>
      </c>
      <c r="O150" s="159">
        <v>0</v>
      </c>
      <c r="P150" s="159">
        <f t="shared" si="1"/>
        <v>0</v>
      </c>
      <c r="Q150" s="159">
        <v>0</v>
      </c>
      <c r="R150" s="159">
        <f t="shared" si="2"/>
        <v>0</v>
      </c>
      <c r="S150" s="159">
        <v>0</v>
      </c>
      <c r="T150" s="160">
        <f t="shared" si="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288</v>
      </c>
      <c r="AT150" s="161" t="s">
        <v>362</v>
      </c>
      <c r="AU150" s="161" t="s">
        <v>83</v>
      </c>
      <c r="AY150" s="14" t="s">
        <v>226</v>
      </c>
      <c r="BE150" s="162">
        <f t="shared" si="4"/>
        <v>0</v>
      </c>
      <c r="BF150" s="162">
        <f t="shared" si="5"/>
        <v>20.56</v>
      </c>
      <c r="BG150" s="162">
        <f t="shared" si="6"/>
        <v>0</v>
      </c>
      <c r="BH150" s="162">
        <f t="shared" si="7"/>
        <v>0</v>
      </c>
      <c r="BI150" s="162">
        <f t="shared" si="8"/>
        <v>0</v>
      </c>
      <c r="BJ150" s="14" t="s">
        <v>83</v>
      </c>
      <c r="BK150" s="162">
        <f t="shared" si="9"/>
        <v>20.56</v>
      </c>
      <c r="BL150" s="14" t="s">
        <v>257</v>
      </c>
      <c r="BM150" s="161" t="s">
        <v>260</v>
      </c>
    </row>
    <row r="151" spans="1:65" s="2" customFormat="1" ht="24.2" customHeight="1">
      <c r="A151" s="26"/>
      <c r="B151" s="149"/>
      <c r="C151" s="167" t="s">
        <v>247</v>
      </c>
      <c r="D151" s="167" t="s">
        <v>362</v>
      </c>
      <c r="E151" s="168" t="s">
        <v>1168</v>
      </c>
      <c r="F151" s="169" t="s">
        <v>1169</v>
      </c>
      <c r="G151" s="170" t="s">
        <v>232</v>
      </c>
      <c r="H151" s="171">
        <v>80</v>
      </c>
      <c r="I151" s="172">
        <v>2.93</v>
      </c>
      <c r="J151" s="172">
        <f t="shared" si="0"/>
        <v>234.4</v>
      </c>
      <c r="K151" s="173"/>
      <c r="L151" s="174"/>
      <c r="M151" s="175" t="s">
        <v>1</v>
      </c>
      <c r="N151" s="176" t="s">
        <v>37</v>
      </c>
      <c r="O151" s="159">
        <v>0</v>
      </c>
      <c r="P151" s="159">
        <f t="shared" si="1"/>
        <v>0</v>
      </c>
      <c r="Q151" s="159">
        <v>0</v>
      </c>
      <c r="R151" s="159">
        <f t="shared" si="2"/>
        <v>0</v>
      </c>
      <c r="S151" s="159">
        <v>0</v>
      </c>
      <c r="T151" s="160">
        <f t="shared" si="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288</v>
      </c>
      <c r="AT151" s="161" t="s">
        <v>362</v>
      </c>
      <c r="AU151" s="161" t="s">
        <v>83</v>
      </c>
      <c r="AY151" s="14" t="s">
        <v>226</v>
      </c>
      <c r="BE151" s="162">
        <f t="shared" si="4"/>
        <v>0</v>
      </c>
      <c r="BF151" s="162">
        <f t="shared" si="5"/>
        <v>234.4</v>
      </c>
      <c r="BG151" s="162">
        <f t="shared" si="6"/>
        <v>0</v>
      </c>
      <c r="BH151" s="162">
        <f t="shared" si="7"/>
        <v>0</v>
      </c>
      <c r="BI151" s="162">
        <f t="shared" si="8"/>
        <v>0</v>
      </c>
      <c r="BJ151" s="14" t="s">
        <v>83</v>
      </c>
      <c r="BK151" s="162">
        <f t="shared" si="9"/>
        <v>234.4</v>
      </c>
      <c r="BL151" s="14" t="s">
        <v>257</v>
      </c>
      <c r="BM151" s="161" t="s">
        <v>7</v>
      </c>
    </row>
    <row r="152" spans="1:65" s="2" customFormat="1" ht="24.2" customHeight="1">
      <c r="A152" s="26"/>
      <c r="B152" s="149"/>
      <c r="C152" s="167" t="s">
        <v>263</v>
      </c>
      <c r="D152" s="167" t="s">
        <v>362</v>
      </c>
      <c r="E152" s="168" t="s">
        <v>1170</v>
      </c>
      <c r="F152" s="169" t="s">
        <v>1171</v>
      </c>
      <c r="G152" s="170" t="s">
        <v>232</v>
      </c>
      <c r="H152" s="171">
        <v>12</v>
      </c>
      <c r="I152" s="172">
        <v>3.34</v>
      </c>
      <c r="J152" s="172">
        <f t="shared" si="0"/>
        <v>40.08</v>
      </c>
      <c r="K152" s="173"/>
      <c r="L152" s="174"/>
      <c r="M152" s="175" t="s">
        <v>1</v>
      </c>
      <c r="N152" s="176" t="s">
        <v>37</v>
      </c>
      <c r="O152" s="159">
        <v>0</v>
      </c>
      <c r="P152" s="159">
        <f t="shared" si="1"/>
        <v>0</v>
      </c>
      <c r="Q152" s="159">
        <v>0</v>
      </c>
      <c r="R152" s="159">
        <f t="shared" si="2"/>
        <v>0</v>
      </c>
      <c r="S152" s="159">
        <v>0</v>
      </c>
      <c r="T152" s="160">
        <f t="shared" si="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288</v>
      </c>
      <c r="AT152" s="161" t="s">
        <v>362</v>
      </c>
      <c r="AU152" s="161" t="s">
        <v>83</v>
      </c>
      <c r="AY152" s="14" t="s">
        <v>226</v>
      </c>
      <c r="BE152" s="162">
        <f t="shared" si="4"/>
        <v>0</v>
      </c>
      <c r="BF152" s="162">
        <f t="shared" si="5"/>
        <v>40.08</v>
      </c>
      <c r="BG152" s="162">
        <f t="shared" si="6"/>
        <v>0</v>
      </c>
      <c r="BH152" s="162">
        <f t="shared" si="7"/>
        <v>0</v>
      </c>
      <c r="BI152" s="162">
        <f t="shared" si="8"/>
        <v>0</v>
      </c>
      <c r="BJ152" s="14" t="s">
        <v>83</v>
      </c>
      <c r="BK152" s="162">
        <f t="shared" si="9"/>
        <v>40.08</v>
      </c>
      <c r="BL152" s="14" t="s">
        <v>257</v>
      </c>
      <c r="BM152" s="161" t="s">
        <v>266</v>
      </c>
    </row>
    <row r="153" spans="1:65" s="2" customFormat="1" ht="24.2" customHeight="1">
      <c r="A153" s="26"/>
      <c r="B153" s="149"/>
      <c r="C153" s="167" t="s">
        <v>250</v>
      </c>
      <c r="D153" s="167" t="s">
        <v>362</v>
      </c>
      <c r="E153" s="168" t="s">
        <v>1172</v>
      </c>
      <c r="F153" s="169" t="s">
        <v>1173</v>
      </c>
      <c r="G153" s="170" t="s">
        <v>232</v>
      </c>
      <c r="H153" s="171">
        <v>6</v>
      </c>
      <c r="I153" s="172">
        <v>4.9800000000000004</v>
      </c>
      <c r="J153" s="172">
        <f t="shared" si="0"/>
        <v>29.88</v>
      </c>
      <c r="K153" s="173"/>
      <c r="L153" s="174"/>
      <c r="M153" s="175" t="s">
        <v>1</v>
      </c>
      <c r="N153" s="176" t="s">
        <v>37</v>
      </c>
      <c r="O153" s="159">
        <v>0</v>
      </c>
      <c r="P153" s="159">
        <f t="shared" si="1"/>
        <v>0</v>
      </c>
      <c r="Q153" s="159">
        <v>0</v>
      </c>
      <c r="R153" s="159">
        <f t="shared" si="2"/>
        <v>0</v>
      </c>
      <c r="S153" s="159">
        <v>0</v>
      </c>
      <c r="T153" s="160">
        <f t="shared" si="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288</v>
      </c>
      <c r="AT153" s="161" t="s">
        <v>362</v>
      </c>
      <c r="AU153" s="161" t="s">
        <v>83</v>
      </c>
      <c r="AY153" s="14" t="s">
        <v>226</v>
      </c>
      <c r="BE153" s="162">
        <f t="shared" si="4"/>
        <v>0</v>
      </c>
      <c r="BF153" s="162">
        <f t="shared" si="5"/>
        <v>29.88</v>
      </c>
      <c r="BG153" s="162">
        <f t="shared" si="6"/>
        <v>0</v>
      </c>
      <c r="BH153" s="162">
        <f t="shared" si="7"/>
        <v>0</v>
      </c>
      <c r="BI153" s="162">
        <f t="shared" si="8"/>
        <v>0</v>
      </c>
      <c r="BJ153" s="14" t="s">
        <v>83</v>
      </c>
      <c r="BK153" s="162">
        <f t="shared" si="9"/>
        <v>29.88</v>
      </c>
      <c r="BL153" s="14" t="s">
        <v>257</v>
      </c>
      <c r="BM153" s="161" t="s">
        <v>270</v>
      </c>
    </row>
    <row r="154" spans="1:65" s="2" customFormat="1" ht="24.2" customHeight="1">
      <c r="A154" s="26"/>
      <c r="B154" s="149"/>
      <c r="C154" s="150" t="s">
        <v>273</v>
      </c>
      <c r="D154" s="150" t="s">
        <v>229</v>
      </c>
      <c r="E154" s="151" t="s">
        <v>1174</v>
      </c>
      <c r="F154" s="152" t="s">
        <v>597</v>
      </c>
      <c r="G154" s="153" t="s">
        <v>1175</v>
      </c>
      <c r="H154" s="154">
        <v>23.286999999999999</v>
      </c>
      <c r="I154" s="155">
        <v>1.4</v>
      </c>
      <c r="J154" s="155">
        <f t="shared" si="0"/>
        <v>32.6</v>
      </c>
      <c r="K154" s="156"/>
      <c r="L154" s="27"/>
      <c r="M154" s="157" t="s">
        <v>1</v>
      </c>
      <c r="N154" s="158" t="s">
        <v>37</v>
      </c>
      <c r="O154" s="159">
        <v>0</v>
      </c>
      <c r="P154" s="159">
        <f t="shared" si="1"/>
        <v>0</v>
      </c>
      <c r="Q154" s="159">
        <v>0</v>
      </c>
      <c r="R154" s="159">
        <f t="shared" si="2"/>
        <v>0</v>
      </c>
      <c r="S154" s="159">
        <v>0</v>
      </c>
      <c r="T154" s="160">
        <f t="shared" si="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257</v>
      </c>
      <c r="AT154" s="161" t="s">
        <v>229</v>
      </c>
      <c r="AU154" s="161" t="s">
        <v>83</v>
      </c>
      <c r="AY154" s="14" t="s">
        <v>226</v>
      </c>
      <c r="BE154" s="162">
        <f t="shared" si="4"/>
        <v>0</v>
      </c>
      <c r="BF154" s="162">
        <f t="shared" si="5"/>
        <v>32.6</v>
      </c>
      <c r="BG154" s="162">
        <f t="shared" si="6"/>
        <v>0</v>
      </c>
      <c r="BH154" s="162">
        <f t="shared" si="7"/>
        <v>0</v>
      </c>
      <c r="BI154" s="162">
        <f t="shared" si="8"/>
        <v>0</v>
      </c>
      <c r="BJ154" s="14" t="s">
        <v>83</v>
      </c>
      <c r="BK154" s="162">
        <f t="shared" si="9"/>
        <v>32.6</v>
      </c>
      <c r="BL154" s="14" t="s">
        <v>257</v>
      </c>
      <c r="BM154" s="161" t="s">
        <v>276</v>
      </c>
    </row>
    <row r="155" spans="1:65" s="12" customFormat="1" ht="22.9" customHeight="1">
      <c r="B155" s="137"/>
      <c r="D155" s="138" t="s">
        <v>70</v>
      </c>
      <c r="E155" s="147" t="s">
        <v>972</v>
      </c>
      <c r="F155" s="147" t="s">
        <v>973</v>
      </c>
      <c r="J155" s="148">
        <f>BK155</f>
        <v>305.45999999999998</v>
      </c>
      <c r="L155" s="137"/>
      <c r="M155" s="141"/>
      <c r="N155" s="142"/>
      <c r="O155" s="142"/>
      <c r="P155" s="143">
        <f>SUM(P156:P163)</f>
        <v>0</v>
      </c>
      <c r="Q155" s="142"/>
      <c r="R155" s="143">
        <f>SUM(R156:R163)</f>
        <v>0</v>
      </c>
      <c r="S155" s="142"/>
      <c r="T155" s="144">
        <f>SUM(T156:T163)</f>
        <v>0</v>
      </c>
      <c r="AR155" s="138" t="s">
        <v>83</v>
      </c>
      <c r="AT155" s="145" t="s">
        <v>70</v>
      </c>
      <c r="AU155" s="145" t="s">
        <v>78</v>
      </c>
      <c r="AY155" s="138" t="s">
        <v>226</v>
      </c>
      <c r="BK155" s="146">
        <f>SUM(BK156:BK163)</f>
        <v>305.45999999999998</v>
      </c>
    </row>
    <row r="156" spans="1:65" s="2" customFormat="1" ht="16.5" customHeight="1">
      <c r="A156" s="26"/>
      <c r="B156" s="149"/>
      <c r="C156" s="150" t="s">
        <v>254</v>
      </c>
      <c r="D156" s="150" t="s">
        <v>229</v>
      </c>
      <c r="E156" s="151" t="s">
        <v>1176</v>
      </c>
      <c r="F156" s="152" t="s">
        <v>1177</v>
      </c>
      <c r="G156" s="153" t="s">
        <v>269</v>
      </c>
      <c r="H156" s="154">
        <v>1</v>
      </c>
      <c r="I156" s="155">
        <v>8.14</v>
      </c>
      <c r="J156" s="155">
        <f t="shared" ref="J156:J163" si="10">ROUND(I156*H156,2)</f>
        <v>8.14</v>
      </c>
      <c r="K156" s="156"/>
      <c r="L156" s="27"/>
      <c r="M156" s="157" t="s">
        <v>1</v>
      </c>
      <c r="N156" s="158" t="s">
        <v>37</v>
      </c>
      <c r="O156" s="159">
        <v>0</v>
      </c>
      <c r="P156" s="159">
        <f t="shared" ref="P156:P163" si="11">O156*H156</f>
        <v>0</v>
      </c>
      <c r="Q156" s="159">
        <v>0</v>
      </c>
      <c r="R156" s="159">
        <f t="shared" ref="R156:R163" si="12">Q156*H156</f>
        <v>0</v>
      </c>
      <c r="S156" s="159">
        <v>0</v>
      </c>
      <c r="T156" s="160">
        <f t="shared" ref="T156:T163" si="13">S156*H156</f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257</v>
      </c>
      <c r="AT156" s="161" t="s">
        <v>229</v>
      </c>
      <c r="AU156" s="161" t="s">
        <v>83</v>
      </c>
      <c r="AY156" s="14" t="s">
        <v>226</v>
      </c>
      <c r="BE156" s="162">
        <f t="shared" ref="BE156:BE163" si="14">IF(N156="základná",J156,0)</f>
        <v>0</v>
      </c>
      <c r="BF156" s="162">
        <f t="shared" ref="BF156:BF163" si="15">IF(N156="znížená",J156,0)</f>
        <v>8.14</v>
      </c>
      <c r="BG156" s="162">
        <f t="shared" ref="BG156:BG163" si="16">IF(N156="zákl. prenesená",J156,0)</f>
        <v>0</v>
      </c>
      <c r="BH156" s="162">
        <f t="shared" ref="BH156:BH163" si="17">IF(N156="zníž. prenesená",J156,0)</f>
        <v>0</v>
      </c>
      <c r="BI156" s="162">
        <f t="shared" ref="BI156:BI163" si="18">IF(N156="nulová",J156,0)</f>
        <v>0</v>
      </c>
      <c r="BJ156" s="14" t="s">
        <v>83</v>
      </c>
      <c r="BK156" s="162">
        <f t="shared" ref="BK156:BK163" si="19">ROUND(I156*H156,2)</f>
        <v>8.14</v>
      </c>
      <c r="BL156" s="14" t="s">
        <v>257</v>
      </c>
      <c r="BM156" s="161" t="s">
        <v>279</v>
      </c>
    </row>
    <row r="157" spans="1:65" s="2" customFormat="1" ht="16.5" customHeight="1">
      <c r="A157" s="26"/>
      <c r="B157" s="149"/>
      <c r="C157" s="167" t="s">
        <v>280</v>
      </c>
      <c r="D157" s="167" t="s">
        <v>362</v>
      </c>
      <c r="E157" s="168" t="s">
        <v>1178</v>
      </c>
      <c r="F157" s="169" t="s">
        <v>1179</v>
      </c>
      <c r="G157" s="170" t="s">
        <v>269</v>
      </c>
      <c r="H157" s="171">
        <v>1</v>
      </c>
      <c r="I157" s="172">
        <v>216.87</v>
      </c>
      <c r="J157" s="172">
        <f t="shared" si="10"/>
        <v>216.87</v>
      </c>
      <c r="K157" s="173"/>
      <c r="L157" s="174"/>
      <c r="M157" s="175" t="s">
        <v>1</v>
      </c>
      <c r="N157" s="176" t="s">
        <v>37</v>
      </c>
      <c r="O157" s="159">
        <v>0</v>
      </c>
      <c r="P157" s="159">
        <f t="shared" si="11"/>
        <v>0</v>
      </c>
      <c r="Q157" s="159">
        <v>0</v>
      </c>
      <c r="R157" s="159">
        <f t="shared" si="12"/>
        <v>0</v>
      </c>
      <c r="S157" s="159">
        <v>0</v>
      </c>
      <c r="T157" s="160">
        <f t="shared" si="1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288</v>
      </c>
      <c r="AT157" s="161" t="s">
        <v>362</v>
      </c>
      <c r="AU157" s="161" t="s">
        <v>83</v>
      </c>
      <c r="AY157" s="14" t="s">
        <v>226</v>
      </c>
      <c r="BE157" s="162">
        <f t="shared" si="14"/>
        <v>0</v>
      </c>
      <c r="BF157" s="162">
        <f t="shared" si="15"/>
        <v>216.87</v>
      </c>
      <c r="BG157" s="162">
        <f t="shared" si="16"/>
        <v>0</v>
      </c>
      <c r="BH157" s="162">
        <f t="shared" si="17"/>
        <v>0</v>
      </c>
      <c r="BI157" s="162">
        <f t="shared" si="18"/>
        <v>0</v>
      </c>
      <c r="BJ157" s="14" t="s">
        <v>83</v>
      </c>
      <c r="BK157" s="162">
        <f t="shared" si="19"/>
        <v>216.87</v>
      </c>
      <c r="BL157" s="14" t="s">
        <v>257</v>
      </c>
      <c r="BM157" s="161" t="s">
        <v>283</v>
      </c>
    </row>
    <row r="158" spans="1:65" s="2" customFormat="1" ht="16.5" customHeight="1">
      <c r="A158" s="26"/>
      <c r="B158" s="149"/>
      <c r="C158" s="150" t="s">
        <v>257</v>
      </c>
      <c r="D158" s="150" t="s">
        <v>229</v>
      </c>
      <c r="E158" s="151" t="s">
        <v>1180</v>
      </c>
      <c r="F158" s="152" t="s">
        <v>1181</v>
      </c>
      <c r="G158" s="153" t="s">
        <v>269</v>
      </c>
      <c r="H158" s="154">
        <v>1</v>
      </c>
      <c r="I158" s="155">
        <v>5.27</v>
      </c>
      <c r="J158" s="155">
        <f t="shared" si="10"/>
        <v>5.27</v>
      </c>
      <c r="K158" s="156"/>
      <c r="L158" s="27"/>
      <c r="M158" s="157" t="s">
        <v>1</v>
      </c>
      <c r="N158" s="158" t="s">
        <v>37</v>
      </c>
      <c r="O158" s="159">
        <v>0</v>
      </c>
      <c r="P158" s="159">
        <f t="shared" si="11"/>
        <v>0</v>
      </c>
      <c r="Q158" s="159">
        <v>0</v>
      </c>
      <c r="R158" s="159">
        <f t="shared" si="12"/>
        <v>0</v>
      </c>
      <c r="S158" s="159">
        <v>0</v>
      </c>
      <c r="T158" s="160">
        <f t="shared" si="1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257</v>
      </c>
      <c r="AT158" s="161" t="s">
        <v>229</v>
      </c>
      <c r="AU158" s="161" t="s">
        <v>83</v>
      </c>
      <c r="AY158" s="14" t="s">
        <v>226</v>
      </c>
      <c r="BE158" s="162">
        <f t="shared" si="14"/>
        <v>0</v>
      </c>
      <c r="BF158" s="162">
        <f t="shared" si="15"/>
        <v>5.27</v>
      </c>
      <c r="BG158" s="162">
        <f t="shared" si="16"/>
        <v>0</v>
      </c>
      <c r="BH158" s="162">
        <f t="shared" si="17"/>
        <v>0</v>
      </c>
      <c r="BI158" s="162">
        <f t="shared" si="18"/>
        <v>0</v>
      </c>
      <c r="BJ158" s="14" t="s">
        <v>83</v>
      </c>
      <c r="BK158" s="162">
        <f t="shared" si="19"/>
        <v>5.27</v>
      </c>
      <c r="BL158" s="14" t="s">
        <v>257</v>
      </c>
      <c r="BM158" s="161" t="s">
        <v>288</v>
      </c>
    </row>
    <row r="159" spans="1:65" s="2" customFormat="1" ht="16.5" customHeight="1">
      <c r="A159" s="26"/>
      <c r="B159" s="149"/>
      <c r="C159" s="167" t="s">
        <v>293</v>
      </c>
      <c r="D159" s="167" t="s">
        <v>362</v>
      </c>
      <c r="E159" s="168" t="s">
        <v>1182</v>
      </c>
      <c r="F159" s="169" t="s">
        <v>1183</v>
      </c>
      <c r="G159" s="170" t="s">
        <v>269</v>
      </c>
      <c r="H159" s="171">
        <v>1</v>
      </c>
      <c r="I159" s="172">
        <v>13.85</v>
      </c>
      <c r="J159" s="172">
        <f t="shared" si="10"/>
        <v>13.85</v>
      </c>
      <c r="K159" s="173"/>
      <c r="L159" s="174"/>
      <c r="M159" s="175" t="s">
        <v>1</v>
      </c>
      <c r="N159" s="176" t="s">
        <v>37</v>
      </c>
      <c r="O159" s="159">
        <v>0</v>
      </c>
      <c r="P159" s="159">
        <f t="shared" si="11"/>
        <v>0</v>
      </c>
      <c r="Q159" s="159">
        <v>0</v>
      </c>
      <c r="R159" s="159">
        <f t="shared" si="12"/>
        <v>0</v>
      </c>
      <c r="S159" s="159">
        <v>0</v>
      </c>
      <c r="T159" s="160">
        <f t="shared" si="1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288</v>
      </c>
      <c r="AT159" s="161" t="s">
        <v>362</v>
      </c>
      <c r="AU159" s="161" t="s">
        <v>83</v>
      </c>
      <c r="AY159" s="14" t="s">
        <v>226</v>
      </c>
      <c r="BE159" s="162">
        <f t="shared" si="14"/>
        <v>0</v>
      </c>
      <c r="BF159" s="162">
        <f t="shared" si="15"/>
        <v>13.85</v>
      </c>
      <c r="BG159" s="162">
        <f t="shared" si="16"/>
        <v>0</v>
      </c>
      <c r="BH159" s="162">
        <f t="shared" si="17"/>
        <v>0</v>
      </c>
      <c r="BI159" s="162">
        <f t="shared" si="18"/>
        <v>0</v>
      </c>
      <c r="BJ159" s="14" t="s">
        <v>83</v>
      </c>
      <c r="BK159" s="162">
        <f t="shared" si="19"/>
        <v>13.85</v>
      </c>
      <c r="BL159" s="14" t="s">
        <v>257</v>
      </c>
      <c r="BM159" s="161" t="s">
        <v>296</v>
      </c>
    </row>
    <row r="160" spans="1:65" s="2" customFormat="1" ht="16.5" customHeight="1">
      <c r="A160" s="26"/>
      <c r="B160" s="149"/>
      <c r="C160" s="150" t="s">
        <v>260</v>
      </c>
      <c r="D160" s="150" t="s">
        <v>229</v>
      </c>
      <c r="E160" s="151" t="s">
        <v>1184</v>
      </c>
      <c r="F160" s="152" t="s">
        <v>1185</v>
      </c>
      <c r="G160" s="153" t="s">
        <v>269</v>
      </c>
      <c r="H160" s="154">
        <v>1</v>
      </c>
      <c r="I160" s="155">
        <v>7.98</v>
      </c>
      <c r="J160" s="155">
        <f t="shared" si="10"/>
        <v>7.98</v>
      </c>
      <c r="K160" s="156"/>
      <c r="L160" s="27"/>
      <c r="M160" s="157" t="s">
        <v>1</v>
      </c>
      <c r="N160" s="158" t="s">
        <v>37</v>
      </c>
      <c r="O160" s="159">
        <v>0</v>
      </c>
      <c r="P160" s="159">
        <f t="shared" si="11"/>
        <v>0</v>
      </c>
      <c r="Q160" s="159">
        <v>0</v>
      </c>
      <c r="R160" s="159">
        <f t="shared" si="12"/>
        <v>0</v>
      </c>
      <c r="S160" s="159">
        <v>0</v>
      </c>
      <c r="T160" s="160">
        <f t="shared" si="1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257</v>
      </c>
      <c r="AT160" s="161" t="s">
        <v>229</v>
      </c>
      <c r="AU160" s="161" t="s">
        <v>83</v>
      </c>
      <c r="AY160" s="14" t="s">
        <v>226</v>
      </c>
      <c r="BE160" s="162">
        <f t="shared" si="14"/>
        <v>0</v>
      </c>
      <c r="BF160" s="162">
        <f t="shared" si="15"/>
        <v>7.98</v>
      </c>
      <c r="BG160" s="162">
        <f t="shared" si="16"/>
        <v>0</v>
      </c>
      <c r="BH160" s="162">
        <f t="shared" si="17"/>
        <v>0</v>
      </c>
      <c r="BI160" s="162">
        <f t="shared" si="18"/>
        <v>0</v>
      </c>
      <c r="BJ160" s="14" t="s">
        <v>83</v>
      </c>
      <c r="BK160" s="162">
        <f t="shared" si="19"/>
        <v>7.98</v>
      </c>
      <c r="BL160" s="14" t="s">
        <v>257</v>
      </c>
      <c r="BM160" s="161" t="s">
        <v>299</v>
      </c>
    </row>
    <row r="161" spans="1:65" s="2" customFormat="1" ht="16.5" customHeight="1">
      <c r="A161" s="26"/>
      <c r="B161" s="149"/>
      <c r="C161" s="167" t="s">
        <v>300</v>
      </c>
      <c r="D161" s="167" t="s">
        <v>362</v>
      </c>
      <c r="E161" s="168" t="s">
        <v>1186</v>
      </c>
      <c r="F161" s="169" t="s">
        <v>1187</v>
      </c>
      <c r="G161" s="170" t="s">
        <v>269</v>
      </c>
      <c r="H161" s="171">
        <v>1</v>
      </c>
      <c r="I161" s="172">
        <v>30.45</v>
      </c>
      <c r="J161" s="172">
        <f t="shared" si="10"/>
        <v>30.45</v>
      </c>
      <c r="K161" s="173"/>
      <c r="L161" s="174"/>
      <c r="M161" s="175" t="s">
        <v>1</v>
      </c>
      <c r="N161" s="176" t="s">
        <v>37</v>
      </c>
      <c r="O161" s="159">
        <v>0</v>
      </c>
      <c r="P161" s="159">
        <f t="shared" si="11"/>
        <v>0</v>
      </c>
      <c r="Q161" s="159">
        <v>0</v>
      </c>
      <c r="R161" s="159">
        <f t="shared" si="12"/>
        <v>0</v>
      </c>
      <c r="S161" s="159">
        <v>0</v>
      </c>
      <c r="T161" s="160">
        <f t="shared" si="13"/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288</v>
      </c>
      <c r="AT161" s="161" t="s">
        <v>362</v>
      </c>
      <c r="AU161" s="161" t="s">
        <v>83</v>
      </c>
      <c r="AY161" s="14" t="s">
        <v>226</v>
      </c>
      <c r="BE161" s="162">
        <f t="shared" si="14"/>
        <v>0</v>
      </c>
      <c r="BF161" s="162">
        <f t="shared" si="15"/>
        <v>30.45</v>
      </c>
      <c r="BG161" s="162">
        <f t="shared" si="16"/>
        <v>0</v>
      </c>
      <c r="BH161" s="162">
        <f t="shared" si="17"/>
        <v>0</v>
      </c>
      <c r="BI161" s="162">
        <f t="shared" si="18"/>
        <v>0</v>
      </c>
      <c r="BJ161" s="14" t="s">
        <v>83</v>
      </c>
      <c r="BK161" s="162">
        <f t="shared" si="19"/>
        <v>30.45</v>
      </c>
      <c r="BL161" s="14" t="s">
        <v>257</v>
      </c>
      <c r="BM161" s="161" t="s">
        <v>303</v>
      </c>
    </row>
    <row r="162" spans="1:65" s="2" customFormat="1" ht="16.5" customHeight="1">
      <c r="A162" s="26"/>
      <c r="B162" s="149"/>
      <c r="C162" s="150" t="s">
        <v>7</v>
      </c>
      <c r="D162" s="150" t="s">
        <v>229</v>
      </c>
      <c r="E162" s="151" t="s">
        <v>1188</v>
      </c>
      <c r="F162" s="152" t="s">
        <v>1189</v>
      </c>
      <c r="G162" s="153" t="s">
        <v>269</v>
      </c>
      <c r="H162" s="154">
        <v>2</v>
      </c>
      <c r="I162" s="155">
        <v>4.51</v>
      </c>
      <c r="J162" s="155">
        <f t="shared" si="10"/>
        <v>9.02</v>
      </c>
      <c r="K162" s="156"/>
      <c r="L162" s="27"/>
      <c r="M162" s="157" t="s">
        <v>1</v>
      </c>
      <c r="N162" s="158" t="s">
        <v>37</v>
      </c>
      <c r="O162" s="159">
        <v>0</v>
      </c>
      <c r="P162" s="159">
        <f t="shared" si="11"/>
        <v>0</v>
      </c>
      <c r="Q162" s="159">
        <v>0</v>
      </c>
      <c r="R162" s="159">
        <f t="shared" si="12"/>
        <v>0</v>
      </c>
      <c r="S162" s="159">
        <v>0</v>
      </c>
      <c r="T162" s="160">
        <f t="shared" si="13"/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257</v>
      </c>
      <c r="AT162" s="161" t="s">
        <v>229</v>
      </c>
      <c r="AU162" s="161" t="s">
        <v>83</v>
      </c>
      <c r="AY162" s="14" t="s">
        <v>226</v>
      </c>
      <c r="BE162" s="162">
        <f t="shared" si="14"/>
        <v>0</v>
      </c>
      <c r="BF162" s="162">
        <f t="shared" si="15"/>
        <v>9.02</v>
      </c>
      <c r="BG162" s="162">
        <f t="shared" si="16"/>
        <v>0</v>
      </c>
      <c r="BH162" s="162">
        <f t="shared" si="17"/>
        <v>0</v>
      </c>
      <c r="BI162" s="162">
        <f t="shared" si="18"/>
        <v>0</v>
      </c>
      <c r="BJ162" s="14" t="s">
        <v>83</v>
      </c>
      <c r="BK162" s="162">
        <f t="shared" si="19"/>
        <v>9.02</v>
      </c>
      <c r="BL162" s="14" t="s">
        <v>257</v>
      </c>
      <c r="BM162" s="161" t="s">
        <v>306</v>
      </c>
    </row>
    <row r="163" spans="1:65" s="2" customFormat="1" ht="16.5" customHeight="1">
      <c r="A163" s="26"/>
      <c r="B163" s="149"/>
      <c r="C163" s="167" t="s">
        <v>309</v>
      </c>
      <c r="D163" s="167" t="s">
        <v>362</v>
      </c>
      <c r="E163" s="168" t="s">
        <v>1190</v>
      </c>
      <c r="F163" s="169" t="s">
        <v>1191</v>
      </c>
      <c r="G163" s="170" t="s">
        <v>269</v>
      </c>
      <c r="H163" s="171">
        <v>2</v>
      </c>
      <c r="I163" s="172">
        <v>6.94</v>
      </c>
      <c r="J163" s="172">
        <f t="shared" si="10"/>
        <v>13.88</v>
      </c>
      <c r="K163" s="173"/>
      <c r="L163" s="174"/>
      <c r="M163" s="175" t="s">
        <v>1</v>
      </c>
      <c r="N163" s="176" t="s">
        <v>37</v>
      </c>
      <c r="O163" s="159">
        <v>0</v>
      </c>
      <c r="P163" s="159">
        <f t="shared" si="11"/>
        <v>0</v>
      </c>
      <c r="Q163" s="159">
        <v>0</v>
      </c>
      <c r="R163" s="159">
        <f t="shared" si="12"/>
        <v>0</v>
      </c>
      <c r="S163" s="159">
        <v>0</v>
      </c>
      <c r="T163" s="160">
        <f t="shared" si="1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288</v>
      </c>
      <c r="AT163" s="161" t="s">
        <v>362</v>
      </c>
      <c r="AU163" s="161" t="s">
        <v>83</v>
      </c>
      <c r="AY163" s="14" t="s">
        <v>226</v>
      </c>
      <c r="BE163" s="162">
        <f t="shared" si="14"/>
        <v>0</v>
      </c>
      <c r="BF163" s="162">
        <f t="shared" si="15"/>
        <v>13.88</v>
      </c>
      <c r="BG163" s="162">
        <f t="shared" si="16"/>
        <v>0</v>
      </c>
      <c r="BH163" s="162">
        <f t="shared" si="17"/>
        <v>0</v>
      </c>
      <c r="BI163" s="162">
        <f t="shared" si="18"/>
        <v>0</v>
      </c>
      <c r="BJ163" s="14" t="s">
        <v>83</v>
      </c>
      <c r="BK163" s="162">
        <f t="shared" si="19"/>
        <v>13.88</v>
      </c>
      <c r="BL163" s="14" t="s">
        <v>257</v>
      </c>
      <c r="BM163" s="161" t="s">
        <v>312</v>
      </c>
    </row>
    <row r="164" spans="1:65" s="12" customFormat="1" ht="22.9" customHeight="1">
      <c r="B164" s="137"/>
      <c r="D164" s="138" t="s">
        <v>70</v>
      </c>
      <c r="E164" s="147" t="s">
        <v>1192</v>
      </c>
      <c r="F164" s="147" t="s">
        <v>1193</v>
      </c>
      <c r="J164" s="148">
        <f>BK164</f>
        <v>56906.070000000007</v>
      </c>
      <c r="L164" s="137"/>
      <c r="M164" s="141"/>
      <c r="N164" s="142"/>
      <c r="O164" s="142"/>
      <c r="P164" s="143">
        <f>SUM(P165:P204)</f>
        <v>0</v>
      </c>
      <c r="Q164" s="142"/>
      <c r="R164" s="143">
        <f>SUM(R165:R204)</f>
        <v>0</v>
      </c>
      <c r="S164" s="142"/>
      <c r="T164" s="144">
        <f>SUM(T165:T204)</f>
        <v>0</v>
      </c>
      <c r="AR164" s="138" t="s">
        <v>83</v>
      </c>
      <c r="AT164" s="145" t="s">
        <v>70</v>
      </c>
      <c r="AU164" s="145" t="s">
        <v>78</v>
      </c>
      <c r="AY164" s="138" t="s">
        <v>226</v>
      </c>
      <c r="BK164" s="146">
        <f>SUM(BK165:BK204)</f>
        <v>56906.070000000007</v>
      </c>
    </row>
    <row r="165" spans="1:65" s="2" customFormat="1" ht="24.2" customHeight="1">
      <c r="A165" s="26"/>
      <c r="B165" s="149"/>
      <c r="C165" s="150" t="s">
        <v>266</v>
      </c>
      <c r="D165" s="150" t="s">
        <v>229</v>
      </c>
      <c r="E165" s="151" t="s">
        <v>1194</v>
      </c>
      <c r="F165" s="152" t="s">
        <v>1195</v>
      </c>
      <c r="G165" s="153" t="s">
        <v>269</v>
      </c>
      <c r="H165" s="154">
        <v>3</v>
      </c>
      <c r="I165" s="155">
        <v>2070.46</v>
      </c>
      <c r="J165" s="155">
        <f t="shared" ref="J165:J204" si="20">ROUND(I165*H165,2)</f>
        <v>6211.38</v>
      </c>
      <c r="K165" s="156"/>
      <c r="L165" s="27"/>
      <c r="M165" s="157" t="s">
        <v>1</v>
      </c>
      <c r="N165" s="158" t="s">
        <v>37</v>
      </c>
      <c r="O165" s="159">
        <v>0</v>
      </c>
      <c r="P165" s="159">
        <f t="shared" ref="P165:P204" si="21">O165*H165</f>
        <v>0</v>
      </c>
      <c r="Q165" s="159">
        <v>0</v>
      </c>
      <c r="R165" s="159">
        <f t="shared" ref="R165:R204" si="22">Q165*H165</f>
        <v>0</v>
      </c>
      <c r="S165" s="159">
        <v>0</v>
      </c>
      <c r="T165" s="160">
        <f t="shared" ref="T165:T204" si="23">S165*H165</f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257</v>
      </c>
      <c r="AT165" s="161" t="s">
        <v>229</v>
      </c>
      <c r="AU165" s="161" t="s">
        <v>83</v>
      </c>
      <c r="AY165" s="14" t="s">
        <v>226</v>
      </c>
      <c r="BE165" s="162">
        <f t="shared" ref="BE165:BE204" si="24">IF(N165="základná",J165,0)</f>
        <v>0</v>
      </c>
      <c r="BF165" s="162">
        <f t="shared" ref="BF165:BF204" si="25">IF(N165="znížená",J165,0)</f>
        <v>6211.38</v>
      </c>
      <c r="BG165" s="162">
        <f t="shared" ref="BG165:BG204" si="26">IF(N165="zákl. prenesená",J165,0)</f>
        <v>0</v>
      </c>
      <c r="BH165" s="162">
        <f t="shared" ref="BH165:BH204" si="27">IF(N165="zníž. prenesená",J165,0)</f>
        <v>0</v>
      </c>
      <c r="BI165" s="162">
        <f t="shared" ref="BI165:BI204" si="28">IF(N165="nulová",J165,0)</f>
        <v>0</v>
      </c>
      <c r="BJ165" s="14" t="s">
        <v>83</v>
      </c>
      <c r="BK165" s="162">
        <f t="shared" ref="BK165:BK204" si="29">ROUND(I165*H165,2)</f>
        <v>6211.38</v>
      </c>
      <c r="BL165" s="14" t="s">
        <v>257</v>
      </c>
      <c r="BM165" s="161" t="s">
        <v>315</v>
      </c>
    </row>
    <row r="166" spans="1:65" s="2" customFormat="1" ht="24.2" customHeight="1">
      <c r="A166" s="26"/>
      <c r="B166" s="149"/>
      <c r="C166" s="167" t="s">
        <v>316</v>
      </c>
      <c r="D166" s="167" t="s">
        <v>362</v>
      </c>
      <c r="E166" s="168" t="s">
        <v>1196</v>
      </c>
      <c r="F166" s="169" t="s">
        <v>1197</v>
      </c>
      <c r="G166" s="170" t="s">
        <v>269</v>
      </c>
      <c r="H166" s="171">
        <v>3</v>
      </c>
      <c r="I166" s="172">
        <v>10254.200000000001</v>
      </c>
      <c r="J166" s="172">
        <f t="shared" si="20"/>
        <v>30762.6</v>
      </c>
      <c r="K166" s="173"/>
      <c r="L166" s="174"/>
      <c r="M166" s="175" t="s">
        <v>1</v>
      </c>
      <c r="N166" s="176" t="s">
        <v>37</v>
      </c>
      <c r="O166" s="159">
        <v>0</v>
      </c>
      <c r="P166" s="159">
        <f t="shared" si="21"/>
        <v>0</v>
      </c>
      <c r="Q166" s="159">
        <v>0</v>
      </c>
      <c r="R166" s="159">
        <f t="shared" si="22"/>
        <v>0</v>
      </c>
      <c r="S166" s="159">
        <v>0</v>
      </c>
      <c r="T166" s="160">
        <f t="shared" si="2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288</v>
      </c>
      <c r="AT166" s="161" t="s">
        <v>362</v>
      </c>
      <c r="AU166" s="161" t="s">
        <v>83</v>
      </c>
      <c r="AY166" s="14" t="s">
        <v>226</v>
      </c>
      <c r="BE166" s="162">
        <f t="shared" si="24"/>
        <v>0</v>
      </c>
      <c r="BF166" s="162">
        <f t="shared" si="25"/>
        <v>30762.6</v>
      </c>
      <c r="BG166" s="162">
        <f t="shared" si="26"/>
        <v>0</v>
      </c>
      <c r="BH166" s="162">
        <f t="shared" si="27"/>
        <v>0</v>
      </c>
      <c r="BI166" s="162">
        <f t="shared" si="28"/>
        <v>0</v>
      </c>
      <c r="BJ166" s="14" t="s">
        <v>83</v>
      </c>
      <c r="BK166" s="162">
        <f t="shared" si="29"/>
        <v>30762.6</v>
      </c>
      <c r="BL166" s="14" t="s">
        <v>257</v>
      </c>
      <c r="BM166" s="161" t="s">
        <v>319</v>
      </c>
    </row>
    <row r="167" spans="1:65" s="2" customFormat="1" ht="16.5" customHeight="1">
      <c r="A167" s="26"/>
      <c r="B167" s="149"/>
      <c r="C167" s="167" t="s">
        <v>270</v>
      </c>
      <c r="D167" s="167" t="s">
        <v>362</v>
      </c>
      <c r="E167" s="168" t="s">
        <v>1198</v>
      </c>
      <c r="F167" s="169" t="s">
        <v>1199</v>
      </c>
      <c r="G167" s="170" t="s">
        <v>269</v>
      </c>
      <c r="H167" s="171">
        <v>3</v>
      </c>
      <c r="I167" s="172">
        <v>145.19999999999999</v>
      </c>
      <c r="J167" s="172">
        <f t="shared" si="20"/>
        <v>435.6</v>
      </c>
      <c r="K167" s="173"/>
      <c r="L167" s="174"/>
      <c r="M167" s="175" t="s">
        <v>1</v>
      </c>
      <c r="N167" s="176" t="s">
        <v>37</v>
      </c>
      <c r="O167" s="159">
        <v>0</v>
      </c>
      <c r="P167" s="159">
        <f t="shared" si="21"/>
        <v>0</v>
      </c>
      <c r="Q167" s="159">
        <v>0</v>
      </c>
      <c r="R167" s="159">
        <f t="shared" si="22"/>
        <v>0</v>
      </c>
      <c r="S167" s="159">
        <v>0</v>
      </c>
      <c r="T167" s="160">
        <f t="shared" si="23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288</v>
      </c>
      <c r="AT167" s="161" t="s">
        <v>362</v>
      </c>
      <c r="AU167" s="161" t="s">
        <v>83</v>
      </c>
      <c r="AY167" s="14" t="s">
        <v>226</v>
      </c>
      <c r="BE167" s="162">
        <f t="shared" si="24"/>
        <v>0</v>
      </c>
      <c r="BF167" s="162">
        <f t="shared" si="25"/>
        <v>435.6</v>
      </c>
      <c r="BG167" s="162">
        <f t="shared" si="26"/>
        <v>0</v>
      </c>
      <c r="BH167" s="162">
        <f t="shared" si="27"/>
        <v>0</v>
      </c>
      <c r="BI167" s="162">
        <f t="shared" si="28"/>
        <v>0</v>
      </c>
      <c r="BJ167" s="14" t="s">
        <v>83</v>
      </c>
      <c r="BK167" s="162">
        <f t="shared" si="29"/>
        <v>435.6</v>
      </c>
      <c r="BL167" s="14" t="s">
        <v>257</v>
      </c>
      <c r="BM167" s="161" t="s">
        <v>324</v>
      </c>
    </row>
    <row r="168" spans="1:65" s="2" customFormat="1" ht="16.5" customHeight="1">
      <c r="A168" s="26"/>
      <c r="B168" s="149"/>
      <c r="C168" s="167" t="s">
        <v>327</v>
      </c>
      <c r="D168" s="167" t="s">
        <v>362</v>
      </c>
      <c r="E168" s="168" t="s">
        <v>1200</v>
      </c>
      <c r="F168" s="169" t="s">
        <v>1201</v>
      </c>
      <c r="G168" s="170" t="s">
        <v>269</v>
      </c>
      <c r="H168" s="171">
        <v>2</v>
      </c>
      <c r="I168" s="172">
        <v>73.7</v>
      </c>
      <c r="J168" s="172">
        <f t="shared" si="20"/>
        <v>147.4</v>
      </c>
      <c r="K168" s="173"/>
      <c r="L168" s="174"/>
      <c r="M168" s="175" t="s">
        <v>1</v>
      </c>
      <c r="N168" s="176" t="s">
        <v>37</v>
      </c>
      <c r="O168" s="159">
        <v>0</v>
      </c>
      <c r="P168" s="159">
        <f t="shared" si="21"/>
        <v>0</v>
      </c>
      <c r="Q168" s="159">
        <v>0</v>
      </c>
      <c r="R168" s="159">
        <f t="shared" si="22"/>
        <v>0</v>
      </c>
      <c r="S168" s="159">
        <v>0</v>
      </c>
      <c r="T168" s="160">
        <f t="shared" si="23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288</v>
      </c>
      <c r="AT168" s="161" t="s">
        <v>362</v>
      </c>
      <c r="AU168" s="161" t="s">
        <v>83</v>
      </c>
      <c r="AY168" s="14" t="s">
        <v>226</v>
      </c>
      <c r="BE168" s="162">
        <f t="shared" si="24"/>
        <v>0</v>
      </c>
      <c r="BF168" s="162">
        <f t="shared" si="25"/>
        <v>147.4</v>
      </c>
      <c r="BG168" s="162">
        <f t="shared" si="26"/>
        <v>0</v>
      </c>
      <c r="BH168" s="162">
        <f t="shared" si="27"/>
        <v>0</v>
      </c>
      <c r="BI168" s="162">
        <f t="shared" si="28"/>
        <v>0</v>
      </c>
      <c r="BJ168" s="14" t="s">
        <v>83</v>
      </c>
      <c r="BK168" s="162">
        <f t="shared" si="29"/>
        <v>147.4</v>
      </c>
      <c r="BL168" s="14" t="s">
        <v>257</v>
      </c>
      <c r="BM168" s="161" t="s">
        <v>330</v>
      </c>
    </row>
    <row r="169" spans="1:65" s="2" customFormat="1" ht="24.2" customHeight="1">
      <c r="A169" s="26"/>
      <c r="B169" s="149"/>
      <c r="C169" s="167" t="s">
        <v>276</v>
      </c>
      <c r="D169" s="167" t="s">
        <v>362</v>
      </c>
      <c r="E169" s="168" t="s">
        <v>1202</v>
      </c>
      <c r="F169" s="169" t="s">
        <v>1203</v>
      </c>
      <c r="G169" s="170" t="s">
        <v>269</v>
      </c>
      <c r="H169" s="171">
        <v>3</v>
      </c>
      <c r="I169" s="172">
        <v>854.7</v>
      </c>
      <c r="J169" s="172">
        <f t="shared" si="20"/>
        <v>2564.1</v>
      </c>
      <c r="K169" s="173"/>
      <c r="L169" s="174"/>
      <c r="M169" s="175" t="s">
        <v>1</v>
      </c>
      <c r="N169" s="176" t="s">
        <v>37</v>
      </c>
      <c r="O169" s="159">
        <v>0</v>
      </c>
      <c r="P169" s="159">
        <f t="shared" si="21"/>
        <v>0</v>
      </c>
      <c r="Q169" s="159">
        <v>0</v>
      </c>
      <c r="R169" s="159">
        <f t="shared" si="22"/>
        <v>0</v>
      </c>
      <c r="S169" s="159">
        <v>0</v>
      </c>
      <c r="T169" s="160">
        <f t="shared" si="23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288</v>
      </c>
      <c r="AT169" s="161" t="s">
        <v>362</v>
      </c>
      <c r="AU169" s="161" t="s">
        <v>83</v>
      </c>
      <c r="AY169" s="14" t="s">
        <v>226</v>
      </c>
      <c r="BE169" s="162">
        <f t="shared" si="24"/>
        <v>0</v>
      </c>
      <c r="BF169" s="162">
        <f t="shared" si="25"/>
        <v>2564.1</v>
      </c>
      <c r="BG169" s="162">
        <f t="shared" si="26"/>
        <v>0</v>
      </c>
      <c r="BH169" s="162">
        <f t="shared" si="27"/>
        <v>0</v>
      </c>
      <c r="BI169" s="162">
        <f t="shared" si="28"/>
        <v>0</v>
      </c>
      <c r="BJ169" s="14" t="s">
        <v>83</v>
      </c>
      <c r="BK169" s="162">
        <f t="shared" si="29"/>
        <v>2564.1</v>
      </c>
      <c r="BL169" s="14" t="s">
        <v>257</v>
      </c>
      <c r="BM169" s="161" t="s">
        <v>408</v>
      </c>
    </row>
    <row r="170" spans="1:65" s="2" customFormat="1" ht="16.5" customHeight="1">
      <c r="A170" s="26"/>
      <c r="B170" s="149"/>
      <c r="C170" s="167" t="s">
        <v>409</v>
      </c>
      <c r="D170" s="167" t="s">
        <v>362</v>
      </c>
      <c r="E170" s="168" t="s">
        <v>1204</v>
      </c>
      <c r="F170" s="169" t="s">
        <v>1205</v>
      </c>
      <c r="G170" s="170" t="s">
        <v>269</v>
      </c>
      <c r="H170" s="171">
        <v>1</v>
      </c>
      <c r="I170" s="172">
        <v>194.7</v>
      </c>
      <c r="J170" s="172">
        <f t="shared" si="20"/>
        <v>194.7</v>
      </c>
      <c r="K170" s="173"/>
      <c r="L170" s="174"/>
      <c r="M170" s="175" t="s">
        <v>1</v>
      </c>
      <c r="N170" s="176" t="s">
        <v>37</v>
      </c>
      <c r="O170" s="159">
        <v>0</v>
      </c>
      <c r="P170" s="159">
        <f t="shared" si="21"/>
        <v>0</v>
      </c>
      <c r="Q170" s="159">
        <v>0</v>
      </c>
      <c r="R170" s="159">
        <f t="shared" si="22"/>
        <v>0</v>
      </c>
      <c r="S170" s="159">
        <v>0</v>
      </c>
      <c r="T170" s="160">
        <f t="shared" si="23"/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288</v>
      </c>
      <c r="AT170" s="161" t="s">
        <v>362</v>
      </c>
      <c r="AU170" s="161" t="s">
        <v>83</v>
      </c>
      <c r="AY170" s="14" t="s">
        <v>226</v>
      </c>
      <c r="BE170" s="162">
        <f t="shared" si="24"/>
        <v>0</v>
      </c>
      <c r="BF170" s="162">
        <f t="shared" si="25"/>
        <v>194.7</v>
      </c>
      <c r="BG170" s="162">
        <f t="shared" si="26"/>
        <v>0</v>
      </c>
      <c r="BH170" s="162">
        <f t="shared" si="27"/>
        <v>0</v>
      </c>
      <c r="BI170" s="162">
        <f t="shared" si="28"/>
        <v>0</v>
      </c>
      <c r="BJ170" s="14" t="s">
        <v>83</v>
      </c>
      <c r="BK170" s="162">
        <f t="shared" si="29"/>
        <v>194.7</v>
      </c>
      <c r="BL170" s="14" t="s">
        <v>257</v>
      </c>
      <c r="BM170" s="161" t="s">
        <v>412</v>
      </c>
    </row>
    <row r="171" spans="1:65" s="2" customFormat="1" ht="16.5" customHeight="1">
      <c r="A171" s="26"/>
      <c r="B171" s="149"/>
      <c r="C171" s="167" t="s">
        <v>279</v>
      </c>
      <c r="D171" s="167" t="s">
        <v>362</v>
      </c>
      <c r="E171" s="168" t="s">
        <v>1206</v>
      </c>
      <c r="F171" s="169" t="s">
        <v>1207</v>
      </c>
      <c r="G171" s="170" t="s">
        <v>269</v>
      </c>
      <c r="H171" s="171">
        <v>2</v>
      </c>
      <c r="I171" s="172">
        <v>194.7</v>
      </c>
      <c r="J171" s="172">
        <f t="shared" si="20"/>
        <v>389.4</v>
      </c>
      <c r="K171" s="173"/>
      <c r="L171" s="174"/>
      <c r="M171" s="175" t="s">
        <v>1</v>
      </c>
      <c r="N171" s="176" t="s">
        <v>37</v>
      </c>
      <c r="O171" s="159">
        <v>0</v>
      </c>
      <c r="P171" s="159">
        <f t="shared" si="21"/>
        <v>0</v>
      </c>
      <c r="Q171" s="159">
        <v>0</v>
      </c>
      <c r="R171" s="159">
        <f t="shared" si="22"/>
        <v>0</v>
      </c>
      <c r="S171" s="159">
        <v>0</v>
      </c>
      <c r="T171" s="160">
        <f t="shared" si="23"/>
        <v>0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R171" s="161" t="s">
        <v>288</v>
      </c>
      <c r="AT171" s="161" t="s">
        <v>362</v>
      </c>
      <c r="AU171" s="161" t="s">
        <v>83</v>
      </c>
      <c r="AY171" s="14" t="s">
        <v>226</v>
      </c>
      <c r="BE171" s="162">
        <f t="shared" si="24"/>
        <v>0</v>
      </c>
      <c r="BF171" s="162">
        <f t="shared" si="25"/>
        <v>389.4</v>
      </c>
      <c r="BG171" s="162">
        <f t="shared" si="26"/>
        <v>0</v>
      </c>
      <c r="BH171" s="162">
        <f t="shared" si="27"/>
        <v>0</v>
      </c>
      <c r="BI171" s="162">
        <f t="shared" si="28"/>
        <v>0</v>
      </c>
      <c r="BJ171" s="14" t="s">
        <v>83</v>
      </c>
      <c r="BK171" s="162">
        <f t="shared" si="29"/>
        <v>389.4</v>
      </c>
      <c r="BL171" s="14" t="s">
        <v>257</v>
      </c>
      <c r="BM171" s="161" t="s">
        <v>415</v>
      </c>
    </row>
    <row r="172" spans="1:65" s="2" customFormat="1" ht="24.2" customHeight="1">
      <c r="A172" s="26"/>
      <c r="B172" s="149"/>
      <c r="C172" s="167" t="s">
        <v>416</v>
      </c>
      <c r="D172" s="167" t="s">
        <v>362</v>
      </c>
      <c r="E172" s="168" t="s">
        <v>1208</v>
      </c>
      <c r="F172" s="169" t="s">
        <v>1209</v>
      </c>
      <c r="G172" s="170" t="s">
        <v>269</v>
      </c>
      <c r="H172" s="171">
        <v>1</v>
      </c>
      <c r="I172" s="172">
        <v>40.700000000000003</v>
      </c>
      <c r="J172" s="172">
        <f t="shared" si="20"/>
        <v>40.700000000000003</v>
      </c>
      <c r="K172" s="173"/>
      <c r="L172" s="174"/>
      <c r="M172" s="175" t="s">
        <v>1</v>
      </c>
      <c r="N172" s="176" t="s">
        <v>37</v>
      </c>
      <c r="O172" s="159">
        <v>0</v>
      </c>
      <c r="P172" s="159">
        <f t="shared" si="21"/>
        <v>0</v>
      </c>
      <c r="Q172" s="159">
        <v>0</v>
      </c>
      <c r="R172" s="159">
        <f t="shared" si="22"/>
        <v>0</v>
      </c>
      <c r="S172" s="159">
        <v>0</v>
      </c>
      <c r="T172" s="160">
        <f t="shared" si="23"/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288</v>
      </c>
      <c r="AT172" s="161" t="s">
        <v>362</v>
      </c>
      <c r="AU172" s="161" t="s">
        <v>83</v>
      </c>
      <c r="AY172" s="14" t="s">
        <v>226</v>
      </c>
      <c r="BE172" s="162">
        <f t="shared" si="24"/>
        <v>0</v>
      </c>
      <c r="BF172" s="162">
        <f t="shared" si="25"/>
        <v>40.700000000000003</v>
      </c>
      <c r="BG172" s="162">
        <f t="shared" si="26"/>
        <v>0</v>
      </c>
      <c r="BH172" s="162">
        <f t="shared" si="27"/>
        <v>0</v>
      </c>
      <c r="BI172" s="162">
        <f t="shared" si="28"/>
        <v>0</v>
      </c>
      <c r="BJ172" s="14" t="s">
        <v>83</v>
      </c>
      <c r="BK172" s="162">
        <f t="shared" si="29"/>
        <v>40.700000000000003</v>
      </c>
      <c r="BL172" s="14" t="s">
        <v>257</v>
      </c>
      <c r="BM172" s="161" t="s">
        <v>419</v>
      </c>
    </row>
    <row r="173" spans="1:65" s="2" customFormat="1" ht="16.5" customHeight="1">
      <c r="A173" s="26"/>
      <c r="B173" s="149"/>
      <c r="C173" s="167" t="s">
        <v>283</v>
      </c>
      <c r="D173" s="167" t="s">
        <v>362</v>
      </c>
      <c r="E173" s="168" t="s">
        <v>1210</v>
      </c>
      <c r="F173" s="169" t="s">
        <v>1211</v>
      </c>
      <c r="G173" s="170" t="s">
        <v>1212</v>
      </c>
      <c r="H173" s="171">
        <v>1</v>
      </c>
      <c r="I173" s="172">
        <v>8.69</v>
      </c>
      <c r="J173" s="172">
        <f t="shared" si="20"/>
        <v>8.69</v>
      </c>
      <c r="K173" s="173"/>
      <c r="L173" s="174"/>
      <c r="M173" s="175" t="s">
        <v>1</v>
      </c>
      <c r="N173" s="176" t="s">
        <v>37</v>
      </c>
      <c r="O173" s="159">
        <v>0</v>
      </c>
      <c r="P173" s="159">
        <f t="shared" si="21"/>
        <v>0</v>
      </c>
      <c r="Q173" s="159">
        <v>0</v>
      </c>
      <c r="R173" s="159">
        <f t="shared" si="22"/>
        <v>0</v>
      </c>
      <c r="S173" s="159">
        <v>0</v>
      </c>
      <c r="T173" s="160">
        <f t="shared" si="23"/>
        <v>0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R173" s="161" t="s">
        <v>288</v>
      </c>
      <c r="AT173" s="161" t="s">
        <v>362</v>
      </c>
      <c r="AU173" s="161" t="s">
        <v>83</v>
      </c>
      <c r="AY173" s="14" t="s">
        <v>226</v>
      </c>
      <c r="BE173" s="162">
        <f t="shared" si="24"/>
        <v>0</v>
      </c>
      <c r="BF173" s="162">
        <f t="shared" si="25"/>
        <v>8.69</v>
      </c>
      <c r="BG173" s="162">
        <f t="shared" si="26"/>
        <v>0</v>
      </c>
      <c r="BH173" s="162">
        <f t="shared" si="27"/>
        <v>0</v>
      </c>
      <c r="BI173" s="162">
        <f t="shared" si="28"/>
        <v>0</v>
      </c>
      <c r="BJ173" s="14" t="s">
        <v>83</v>
      </c>
      <c r="BK173" s="162">
        <f t="shared" si="29"/>
        <v>8.69</v>
      </c>
      <c r="BL173" s="14" t="s">
        <v>257</v>
      </c>
      <c r="BM173" s="161" t="s">
        <v>424</v>
      </c>
    </row>
    <row r="174" spans="1:65" s="2" customFormat="1" ht="16.5" customHeight="1">
      <c r="A174" s="26"/>
      <c r="B174" s="149"/>
      <c r="C174" s="150" t="s">
        <v>425</v>
      </c>
      <c r="D174" s="150" t="s">
        <v>229</v>
      </c>
      <c r="E174" s="151" t="s">
        <v>1213</v>
      </c>
      <c r="F174" s="152" t="s">
        <v>1214</v>
      </c>
      <c r="G174" s="153" t="s">
        <v>269</v>
      </c>
      <c r="H174" s="154">
        <v>3</v>
      </c>
      <c r="I174" s="155">
        <v>17.559999999999999</v>
      </c>
      <c r="J174" s="155">
        <f t="shared" si="20"/>
        <v>52.68</v>
      </c>
      <c r="K174" s="156"/>
      <c r="L174" s="27"/>
      <c r="M174" s="157" t="s">
        <v>1</v>
      </c>
      <c r="N174" s="158" t="s">
        <v>37</v>
      </c>
      <c r="O174" s="159">
        <v>0</v>
      </c>
      <c r="P174" s="159">
        <f t="shared" si="21"/>
        <v>0</v>
      </c>
      <c r="Q174" s="159">
        <v>0</v>
      </c>
      <c r="R174" s="159">
        <f t="shared" si="22"/>
        <v>0</v>
      </c>
      <c r="S174" s="159">
        <v>0</v>
      </c>
      <c r="T174" s="160">
        <f t="shared" si="23"/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257</v>
      </c>
      <c r="AT174" s="161" t="s">
        <v>229</v>
      </c>
      <c r="AU174" s="161" t="s">
        <v>83</v>
      </c>
      <c r="AY174" s="14" t="s">
        <v>226</v>
      </c>
      <c r="BE174" s="162">
        <f t="shared" si="24"/>
        <v>0</v>
      </c>
      <c r="BF174" s="162">
        <f t="shared" si="25"/>
        <v>52.68</v>
      </c>
      <c r="BG174" s="162">
        <f t="shared" si="26"/>
        <v>0</v>
      </c>
      <c r="BH174" s="162">
        <f t="shared" si="27"/>
        <v>0</v>
      </c>
      <c r="BI174" s="162">
        <f t="shared" si="28"/>
        <v>0</v>
      </c>
      <c r="BJ174" s="14" t="s">
        <v>83</v>
      </c>
      <c r="BK174" s="162">
        <f t="shared" si="29"/>
        <v>52.68</v>
      </c>
      <c r="BL174" s="14" t="s">
        <v>257</v>
      </c>
      <c r="BM174" s="161" t="s">
        <v>428</v>
      </c>
    </row>
    <row r="175" spans="1:65" s="2" customFormat="1" ht="16.5" customHeight="1">
      <c r="A175" s="26"/>
      <c r="B175" s="149"/>
      <c r="C175" s="167" t="s">
        <v>288</v>
      </c>
      <c r="D175" s="167" t="s">
        <v>362</v>
      </c>
      <c r="E175" s="168" t="s">
        <v>1215</v>
      </c>
      <c r="F175" s="169" t="s">
        <v>1216</v>
      </c>
      <c r="G175" s="170" t="s">
        <v>269</v>
      </c>
      <c r="H175" s="171">
        <v>3</v>
      </c>
      <c r="I175" s="172">
        <v>189.2</v>
      </c>
      <c r="J175" s="172">
        <f t="shared" si="20"/>
        <v>567.6</v>
      </c>
      <c r="K175" s="173"/>
      <c r="L175" s="174"/>
      <c r="M175" s="175" t="s">
        <v>1</v>
      </c>
      <c r="N175" s="176" t="s">
        <v>37</v>
      </c>
      <c r="O175" s="159">
        <v>0</v>
      </c>
      <c r="P175" s="159">
        <f t="shared" si="21"/>
        <v>0</v>
      </c>
      <c r="Q175" s="159">
        <v>0</v>
      </c>
      <c r="R175" s="159">
        <f t="shared" si="22"/>
        <v>0</v>
      </c>
      <c r="S175" s="159">
        <v>0</v>
      </c>
      <c r="T175" s="160">
        <f t="shared" si="23"/>
        <v>0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61" t="s">
        <v>288</v>
      </c>
      <c r="AT175" s="161" t="s">
        <v>362</v>
      </c>
      <c r="AU175" s="161" t="s">
        <v>83</v>
      </c>
      <c r="AY175" s="14" t="s">
        <v>226</v>
      </c>
      <c r="BE175" s="162">
        <f t="shared" si="24"/>
        <v>0</v>
      </c>
      <c r="BF175" s="162">
        <f t="shared" si="25"/>
        <v>567.6</v>
      </c>
      <c r="BG175" s="162">
        <f t="shared" si="26"/>
        <v>0</v>
      </c>
      <c r="BH175" s="162">
        <f t="shared" si="27"/>
        <v>0</v>
      </c>
      <c r="BI175" s="162">
        <f t="shared" si="28"/>
        <v>0</v>
      </c>
      <c r="BJ175" s="14" t="s">
        <v>83</v>
      </c>
      <c r="BK175" s="162">
        <f t="shared" si="29"/>
        <v>567.6</v>
      </c>
      <c r="BL175" s="14" t="s">
        <v>257</v>
      </c>
      <c r="BM175" s="161" t="s">
        <v>431</v>
      </c>
    </row>
    <row r="176" spans="1:65" s="2" customFormat="1" ht="24.2" customHeight="1">
      <c r="A176" s="26"/>
      <c r="B176" s="149"/>
      <c r="C176" s="150" t="s">
        <v>432</v>
      </c>
      <c r="D176" s="150" t="s">
        <v>229</v>
      </c>
      <c r="E176" s="151" t="s">
        <v>1217</v>
      </c>
      <c r="F176" s="152" t="s">
        <v>1218</v>
      </c>
      <c r="G176" s="153" t="s">
        <v>269</v>
      </c>
      <c r="H176" s="154">
        <v>2</v>
      </c>
      <c r="I176" s="155">
        <v>91.5</v>
      </c>
      <c r="J176" s="155">
        <f t="shared" si="20"/>
        <v>183</v>
      </c>
      <c r="K176" s="156"/>
      <c r="L176" s="27"/>
      <c r="M176" s="157" t="s">
        <v>1</v>
      </c>
      <c r="N176" s="158" t="s">
        <v>37</v>
      </c>
      <c r="O176" s="159">
        <v>0</v>
      </c>
      <c r="P176" s="159">
        <f t="shared" si="21"/>
        <v>0</v>
      </c>
      <c r="Q176" s="159">
        <v>0</v>
      </c>
      <c r="R176" s="159">
        <f t="shared" si="22"/>
        <v>0</v>
      </c>
      <c r="S176" s="159">
        <v>0</v>
      </c>
      <c r="T176" s="160">
        <f t="shared" si="23"/>
        <v>0</v>
      </c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R176" s="161" t="s">
        <v>257</v>
      </c>
      <c r="AT176" s="161" t="s">
        <v>229</v>
      </c>
      <c r="AU176" s="161" t="s">
        <v>83</v>
      </c>
      <c r="AY176" s="14" t="s">
        <v>226</v>
      </c>
      <c r="BE176" s="162">
        <f t="shared" si="24"/>
        <v>0</v>
      </c>
      <c r="BF176" s="162">
        <f t="shared" si="25"/>
        <v>183</v>
      </c>
      <c r="BG176" s="162">
        <f t="shared" si="26"/>
        <v>0</v>
      </c>
      <c r="BH176" s="162">
        <f t="shared" si="27"/>
        <v>0</v>
      </c>
      <c r="BI176" s="162">
        <f t="shared" si="28"/>
        <v>0</v>
      </c>
      <c r="BJ176" s="14" t="s">
        <v>83</v>
      </c>
      <c r="BK176" s="162">
        <f t="shared" si="29"/>
        <v>183</v>
      </c>
      <c r="BL176" s="14" t="s">
        <v>257</v>
      </c>
      <c r="BM176" s="161" t="s">
        <v>435</v>
      </c>
    </row>
    <row r="177" spans="1:65" s="2" customFormat="1" ht="16.5" customHeight="1">
      <c r="A177" s="26"/>
      <c r="B177" s="149"/>
      <c r="C177" s="167" t="s">
        <v>296</v>
      </c>
      <c r="D177" s="167" t="s">
        <v>362</v>
      </c>
      <c r="E177" s="168" t="s">
        <v>1219</v>
      </c>
      <c r="F177" s="169" t="s">
        <v>1220</v>
      </c>
      <c r="G177" s="170" t="s">
        <v>269</v>
      </c>
      <c r="H177" s="171">
        <v>2</v>
      </c>
      <c r="I177" s="172">
        <v>674.3</v>
      </c>
      <c r="J177" s="172">
        <f t="shared" si="20"/>
        <v>1348.6</v>
      </c>
      <c r="K177" s="173"/>
      <c r="L177" s="174"/>
      <c r="M177" s="175" t="s">
        <v>1</v>
      </c>
      <c r="N177" s="176" t="s">
        <v>37</v>
      </c>
      <c r="O177" s="159">
        <v>0</v>
      </c>
      <c r="P177" s="159">
        <f t="shared" si="21"/>
        <v>0</v>
      </c>
      <c r="Q177" s="159">
        <v>0</v>
      </c>
      <c r="R177" s="159">
        <f t="shared" si="22"/>
        <v>0</v>
      </c>
      <c r="S177" s="159">
        <v>0</v>
      </c>
      <c r="T177" s="160">
        <f t="shared" si="23"/>
        <v>0</v>
      </c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R177" s="161" t="s">
        <v>288</v>
      </c>
      <c r="AT177" s="161" t="s">
        <v>362</v>
      </c>
      <c r="AU177" s="161" t="s">
        <v>83</v>
      </c>
      <c r="AY177" s="14" t="s">
        <v>226</v>
      </c>
      <c r="BE177" s="162">
        <f t="shared" si="24"/>
        <v>0</v>
      </c>
      <c r="BF177" s="162">
        <f t="shared" si="25"/>
        <v>1348.6</v>
      </c>
      <c r="BG177" s="162">
        <f t="shared" si="26"/>
        <v>0</v>
      </c>
      <c r="BH177" s="162">
        <f t="shared" si="27"/>
        <v>0</v>
      </c>
      <c r="BI177" s="162">
        <f t="shared" si="28"/>
        <v>0</v>
      </c>
      <c r="BJ177" s="14" t="s">
        <v>83</v>
      </c>
      <c r="BK177" s="162">
        <f t="shared" si="29"/>
        <v>1348.6</v>
      </c>
      <c r="BL177" s="14" t="s">
        <v>257</v>
      </c>
      <c r="BM177" s="161" t="s">
        <v>438</v>
      </c>
    </row>
    <row r="178" spans="1:65" s="2" customFormat="1" ht="16.5" customHeight="1">
      <c r="A178" s="26"/>
      <c r="B178" s="149"/>
      <c r="C178" s="167" t="s">
        <v>441</v>
      </c>
      <c r="D178" s="167" t="s">
        <v>362</v>
      </c>
      <c r="E178" s="168" t="s">
        <v>1221</v>
      </c>
      <c r="F178" s="169" t="s">
        <v>1222</v>
      </c>
      <c r="G178" s="170" t="s">
        <v>269</v>
      </c>
      <c r="H178" s="171">
        <v>1</v>
      </c>
      <c r="I178" s="172">
        <v>259.60000000000002</v>
      </c>
      <c r="J178" s="172">
        <f t="shared" si="20"/>
        <v>259.60000000000002</v>
      </c>
      <c r="K178" s="173"/>
      <c r="L178" s="174"/>
      <c r="M178" s="175" t="s">
        <v>1</v>
      </c>
      <c r="N178" s="176" t="s">
        <v>37</v>
      </c>
      <c r="O178" s="159">
        <v>0</v>
      </c>
      <c r="P178" s="159">
        <f t="shared" si="21"/>
        <v>0</v>
      </c>
      <c r="Q178" s="159">
        <v>0</v>
      </c>
      <c r="R178" s="159">
        <f t="shared" si="22"/>
        <v>0</v>
      </c>
      <c r="S178" s="159">
        <v>0</v>
      </c>
      <c r="T178" s="160">
        <f t="shared" si="23"/>
        <v>0</v>
      </c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R178" s="161" t="s">
        <v>288</v>
      </c>
      <c r="AT178" s="161" t="s">
        <v>362</v>
      </c>
      <c r="AU178" s="161" t="s">
        <v>83</v>
      </c>
      <c r="AY178" s="14" t="s">
        <v>226</v>
      </c>
      <c r="BE178" s="162">
        <f t="shared" si="24"/>
        <v>0</v>
      </c>
      <c r="BF178" s="162">
        <f t="shared" si="25"/>
        <v>259.60000000000002</v>
      </c>
      <c r="BG178" s="162">
        <f t="shared" si="26"/>
        <v>0</v>
      </c>
      <c r="BH178" s="162">
        <f t="shared" si="27"/>
        <v>0</v>
      </c>
      <c r="BI178" s="162">
        <f t="shared" si="28"/>
        <v>0</v>
      </c>
      <c r="BJ178" s="14" t="s">
        <v>83</v>
      </c>
      <c r="BK178" s="162">
        <f t="shared" si="29"/>
        <v>259.60000000000002</v>
      </c>
      <c r="BL178" s="14" t="s">
        <v>257</v>
      </c>
      <c r="BM178" s="161" t="s">
        <v>444</v>
      </c>
    </row>
    <row r="179" spans="1:65" s="2" customFormat="1" ht="16.5" customHeight="1">
      <c r="A179" s="26"/>
      <c r="B179" s="149"/>
      <c r="C179" s="167" t="s">
        <v>299</v>
      </c>
      <c r="D179" s="167" t="s">
        <v>362</v>
      </c>
      <c r="E179" s="168" t="s">
        <v>1223</v>
      </c>
      <c r="F179" s="169" t="s">
        <v>1224</v>
      </c>
      <c r="G179" s="170" t="s">
        <v>269</v>
      </c>
      <c r="H179" s="171">
        <v>2</v>
      </c>
      <c r="I179" s="172">
        <v>251.9</v>
      </c>
      <c r="J179" s="172">
        <f t="shared" si="20"/>
        <v>503.8</v>
      </c>
      <c r="K179" s="173"/>
      <c r="L179" s="174"/>
      <c r="M179" s="175" t="s">
        <v>1</v>
      </c>
      <c r="N179" s="176" t="s">
        <v>37</v>
      </c>
      <c r="O179" s="159">
        <v>0</v>
      </c>
      <c r="P179" s="159">
        <f t="shared" si="21"/>
        <v>0</v>
      </c>
      <c r="Q179" s="159">
        <v>0</v>
      </c>
      <c r="R179" s="159">
        <f t="shared" si="22"/>
        <v>0</v>
      </c>
      <c r="S179" s="159">
        <v>0</v>
      </c>
      <c r="T179" s="160">
        <f t="shared" si="23"/>
        <v>0</v>
      </c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R179" s="161" t="s">
        <v>288</v>
      </c>
      <c r="AT179" s="161" t="s">
        <v>362</v>
      </c>
      <c r="AU179" s="161" t="s">
        <v>83</v>
      </c>
      <c r="AY179" s="14" t="s">
        <v>226</v>
      </c>
      <c r="BE179" s="162">
        <f t="shared" si="24"/>
        <v>0</v>
      </c>
      <c r="BF179" s="162">
        <f t="shared" si="25"/>
        <v>503.8</v>
      </c>
      <c r="BG179" s="162">
        <f t="shared" si="26"/>
        <v>0</v>
      </c>
      <c r="BH179" s="162">
        <f t="shared" si="27"/>
        <v>0</v>
      </c>
      <c r="BI179" s="162">
        <f t="shared" si="28"/>
        <v>0</v>
      </c>
      <c r="BJ179" s="14" t="s">
        <v>83</v>
      </c>
      <c r="BK179" s="162">
        <f t="shared" si="29"/>
        <v>503.8</v>
      </c>
      <c r="BL179" s="14" t="s">
        <v>257</v>
      </c>
      <c r="BM179" s="161" t="s">
        <v>447</v>
      </c>
    </row>
    <row r="180" spans="1:65" s="2" customFormat="1" ht="16.5" customHeight="1">
      <c r="A180" s="26"/>
      <c r="B180" s="149"/>
      <c r="C180" s="167" t="s">
        <v>448</v>
      </c>
      <c r="D180" s="167" t="s">
        <v>362</v>
      </c>
      <c r="E180" s="168" t="s">
        <v>1225</v>
      </c>
      <c r="F180" s="169" t="s">
        <v>1226</v>
      </c>
      <c r="G180" s="170" t="s">
        <v>269</v>
      </c>
      <c r="H180" s="171">
        <v>2</v>
      </c>
      <c r="I180" s="172">
        <v>45.1</v>
      </c>
      <c r="J180" s="172">
        <f t="shared" si="20"/>
        <v>90.2</v>
      </c>
      <c r="K180" s="173"/>
      <c r="L180" s="174"/>
      <c r="M180" s="175" t="s">
        <v>1</v>
      </c>
      <c r="N180" s="176" t="s">
        <v>37</v>
      </c>
      <c r="O180" s="159">
        <v>0</v>
      </c>
      <c r="P180" s="159">
        <f t="shared" si="21"/>
        <v>0</v>
      </c>
      <c r="Q180" s="159">
        <v>0</v>
      </c>
      <c r="R180" s="159">
        <f t="shared" si="22"/>
        <v>0</v>
      </c>
      <c r="S180" s="159">
        <v>0</v>
      </c>
      <c r="T180" s="160">
        <f t="shared" si="23"/>
        <v>0</v>
      </c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R180" s="161" t="s">
        <v>288</v>
      </c>
      <c r="AT180" s="161" t="s">
        <v>362</v>
      </c>
      <c r="AU180" s="161" t="s">
        <v>83</v>
      </c>
      <c r="AY180" s="14" t="s">
        <v>226</v>
      </c>
      <c r="BE180" s="162">
        <f t="shared" si="24"/>
        <v>0</v>
      </c>
      <c r="BF180" s="162">
        <f t="shared" si="25"/>
        <v>90.2</v>
      </c>
      <c r="BG180" s="162">
        <f t="shared" si="26"/>
        <v>0</v>
      </c>
      <c r="BH180" s="162">
        <f t="shared" si="27"/>
        <v>0</v>
      </c>
      <c r="BI180" s="162">
        <f t="shared" si="28"/>
        <v>0</v>
      </c>
      <c r="BJ180" s="14" t="s">
        <v>83</v>
      </c>
      <c r="BK180" s="162">
        <f t="shared" si="29"/>
        <v>90.2</v>
      </c>
      <c r="BL180" s="14" t="s">
        <v>257</v>
      </c>
      <c r="BM180" s="161" t="s">
        <v>451</v>
      </c>
    </row>
    <row r="181" spans="1:65" s="2" customFormat="1" ht="21.75" customHeight="1">
      <c r="A181" s="26"/>
      <c r="B181" s="149"/>
      <c r="C181" s="150" t="s">
        <v>303</v>
      </c>
      <c r="D181" s="150" t="s">
        <v>229</v>
      </c>
      <c r="E181" s="151" t="s">
        <v>1227</v>
      </c>
      <c r="F181" s="152" t="s">
        <v>1228</v>
      </c>
      <c r="G181" s="153" t="s">
        <v>269</v>
      </c>
      <c r="H181" s="154">
        <v>1</v>
      </c>
      <c r="I181" s="155">
        <v>60.69</v>
      </c>
      <c r="J181" s="155">
        <f t="shared" si="20"/>
        <v>60.69</v>
      </c>
      <c r="K181" s="156"/>
      <c r="L181" s="27"/>
      <c r="M181" s="157" t="s">
        <v>1</v>
      </c>
      <c r="N181" s="158" t="s">
        <v>37</v>
      </c>
      <c r="O181" s="159">
        <v>0</v>
      </c>
      <c r="P181" s="159">
        <f t="shared" si="21"/>
        <v>0</v>
      </c>
      <c r="Q181" s="159">
        <v>0</v>
      </c>
      <c r="R181" s="159">
        <f t="shared" si="22"/>
        <v>0</v>
      </c>
      <c r="S181" s="159">
        <v>0</v>
      </c>
      <c r="T181" s="160">
        <f t="shared" si="23"/>
        <v>0</v>
      </c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R181" s="161" t="s">
        <v>257</v>
      </c>
      <c r="AT181" s="161" t="s">
        <v>229</v>
      </c>
      <c r="AU181" s="161" t="s">
        <v>83</v>
      </c>
      <c r="AY181" s="14" t="s">
        <v>226</v>
      </c>
      <c r="BE181" s="162">
        <f t="shared" si="24"/>
        <v>0</v>
      </c>
      <c r="BF181" s="162">
        <f t="shared" si="25"/>
        <v>60.69</v>
      </c>
      <c r="BG181" s="162">
        <f t="shared" si="26"/>
        <v>0</v>
      </c>
      <c r="BH181" s="162">
        <f t="shared" si="27"/>
        <v>0</v>
      </c>
      <c r="BI181" s="162">
        <f t="shared" si="28"/>
        <v>0</v>
      </c>
      <c r="BJ181" s="14" t="s">
        <v>83</v>
      </c>
      <c r="BK181" s="162">
        <f t="shared" si="29"/>
        <v>60.69</v>
      </c>
      <c r="BL181" s="14" t="s">
        <v>257</v>
      </c>
      <c r="BM181" s="161" t="s">
        <v>454</v>
      </c>
    </row>
    <row r="182" spans="1:65" s="2" customFormat="1" ht="16.5" customHeight="1">
      <c r="A182" s="26"/>
      <c r="B182" s="149"/>
      <c r="C182" s="167" t="s">
        <v>455</v>
      </c>
      <c r="D182" s="167" t="s">
        <v>362</v>
      </c>
      <c r="E182" s="168" t="s">
        <v>1229</v>
      </c>
      <c r="F182" s="169" t="s">
        <v>1230</v>
      </c>
      <c r="G182" s="170" t="s">
        <v>269</v>
      </c>
      <c r="H182" s="171">
        <v>2</v>
      </c>
      <c r="I182" s="172">
        <v>1344.2</v>
      </c>
      <c r="J182" s="172">
        <f t="shared" si="20"/>
        <v>2688.4</v>
      </c>
      <c r="K182" s="173"/>
      <c r="L182" s="174"/>
      <c r="M182" s="175" t="s">
        <v>1</v>
      </c>
      <c r="N182" s="176" t="s">
        <v>37</v>
      </c>
      <c r="O182" s="159">
        <v>0</v>
      </c>
      <c r="P182" s="159">
        <f t="shared" si="21"/>
        <v>0</v>
      </c>
      <c r="Q182" s="159">
        <v>0</v>
      </c>
      <c r="R182" s="159">
        <f t="shared" si="22"/>
        <v>0</v>
      </c>
      <c r="S182" s="159">
        <v>0</v>
      </c>
      <c r="T182" s="160">
        <f t="shared" si="23"/>
        <v>0</v>
      </c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R182" s="161" t="s">
        <v>288</v>
      </c>
      <c r="AT182" s="161" t="s">
        <v>362</v>
      </c>
      <c r="AU182" s="161" t="s">
        <v>83</v>
      </c>
      <c r="AY182" s="14" t="s">
        <v>226</v>
      </c>
      <c r="BE182" s="162">
        <f t="shared" si="24"/>
        <v>0</v>
      </c>
      <c r="BF182" s="162">
        <f t="shared" si="25"/>
        <v>2688.4</v>
      </c>
      <c r="BG182" s="162">
        <f t="shared" si="26"/>
        <v>0</v>
      </c>
      <c r="BH182" s="162">
        <f t="shared" si="27"/>
        <v>0</v>
      </c>
      <c r="BI182" s="162">
        <f t="shared" si="28"/>
        <v>0</v>
      </c>
      <c r="BJ182" s="14" t="s">
        <v>83</v>
      </c>
      <c r="BK182" s="162">
        <f t="shared" si="29"/>
        <v>2688.4</v>
      </c>
      <c r="BL182" s="14" t="s">
        <v>257</v>
      </c>
      <c r="BM182" s="161" t="s">
        <v>458</v>
      </c>
    </row>
    <row r="183" spans="1:65" s="2" customFormat="1" ht="16.5" customHeight="1">
      <c r="A183" s="26"/>
      <c r="B183" s="149"/>
      <c r="C183" s="167" t="s">
        <v>306</v>
      </c>
      <c r="D183" s="167" t="s">
        <v>362</v>
      </c>
      <c r="E183" s="168" t="s">
        <v>1231</v>
      </c>
      <c r="F183" s="169" t="s">
        <v>1232</v>
      </c>
      <c r="G183" s="170" t="s">
        <v>269</v>
      </c>
      <c r="H183" s="171">
        <v>1</v>
      </c>
      <c r="I183" s="172">
        <v>133.1</v>
      </c>
      <c r="J183" s="172">
        <f t="shared" si="20"/>
        <v>133.1</v>
      </c>
      <c r="K183" s="173"/>
      <c r="L183" s="174"/>
      <c r="M183" s="175" t="s">
        <v>1</v>
      </c>
      <c r="N183" s="176" t="s">
        <v>37</v>
      </c>
      <c r="O183" s="159">
        <v>0</v>
      </c>
      <c r="P183" s="159">
        <f t="shared" si="21"/>
        <v>0</v>
      </c>
      <c r="Q183" s="159">
        <v>0</v>
      </c>
      <c r="R183" s="159">
        <f t="shared" si="22"/>
        <v>0</v>
      </c>
      <c r="S183" s="159">
        <v>0</v>
      </c>
      <c r="T183" s="160">
        <f t="shared" si="23"/>
        <v>0</v>
      </c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R183" s="161" t="s">
        <v>288</v>
      </c>
      <c r="AT183" s="161" t="s">
        <v>362</v>
      </c>
      <c r="AU183" s="161" t="s">
        <v>83</v>
      </c>
      <c r="AY183" s="14" t="s">
        <v>226</v>
      </c>
      <c r="BE183" s="162">
        <f t="shared" si="24"/>
        <v>0</v>
      </c>
      <c r="BF183" s="162">
        <f t="shared" si="25"/>
        <v>133.1</v>
      </c>
      <c r="BG183" s="162">
        <f t="shared" si="26"/>
        <v>0</v>
      </c>
      <c r="BH183" s="162">
        <f t="shared" si="27"/>
        <v>0</v>
      </c>
      <c r="BI183" s="162">
        <f t="shared" si="28"/>
        <v>0</v>
      </c>
      <c r="BJ183" s="14" t="s">
        <v>83</v>
      </c>
      <c r="BK183" s="162">
        <f t="shared" si="29"/>
        <v>133.1</v>
      </c>
      <c r="BL183" s="14" t="s">
        <v>257</v>
      </c>
      <c r="BM183" s="161" t="s">
        <v>461</v>
      </c>
    </row>
    <row r="184" spans="1:65" s="2" customFormat="1" ht="24.2" customHeight="1">
      <c r="A184" s="26"/>
      <c r="B184" s="149"/>
      <c r="C184" s="150" t="s">
        <v>462</v>
      </c>
      <c r="D184" s="150" t="s">
        <v>229</v>
      </c>
      <c r="E184" s="151" t="s">
        <v>1233</v>
      </c>
      <c r="F184" s="152" t="s">
        <v>1234</v>
      </c>
      <c r="G184" s="153" t="s">
        <v>269</v>
      </c>
      <c r="H184" s="154">
        <v>3</v>
      </c>
      <c r="I184" s="155">
        <v>11.29</v>
      </c>
      <c r="J184" s="155">
        <f t="shared" si="20"/>
        <v>33.869999999999997</v>
      </c>
      <c r="K184" s="156"/>
      <c r="L184" s="27"/>
      <c r="M184" s="157" t="s">
        <v>1</v>
      </c>
      <c r="N184" s="158" t="s">
        <v>37</v>
      </c>
      <c r="O184" s="159">
        <v>0</v>
      </c>
      <c r="P184" s="159">
        <f t="shared" si="21"/>
        <v>0</v>
      </c>
      <c r="Q184" s="159">
        <v>0</v>
      </c>
      <c r="R184" s="159">
        <f t="shared" si="22"/>
        <v>0</v>
      </c>
      <c r="S184" s="159">
        <v>0</v>
      </c>
      <c r="T184" s="160">
        <f t="shared" si="23"/>
        <v>0</v>
      </c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R184" s="161" t="s">
        <v>257</v>
      </c>
      <c r="AT184" s="161" t="s">
        <v>229</v>
      </c>
      <c r="AU184" s="161" t="s">
        <v>83</v>
      </c>
      <c r="AY184" s="14" t="s">
        <v>226</v>
      </c>
      <c r="BE184" s="162">
        <f t="shared" si="24"/>
        <v>0</v>
      </c>
      <c r="BF184" s="162">
        <f t="shared" si="25"/>
        <v>33.869999999999997</v>
      </c>
      <c r="BG184" s="162">
        <f t="shared" si="26"/>
        <v>0</v>
      </c>
      <c r="BH184" s="162">
        <f t="shared" si="27"/>
        <v>0</v>
      </c>
      <c r="BI184" s="162">
        <f t="shared" si="28"/>
        <v>0</v>
      </c>
      <c r="BJ184" s="14" t="s">
        <v>83</v>
      </c>
      <c r="BK184" s="162">
        <f t="shared" si="29"/>
        <v>33.869999999999997</v>
      </c>
      <c r="BL184" s="14" t="s">
        <v>257</v>
      </c>
      <c r="BM184" s="161" t="s">
        <v>465</v>
      </c>
    </row>
    <row r="185" spans="1:65" s="2" customFormat="1" ht="16.5" customHeight="1">
      <c r="A185" s="26"/>
      <c r="B185" s="149"/>
      <c r="C185" s="167" t="s">
        <v>312</v>
      </c>
      <c r="D185" s="167" t="s">
        <v>362</v>
      </c>
      <c r="E185" s="168" t="s">
        <v>1235</v>
      </c>
      <c r="F185" s="169" t="s">
        <v>1236</v>
      </c>
      <c r="G185" s="170" t="s">
        <v>269</v>
      </c>
      <c r="H185" s="171">
        <v>3</v>
      </c>
      <c r="I185" s="172">
        <v>52.8</v>
      </c>
      <c r="J185" s="172">
        <f t="shared" si="20"/>
        <v>158.4</v>
      </c>
      <c r="K185" s="173"/>
      <c r="L185" s="174"/>
      <c r="M185" s="175" t="s">
        <v>1</v>
      </c>
      <c r="N185" s="176" t="s">
        <v>37</v>
      </c>
      <c r="O185" s="159">
        <v>0</v>
      </c>
      <c r="P185" s="159">
        <f t="shared" si="21"/>
        <v>0</v>
      </c>
      <c r="Q185" s="159">
        <v>0</v>
      </c>
      <c r="R185" s="159">
        <f t="shared" si="22"/>
        <v>0</v>
      </c>
      <c r="S185" s="159">
        <v>0</v>
      </c>
      <c r="T185" s="160">
        <f t="shared" si="23"/>
        <v>0</v>
      </c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R185" s="161" t="s">
        <v>288</v>
      </c>
      <c r="AT185" s="161" t="s">
        <v>362</v>
      </c>
      <c r="AU185" s="161" t="s">
        <v>83</v>
      </c>
      <c r="AY185" s="14" t="s">
        <v>226</v>
      </c>
      <c r="BE185" s="162">
        <f t="shared" si="24"/>
        <v>0</v>
      </c>
      <c r="BF185" s="162">
        <f t="shared" si="25"/>
        <v>158.4</v>
      </c>
      <c r="BG185" s="162">
        <f t="shared" si="26"/>
        <v>0</v>
      </c>
      <c r="BH185" s="162">
        <f t="shared" si="27"/>
        <v>0</v>
      </c>
      <c r="BI185" s="162">
        <f t="shared" si="28"/>
        <v>0</v>
      </c>
      <c r="BJ185" s="14" t="s">
        <v>83</v>
      </c>
      <c r="BK185" s="162">
        <f t="shared" si="29"/>
        <v>158.4</v>
      </c>
      <c r="BL185" s="14" t="s">
        <v>257</v>
      </c>
      <c r="BM185" s="161" t="s">
        <v>468</v>
      </c>
    </row>
    <row r="186" spans="1:65" s="2" customFormat="1" ht="24.2" customHeight="1">
      <c r="A186" s="26"/>
      <c r="B186" s="149"/>
      <c r="C186" s="167" t="s">
        <v>469</v>
      </c>
      <c r="D186" s="167" t="s">
        <v>362</v>
      </c>
      <c r="E186" s="168" t="s">
        <v>1237</v>
      </c>
      <c r="F186" s="169" t="s">
        <v>1238</v>
      </c>
      <c r="G186" s="170" t="s">
        <v>269</v>
      </c>
      <c r="H186" s="171">
        <v>3</v>
      </c>
      <c r="I186" s="172">
        <v>9.9</v>
      </c>
      <c r="J186" s="172">
        <f t="shared" si="20"/>
        <v>29.7</v>
      </c>
      <c r="K186" s="173"/>
      <c r="L186" s="174"/>
      <c r="M186" s="175" t="s">
        <v>1</v>
      </c>
      <c r="N186" s="176" t="s">
        <v>37</v>
      </c>
      <c r="O186" s="159">
        <v>0</v>
      </c>
      <c r="P186" s="159">
        <f t="shared" si="21"/>
        <v>0</v>
      </c>
      <c r="Q186" s="159">
        <v>0</v>
      </c>
      <c r="R186" s="159">
        <f t="shared" si="22"/>
        <v>0</v>
      </c>
      <c r="S186" s="159">
        <v>0</v>
      </c>
      <c r="T186" s="160">
        <f t="shared" si="23"/>
        <v>0</v>
      </c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R186" s="161" t="s">
        <v>288</v>
      </c>
      <c r="AT186" s="161" t="s">
        <v>362</v>
      </c>
      <c r="AU186" s="161" t="s">
        <v>83</v>
      </c>
      <c r="AY186" s="14" t="s">
        <v>226</v>
      </c>
      <c r="BE186" s="162">
        <f t="shared" si="24"/>
        <v>0</v>
      </c>
      <c r="BF186" s="162">
        <f t="shared" si="25"/>
        <v>29.7</v>
      </c>
      <c r="BG186" s="162">
        <f t="shared" si="26"/>
        <v>0</v>
      </c>
      <c r="BH186" s="162">
        <f t="shared" si="27"/>
        <v>0</v>
      </c>
      <c r="BI186" s="162">
        <f t="shared" si="28"/>
        <v>0</v>
      </c>
      <c r="BJ186" s="14" t="s">
        <v>83</v>
      </c>
      <c r="BK186" s="162">
        <f t="shared" si="29"/>
        <v>29.7</v>
      </c>
      <c r="BL186" s="14" t="s">
        <v>257</v>
      </c>
      <c r="BM186" s="161" t="s">
        <v>472</v>
      </c>
    </row>
    <row r="187" spans="1:65" s="2" customFormat="1" ht="24.2" customHeight="1">
      <c r="A187" s="26"/>
      <c r="B187" s="149"/>
      <c r="C187" s="150" t="s">
        <v>315</v>
      </c>
      <c r="D187" s="150" t="s">
        <v>229</v>
      </c>
      <c r="E187" s="151" t="s">
        <v>1239</v>
      </c>
      <c r="F187" s="152" t="s">
        <v>1240</v>
      </c>
      <c r="G187" s="153" t="s">
        <v>269</v>
      </c>
      <c r="H187" s="154">
        <v>3</v>
      </c>
      <c r="I187" s="155">
        <v>4.97</v>
      </c>
      <c r="J187" s="155">
        <f t="shared" si="20"/>
        <v>14.91</v>
      </c>
      <c r="K187" s="156"/>
      <c r="L187" s="27"/>
      <c r="M187" s="157" t="s">
        <v>1</v>
      </c>
      <c r="N187" s="158" t="s">
        <v>37</v>
      </c>
      <c r="O187" s="159">
        <v>0</v>
      </c>
      <c r="P187" s="159">
        <f t="shared" si="21"/>
        <v>0</v>
      </c>
      <c r="Q187" s="159">
        <v>0</v>
      </c>
      <c r="R187" s="159">
        <f t="shared" si="22"/>
        <v>0</v>
      </c>
      <c r="S187" s="159">
        <v>0</v>
      </c>
      <c r="T187" s="160">
        <f t="shared" si="23"/>
        <v>0</v>
      </c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R187" s="161" t="s">
        <v>257</v>
      </c>
      <c r="AT187" s="161" t="s">
        <v>229</v>
      </c>
      <c r="AU187" s="161" t="s">
        <v>83</v>
      </c>
      <c r="AY187" s="14" t="s">
        <v>226</v>
      </c>
      <c r="BE187" s="162">
        <f t="shared" si="24"/>
        <v>0</v>
      </c>
      <c r="BF187" s="162">
        <f t="shared" si="25"/>
        <v>14.91</v>
      </c>
      <c r="BG187" s="162">
        <f t="shared" si="26"/>
        <v>0</v>
      </c>
      <c r="BH187" s="162">
        <f t="shared" si="27"/>
        <v>0</v>
      </c>
      <c r="BI187" s="162">
        <f t="shared" si="28"/>
        <v>0</v>
      </c>
      <c r="BJ187" s="14" t="s">
        <v>83</v>
      </c>
      <c r="BK187" s="162">
        <f t="shared" si="29"/>
        <v>14.91</v>
      </c>
      <c r="BL187" s="14" t="s">
        <v>257</v>
      </c>
      <c r="BM187" s="161" t="s">
        <v>475</v>
      </c>
    </row>
    <row r="188" spans="1:65" s="2" customFormat="1" ht="21.75" customHeight="1">
      <c r="A188" s="26"/>
      <c r="B188" s="149"/>
      <c r="C188" s="167" t="s">
        <v>476</v>
      </c>
      <c r="D188" s="167" t="s">
        <v>362</v>
      </c>
      <c r="E188" s="168" t="s">
        <v>1241</v>
      </c>
      <c r="F188" s="169" t="s">
        <v>1242</v>
      </c>
      <c r="G188" s="170" t="s">
        <v>269</v>
      </c>
      <c r="H188" s="171">
        <v>3</v>
      </c>
      <c r="I188" s="172">
        <v>36.299999999999997</v>
      </c>
      <c r="J188" s="172">
        <f t="shared" si="20"/>
        <v>108.9</v>
      </c>
      <c r="K188" s="173"/>
      <c r="L188" s="174"/>
      <c r="M188" s="175" t="s">
        <v>1</v>
      </c>
      <c r="N188" s="176" t="s">
        <v>37</v>
      </c>
      <c r="O188" s="159">
        <v>0</v>
      </c>
      <c r="P188" s="159">
        <f t="shared" si="21"/>
        <v>0</v>
      </c>
      <c r="Q188" s="159">
        <v>0</v>
      </c>
      <c r="R188" s="159">
        <f t="shared" si="22"/>
        <v>0</v>
      </c>
      <c r="S188" s="159">
        <v>0</v>
      </c>
      <c r="T188" s="160">
        <f t="shared" si="23"/>
        <v>0</v>
      </c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R188" s="161" t="s">
        <v>288</v>
      </c>
      <c r="AT188" s="161" t="s">
        <v>362</v>
      </c>
      <c r="AU188" s="161" t="s">
        <v>83</v>
      </c>
      <c r="AY188" s="14" t="s">
        <v>226</v>
      </c>
      <c r="BE188" s="162">
        <f t="shared" si="24"/>
        <v>0</v>
      </c>
      <c r="BF188" s="162">
        <f t="shared" si="25"/>
        <v>108.9</v>
      </c>
      <c r="BG188" s="162">
        <f t="shared" si="26"/>
        <v>0</v>
      </c>
      <c r="BH188" s="162">
        <f t="shared" si="27"/>
        <v>0</v>
      </c>
      <c r="BI188" s="162">
        <f t="shared" si="28"/>
        <v>0</v>
      </c>
      <c r="BJ188" s="14" t="s">
        <v>83</v>
      </c>
      <c r="BK188" s="162">
        <f t="shared" si="29"/>
        <v>108.9</v>
      </c>
      <c r="BL188" s="14" t="s">
        <v>257</v>
      </c>
      <c r="BM188" s="161" t="s">
        <v>477</v>
      </c>
    </row>
    <row r="189" spans="1:65" s="2" customFormat="1" ht="37.9" customHeight="1">
      <c r="A189" s="26"/>
      <c r="B189" s="149"/>
      <c r="C189" s="150" t="s">
        <v>319</v>
      </c>
      <c r="D189" s="150" t="s">
        <v>229</v>
      </c>
      <c r="E189" s="151" t="s">
        <v>1243</v>
      </c>
      <c r="F189" s="152" t="s">
        <v>1244</v>
      </c>
      <c r="G189" s="153" t="s">
        <v>269</v>
      </c>
      <c r="H189" s="154">
        <v>1</v>
      </c>
      <c r="I189" s="155">
        <v>123.4</v>
      </c>
      <c r="J189" s="155">
        <f t="shared" si="20"/>
        <v>123.4</v>
      </c>
      <c r="K189" s="156"/>
      <c r="L189" s="27"/>
      <c r="M189" s="157" t="s">
        <v>1</v>
      </c>
      <c r="N189" s="158" t="s">
        <v>37</v>
      </c>
      <c r="O189" s="159">
        <v>0</v>
      </c>
      <c r="P189" s="159">
        <f t="shared" si="21"/>
        <v>0</v>
      </c>
      <c r="Q189" s="159">
        <v>0</v>
      </c>
      <c r="R189" s="159">
        <f t="shared" si="22"/>
        <v>0</v>
      </c>
      <c r="S189" s="159">
        <v>0</v>
      </c>
      <c r="T189" s="160">
        <f t="shared" si="23"/>
        <v>0</v>
      </c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R189" s="161" t="s">
        <v>257</v>
      </c>
      <c r="AT189" s="161" t="s">
        <v>229</v>
      </c>
      <c r="AU189" s="161" t="s">
        <v>83</v>
      </c>
      <c r="AY189" s="14" t="s">
        <v>226</v>
      </c>
      <c r="BE189" s="162">
        <f t="shared" si="24"/>
        <v>0</v>
      </c>
      <c r="BF189" s="162">
        <f t="shared" si="25"/>
        <v>123.4</v>
      </c>
      <c r="BG189" s="162">
        <f t="shared" si="26"/>
        <v>0</v>
      </c>
      <c r="BH189" s="162">
        <f t="shared" si="27"/>
        <v>0</v>
      </c>
      <c r="BI189" s="162">
        <f t="shared" si="28"/>
        <v>0</v>
      </c>
      <c r="BJ189" s="14" t="s">
        <v>83</v>
      </c>
      <c r="BK189" s="162">
        <f t="shared" si="29"/>
        <v>123.4</v>
      </c>
      <c r="BL189" s="14" t="s">
        <v>257</v>
      </c>
      <c r="BM189" s="161" t="s">
        <v>478</v>
      </c>
    </row>
    <row r="190" spans="1:65" s="2" customFormat="1" ht="16.5" customHeight="1">
      <c r="A190" s="26"/>
      <c r="B190" s="149"/>
      <c r="C190" s="167" t="s">
        <v>479</v>
      </c>
      <c r="D190" s="167" t="s">
        <v>362</v>
      </c>
      <c r="E190" s="168" t="s">
        <v>1245</v>
      </c>
      <c r="F190" s="169" t="s">
        <v>1246</v>
      </c>
      <c r="G190" s="170" t="s">
        <v>269</v>
      </c>
      <c r="H190" s="171">
        <v>1</v>
      </c>
      <c r="I190" s="172">
        <v>3361.6</v>
      </c>
      <c r="J190" s="172">
        <f t="shared" si="20"/>
        <v>3361.6</v>
      </c>
      <c r="K190" s="173"/>
      <c r="L190" s="174"/>
      <c r="M190" s="175" t="s">
        <v>1</v>
      </c>
      <c r="N190" s="176" t="s">
        <v>37</v>
      </c>
      <c r="O190" s="159">
        <v>0</v>
      </c>
      <c r="P190" s="159">
        <f t="shared" si="21"/>
        <v>0</v>
      </c>
      <c r="Q190" s="159">
        <v>0</v>
      </c>
      <c r="R190" s="159">
        <f t="shared" si="22"/>
        <v>0</v>
      </c>
      <c r="S190" s="159">
        <v>0</v>
      </c>
      <c r="T190" s="160">
        <f t="shared" si="23"/>
        <v>0</v>
      </c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R190" s="161" t="s">
        <v>288</v>
      </c>
      <c r="AT190" s="161" t="s">
        <v>362</v>
      </c>
      <c r="AU190" s="161" t="s">
        <v>83</v>
      </c>
      <c r="AY190" s="14" t="s">
        <v>226</v>
      </c>
      <c r="BE190" s="162">
        <f t="shared" si="24"/>
        <v>0</v>
      </c>
      <c r="BF190" s="162">
        <f t="shared" si="25"/>
        <v>3361.6</v>
      </c>
      <c r="BG190" s="162">
        <f t="shared" si="26"/>
        <v>0</v>
      </c>
      <c r="BH190" s="162">
        <f t="shared" si="27"/>
        <v>0</v>
      </c>
      <c r="BI190" s="162">
        <f t="shared" si="28"/>
        <v>0</v>
      </c>
      <c r="BJ190" s="14" t="s">
        <v>83</v>
      </c>
      <c r="BK190" s="162">
        <f t="shared" si="29"/>
        <v>3361.6</v>
      </c>
      <c r="BL190" s="14" t="s">
        <v>257</v>
      </c>
      <c r="BM190" s="161" t="s">
        <v>480</v>
      </c>
    </row>
    <row r="191" spans="1:65" s="2" customFormat="1" ht="24.2" customHeight="1">
      <c r="A191" s="26"/>
      <c r="B191" s="149"/>
      <c r="C191" s="150" t="s">
        <v>324</v>
      </c>
      <c r="D191" s="150" t="s">
        <v>229</v>
      </c>
      <c r="E191" s="151" t="s">
        <v>1247</v>
      </c>
      <c r="F191" s="152" t="s">
        <v>1248</v>
      </c>
      <c r="G191" s="153" t="s">
        <v>269</v>
      </c>
      <c r="H191" s="154">
        <v>1</v>
      </c>
      <c r="I191" s="155">
        <v>46.66</v>
      </c>
      <c r="J191" s="155">
        <f t="shared" si="20"/>
        <v>46.66</v>
      </c>
      <c r="K191" s="156"/>
      <c r="L191" s="27"/>
      <c r="M191" s="157" t="s">
        <v>1</v>
      </c>
      <c r="N191" s="158" t="s">
        <v>37</v>
      </c>
      <c r="O191" s="159">
        <v>0</v>
      </c>
      <c r="P191" s="159">
        <f t="shared" si="21"/>
        <v>0</v>
      </c>
      <c r="Q191" s="159">
        <v>0</v>
      </c>
      <c r="R191" s="159">
        <f t="shared" si="22"/>
        <v>0</v>
      </c>
      <c r="S191" s="159">
        <v>0</v>
      </c>
      <c r="T191" s="160">
        <f t="shared" si="23"/>
        <v>0</v>
      </c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R191" s="161" t="s">
        <v>257</v>
      </c>
      <c r="AT191" s="161" t="s">
        <v>229</v>
      </c>
      <c r="AU191" s="161" t="s">
        <v>83</v>
      </c>
      <c r="AY191" s="14" t="s">
        <v>226</v>
      </c>
      <c r="BE191" s="162">
        <f t="shared" si="24"/>
        <v>0</v>
      </c>
      <c r="BF191" s="162">
        <f t="shared" si="25"/>
        <v>46.66</v>
      </c>
      <c r="BG191" s="162">
        <f t="shared" si="26"/>
        <v>0</v>
      </c>
      <c r="BH191" s="162">
        <f t="shared" si="27"/>
        <v>0</v>
      </c>
      <c r="BI191" s="162">
        <f t="shared" si="28"/>
        <v>0</v>
      </c>
      <c r="BJ191" s="14" t="s">
        <v>83</v>
      </c>
      <c r="BK191" s="162">
        <f t="shared" si="29"/>
        <v>46.66</v>
      </c>
      <c r="BL191" s="14" t="s">
        <v>257</v>
      </c>
      <c r="BM191" s="161" t="s">
        <v>483</v>
      </c>
    </row>
    <row r="192" spans="1:65" s="2" customFormat="1" ht="16.5" customHeight="1">
      <c r="A192" s="26"/>
      <c r="B192" s="149"/>
      <c r="C192" s="167" t="s">
        <v>484</v>
      </c>
      <c r="D192" s="167" t="s">
        <v>362</v>
      </c>
      <c r="E192" s="168" t="s">
        <v>1249</v>
      </c>
      <c r="F192" s="169" t="s">
        <v>1250</v>
      </c>
      <c r="G192" s="170" t="s">
        <v>269</v>
      </c>
      <c r="H192" s="171">
        <v>1</v>
      </c>
      <c r="I192" s="172">
        <v>1543.3</v>
      </c>
      <c r="J192" s="172">
        <f t="shared" si="20"/>
        <v>1543.3</v>
      </c>
      <c r="K192" s="173"/>
      <c r="L192" s="174"/>
      <c r="M192" s="175" t="s">
        <v>1</v>
      </c>
      <c r="N192" s="176" t="s">
        <v>37</v>
      </c>
      <c r="O192" s="159">
        <v>0</v>
      </c>
      <c r="P192" s="159">
        <f t="shared" si="21"/>
        <v>0</v>
      </c>
      <c r="Q192" s="159">
        <v>0</v>
      </c>
      <c r="R192" s="159">
        <f t="shared" si="22"/>
        <v>0</v>
      </c>
      <c r="S192" s="159">
        <v>0</v>
      </c>
      <c r="T192" s="160">
        <f t="shared" si="23"/>
        <v>0</v>
      </c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R192" s="161" t="s">
        <v>288</v>
      </c>
      <c r="AT192" s="161" t="s">
        <v>362</v>
      </c>
      <c r="AU192" s="161" t="s">
        <v>83</v>
      </c>
      <c r="AY192" s="14" t="s">
        <v>226</v>
      </c>
      <c r="BE192" s="162">
        <f t="shared" si="24"/>
        <v>0</v>
      </c>
      <c r="BF192" s="162">
        <f t="shared" si="25"/>
        <v>1543.3</v>
      </c>
      <c r="BG192" s="162">
        <f t="shared" si="26"/>
        <v>0</v>
      </c>
      <c r="BH192" s="162">
        <f t="shared" si="27"/>
        <v>0</v>
      </c>
      <c r="BI192" s="162">
        <f t="shared" si="28"/>
        <v>0</v>
      </c>
      <c r="BJ192" s="14" t="s">
        <v>83</v>
      </c>
      <c r="BK192" s="162">
        <f t="shared" si="29"/>
        <v>1543.3</v>
      </c>
      <c r="BL192" s="14" t="s">
        <v>257</v>
      </c>
      <c r="BM192" s="161" t="s">
        <v>485</v>
      </c>
    </row>
    <row r="193" spans="1:65" s="2" customFormat="1" ht="16.5" customHeight="1">
      <c r="A193" s="26"/>
      <c r="B193" s="149"/>
      <c r="C193" s="150" t="s">
        <v>330</v>
      </c>
      <c r="D193" s="150" t="s">
        <v>229</v>
      </c>
      <c r="E193" s="151" t="s">
        <v>1251</v>
      </c>
      <c r="F193" s="152" t="s">
        <v>1252</v>
      </c>
      <c r="G193" s="153" t="s">
        <v>269</v>
      </c>
      <c r="H193" s="154">
        <v>3</v>
      </c>
      <c r="I193" s="155">
        <v>29.19</v>
      </c>
      <c r="J193" s="155">
        <f t="shared" si="20"/>
        <v>87.57</v>
      </c>
      <c r="K193" s="156"/>
      <c r="L193" s="27"/>
      <c r="M193" s="157" t="s">
        <v>1</v>
      </c>
      <c r="N193" s="158" t="s">
        <v>37</v>
      </c>
      <c r="O193" s="159">
        <v>0</v>
      </c>
      <c r="P193" s="159">
        <f t="shared" si="21"/>
        <v>0</v>
      </c>
      <c r="Q193" s="159">
        <v>0</v>
      </c>
      <c r="R193" s="159">
        <f t="shared" si="22"/>
        <v>0</v>
      </c>
      <c r="S193" s="159">
        <v>0</v>
      </c>
      <c r="T193" s="160">
        <f t="shared" si="23"/>
        <v>0</v>
      </c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R193" s="161" t="s">
        <v>257</v>
      </c>
      <c r="AT193" s="161" t="s">
        <v>229</v>
      </c>
      <c r="AU193" s="161" t="s">
        <v>83</v>
      </c>
      <c r="AY193" s="14" t="s">
        <v>226</v>
      </c>
      <c r="BE193" s="162">
        <f t="shared" si="24"/>
        <v>0</v>
      </c>
      <c r="BF193" s="162">
        <f t="shared" si="25"/>
        <v>87.57</v>
      </c>
      <c r="BG193" s="162">
        <f t="shared" si="26"/>
        <v>0</v>
      </c>
      <c r="BH193" s="162">
        <f t="shared" si="27"/>
        <v>0</v>
      </c>
      <c r="BI193" s="162">
        <f t="shared" si="28"/>
        <v>0</v>
      </c>
      <c r="BJ193" s="14" t="s">
        <v>83</v>
      </c>
      <c r="BK193" s="162">
        <f t="shared" si="29"/>
        <v>87.57</v>
      </c>
      <c r="BL193" s="14" t="s">
        <v>257</v>
      </c>
      <c r="BM193" s="161" t="s">
        <v>490</v>
      </c>
    </row>
    <row r="194" spans="1:65" s="2" customFormat="1" ht="16.5" customHeight="1">
      <c r="A194" s="26"/>
      <c r="B194" s="149"/>
      <c r="C194" s="167" t="s">
        <v>491</v>
      </c>
      <c r="D194" s="167" t="s">
        <v>362</v>
      </c>
      <c r="E194" s="168" t="s">
        <v>1253</v>
      </c>
      <c r="F194" s="169" t="s">
        <v>1254</v>
      </c>
      <c r="G194" s="170" t="s">
        <v>269</v>
      </c>
      <c r="H194" s="171">
        <v>3</v>
      </c>
      <c r="I194" s="172">
        <v>286</v>
      </c>
      <c r="J194" s="172">
        <f t="shared" si="20"/>
        <v>858</v>
      </c>
      <c r="K194" s="173"/>
      <c r="L194" s="174"/>
      <c r="M194" s="175" t="s">
        <v>1</v>
      </c>
      <c r="N194" s="176" t="s">
        <v>37</v>
      </c>
      <c r="O194" s="159">
        <v>0</v>
      </c>
      <c r="P194" s="159">
        <f t="shared" si="21"/>
        <v>0</v>
      </c>
      <c r="Q194" s="159">
        <v>0</v>
      </c>
      <c r="R194" s="159">
        <f t="shared" si="22"/>
        <v>0</v>
      </c>
      <c r="S194" s="159">
        <v>0</v>
      </c>
      <c r="T194" s="160">
        <f t="shared" si="23"/>
        <v>0</v>
      </c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R194" s="161" t="s">
        <v>288</v>
      </c>
      <c r="AT194" s="161" t="s">
        <v>362</v>
      </c>
      <c r="AU194" s="161" t="s">
        <v>83</v>
      </c>
      <c r="AY194" s="14" t="s">
        <v>226</v>
      </c>
      <c r="BE194" s="162">
        <f t="shared" si="24"/>
        <v>0</v>
      </c>
      <c r="BF194" s="162">
        <f t="shared" si="25"/>
        <v>858</v>
      </c>
      <c r="BG194" s="162">
        <f t="shared" si="26"/>
        <v>0</v>
      </c>
      <c r="BH194" s="162">
        <f t="shared" si="27"/>
        <v>0</v>
      </c>
      <c r="BI194" s="162">
        <f t="shared" si="28"/>
        <v>0</v>
      </c>
      <c r="BJ194" s="14" t="s">
        <v>83</v>
      </c>
      <c r="BK194" s="162">
        <f t="shared" si="29"/>
        <v>858</v>
      </c>
      <c r="BL194" s="14" t="s">
        <v>257</v>
      </c>
      <c r="BM194" s="161" t="s">
        <v>494</v>
      </c>
    </row>
    <row r="195" spans="1:65" s="2" customFormat="1" ht="16.5" customHeight="1">
      <c r="A195" s="26"/>
      <c r="B195" s="149"/>
      <c r="C195" s="150" t="s">
        <v>408</v>
      </c>
      <c r="D195" s="150" t="s">
        <v>229</v>
      </c>
      <c r="E195" s="151" t="s">
        <v>1255</v>
      </c>
      <c r="F195" s="152" t="s">
        <v>1256</v>
      </c>
      <c r="G195" s="153" t="s">
        <v>269</v>
      </c>
      <c r="H195" s="154">
        <v>1</v>
      </c>
      <c r="I195" s="155">
        <v>162.94</v>
      </c>
      <c r="J195" s="155">
        <f t="shared" si="20"/>
        <v>162.94</v>
      </c>
      <c r="K195" s="156"/>
      <c r="L195" s="27"/>
      <c r="M195" s="157" t="s">
        <v>1</v>
      </c>
      <c r="N195" s="158" t="s">
        <v>37</v>
      </c>
      <c r="O195" s="159">
        <v>0</v>
      </c>
      <c r="P195" s="159">
        <f t="shared" si="21"/>
        <v>0</v>
      </c>
      <c r="Q195" s="159">
        <v>0</v>
      </c>
      <c r="R195" s="159">
        <f t="shared" si="22"/>
        <v>0</v>
      </c>
      <c r="S195" s="159">
        <v>0</v>
      </c>
      <c r="T195" s="160">
        <f t="shared" si="23"/>
        <v>0</v>
      </c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R195" s="161" t="s">
        <v>257</v>
      </c>
      <c r="AT195" s="161" t="s">
        <v>229</v>
      </c>
      <c r="AU195" s="161" t="s">
        <v>83</v>
      </c>
      <c r="AY195" s="14" t="s">
        <v>226</v>
      </c>
      <c r="BE195" s="162">
        <f t="shared" si="24"/>
        <v>0</v>
      </c>
      <c r="BF195" s="162">
        <f t="shared" si="25"/>
        <v>162.94</v>
      </c>
      <c r="BG195" s="162">
        <f t="shared" si="26"/>
        <v>0</v>
      </c>
      <c r="BH195" s="162">
        <f t="shared" si="27"/>
        <v>0</v>
      </c>
      <c r="BI195" s="162">
        <f t="shared" si="28"/>
        <v>0</v>
      </c>
      <c r="BJ195" s="14" t="s">
        <v>83</v>
      </c>
      <c r="BK195" s="162">
        <f t="shared" si="29"/>
        <v>162.94</v>
      </c>
      <c r="BL195" s="14" t="s">
        <v>257</v>
      </c>
      <c r="BM195" s="161" t="s">
        <v>497</v>
      </c>
    </row>
    <row r="196" spans="1:65" s="2" customFormat="1" ht="16.5" customHeight="1">
      <c r="A196" s="26"/>
      <c r="B196" s="149"/>
      <c r="C196" s="167" t="s">
        <v>500</v>
      </c>
      <c r="D196" s="167" t="s">
        <v>362</v>
      </c>
      <c r="E196" s="168" t="s">
        <v>1257</v>
      </c>
      <c r="F196" s="169" t="s">
        <v>1258</v>
      </c>
      <c r="G196" s="170" t="s">
        <v>269</v>
      </c>
      <c r="H196" s="171">
        <v>1</v>
      </c>
      <c r="I196" s="172">
        <v>1485</v>
      </c>
      <c r="J196" s="172">
        <f t="shared" si="20"/>
        <v>1485</v>
      </c>
      <c r="K196" s="173"/>
      <c r="L196" s="174"/>
      <c r="M196" s="175" t="s">
        <v>1</v>
      </c>
      <c r="N196" s="176" t="s">
        <v>37</v>
      </c>
      <c r="O196" s="159">
        <v>0</v>
      </c>
      <c r="P196" s="159">
        <f t="shared" si="21"/>
        <v>0</v>
      </c>
      <c r="Q196" s="159">
        <v>0</v>
      </c>
      <c r="R196" s="159">
        <f t="shared" si="22"/>
        <v>0</v>
      </c>
      <c r="S196" s="159">
        <v>0</v>
      </c>
      <c r="T196" s="160">
        <f t="shared" si="23"/>
        <v>0</v>
      </c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R196" s="161" t="s">
        <v>288</v>
      </c>
      <c r="AT196" s="161" t="s">
        <v>362</v>
      </c>
      <c r="AU196" s="161" t="s">
        <v>83</v>
      </c>
      <c r="AY196" s="14" t="s">
        <v>226</v>
      </c>
      <c r="BE196" s="162">
        <f t="shared" si="24"/>
        <v>0</v>
      </c>
      <c r="BF196" s="162">
        <f t="shared" si="25"/>
        <v>1485</v>
      </c>
      <c r="BG196" s="162">
        <f t="shared" si="26"/>
        <v>0</v>
      </c>
      <c r="BH196" s="162">
        <f t="shared" si="27"/>
        <v>0</v>
      </c>
      <c r="BI196" s="162">
        <f t="shared" si="28"/>
        <v>0</v>
      </c>
      <c r="BJ196" s="14" t="s">
        <v>83</v>
      </c>
      <c r="BK196" s="162">
        <f t="shared" si="29"/>
        <v>1485</v>
      </c>
      <c r="BL196" s="14" t="s">
        <v>257</v>
      </c>
      <c r="BM196" s="161" t="s">
        <v>503</v>
      </c>
    </row>
    <row r="197" spans="1:65" s="2" customFormat="1" ht="16.5" customHeight="1">
      <c r="A197" s="26"/>
      <c r="B197" s="149"/>
      <c r="C197" s="167" t="s">
        <v>412</v>
      </c>
      <c r="D197" s="167" t="s">
        <v>362</v>
      </c>
      <c r="E197" s="168" t="s">
        <v>1259</v>
      </c>
      <c r="F197" s="169" t="s">
        <v>1260</v>
      </c>
      <c r="G197" s="170" t="s">
        <v>269</v>
      </c>
      <c r="H197" s="171">
        <v>2</v>
      </c>
      <c r="I197" s="172">
        <v>52.8</v>
      </c>
      <c r="J197" s="172">
        <f t="shared" si="20"/>
        <v>105.6</v>
      </c>
      <c r="K197" s="173"/>
      <c r="L197" s="174"/>
      <c r="M197" s="175" t="s">
        <v>1</v>
      </c>
      <c r="N197" s="176" t="s">
        <v>37</v>
      </c>
      <c r="O197" s="159">
        <v>0</v>
      </c>
      <c r="P197" s="159">
        <f t="shared" si="21"/>
        <v>0</v>
      </c>
      <c r="Q197" s="159">
        <v>0</v>
      </c>
      <c r="R197" s="159">
        <f t="shared" si="22"/>
        <v>0</v>
      </c>
      <c r="S197" s="159">
        <v>0</v>
      </c>
      <c r="T197" s="160">
        <f t="shared" si="23"/>
        <v>0</v>
      </c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R197" s="161" t="s">
        <v>288</v>
      </c>
      <c r="AT197" s="161" t="s">
        <v>362</v>
      </c>
      <c r="AU197" s="161" t="s">
        <v>83</v>
      </c>
      <c r="AY197" s="14" t="s">
        <v>226</v>
      </c>
      <c r="BE197" s="162">
        <f t="shared" si="24"/>
        <v>0</v>
      </c>
      <c r="BF197" s="162">
        <f t="shared" si="25"/>
        <v>105.6</v>
      </c>
      <c r="BG197" s="162">
        <f t="shared" si="26"/>
        <v>0</v>
      </c>
      <c r="BH197" s="162">
        <f t="shared" si="27"/>
        <v>0</v>
      </c>
      <c r="BI197" s="162">
        <f t="shared" si="28"/>
        <v>0</v>
      </c>
      <c r="BJ197" s="14" t="s">
        <v>83</v>
      </c>
      <c r="BK197" s="162">
        <f t="shared" si="29"/>
        <v>105.6</v>
      </c>
      <c r="BL197" s="14" t="s">
        <v>257</v>
      </c>
      <c r="BM197" s="161" t="s">
        <v>506</v>
      </c>
    </row>
    <row r="198" spans="1:65" s="2" customFormat="1" ht="16.5" customHeight="1">
      <c r="A198" s="26"/>
      <c r="B198" s="149"/>
      <c r="C198" s="167" t="s">
        <v>507</v>
      </c>
      <c r="D198" s="167" t="s">
        <v>362</v>
      </c>
      <c r="E198" s="168" t="s">
        <v>1261</v>
      </c>
      <c r="F198" s="169" t="s">
        <v>1262</v>
      </c>
      <c r="G198" s="170" t="s">
        <v>269</v>
      </c>
      <c r="H198" s="171">
        <v>3</v>
      </c>
      <c r="I198" s="172">
        <v>184.8</v>
      </c>
      <c r="J198" s="172">
        <f t="shared" si="20"/>
        <v>554.4</v>
      </c>
      <c r="K198" s="173"/>
      <c r="L198" s="174"/>
      <c r="M198" s="175" t="s">
        <v>1</v>
      </c>
      <c r="N198" s="176" t="s">
        <v>37</v>
      </c>
      <c r="O198" s="159">
        <v>0</v>
      </c>
      <c r="P198" s="159">
        <f t="shared" si="21"/>
        <v>0</v>
      </c>
      <c r="Q198" s="159">
        <v>0</v>
      </c>
      <c r="R198" s="159">
        <f t="shared" si="22"/>
        <v>0</v>
      </c>
      <c r="S198" s="159">
        <v>0</v>
      </c>
      <c r="T198" s="160">
        <f t="shared" si="23"/>
        <v>0</v>
      </c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R198" s="161" t="s">
        <v>288</v>
      </c>
      <c r="AT198" s="161" t="s">
        <v>362</v>
      </c>
      <c r="AU198" s="161" t="s">
        <v>83</v>
      </c>
      <c r="AY198" s="14" t="s">
        <v>226</v>
      </c>
      <c r="BE198" s="162">
        <f t="shared" si="24"/>
        <v>0</v>
      </c>
      <c r="BF198" s="162">
        <f t="shared" si="25"/>
        <v>554.4</v>
      </c>
      <c r="BG198" s="162">
        <f t="shared" si="26"/>
        <v>0</v>
      </c>
      <c r="BH198" s="162">
        <f t="shared" si="27"/>
        <v>0</v>
      </c>
      <c r="BI198" s="162">
        <f t="shared" si="28"/>
        <v>0</v>
      </c>
      <c r="BJ198" s="14" t="s">
        <v>83</v>
      </c>
      <c r="BK198" s="162">
        <f t="shared" si="29"/>
        <v>554.4</v>
      </c>
      <c r="BL198" s="14" t="s">
        <v>257</v>
      </c>
      <c r="BM198" s="161" t="s">
        <v>510</v>
      </c>
    </row>
    <row r="199" spans="1:65" s="2" customFormat="1" ht="16.5" customHeight="1">
      <c r="A199" s="26"/>
      <c r="B199" s="149"/>
      <c r="C199" s="167" t="s">
        <v>415</v>
      </c>
      <c r="D199" s="167" t="s">
        <v>362</v>
      </c>
      <c r="E199" s="168" t="s">
        <v>1263</v>
      </c>
      <c r="F199" s="169" t="s">
        <v>1264</v>
      </c>
      <c r="G199" s="170" t="s">
        <v>269</v>
      </c>
      <c r="H199" s="171">
        <v>3</v>
      </c>
      <c r="I199" s="172">
        <v>184.8</v>
      </c>
      <c r="J199" s="172">
        <f t="shared" si="20"/>
        <v>554.4</v>
      </c>
      <c r="K199" s="173"/>
      <c r="L199" s="174"/>
      <c r="M199" s="175" t="s">
        <v>1</v>
      </c>
      <c r="N199" s="176" t="s">
        <v>37</v>
      </c>
      <c r="O199" s="159">
        <v>0</v>
      </c>
      <c r="P199" s="159">
        <f t="shared" si="21"/>
        <v>0</v>
      </c>
      <c r="Q199" s="159">
        <v>0</v>
      </c>
      <c r="R199" s="159">
        <f t="shared" si="22"/>
        <v>0</v>
      </c>
      <c r="S199" s="159">
        <v>0</v>
      </c>
      <c r="T199" s="160">
        <f t="shared" si="23"/>
        <v>0</v>
      </c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R199" s="161" t="s">
        <v>288</v>
      </c>
      <c r="AT199" s="161" t="s">
        <v>362</v>
      </c>
      <c r="AU199" s="161" t="s">
        <v>83</v>
      </c>
      <c r="AY199" s="14" t="s">
        <v>226</v>
      </c>
      <c r="BE199" s="162">
        <f t="shared" si="24"/>
        <v>0</v>
      </c>
      <c r="BF199" s="162">
        <f t="shared" si="25"/>
        <v>554.4</v>
      </c>
      <c r="BG199" s="162">
        <f t="shared" si="26"/>
        <v>0</v>
      </c>
      <c r="BH199" s="162">
        <f t="shared" si="27"/>
        <v>0</v>
      </c>
      <c r="BI199" s="162">
        <f t="shared" si="28"/>
        <v>0</v>
      </c>
      <c r="BJ199" s="14" t="s">
        <v>83</v>
      </c>
      <c r="BK199" s="162">
        <f t="shared" si="29"/>
        <v>554.4</v>
      </c>
      <c r="BL199" s="14" t="s">
        <v>257</v>
      </c>
      <c r="BM199" s="161" t="s">
        <v>513</v>
      </c>
    </row>
    <row r="200" spans="1:65" s="2" customFormat="1" ht="16.5" customHeight="1">
      <c r="A200" s="26"/>
      <c r="B200" s="149"/>
      <c r="C200" s="167" t="s">
        <v>514</v>
      </c>
      <c r="D200" s="167" t="s">
        <v>362</v>
      </c>
      <c r="E200" s="168" t="s">
        <v>1265</v>
      </c>
      <c r="F200" s="169" t="s">
        <v>1266</v>
      </c>
      <c r="G200" s="170" t="s">
        <v>407</v>
      </c>
      <c r="H200" s="171">
        <v>1</v>
      </c>
      <c r="I200" s="172">
        <v>66</v>
      </c>
      <c r="J200" s="172">
        <f t="shared" si="20"/>
        <v>66</v>
      </c>
      <c r="K200" s="173"/>
      <c r="L200" s="174"/>
      <c r="M200" s="175" t="s">
        <v>1</v>
      </c>
      <c r="N200" s="176" t="s">
        <v>37</v>
      </c>
      <c r="O200" s="159">
        <v>0</v>
      </c>
      <c r="P200" s="159">
        <f t="shared" si="21"/>
        <v>0</v>
      </c>
      <c r="Q200" s="159">
        <v>0</v>
      </c>
      <c r="R200" s="159">
        <f t="shared" si="22"/>
        <v>0</v>
      </c>
      <c r="S200" s="159">
        <v>0</v>
      </c>
      <c r="T200" s="160">
        <f t="shared" si="23"/>
        <v>0</v>
      </c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R200" s="161" t="s">
        <v>288</v>
      </c>
      <c r="AT200" s="161" t="s">
        <v>362</v>
      </c>
      <c r="AU200" s="161" t="s">
        <v>83</v>
      </c>
      <c r="AY200" s="14" t="s">
        <v>226</v>
      </c>
      <c r="BE200" s="162">
        <f t="shared" si="24"/>
        <v>0</v>
      </c>
      <c r="BF200" s="162">
        <f t="shared" si="25"/>
        <v>66</v>
      </c>
      <c r="BG200" s="162">
        <f t="shared" si="26"/>
        <v>0</v>
      </c>
      <c r="BH200" s="162">
        <f t="shared" si="27"/>
        <v>0</v>
      </c>
      <c r="BI200" s="162">
        <f t="shared" si="28"/>
        <v>0</v>
      </c>
      <c r="BJ200" s="14" t="s">
        <v>83</v>
      </c>
      <c r="BK200" s="162">
        <f t="shared" si="29"/>
        <v>66</v>
      </c>
      <c r="BL200" s="14" t="s">
        <v>257</v>
      </c>
      <c r="BM200" s="161" t="s">
        <v>516</v>
      </c>
    </row>
    <row r="201" spans="1:65" s="2" customFormat="1" ht="16.5" customHeight="1">
      <c r="A201" s="26"/>
      <c r="B201" s="149"/>
      <c r="C201" s="167" t="s">
        <v>419</v>
      </c>
      <c r="D201" s="167" t="s">
        <v>362</v>
      </c>
      <c r="E201" s="168" t="s">
        <v>1267</v>
      </c>
      <c r="F201" s="169" t="s">
        <v>1268</v>
      </c>
      <c r="G201" s="170" t="s">
        <v>269</v>
      </c>
      <c r="H201" s="171">
        <v>2</v>
      </c>
      <c r="I201" s="172">
        <v>38.5</v>
      </c>
      <c r="J201" s="172">
        <f t="shared" si="20"/>
        <v>77</v>
      </c>
      <c r="K201" s="173"/>
      <c r="L201" s="174"/>
      <c r="M201" s="175" t="s">
        <v>1</v>
      </c>
      <c r="N201" s="176" t="s">
        <v>37</v>
      </c>
      <c r="O201" s="159">
        <v>0</v>
      </c>
      <c r="P201" s="159">
        <f t="shared" si="21"/>
        <v>0</v>
      </c>
      <c r="Q201" s="159">
        <v>0</v>
      </c>
      <c r="R201" s="159">
        <f t="shared" si="22"/>
        <v>0</v>
      </c>
      <c r="S201" s="159">
        <v>0</v>
      </c>
      <c r="T201" s="160">
        <f t="shared" si="23"/>
        <v>0</v>
      </c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R201" s="161" t="s">
        <v>288</v>
      </c>
      <c r="AT201" s="161" t="s">
        <v>362</v>
      </c>
      <c r="AU201" s="161" t="s">
        <v>83</v>
      </c>
      <c r="AY201" s="14" t="s">
        <v>226</v>
      </c>
      <c r="BE201" s="162">
        <f t="shared" si="24"/>
        <v>0</v>
      </c>
      <c r="BF201" s="162">
        <f t="shared" si="25"/>
        <v>77</v>
      </c>
      <c r="BG201" s="162">
        <f t="shared" si="26"/>
        <v>0</v>
      </c>
      <c r="BH201" s="162">
        <f t="shared" si="27"/>
        <v>0</v>
      </c>
      <c r="BI201" s="162">
        <f t="shared" si="28"/>
        <v>0</v>
      </c>
      <c r="BJ201" s="14" t="s">
        <v>83</v>
      </c>
      <c r="BK201" s="162">
        <f t="shared" si="29"/>
        <v>77</v>
      </c>
      <c r="BL201" s="14" t="s">
        <v>257</v>
      </c>
      <c r="BM201" s="161" t="s">
        <v>519</v>
      </c>
    </row>
    <row r="202" spans="1:65" s="2" customFormat="1" ht="16.5" customHeight="1">
      <c r="A202" s="26"/>
      <c r="B202" s="149"/>
      <c r="C202" s="167" t="s">
        <v>520</v>
      </c>
      <c r="D202" s="167" t="s">
        <v>362</v>
      </c>
      <c r="E202" s="168" t="s">
        <v>1269</v>
      </c>
      <c r="F202" s="169" t="s">
        <v>1270</v>
      </c>
      <c r="G202" s="170" t="s">
        <v>269</v>
      </c>
      <c r="H202" s="171">
        <v>1</v>
      </c>
      <c r="I202" s="172">
        <v>79.2</v>
      </c>
      <c r="J202" s="172">
        <f t="shared" si="20"/>
        <v>79.2</v>
      </c>
      <c r="K202" s="173"/>
      <c r="L202" s="174"/>
      <c r="M202" s="175" t="s">
        <v>1</v>
      </c>
      <c r="N202" s="176" t="s">
        <v>37</v>
      </c>
      <c r="O202" s="159">
        <v>0</v>
      </c>
      <c r="P202" s="159">
        <f t="shared" si="21"/>
        <v>0</v>
      </c>
      <c r="Q202" s="159">
        <v>0</v>
      </c>
      <c r="R202" s="159">
        <f t="shared" si="22"/>
        <v>0</v>
      </c>
      <c r="S202" s="159">
        <v>0</v>
      </c>
      <c r="T202" s="160">
        <f t="shared" si="23"/>
        <v>0</v>
      </c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R202" s="161" t="s">
        <v>288</v>
      </c>
      <c r="AT202" s="161" t="s">
        <v>362</v>
      </c>
      <c r="AU202" s="161" t="s">
        <v>83</v>
      </c>
      <c r="AY202" s="14" t="s">
        <v>226</v>
      </c>
      <c r="BE202" s="162">
        <f t="shared" si="24"/>
        <v>0</v>
      </c>
      <c r="BF202" s="162">
        <f t="shared" si="25"/>
        <v>79.2</v>
      </c>
      <c r="BG202" s="162">
        <f t="shared" si="26"/>
        <v>0</v>
      </c>
      <c r="BH202" s="162">
        <f t="shared" si="27"/>
        <v>0</v>
      </c>
      <c r="BI202" s="162">
        <f t="shared" si="28"/>
        <v>0</v>
      </c>
      <c r="BJ202" s="14" t="s">
        <v>83</v>
      </c>
      <c r="BK202" s="162">
        <f t="shared" si="29"/>
        <v>79.2</v>
      </c>
      <c r="BL202" s="14" t="s">
        <v>257</v>
      </c>
      <c r="BM202" s="161" t="s">
        <v>523</v>
      </c>
    </row>
    <row r="203" spans="1:65" s="2" customFormat="1" ht="24.2" customHeight="1">
      <c r="A203" s="26"/>
      <c r="B203" s="149"/>
      <c r="C203" s="167" t="s">
        <v>424</v>
      </c>
      <c r="D203" s="167" t="s">
        <v>362</v>
      </c>
      <c r="E203" s="168" t="s">
        <v>1271</v>
      </c>
      <c r="F203" s="169" t="s">
        <v>1272</v>
      </c>
      <c r="G203" s="170" t="s">
        <v>1273</v>
      </c>
      <c r="H203" s="171">
        <v>200</v>
      </c>
      <c r="I203" s="172">
        <v>0.83</v>
      </c>
      <c r="J203" s="172">
        <f t="shared" si="20"/>
        <v>166</v>
      </c>
      <c r="K203" s="173"/>
      <c r="L203" s="174"/>
      <c r="M203" s="175" t="s">
        <v>1</v>
      </c>
      <c r="N203" s="176" t="s">
        <v>37</v>
      </c>
      <c r="O203" s="159">
        <v>0</v>
      </c>
      <c r="P203" s="159">
        <f t="shared" si="21"/>
        <v>0</v>
      </c>
      <c r="Q203" s="159">
        <v>0</v>
      </c>
      <c r="R203" s="159">
        <f t="shared" si="22"/>
        <v>0</v>
      </c>
      <c r="S203" s="159">
        <v>0</v>
      </c>
      <c r="T203" s="160">
        <f t="shared" si="23"/>
        <v>0</v>
      </c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R203" s="161" t="s">
        <v>288</v>
      </c>
      <c r="AT203" s="161" t="s">
        <v>362</v>
      </c>
      <c r="AU203" s="161" t="s">
        <v>83</v>
      </c>
      <c r="AY203" s="14" t="s">
        <v>226</v>
      </c>
      <c r="BE203" s="162">
        <f t="shared" si="24"/>
        <v>0</v>
      </c>
      <c r="BF203" s="162">
        <f t="shared" si="25"/>
        <v>166</v>
      </c>
      <c r="BG203" s="162">
        <f t="shared" si="26"/>
        <v>0</v>
      </c>
      <c r="BH203" s="162">
        <f t="shared" si="27"/>
        <v>0</v>
      </c>
      <c r="BI203" s="162">
        <f t="shared" si="28"/>
        <v>0</v>
      </c>
      <c r="BJ203" s="14" t="s">
        <v>83</v>
      </c>
      <c r="BK203" s="162">
        <f t="shared" si="29"/>
        <v>166</v>
      </c>
      <c r="BL203" s="14" t="s">
        <v>257</v>
      </c>
      <c r="BM203" s="161" t="s">
        <v>526</v>
      </c>
    </row>
    <row r="204" spans="1:65" s="2" customFormat="1" ht="24.2" customHeight="1">
      <c r="A204" s="26"/>
      <c r="B204" s="149"/>
      <c r="C204" s="150" t="s">
        <v>527</v>
      </c>
      <c r="D204" s="150" t="s">
        <v>229</v>
      </c>
      <c r="E204" s="151" t="s">
        <v>1274</v>
      </c>
      <c r="F204" s="152" t="s">
        <v>1275</v>
      </c>
      <c r="G204" s="153" t="s">
        <v>1175</v>
      </c>
      <c r="H204" s="154">
        <v>562.59100000000001</v>
      </c>
      <c r="I204" s="155">
        <v>1.1499999999999999</v>
      </c>
      <c r="J204" s="155">
        <f t="shared" si="20"/>
        <v>646.98</v>
      </c>
      <c r="K204" s="156"/>
      <c r="L204" s="27"/>
      <c r="M204" s="157" t="s">
        <v>1</v>
      </c>
      <c r="N204" s="158" t="s">
        <v>37</v>
      </c>
      <c r="O204" s="159">
        <v>0</v>
      </c>
      <c r="P204" s="159">
        <f t="shared" si="21"/>
        <v>0</v>
      </c>
      <c r="Q204" s="159">
        <v>0</v>
      </c>
      <c r="R204" s="159">
        <f t="shared" si="22"/>
        <v>0</v>
      </c>
      <c r="S204" s="159">
        <v>0</v>
      </c>
      <c r="T204" s="160">
        <f t="shared" si="23"/>
        <v>0</v>
      </c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R204" s="161" t="s">
        <v>257</v>
      </c>
      <c r="AT204" s="161" t="s">
        <v>229</v>
      </c>
      <c r="AU204" s="161" t="s">
        <v>83</v>
      </c>
      <c r="AY204" s="14" t="s">
        <v>226</v>
      </c>
      <c r="BE204" s="162">
        <f t="shared" si="24"/>
        <v>0</v>
      </c>
      <c r="BF204" s="162">
        <f t="shared" si="25"/>
        <v>646.98</v>
      </c>
      <c r="BG204" s="162">
        <f t="shared" si="26"/>
        <v>0</v>
      </c>
      <c r="BH204" s="162">
        <f t="shared" si="27"/>
        <v>0</v>
      </c>
      <c r="BI204" s="162">
        <f t="shared" si="28"/>
        <v>0</v>
      </c>
      <c r="BJ204" s="14" t="s">
        <v>83</v>
      </c>
      <c r="BK204" s="162">
        <f t="shared" si="29"/>
        <v>646.98</v>
      </c>
      <c r="BL204" s="14" t="s">
        <v>257</v>
      </c>
      <c r="BM204" s="161" t="s">
        <v>530</v>
      </c>
    </row>
    <row r="205" spans="1:65" s="12" customFormat="1" ht="22.9" customHeight="1">
      <c r="B205" s="137"/>
      <c r="D205" s="138" t="s">
        <v>70</v>
      </c>
      <c r="E205" s="147" t="s">
        <v>1276</v>
      </c>
      <c r="F205" s="147" t="s">
        <v>1277</v>
      </c>
      <c r="J205" s="148">
        <f>BK205</f>
        <v>16126.72</v>
      </c>
      <c r="L205" s="137"/>
      <c r="M205" s="141"/>
      <c r="N205" s="142"/>
      <c r="O205" s="142"/>
      <c r="P205" s="143">
        <f>SUM(P206:P214)</f>
        <v>0</v>
      </c>
      <c r="Q205" s="142"/>
      <c r="R205" s="143">
        <f>SUM(R206:R214)</f>
        <v>0</v>
      </c>
      <c r="S205" s="142"/>
      <c r="T205" s="144">
        <f>SUM(T206:T214)</f>
        <v>0</v>
      </c>
      <c r="AR205" s="138" t="s">
        <v>83</v>
      </c>
      <c r="AT205" s="145" t="s">
        <v>70</v>
      </c>
      <c r="AU205" s="145" t="s">
        <v>78</v>
      </c>
      <c r="AY205" s="138" t="s">
        <v>226</v>
      </c>
      <c r="BK205" s="146">
        <f>SUM(BK206:BK214)</f>
        <v>16126.72</v>
      </c>
    </row>
    <row r="206" spans="1:65" s="2" customFormat="1" ht="24.2" customHeight="1">
      <c r="A206" s="26"/>
      <c r="B206" s="149"/>
      <c r="C206" s="150" t="s">
        <v>428</v>
      </c>
      <c r="D206" s="150" t="s">
        <v>229</v>
      </c>
      <c r="E206" s="151" t="s">
        <v>1278</v>
      </c>
      <c r="F206" s="152" t="s">
        <v>1279</v>
      </c>
      <c r="G206" s="153" t="s">
        <v>232</v>
      </c>
      <c r="H206" s="154">
        <v>158</v>
      </c>
      <c r="I206" s="155">
        <v>27.19</v>
      </c>
      <c r="J206" s="155">
        <f t="shared" ref="J206:J214" si="30">ROUND(I206*H206,2)</f>
        <v>4296.0200000000004</v>
      </c>
      <c r="K206" s="156"/>
      <c r="L206" s="27"/>
      <c r="M206" s="157" t="s">
        <v>1</v>
      </c>
      <c r="N206" s="158" t="s">
        <v>37</v>
      </c>
      <c r="O206" s="159">
        <v>0</v>
      </c>
      <c r="P206" s="159">
        <f t="shared" ref="P206:P214" si="31">O206*H206</f>
        <v>0</v>
      </c>
      <c r="Q206" s="159">
        <v>0</v>
      </c>
      <c r="R206" s="159">
        <f t="shared" ref="R206:R214" si="32">Q206*H206</f>
        <v>0</v>
      </c>
      <c r="S206" s="159">
        <v>0</v>
      </c>
      <c r="T206" s="160">
        <f t="shared" ref="T206:T214" si="33">S206*H206</f>
        <v>0</v>
      </c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R206" s="161" t="s">
        <v>257</v>
      </c>
      <c r="AT206" s="161" t="s">
        <v>229</v>
      </c>
      <c r="AU206" s="161" t="s">
        <v>83</v>
      </c>
      <c r="AY206" s="14" t="s">
        <v>226</v>
      </c>
      <c r="BE206" s="162">
        <f t="shared" ref="BE206:BE214" si="34">IF(N206="základná",J206,0)</f>
        <v>0</v>
      </c>
      <c r="BF206" s="162">
        <f t="shared" ref="BF206:BF214" si="35">IF(N206="znížená",J206,0)</f>
        <v>4296.0200000000004</v>
      </c>
      <c r="BG206" s="162">
        <f t="shared" ref="BG206:BG214" si="36">IF(N206="zákl. prenesená",J206,0)</f>
        <v>0</v>
      </c>
      <c r="BH206" s="162">
        <f t="shared" ref="BH206:BH214" si="37">IF(N206="zníž. prenesená",J206,0)</f>
        <v>0</v>
      </c>
      <c r="BI206" s="162">
        <f t="shared" ref="BI206:BI214" si="38">IF(N206="nulová",J206,0)</f>
        <v>0</v>
      </c>
      <c r="BJ206" s="14" t="s">
        <v>83</v>
      </c>
      <c r="BK206" s="162">
        <f t="shared" ref="BK206:BK214" si="39">ROUND(I206*H206,2)</f>
        <v>4296.0200000000004</v>
      </c>
      <c r="BL206" s="14" t="s">
        <v>257</v>
      </c>
      <c r="BM206" s="161" t="s">
        <v>533</v>
      </c>
    </row>
    <row r="207" spans="1:65" s="2" customFormat="1" ht="24.2" customHeight="1">
      <c r="A207" s="26"/>
      <c r="B207" s="149"/>
      <c r="C207" s="150" t="s">
        <v>534</v>
      </c>
      <c r="D207" s="150" t="s">
        <v>229</v>
      </c>
      <c r="E207" s="151" t="s">
        <v>1280</v>
      </c>
      <c r="F207" s="152" t="s">
        <v>1281</v>
      </c>
      <c r="G207" s="153" t="s">
        <v>232</v>
      </c>
      <c r="H207" s="154">
        <v>120</v>
      </c>
      <c r="I207" s="155">
        <v>32.520000000000003</v>
      </c>
      <c r="J207" s="155">
        <f t="shared" si="30"/>
        <v>3902.4</v>
      </c>
      <c r="K207" s="156"/>
      <c r="L207" s="27"/>
      <c r="M207" s="157" t="s">
        <v>1</v>
      </c>
      <c r="N207" s="158" t="s">
        <v>37</v>
      </c>
      <c r="O207" s="159">
        <v>0</v>
      </c>
      <c r="P207" s="159">
        <f t="shared" si="31"/>
        <v>0</v>
      </c>
      <c r="Q207" s="159">
        <v>0</v>
      </c>
      <c r="R207" s="159">
        <f t="shared" si="32"/>
        <v>0</v>
      </c>
      <c r="S207" s="159">
        <v>0</v>
      </c>
      <c r="T207" s="160">
        <f t="shared" si="33"/>
        <v>0</v>
      </c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R207" s="161" t="s">
        <v>257</v>
      </c>
      <c r="AT207" s="161" t="s">
        <v>229</v>
      </c>
      <c r="AU207" s="161" t="s">
        <v>83</v>
      </c>
      <c r="AY207" s="14" t="s">
        <v>226</v>
      </c>
      <c r="BE207" s="162">
        <f t="shared" si="34"/>
        <v>0</v>
      </c>
      <c r="BF207" s="162">
        <f t="shared" si="35"/>
        <v>3902.4</v>
      </c>
      <c r="BG207" s="162">
        <f t="shared" si="36"/>
        <v>0</v>
      </c>
      <c r="BH207" s="162">
        <f t="shared" si="37"/>
        <v>0</v>
      </c>
      <c r="BI207" s="162">
        <f t="shared" si="38"/>
        <v>0</v>
      </c>
      <c r="BJ207" s="14" t="s">
        <v>83</v>
      </c>
      <c r="BK207" s="162">
        <f t="shared" si="39"/>
        <v>3902.4</v>
      </c>
      <c r="BL207" s="14" t="s">
        <v>257</v>
      </c>
      <c r="BM207" s="161" t="s">
        <v>537</v>
      </c>
    </row>
    <row r="208" spans="1:65" s="2" customFormat="1" ht="24.2" customHeight="1">
      <c r="A208" s="26"/>
      <c r="B208" s="149"/>
      <c r="C208" s="150" t="s">
        <v>431</v>
      </c>
      <c r="D208" s="150" t="s">
        <v>229</v>
      </c>
      <c r="E208" s="151" t="s">
        <v>1282</v>
      </c>
      <c r="F208" s="152" t="s">
        <v>1283</v>
      </c>
      <c r="G208" s="153" t="s">
        <v>232</v>
      </c>
      <c r="H208" s="154">
        <v>8</v>
      </c>
      <c r="I208" s="155">
        <v>41.57</v>
      </c>
      <c r="J208" s="155">
        <f t="shared" si="30"/>
        <v>332.56</v>
      </c>
      <c r="K208" s="156"/>
      <c r="L208" s="27"/>
      <c r="M208" s="157" t="s">
        <v>1</v>
      </c>
      <c r="N208" s="158" t="s">
        <v>37</v>
      </c>
      <c r="O208" s="159">
        <v>0</v>
      </c>
      <c r="P208" s="159">
        <f t="shared" si="31"/>
        <v>0</v>
      </c>
      <c r="Q208" s="159">
        <v>0</v>
      </c>
      <c r="R208" s="159">
        <f t="shared" si="32"/>
        <v>0</v>
      </c>
      <c r="S208" s="159">
        <v>0</v>
      </c>
      <c r="T208" s="160">
        <f t="shared" si="33"/>
        <v>0</v>
      </c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R208" s="161" t="s">
        <v>257</v>
      </c>
      <c r="AT208" s="161" t="s">
        <v>229</v>
      </c>
      <c r="AU208" s="161" t="s">
        <v>83</v>
      </c>
      <c r="AY208" s="14" t="s">
        <v>226</v>
      </c>
      <c r="BE208" s="162">
        <f t="shared" si="34"/>
        <v>0</v>
      </c>
      <c r="BF208" s="162">
        <f t="shared" si="35"/>
        <v>332.56</v>
      </c>
      <c r="BG208" s="162">
        <f t="shared" si="36"/>
        <v>0</v>
      </c>
      <c r="BH208" s="162">
        <f t="shared" si="37"/>
        <v>0</v>
      </c>
      <c r="BI208" s="162">
        <f t="shared" si="38"/>
        <v>0</v>
      </c>
      <c r="BJ208" s="14" t="s">
        <v>83</v>
      </c>
      <c r="BK208" s="162">
        <f t="shared" si="39"/>
        <v>332.56</v>
      </c>
      <c r="BL208" s="14" t="s">
        <v>257</v>
      </c>
      <c r="BM208" s="161" t="s">
        <v>540</v>
      </c>
    </row>
    <row r="209" spans="1:65" s="2" customFormat="1" ht="24.2" customHeight="1">
      <c r="A209" s="26"/>
      <c r="B209" s="149"/>
      <c r="C209" s="150" t="s">
        <v>541</v>
      </c>
      <c r="D209" s="150" t="s">
        <v>229</v>
      </c>
      <c r="E209" s="151" t="s">
        <v>1284</v>
      </c>
      <c r="F209" s="152" t="s">
        <v>1285</v>
      </c>
      <c r="G209" s="153" t="s">
        <v>232</v>
      </c>
      <c r="H209" s="154">
        <v>85</v>
      </c>
      <c r="I209" s="155">
        <v>62.4</v>
      </c>
      <c r="J209" s="155">
        <f t="shared" si="30"/>
        <v>5304</v>
      </c>
      <c r="K209" s="156"/>
      <c r="L209" s="27"/>
      <c r="M209" s="157" t="s">
        <v>1</v>
      </c>
      <c r="N209" s="158" t="s">
        <v>37</v>
      </c>
      <c r="O209" s="159">
        <v>0</v>
      </c>
      <c r="P209" s="159">
        <f t="shared" si="31"/>
        <v>0</v>
      </c>
      <c r="Q209" s="159">
        <v>0</v>
      </c>
      <c r="R209" s="159">
        <f t="shared" si="32"/>
        <v>0</v>
      </c>
      <c r="S209" s="159">
        <v>0</v>
      </c>
      <c r="T209" s="160">
        <f t="shared" si="33"/>
        <v>0</v>
      </c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R209" s="161" t="s">
        <v>257</v>
      </c>
      <c r="AT209" s="161" t="s">
        <v>229</v>
      </c>
      <c r="AU209" s="161" t="s">
        <v>83</v>
      </c>
      <c r="AY209" s="14" t="s">
        <v>226</v>
      </c>
      <c r="BE209" s="162">
        <f t="shared" si="34"/>
        <v>0</v>
      </c>
      <c r="BF209" s="162">
        <f t="shared" si="35"/>
        <v>5304</v>
      </c>
      <c r="BG209" s="162">
        <f t="shared" si="36"/>
        <v>0</v>
      </c>
      <c r="BH209" s="162">
        <f t="shared" si="37"/>
        <v>0</v>
      </c>
      <c r="BI209" s="162">
        <f t="shared" si="38"/>
        <v>0</v>
      </c>
      <c r="BJ209" s="14" t="s">
        <v>83</v>
      </c>
      <c r="BK209" s="162">
        <f t="shared" si="39"/>
        <v>5304</v>
      </c>
      <c r="BL209" s="14" t="s">
        <v>257</v>
      </c>
      <c r="BM209" s="161" t="s">
        <v>544</v>
      </c>
    </row>
    <row r="210" spans="1:65" s="2" customFormat="1" ht="24.2" customHeight="1">
      <c r="A210" s="26"/>
      <c r="B210" s="149"/>
      <c r="C210" s="150" t="s">
        <v>435</v>
      </c>
      <c r="D210" s="150" t="s">
        <v>229</v>
      </c>
      <c r="E210" s="151" t="s">
        <v>1286</v>
      </c>
      <c r="F210" s="152" t="s">
        <v>1287</v>
      </c>
      <c r="G210" s="153" t="s">
        <v>232</v>
      </c>
      <c r="H210" s="154">
        <v>12</v>
      </c>
      <c r="I210" s="155">
        <v>92.58</v>
      </c>
      <c r="J210" s="155">
        <f t="shared" si="30"/>
        <v>1110.96</v>
      </c>
      <c r="K210" s="156"/>
      <c r="L210" s="27"/>
      <c r="M210" s="157" t="s">
        <v>1</v>
      </c>
      <c r="N210" s="158" t="s">
        <v>37</v>
      </c>
      <c r="O210" s="159">
        <v>0</v>
      </c>
      <c r="P210" s="159">
        <f t="shared" si="31"/>
        <v>0</v>
      </c>
      <c r="Q210" s="159">
        <v>0</v>
      </c>
      <c r="R210" s="159">
        <f t="shared" si="32"/>
        <v>0</v>
      </c>
      <c r="S210" s="159">
        <v>0</v>
      </c>
      <c r="T210" s="160">
        <f t="shared" si="33"/>
        <v>0</v>
      </c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R210" s="161" t="s">
        <v>257</v>
      </c>
      <c r="AT210" s="161" t="s">
        <v>229</v>
      </c>
      <c r="AU210" s="161" t="s">
        <v>83</v>
      </c>
      <c r="AY210" s="14" t="s">
        <v>226</v>
      </c>
      <c r="BE210" s="162">
        <f t="shared" si="34"/>
        <v>0</v>
      </c>
      <c r="BF210" s="162">
        <f t="shared" si="35"/>
        <v>1110.96</v>
      </c>
      <c r="BG210" s="162">
        <f t="shared" si="36"/>
        <v>0</v>
      </c>
      <c r="BH210" s="162">
        <f t="shared" si="37"/>
        <v>0</v>
      </c>
      <c r="BI210" s="162">
        <f t="shared" si="38"/>
        <v>0</v>
      </c>
      <c r="BJ210" s="14" t="s">
        <v>83</v>
      </c>
      <c r="BK210" s="162">
        <f t="shared" si="39"/>
        <v>1110.96</v>
      </c>
      <c r="BL210" s="14" t="s">
        <v>257</v>
      </c>
      <c r="BM210" s="161" t="s">
        <v>547</v>
      </c>
    </row>
    <row r="211" spans="1:65" s="2" customFormat="1" ht="24.2" customHeight="1">
      <c r="A211" s="26"/>
      <c r="B211" s="149"/>
      <c r="C211" s="150" t="s">
        <v>548</v>
      </c>
      <c r="D211" s="150" t="s">
        <v>229</v>
      </c>
      <c r="E211" s="151" t="s">
        <v>1288</v>
      </c>
      <c r="F211" s="152" t="s">
        <v>1289</v>
      </c>
      <c r="G211" s="153" t="s">
        <v>232</v>
      </c>
      <c r="H211" s="154">
        <v>6</v>
      </c>
      <c r="I211" s="155">
        <v>141.97</v>
      </c>
      <c r="J211" s="155">
        <f t="shared" si="30"/>
        <v>851.82</v>
      </c>
      <c r="K211" s="156"/>
      <c r="L211" s="27"/>
      <c r="M211" s="157" t="s">
        <v>1</v>
      </c>
      <c r="N211" s="158" t="s">
        <v>37</v>
      </c>
      <c r="O211" s="159">
        <v>0</v>
      </c>
      <c r="P211" s="159">
        <f t="shared" si="31"/>
        <v>0</v>
      </c>
      <c r="Q211" s="159">
        <v>0</v>
      </c>
      <c r="R211" s="159">
        <f t="shared" si="32"/>
        <v>0</v>
      </c>
      <c r="S211" s="159">
        <v>0</v>
      </c>
      <c r="T211" s="160">
        <f t="shared" si="33"/>
        <v>0</v>
      </c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R211" s="161" t="s">
        <v>257</v>
      </c>
      <c r="AT211" s="161" t="s">
        <v>229</v>
      </c>
      <c r="AU211" s="161" t="s">
        <v>83</v>
      </c>
      <c r="AY211" s="14" t="s">
        <v>226</v>
      </c>
      <c r="BE211" s="162">
        <f t="shared" si="34"/>
        <v>0</v>
      </c>
      <c r="BF211" s="162">
        <f t="shared" si="35"/>
        <v>851.82</v>
      </c>
      <c r="BG211" s="162">
        <f t="shared" si="36"/>
        <v>0</v>
      </c>
      <c r="BH211" s="162">
        <f t="shared" si="37"/>
        <v>0</v>
      </c>
      <c r="BI211" s="162">
        <f t="shared" si="38"/>
        <v>0</v>
      </c>
      <c r="BJ211" s="14" t="s">
        <v>83</v>
      </c>
      <c r="BK211" s="162">
        <f t="shared" si="39"/>
        <v>851.82</v>
      </c>
      <c r="BL211" s="14" t="s">
        <v>257</v>
      </c>
      <c r="BM211" s="161" t="s">
        <v>551</v>
      </c>
    </row>
    <row r="212" spans="1:65" s="2" customFormat="1" ht="21.75" customHeight="1">
      <c r="A212" s="26"/>
      <c r="B212" s="149"/>
      <c r="C212" s="150" t="s">
        <v>438</v>
      </c>
      <c r="D212" s="150" t="s">
        <v>229</v>
      </c>
      <c r="E212" s="151" t="s">
        <v>1290</v>
      </c>
      <c r="F212" s="152" t="s">
        <v>1291</v>
      </c>
      <c r="G212" s="153" t="s">
        <v>232</v>
      </c>
      <c r="H212" s="154">
        <v>366</v>
      </c>
      <c r="I212" s="155">
        <v>0.78</v>
      </c>
      <c r="J212" s="155">
        <f t="shared" si="30"/>
        <v>285.48</v>
      </c>
      <c r="K212" s="156"/>
      <c r="L212" s="27"/>
      <c r="M212" s="157" t="s">
        <v>1</v>
      </c>
      <c r="N212" s="158" t="s">
        <v>37</v>
      </c>
      <c r="O212" s="159">
        <v>0</v>
      </c>
      <c r="P212" s="159">
        <f t="shared" si="31"/>
        <v>0</v>
      </c>
      <c r="Q212" s="159">
        <v>0</v>
      </c>
      <c r="R212" s="159">
        <f t="shared" si="32"/>
        <v>0</v>
      </c>
      <c r="S212" s="159">
        <v>0</v>
      </c>
      <c r="T212" s="160">
        <f t="shared" si="33"/>
        <v>0</v>
      </c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R212" s="161" t="s">
        <v>257</v>
      </c>
      <c r="AT212" s="161" t="s">
        <v>229</v>
      </c>
      <c r="AU212" s="161" t="s">
        <v>83</v>
      </c>
      <c r="AY212" s="14" t="s">
        <v>226</v>
      </c>
      <c r="BE212" s="162">
        <f t="shared" si="34"/>
        <v>0</v>
      </c>
      <c r="BF212" s="162">
        <f t="shared" si="35"/>
        <v>285.48</v>
      </c>
      <c r="BG212" s="162">
        <f t="shared" si="36"/>
        <v>0</v>
      </c>
      <c r="BH212" s="162">
        <f t="shared" si="37"/>
        <v>0</v>
      </c>
      <c r="BI212" s="162">
        <f t="shared" si="38"/>
        <v>0</v>
      </c>
      <c r="BJ212" s="14" t="s">
        <v>83</v>
      </c>
      <c r="BK212" s="162">
        <f t="shared" si="39"/>
        <v>285.48</v>
      </c>
      <c r="BL212" s="14" t="s">
        <v>257</v>
      </c>
      <c r="BM212" s="161" t="s">
        <v>554</v>
      </c>
    </row>
    <row r="213" spans="1:65" s="2" customFormat="1" ht="21.75" customHeight="1">
      <c r="A213" s="26"/>
      <c r="B213" s="149"/>
      <c r="C213" s="150" t="s">
        <v>555</v>
      </c>
      <c r="D213" s="150" t="s">
        <v>229</v>
      </c>
      <c r="E213" s="151" t="s">
        <v>1292</v>
      </c>
      <c r="F213" s="152" t="s">
        <v>1293</v>
      </c>
      <c r="G213" s="153" t="s">
        <v>232</v>
      </c>
      <c r="H213" s="154">
        <v>18</v>
      </c>
      <c r="I213" s="155">
        <v>0.96</v>
      </c>
      <c r="J213" s="155">
        <f t="shared" si="30"/>
        <v>17.28</v>
      </c>
      <c r="K213" s="156"/>
      <c r="L213" s="27"/>
      <c r="M213" s="157" t="s">
        <v>1</v>
      </c>
      <c r="N213" s="158" t="s">
        <v>37</v>
      </c>
      <c r="O213" s="159">
        <v>0</v>
      </c>
      <c r="P213" s="159">
        <f t="shared" si="31"/>
        <v>0</v>
      </c>
      <c r="Q213" s="159">
        <v>0</v>
      </c>
      <c r="R213" s="159">
        <f t="shared" si="32"/>
        <v>0</v>
      </c>
      <c r="S213" s="159">
        <v>0</v>
      </c>
      <c r="T213" s="160">
        <f t="shared" si="33"/>
        <v>0</v>
      </c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R213" s="161" t="s">
        <v>257</v>
      </c>
      <c r="AT213" s="161" t="s">
        <v>229</v>
      </c>
      <c r="AU213" s="161" t="s">
        <v>83</v>
      </c>
      <c r="AY213" s="14" t="s">
        <v>226</v>
      </c>
      <c r="BE213" s="162">
        <f t="shared" si="34"/>
        <v>0</v>
      </c>
      <c r="BF213" s="162">
        <f t="shared" si="35"/>
        <v>17.28</v>
      </c>
      <c r="BG213" s="162">
        <f t="shared" si="36"/>
        <v>0</v>
      </c>
      <c r="BH213" s="162">
        <f t="shared" si="37"/>
        <v>0</v>
      </c>
      <c r="BI213" s="162">
        <f t="shared" si="38"/>
        <v>0</v>
      </c>
      <c r="BJ213" s="14" t="s">
        <v>83</v>
      </c>
      <c r="BK213" s="162">
        <f t="shared" si="39"/>
        <v>17.28</v>
      </c>
      <c r="BL213" s="14" t="s">
        <v>257</v>
      </c>
      <c r="BM213" s="161" t="s">
        <v>558</v>
      </c>
    </row>
    <row r="214" spans="1:65" s="2" customFormat="1" ht="24.2" customHeight="1">
      <c r="A214" s="26"/>
      <c r="B214" s="149"/>
      <c r="C214" s="150" t="s">
        <v>444</v>
      </c>
      <c r="D214" s="150" t="s">
        <v>229</v>
      </c>
      <c r="E214" s="151" t="s">
        <v>1294</v>
      </c>
      <c r="F214" s="152" t="s">
        <v>1295</v>
      </c>
      <c r="G214" s="153" t="s">
        <v>242</v>
      </c>
      <c r="H214" s="154">
        <v>0.47</v>
      </c>
      <c r="I214" s="155">
        <v>55.75</v>
      </c>
      <c r="J214" s="155">
        <f t="shared" si="30"/>
        <v>26.2</v>
      </c>
      <c r="K214" s="156"/>
      <c r="L214" s="27"/>
      <c r="M214" s="157" t="s">
        <v>1</v>
      </c>
      <c r="N214" s="158" t="s">
        <v>37</v>
      </c>
      <c r="O214" s="159">
        <v>0</v>
      </c>
      <c r="P214" s="159">
        <f t="shared" si="31"/>
        <v>0</v>
      </c>
      <c r="Q214" s="159">
        <v>0</v>
      </c>
      <c r="R214" s="159">
        <f t="shared" si="32"/>
        <v>0</v>
      </c>
      <c r="S214" s="159">
        <v>0</v>
      </c>
      <c r="T214" s="160">
        <f t="shared" si="33"/>
        <v>0</v>
      </c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R214" s="161" t="s">
        <v>257</v>
      </c>
      <c r="AT214" s="161" t="s">
        <v>229</v>
      </c>
      <c r="AU214" s="161" t="s">
        <v>83</v>
      </c>
      <c r="AY214" s="14" t="s">
        <v>226</v>
      </c>
      <c r="BE214" s="162">
        <f t="shared" si="34"/>
        <v>0</v>
      </c>
      <c r="BF214" s="162">
        <f t="shared" si="35"/>
        <v>26.2</v>
      </c>
      <c r="BG214" s="162">
        <f t="shared" si="36"/>
        <v>0</v>
      </c>
      <c r="BH214" s="162">
        <f t="shared" si="37"/>
        <v>0</v>
      </c>
      <c r="BI214" s="162">
        <f t="shared" si="38"/>
        <v>0</v>
      </c>
      <c r="BJ214" s="14" t="s">
        <v>83</v>
      </c>
      <c r="BK214" s="162">
        <f t="shared" si="39"/>
        <v>26.2</v>
      </c>
      <c r="BL214" s="14" t="s">
        <v>257</v>
      </c>
      <c r="BM214" s="161" t="s">
        <v>561</v>
      </c>
    </row>
    <row r="215" spans="1:65" s="12" customFormat="1" ht="22.9" customHeight="1">
      <c r="B215" s="137"/>
      <c r="D215" s="138" t="s">
        <v>70</v>
      </c>
      <c r="E215" s="147" t="s">
        <v>1296</v>
      </c>
      <c r="F215" s="147" t="s">
        <v>1297</v>
      </c>
      <c r="J215" s="148">
        <f>BK215</f>
        <v>2051.2799999999997</v>
      </c>
      <c r="L215" s="137"/>
      <c r="M215" s="141"/>
      <c r="N215" s="142"/>
      <c r="O215" s="142"/>
      <c r="P215" s="143">
        <f>SUM(P216:P237)</f>
        <v>0</v>
      </c>
      <c r="Q215" s="142"/>
      <c r="R215" s="143">
        <f>SUM(R216:R237)</f>
        <v>0</v>
      </c>
      <c r="S215" s="142"/>
      <c r="T215" s="144">
        <f>SUM(T216:T237)</f>
        <v>0</v>
      </c>
      <c r="AR215" s="138" t="s">
        <v>83</v>
      </c>
      <c r="AT215" s="145" t="s">
        <v>70</v>
      </c>
      <c r="AU215" s="145" t="s">
        <v>78</v>
      </c>
      <c r="AY215" s="138" t="s">
        <v>226</v>
      </c>
      <c r="BK215" s="146">
        <f>SUM(BK216:BK237)</f>
        <v>2051.2799999999997</v>
      </c>
    </row>
    <row r="216" spans="1:65" s="2" customFormat="1" ht="21.75" customHeight="1">
      <c r="A216" s="26"/>
      <c r="B216" s="149"/>
      <c r="C216" s="150" t="s">
        <v>562</v>
      </c>
      <c r="D216" s="150" t="s">
        <v>229</v>
      </c>
      <c r="E216" s="151" t="s">
        <v>1298</v>
      </c>
      <c r="F216" s="152" t="s">
        <v>1299</v>
      </c>
      <c r="G216" s="153" t="s">
        <v>1033</v>
      </c>
      <c r="H216" s="154">
        <v>29</v>
      </c>
      <c r="I216" s="155">
        <v>1.95</v>
      </c>
      <c r="J216" s="155">
        <f t="shared" ref="J216:J237" si="40">ROUND(I216*H216,2)</f>
        <v>56.55</v>
      </c>
      <c r="K216" s="156"/>
      <c r="L216" s="27"/>
      <c r="M216" s="157" t="s">
        <v>1</v>
      </c>
      <c r="N216" s="158" t="s">
        <v>37</v>
      </c>
      <c r="O216" s="159">
        <v>0</v>
      </c>
      <c r="P216" s="159">
        <f t="shared" ref="P216:P237" si="41">O216*H216</f>
        <v>0</v>
      </c>
      <c r="Q216" s="159">
        <v>0</v>
      </c>
      <c r="R216" s="159">
        <f t="shared" ref="R216:R237" si="42">Q216*H216</f>
        <v>0</v>
      </c>
      <c r="S216" s="159">
        <v>0</v>
      </c>
      <c r="T216" s="160">
        <f t="shared" ref="T216:T237" si="43">S216*H216</f>
        <v>0</v>
      </c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R216" s="161" t="s">
        <v>257</v>
      </c>
      <c r="AT216" s="161" t="s">
        <v>229</v>
      </c>
      <c r="AU216" s="161" t="s">
        <v>83</v>
      </c>
      <c r="AY216" s="14" t="s">
        <v>226</v>
      </c>
      <c r="BE216" s="162">
        <f t="shared" ref="BE216:BE237" si="44">IF(N216="základná",J216,0)</f>
        <v>0</v>
      </c>
      <c r="BF216" s="162">
        <f t="shared" ref="BF216:BF237" si="45">IF(N216="znížená",J216,0)</f>
        <v>56.55</v>
      </c>
      <c r="BG216" s="162">
        <f t="shared" ref="BG216:BG237" si="46">IF(N216="zákl. prenesená",J216,0)</f>
        <v>0</v>
      </c>
      <c r="BH216" s="162">
        <f t="shared" ref="BH216:BH237" si="47">IF(N216="zníž. prenesená",J216,0)</f>
        <v>0</v>
      </c>
      <c r="BI216" s="162">
        <f t="shared" ref="BI216:BI237" si="48">IF(N216="nulová",J216,0)</f>
        <v>0</v>
      </c>
      <c r="BJ216" s="14" t="s">
        <v>83</v>
      </c>
      <c r="BK216" s="162">
        <f t="shared" ref="BK216:BK237" si="49">ROUND(I216*H216,2)</f>
        <v>56.55</v>
      </c>
      <c r="BL216" s="14" t="s">
        <v>257</v>
      </c>
      <c r="BM216" s="161" t="s">
        <v>565</v>
      </c>
    </row>
    <row r="217" spans="1:65" s="2" customFormat="1" ht="24.2" customHeight="1">
      <c r="A217" s="26"/>
      <c r="B217" s="149"/>
      <c r="C217" s="150" t="s">
        <v>447</v>
      </c>
      <c r="D217" s="150" t="s">
        <v>229</v>
      </c>
      <c r="E217" s="151" t="s">
        <v>1300</v>
      </c>
      <c r="F217" s="152" t="s">
        <v>1301</v>
      </c>
      <c r="G217" s="153" t="s">
        <v>269</v>
      </c>
      <c r="H217" s="154">
        <v>29</v>
      </c>
      <c r="I217" s="155">
        <v>4.05</v>
      </c>
      <c r="J217" s="155">
        <f t="shared" si="40"/>
        <v>117.45</v>
      </c>
      <c r="K217" s="156"/>
      <c r="L217" s="27"/>
      <c r="M217" s="157" t="s">
        <v>1</v>
      </c>
      <c r="N217" s="158" t="s">
        <v>37</v>
      </c>
      <c r="O217" s="159">
        <v>0</v>
      </c>
      <c r="P217" s="159">
        <f t="shared" si="41"/>
        <v>0</v>
      </c>
      <c r="Q217" s="159">
        <v>0</v>
      </c>
      <c r="R217" s="159">
        <f t="shared" si="42"/>
        <v>0</v>
      </c>
      <c r="S217" s="159">
        <v>0</v>
      </c>
      <c r="T217" s="160">
        <f t="shared" si="43"/>
        <v>0</v>
      </c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R217" s="161" t="s">
        <v>257</v>
      </c>
      <c r="AT217" s="161" t="s">
        <v>229</v>
      </c>
      <c r="AU217" s="161" t="s">
        <v>83</v>
      </c>
      <c r="AY217" s="14" t="s">
        <v>226</v>
      </c>
      <c r="BE217" s="162">
        <f t="shared" si="44"/>
        <v>0</v>
      </c>
      <c r="BF217" s="162">
        <f t="shared" si="45"/>
        <v>117.45</v>
      </c>
      <c r="BG217" s="162">
        <f t="shared" si="46"/>
        <v>0</v>
      </c>
      <c r="BH217" s="162">
        <f t="shared" si="47"/>
        <v>0</v>
      </c>
      <c r="BI217" s="162">
        <f t="shared" si="48"/>
        <v>0</v>
      </c>
      <c r="BJ217" s="14" t="s">
        <v>83</v>
      </c>
      <c r="BK217" s="162">
        <f t="shared" si="49"/>
        <v>117.45</v>
      </c>
      <c r="BL217" s="14" t="s">
        <v>257</v>
      </c>
      <c r="BM217" s="161" t="s">
        <v>570</v>
      </c>
    </row>
    <row r="218" spans="1:65" s="2" customFormat="1" ht="16.5" customHeight="1">
      <c r="A218" s="26"/>
      <c r="B218" s="149"/>
      <c r="C218" s="150" t="s">
        <v>571</v>
      </c>
      <c r="D218" s="150" t="s">
        <v>229</v>
      </c>
      <c r="E218" s="151" t="s">
        <v>1302</v>
      </c>
      <c r="F218" s="152" t="s">
        <v>1303</v>
      </c>
      <c r="G218" s="153" t="s">
        <v>269</v>
      </c>
      <c r="H218" s="154">
        <v>29</v>
      </c>
      <c r="I218" s="155">
        <v>3.4</v>
      </c>
      <c r="J218" s="155">
        <f t="shared" si="40"/>
        <v>98.6</v>
      </c>
      <c r="K218" s="156"/>
      <c r="L218" s="27"/>
      <c r="M218" s="157" t="s">
        <v>1</v>
      </c>
      <c r="N218" s="158" t="s">
        <v>37</v>
      </c>
      <c r="O218" s="159">
        <v>0</v>
      </c>
      <c r="P218" s="159">
        <f t="shared" si="41"/>
        <v>0</v>
      </c>
      <c r="Q218" s="159">
        <v>0</v>
      </c>
      <c r="R218" s="159">
        <f t="shared" si="42"/>
        <v>0</v>
      </c>
      <c r="S218" s="159">
        <v>0</v>
      </c>
      <c r="T218" s="160">
        <f t="shared" si="43"/>
        <v>0</v>
      </c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R218" s="161" t="s">
        <v>257</v>
      </c>
      <c r="AT218" s="161" t="s">
        <v>229</v>
      </c>
      <c r="AU218" s="161" t="s">
        <v>83</v>
      </c>
      <c r="AY218" s="14" t="s">
        <v>226</v>
      </c>
      <c r="BE218" s="162">
        <f t="shared" si="44"/>
        <v>0</v>
      </c>
      <c r="BF218" s="162">
        <f t="shared" si="45"/>
        <v>98.6</v>
      </c>
      <c r="BG218" s="162">
        <f t="shared" si="46"/>
        <v>0</v>
      </c>
      <c r="BH218" s="162">
        <f t="shared" si="47"/>
        <v>0</v>
      </c>
      <c r="BI218" s="162">
        <f t="shared" si="48"/>
        <v>0</v>
      </c>
      <c r="BJ218" s="14" t="s">
        <v>83</v>
      </c>
      <c r="BK218" s="162">
        <f t="shared" si="49"/>
        <v>98.6</v>
      </c>
      <c r="BL218" s="14" t="s">
        <v>257</v>
      </c>
      <c r="BM218" s="161" t="s">
        <v>574</v>
      </c>
    </row>
    <row r="219" spans="1:65" s="2" customFormat="1" ht="49.15" customHeight="1">
      <c r="A219" s="26"/>
      <c r="B219" s="149"/>
      <c r="C219" s="167" t="s">
        <v>451</v>
      </c>
      <c r="D219" s="167" t="s">
        <v>362</v>
      </c>
      <c r="E219" s="168" t="s">
        <v>1304</v>
      </c>
      <c r="F219" s="169" t="s">
        <v>1305</v>
      </c>
      <c r="G219" s="170" t="s">
        <v>269</v>
      </c>
      <c r="H219" s="171">
        <v>29</v>
      </c>
      <c r="I219" s="172">
        <v>40.1</v>
      </c>
      <c r="J219" s="172">
        <f t="shared" si="40"/>
        <v>1162.9000000000001</v>
      </c>
      <c r="K219" s="173"/>
      <c r="L219" s="174"/>
      <c r="M219" s="175" t="s">
        <v>1</v>
      </c>
      <c r="N219" s="176" t="s">
        <v>37</v>
      </c>
      <c r="O219" s="159">
        <v>0</v>
      </c>
      <c r="P219" s="159">
        <f t="shared" si="41"/>
        <v>0</v>
      </c>
      <c r="Q219" s="159">
        <v>0</v>
      </c>
      <c r="R219" s="159">
        <f t="shared" si="42"/>
        <v>0</v>
      </c>
      <c r="S219" s="159">
        <v>0</v>
      </c>
      <c r="T219" s="160">
        <f t="shared" si="43"/>
        <v>0</v>
      </c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R219" s="161" t="s">
        <v>288</v>
      </c>
      <c r="AT219" s="161" t="s">
        <v>362</v>
      </c>
      <c r="AU219" s="161" t="s">
        <v>83</v>
      </c>
      <c r="AY219" s="14" t="s">
        <v>226</v>
      </c>
      <c r="BE219" s="162">
        <f t="shared" si="44"/>
        <v>0</v>
      </c>
      <c r="BF219" s="162">
        <f t="shared" si="45"/>
        <v>1162.9000000000001</v>
      </c>
      <c r="BG219" s="162">
        <f t="shared" si="46"/>
        <v>0</v>
      </c>
      <c r="BH219" s="162">
        <f t="shared" si="47"/>
        <v>0</v>
      </c>
      <c r="BI219" s="162">
        <f t="shared" si="48"/>
        <v>0</v>
      </c>
      <c r="BJ219" s="14" t="s">
        <v>83</v>
      </c>
      <c r="BK219" s="162">
        <f t="shared" si="49"/>
        <v>1162.9000000000001</v>
      </c>
      <c r="BL219" s="14" t="s">
        <v>257</v>
      </c>
      <c r="BM219" s="161" t="s">
        <v>577</v>
      </c>
    </row>
    <row r="220" spans="1:65" s="2" customFormat="1" ht="16.5" customHeight="1">
      <c r="A220" s="26"/>
      <c r="B220" s="149"/>
      <c r="C220" s="150" t="s">
        <v>578</v>
      </c>
      <c r="D220" s="150" t="s">
        <v>229</v>
      </c>
      <c r="E220" s="151" t="s">
        <v>1306</v>
      </c>
      <c r="F220" s="152" t="s">
        <v>1307</v>
      </c>
      <c r="G220" s="153" t="s">
        <v>269</v>
      </c>
      <c r="H220" s="154">
        <v>3</v>
      </c>
      <c r="I220" s="155">
        <v>4.7699999999999996</v>
      </c>
      <c r="J220" s="155">
        <f t="shared" si="40"/>
        <v>14.31</v>
      </c>
      <c r="K220" s="156"/>
      <c r="L220" s="27"/>
      <c r="M220" s="157" t="s">
        <v>1</v>
      </c>
      <c r="N220" s="158" t="s">
        <v>37</v>
      </c>
      <c r="O220" s="159">
        <v>0</v>
      </c>
      <c r="P220" s="159">
        <f t="shared" si="41"/>
        <v>0</v>
      </c>
      <c r="Q220" s="159">
        <v>0</v>
      </c>
      <c r="R220" s="159">
        <f t="shared" si="42"/>
        <v>0</v>
      </c>
      <c r="S220" s="159">
        <v>0</v>
      </c>
      <c r="T220" s="160">
        <f t="shared" si="43"/>
        <v>0</v>
      </c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R220" s="161" t="s">
        <v>257</v>
      </c>
      <c r="AT220" s="161" t="s">
        <v>229</v>
      </c>
      <c r="AU220" s="161" t="s">
        <v>83</v>
      </c>
      <c r="AY220" s="14" t="s">
        <v>226</v>
      </c>
      <c r="BE220" s="162">
        <f t="shared" si="44"/>
        <v>0</v>
      </c>
      <c r="BF220" s="162">
        <f t="shared" si="45"/>
        <v>14.31</v>
      </c>
      <c r="BG220" s="162">
        <f t="shared" si="46"/>
        <v>0</v>
      </c>
      <c r="BH220" s="162">
        <f t="shared" si="47"/>
        <v>0</v>
      </c>
      <c r="BI220" s="162">
        <f t="shared" si="48"/>
        <v>0</v>
      </c>
      <c r="BJ220" s="14" t="s">
        <v>83</v>
      </c>
      <c r="BK220" s="162">
        <f t="shared" si="49"/>
        <v>14.31</v>
      </c>
      <c r="BL220" s="14" t="s">
        <v>257</v>
      </c>
      <c r="BM220" s="161" t="s">
        <v>581</v>
      </c>
    </row>
    <row r="221" spans="1:65" s="2" customFormat="1" ht="16.5" customHeight="1">
      <c r="A221" s="26"/>
      <c r="B221" s="149"/>
      <c r="C221" s="167" t="s">
        <v>454</v>
      </c>
      <c r="D221" s="167" t="s">
        <v>362</v>
      </c>
      <c r="E221" s="168" t="s">
        <v>1021</v>
      </c>
      <c r="F221" s="169" t="s">
        <v>1022</v>
      </c>
      <c r="G221" s="170" t="s">
        <v>269</v>
      </c>
      <c r="H221" s="171">
        <v>3</v>
      </c>
      <c r="I221" s="172">
        <v>15.36</v>
      </c>
      <c r="J221" s="172">
        <f t="shared" si="40"/>
        <v>46.08</v>
      </c>
      <c r="K221" s="173"/>
      <c r="L221" s="174"/>
      <c r="M221" s="175" t="s">
        <v>1</v>
      </c>
      <c r="N221" s="176" t="s">
        <v>37</v>
      </c>
      <c r="O221" s="159">
        <v>0</v>
      </c>
      <c r="P221" s="159">
        <f t="shared" si="41"/>
        <v>0</v>
      </c>
      <c r="Q221" s="159">
        <v>0</v>
      </c>
      <c r="R221" s="159">
        <f t="shared" si="42"/>
        <v>0</v>
      </c>
      <c r="S221" s="159">
        <v>0</v>
      </c>
      <c r="T221" s="160">
        <f t="shared" si="43"/>
        <v>0</v>
      </c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R221" s="161" t="s">
        <v>288</v>
      </c>
      <c r="AT221" s="161" t="s">
        <v>362</v>
      </c>
      <c r="AU221" s="161" t="s">
        <v>83</v>
      </c>
      <c r="AY221" s="14" t="s">
        <v>226</v>
      </c>
      <c r="BE221" s="162">
        <f t="shared" si="44"/>
        <v>0</v>
      </c>
      <c r="BF221" s="162">
        <f t="shared" si="45"/>
        <v>46.08</v>
      </c>
      <c r="BG221" s="162">
        <f t="shared" si="46"/>
        <v>0</v>
      </c>
      <c r="BH221" s="162">
        <f t="shared" si="47"/>
        <v>0</v>
      </c>
      <c r="BI221" s="162">
        <f t="shared" si="48"/>
        <v>0</v>
      </c>
      <c r="BJ221" s="14" t="s">
        <v>83</v>
      </c>
      <c r="BK221" s="162">
        <f t="shared" si="49"/>
        <v>46.08</v>
      </c>
      <c r="BL221" s="14" t="s">
        <v>257</v>
      </c>
      <c r="BM221" s="161" t="s">
        <v>584</v>
      </c>
    </row>
    <row r="222" spans="1:65" s="2" customFormat="1" ht="16.5" customHeight="1">
      <c r="A222" s="26"/>
      <c r="B222" s="149"/>
      <c r="C222" s="150" t="s">
        <v>585</v>
      </c>
      <c r="D222" s="150" t="s">
        <v>229</v>
      </c>
      <c r="E222" s="151" t="s">
        <v>1308</v>
      </c>
      <c r="F222" s="152" t="s">
        <v>1309</v>
      </c>
      <c r="G222" s="153" t="s">
        <v>269</v>
      </c>
      <c r="H222" s="154">
        <v>4</v>
      </c>
      <c r="I222" s="155">
        <v>7.37</v>
      </c>
      <c r="J222" s="155">
        <f t="shared" si="40"/>
        <v>29.48</v>
      </c>
      <c r="K222" s="156"/>
      <c r="L222" s="27"/>
      <c r="M222" s="157" t="s">
        <v>1</v>
      </c>
      <c r="N222" s="158" t="s">
        <v>37</v>
      </c>
      <c r="O222" s="159">
        <v>0</v>
      </c>
      <c r="P222" s="159">
        <f t="shared" si="41"/>
        <v>0</v>
      </c>
      <c r="Q222" s="159">
        <v>0</v>
      </c>
      <c r="R222" s="159">
        <f t="shared" si="42"/>
        <v>0</v>
      </c>
      <c r="S222" s="159">
        <v>0</v>
      </c>
      <c r="T222" s="160">
        <f t="shared" si="43"/>
        <v>0</v>
      </c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R222" s="161" t="s">
        <v>257</v>
      </c>
      <c r="AT222" s="161" t="s">
        <v>229</v>
      </c>
      <c r="AU222" s="161" t="s">
        <v>83</v>
      </c>
      <c r="AY222" s="14" t="s">
        <v>226</v>
      </c>
      <c r="BE222" s="162">
        <f t="shared" si="44"/>
        <v>0</v>
      </c>
      <c r="BF222" s="162">
        <f t="shared" si="45"/>
        <v>29.48</v>
      </c>
      <c r="BG222" s="162">
        <f t="shared" si="46"/>
        <v>0</v>
      </c>
      <c r="BH222" s="162">
        <f t="shared" si="47"/>
        <v>0</v>
      </c>
      <c r="BI222" s="162">
        <f t="shared" si="48"/>
        <v>0</v>
      </c>
      <c r="BJ222" s="14" t="s">
        <v>83</v>
      </c>
      <c r="BK222" s="162">
        <f t="shared" si="49"/>
        <v>29.48</v>
      </c>
      <c r="BL222" s="14" t="s">
        <v>257</v>
      </c>
      <c r="BM222" s="161" t="s">
        <v>588</v>
      </c>
    </row>
    <row r="223" spans="1:65" s="2" customFormat="1" ht="16.5" customHeight="1">
      <c r="A223" s="26"/>
      <c r="B223" s="149"/>
      <c r="C223" s="167" t="s">
        <v>458</v>
      </c>
      <c r="D223" s="167" t="s">
        <v>362</v>
      </c>
      <c r="E223" s="168" t="s">
        <v>1310</v>
      </c>
      <c r="F223" s="169" t="s">
        <v>1311</v>
      </c>
      <c r="G223" s="170" t="s">
        <v>269</v>
      </c>
      <c r="H223" s="171">
        <v>4</v>
      </c>
      <c r="I223" s="172">
        <v>35.68</v>
      </c>
      <c r="J223" s="172">
        <f t="shared" si="40"/>
        <v>142.72</v>
      </c>
      <c r="K223" s="173"/>
      <c r="L223" s="174"/>
      <c r="M223" s="175" t="s">
        <v>1</v>
      </c>
      <c r="N223" s="176" t="s">
        <v>37</v>
      </c>
      <c r="O223" s="159">
        <v>0</v>
      </c>
      <c r="P223" s="159">
        <f t="shared" si="41"/>
        <v>0</v>
      </c>
      <c r="Q223" s="159">
        <v>0</v>
      </c>
      <c r="R223" s="159">
        <f t="shared" si="42"/>
        <v>0</v>
      </c>
      <c r="S223" s="159">
        <v>0</v>
      </c>
      <c r="T223" s="160">
        <f t="shared" si="43"/>
        <v>0</v>
      </c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R223" s="161" t="s">
        <v>288</v>
      </c>
      <c r="AT223" s="161" t="s">
        <v>362</v>
      </c>
      <c r="AU223" s="161" t="s">
        <v>83</v>
      </c>
      <c r="AY223" s="14" t="s">
        <v>226</v>
      </c>
      <c r="BE223" s="162">
        <f t="shared" si="44"/>
        <v>0</v>
      </c>
      <c r="BF223" s="162">
        <f t="shared" si="45"/>
        <v>142.72</v>
      </c>
      <c r="BG223" s="162">
        <f t="shared" si="46"/>
        <v>0</v>
      </c>
      <c r="BH223" s="162">
        <f t="shared" si="47"/>
        <v>0</v>
      </c>
      <c r="BI223" s="162">
        <f t="shared" si="48"/>
        <v>0</v>
      </c>
      <c r="BJ223" s="14" t="s">
        <v>83</v>
      </c>
      <c r="BK223" s="162">
        <f t="shared" si="49"/>
        <v>142.72</v>
      </c>
      <c r="BL223" s="14" t="s">
        <v>257</v>
      </c>
      <c r="BM223" s="161" t="s">
        <v>591</v>
      </c>
    </row>
    <row r="224" spans="1:65" s="2" customFormat="1" ht="24.2" customHeight="1">
      <c r="A224" s="26"/>
      <c r="B224" s="149"/>
      <c r="C224" s="150" t="s">
        <v>592</v>
      </c>
      <c r="D224" s="150" t="s">
        <v>229</v>
      </c>
      <c r="E224" s="151" t="s">
        <v>1312</v>
      </c>
      <c r="F224" s="152" t="s">
        <v>1313</v>
      </c>
      <c r="G224" s="153" t="s">
        <v>269</v>
      </c>
      <c r="H224" s="154">
        <v>29</v>
      </c>
      <c r="I224" s="155">
        <v>0.39</v>
      </c>
      <c r="J224" s="155">
        <f t="shared" si="40"/>
        <v>11.31</v>
      </c>
      <c r="K224" s="156"/>
      <c r="L224" s="27"/>
      <c r="M224" s="157" t="s">
        <v>1</v>
      </c>
      <c r="N224" s="158" t="s">
        <v>37</v>
      </c>
      <c r="O224" s="159">
        <v>0</v>
      </c>
      <c r="P224" s="159">
        <f t="shared" si="41"/>
        <v>0</v>
      </c>
      <c r="Q224" s="159">
        <v>0</v>
      </c>
      <c r="R224" s="159">
        <f t="shared" si="42"/>
        <v>0</v>
      </c>
      <c r="S224" s="159">
        <v>0</v>
      </c>
      <c r="T224" s="160">
        <f t="shared" si="43"/>
        <v>0</v>
      </c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R224" s="161" t="s">
        <v>257</v>
      </c>
      <c r="AT224" s="161" t="s">
        <v>229</v>
      </c>
      <c r="AU224" s="161" t="s">
        <v>83</v>
      </c>
      <c r="AY224" s="14" t="s">
        <v>226</v>
      </c>
      <c r="BE224" s="162">
        <f t="shared" si="44"/>
        <v>0</v>
      </c>
      <c r="BF224" s="162">
        <f t="shared" si="45"/>
        <v>11.31</v>
      </c>
      <c r="BG224" s="162">
        <f t="shared" si="46"/>
        <v>0</v>
      </c>
      <c r="BH224" s="162">
        <f t="shared" si="47"/>
        <v>0</v>
      </c>
      <c r="BI224" s="162">
        <f t="shared" si="48"/>
        <v>0</v>
      </c>
      <c r="BJ224" s="14" t="s">
        <v>83</v>
      </c>
      <c r="BK224" s="162">
        <f t="shared" si="49"/>
        <v>11.31</v>
      </c>
      <c r="BL224" s="14" t="s">
        <v>257</v>
      </c>
      <c r="BM224" s="161" t="s">
        <v>595</v>
      </c>
    </row>
    <row r="225" spans="1:65" s="2" customFormat="1" ht="16.5" customHeight="1">
      <c r="A225" s="26"/>
      <c r="B225" s="149"/>
      <c r="C225" s="167" t="s">
        <v>461</v>
      </c>
      <c r="D225" s="167" t="s">
        <v>362</v>
      </c>
      <c r="E225" s="168" t="s">
        <v>1314</v>
      </c>
      <c r="F225" s="169" t="s">
        <v>1315</v>
      </c>
      <c r="G225" s="170" t="s">
        <v>269</v>
      </c>
      <c r="H225" s="171">
        <v>29</v>
      </c>
      <c r="I225" s="172">
        <v>1.27</v>
      </c>
      <c r="J225" s="172">
        <f t="shared" si="40"/>
        <v>36.83</v>
      </c>
      <c r="K225" s="173"/>
      <c r="L225" s="174"/>
      <c r="M225" s="175" t="s">
        <v>1</v>
      </c>
      <c r="N225" s="176" t="s">
        <v>37</v>
      </c>
      <c r="O225" s="159">
        <v>0</v>
      </c>
      <c r="P225" s="159">
        <f t="shared" si="41"/>
        <v>0</v>
      </c>
      <c r="Q225" s="159">
        <v>0</v>
      </c>
      <c r="R225" s="159">
        <f t="shared" si="42"/>
        <v>0</v>
      </c>
      <c r="S225" s="159">
        <v>0</v>
      </c>
      <c r="T225" s="160">
        <f t="shared" si="43"/>
        <v>0</v>
      </c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R225" s="161" t="s">
        <v>288</v>
      </c>
      <c r="AT225" s="161" t="s">
        <v>362</v>
      </c>
      <c r="AU225" s="161" t="s">
        <v>83</v>
      </c>
      <c r="AY225" s="14" t="s">
        <v>226</v>
      </c>
      <c r="BE225" s="162">
        <f t="shared" si="44"/>
        <v>0</v>
      </c>
      <c r="BF225" s="162">
        <f t="shared" si="45"/>
        <v>36.83</v>
      </c>
      <c r="BG225" s="162">
        <f t="shared" si="46"/>
        <v>0</v>
      </c>
      <c r="BH225" s="162">
        <f t="shared" si="47"/>
        <v>0</v>
      </c>
      <c r="BI225" s="162">
        <f t="shared" si="48"/>
        <v>0</v>
      </c>
      <c r="BJ225" s="14" t="s">
        <v>83</v>
      </c>
      <c r="BK225" s="162">
        <f t="shared" si="49"/>
        <v>36.83</v>
      </c>
      <c r="BL225" s="14" t="s">
        <v>257</v>
      </c>
      <c r="BM225" s="161" t="s">
        <v>598</v>
      </c>
    </row>
    <row r="226" spans="1:65" s="2" customFormat="1" ht="16.5" customHeight="1">
      <c r="A226" s="26"/>
      <c r="B226" s="149"/>
      <c r="C226" s="150" t="s">
        <v>599</v>
      </c>
      <c r="D226" s="150" t="s">
        <v>229</v>
      </c>
      <c r="E226" s="151" t="s">
        <v>1316</v>
      </c>
      <c r="F226" s="152" t="s">
        <v>1317</v>
      </c>
      <c r="G226" s="153" t="s">
        <v>269</v>
      </c>
      <c r="H226" s="154">
        <v>1</v>
      </c>
      <c r="I226" s="155">
        <v>4.74</v>
      </c>
      <c r="J226" s="155">
        <f t="shared" si="40"/>
        <v>4.74</v>
      </c>
      <c r="K226" s="156"/>
      <c r="L226" s="27"/>
      <c r="M226" s="157" t="s">
        <v>1</v>
      </c>
      <c r="N226" s="158" t="s">
        <v>37</v>
      </c>
      <c r="O226" s="159">
        <v>0</v>
      </c>
      <c r="P226" s="159">
        <f t="shared" si="41"/>
        <v>0</v>
      </c>
      <c r="Q226" s="159">
        <v>0</v>
      </c>
      <c r="R226" s="159">
        <f t="shared" si="42"/>
        <v>0</v>
      </c>
      <c r="S226" s="159">
        <v>0</v>
      </c>
      <c r="T226" s="160">
        <f t="shared" si="43"/>
        <v>0</v>
      </c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R226" s="161" t="s">
        <v>257</v>
      </c>
      <c r="AT226" s="161" t="s">
        <v>229</v>
      </c>
      <c r="AU226" s="161" t="s">
        <v>83</v>
      </c>
      <c r="AY226" s="14" t="s">
        <v>226</v>
      </c>
      <c r="BE226" s="162">
        <f t="shared" si="44"/>
        <v>0</v>
      </c>
      <c r="BF226" s="162">
        <f t="shared" si="45"/>
        <v>4.74</v>
      </c>
      <c r="BG226" s="162">
        <f t="shared" si="46"/>
        <v>0</v>
      </c>
      <c r="BH226" s="162">
        <f t="shared" si="47"/>
        <v>0</v>
      </c>
      <c r="BI226" s="162">
        <f t="shared" si="48"/>
        <v>0</v>
      </c>
      <c r="BJ226" s="14" t="s">
        <v>83</v>
      </c>
      <c r="BK226" s="162">
        <f t="shared" si="49"/>
        <v>4.74</v>
      </c>
      <c r="BL226" s="14" t="s">
        <v>257</v>
      </c>
      <c r="BM226" s="161" t="s">
        <v>602</v>
      </c>
    </row>
    <row r="227" spans="1:65" s="2" customFormat="1" ht="21.75" customHeight="1">
      <c r="A227" s="26"/>
      <c r="B227" s="149"/>
      <c r="C227" s="167" t="s">
        <v>465</v>
      </c>
      <c r="D227" s="167" t="s">
        <v>362</v>
      </c>
      <c r="E227" s="168" t="s">
        <v>1318</v>
      </c>
      <c r="F227" s="169" t="s">
        <v>1319</v>
      </c>
      <c r="G227" s="170" t="s">
        <v>269</v>
      </c>
      <c r="H227" s="171">
        <v>1</v>
      </c>
      <c r="I227" s="172">
        <v>18.510000000000002</v>
      </c>
      <c r="J227" s="172">
        <f t="shared" si="40"/>
        <v>18.510000000000002</v>
      </c>
      <c r="K227" s="173"/>
      <c r="L227" s="174"/>
      <c r="M227" s="175" t="s">
        <v>1</v>
      </c>
      <c r="N227" s="176" t="s">
        <v>37</v>
      </c>
      <c r="O227" s="159">
        <v>0</v>
      </c>
      <c r="P227" s="159">
        <f t="shared" si="41"/>
        <v>0</v>
      </c>
      <c r="Q227" s="159">
        <v>0</v>
      </c>
      <c r="R227" s="159">
        <f t="shared" si="42"/>
        <v>0</v>
      </c>
      <c r="S227" s="159">
        <v>0</v>
      </c>
      <c r="T227" s="160">
        <f t="shared" si="43"/>
        <v>0</v>
      </c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R227" s="161" t="s">
        <v>288</v>
      </c>
      <c r="AT227" s="161" t="s">
        <v>362</v>
      </c>
      <c r="AU227" s="161" t="s">
        <v>83</v>
      </c>
      <c r="AY227" s="14" t="s">
        <v>226</v>
      </c>
      <c r="BE227" s="162">
        <f t="shared" si="44"/>
        <v>0</v>
      </c>
      <c r="BF227" s="162">
        <f t="shared" si="45"/>
        <v>18.510000000000002</v>
      </c>
      <c r="BG227" s="162">
        <f t="shared" si="46"/>
        <v>0</v>
      </c>
      <c r="BH227" s="162">
        <f t="shared" si="47"/>
        <v>0</v>
      </c>
      <c r="BI227" s="162">
        <f t="shared" si="48"/>
        <v>0</v>
      </c>
      <c r="BJ227" s="14" t="s">
        <v>83</v>
      </c>
      <c r="BK227" s="162">
        <f t="shared" si="49"/>
        <v>18.510000000000002</v>
      </c>
      <c r="BL227" s="14" t="s">
        <v>257</v>
      </c>
      <c r="BM227" s="161" t="s">
        <v>604</v>
      </c>
    </row>
    <row r="228" spans="1:65" s="2" customFormat="1" ht="16.5" customHeight="1">
      <c r="A228" s="26"/>
      <c r="B228" s="149"/>
      <c r="C228" s="150" t="s">
        <v>605</v>
      </c>
      <c r="D228" s="150" t="s">
        <v>229</v>
      </c>
      <c r="E228" s="151" t="s">
        <v>1320</v>
      </c>
      <c r="F228" s="152" t="s">
        <v>1321</v>
      </c>
      <c r="G228" s="153" t="s">
        <v>269</v>
      </c>
      <c r="H228" s="154">
        <v>1</v>
      </c>
      <c r="I228" s="155">
        <v>5.23</v>
      </c>
      <c r="J228" s="155">
        <f t="shared" si="40"/>
        <v>5.23</v>
      </c>
      <c r="K228" s="156"/>
      <c r="L228" s="27"/>
      <c r="M228" s="157" t="s">
        <v>1</v>
      </c>
      <c r="N228" s="158" t="s">
        <v>37</v>
      </c>
      <c r="O228" s="159">
        <v>0</v>
      </c>
      <c r="P228" s="159">
        <f t="shared" si="41"/>
        <v>0</v>
      </c>
      <c r="Q228" s="159">
        <v>0</v>
      </c>
      <c r="R228" s="159">
        <f t="shared" si="42"/>
        <v>0</v>
      </c>
      <c r="S228" s="159">
        <v>0</v>
      </c>
      <c r="T228" s="160">
        <f t="shared" si="43"/>
        <v>0</v>
      </c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R228" s="161" t="s">
        <v>257</v>
      </c>
      <c r="AT228" s="161" t="s">
        <v>229</v>
      </c>
      <c r="AU228" s="161" t="s">
        <v>83</v>
      </c>
      <c r="AY228" s="14" t="s">
        <v>226</v>
      </c>
      <c r="BE228" s="162">
        <f t="shared" si="44"/>
        <v>0</v>
      </c>
      <c r="BF228" s="162">
        <f t="shared" si="45"/>
        <v>5.23</v>
      </c>
      <c r="BG228" s="162">
        <f t="shared" si="46"/>
        <v>0</v>
      </c>
      <c r="BH228" s="162">
        <f t="shared" si="47"/>
        <v>0</v>
      </c>
      <c r="BI228" s="162">
        <f t="shared" si="48"/>
        <v>0</v>
      </c>
      <c r="BJ228" s="14" t="s">
        <v>83</v>
      </c>
      <c r="BK228" s="162">
        <f t="shared" si="49"/>
        <v>5.23</v>
      </c>
      <c r="BL228" s="14" t="s">
        <v>257</v>
      </c>
      <c r="BM228" s="161" t="s">
        <v>608</v>
      </c>
    </row>
    <row r="229" spans="1:65" s="2" customFormat="1" ht="21.75" customHeight="1">
      <c r="A229" s="26"/>
      <c r="B229" s="149"/>
      <c r="C229" s="167" t="s">
        <v>468</v>
      </c>
      <c r="D229" s="167" t="s">
        <v>362</v>
      </c>
      <c r="E229" s="168" t="s">
        <v>1322</v>
      </c>
      <c r="F229" s="169" t="s">
        <v>1323</v>
      </c>
      <c r="G229" s="170" t="s">
        <v>269</v>
      </c>
      <c r="H229" s="171">
        <v>1</v>
      </c>
      <c r="I229" s="172">
        <v>13.87</v>
      </c>
      <c r="J229" s="172">
        <f t="shared" si="40"/>
        <v>13.87</v>
      </c>
      <c r="K229" s="173"/>
      <c r="L229" s="174"/>
      <c r="M229" s="175" t="s">
        <v>1</v>
      </c>
      <c r="N229" s="176" t="s">
        <v>37</v>
      </c>
      <c r="O229" s="159">
        <v>0</v>
      </c>
      <c r="P229" s="159">
        <f t="shared" si="41"/>
        <v>0</v>
      </c>
      <c r="Q229" s="159">
        <v>0</v>
      </c>
      <c r="R229" s="159">
        <f t="shared" si="42"/>
        <v>0</v>
      </c>
      <c r="S229" s="159">
        <v>0</v>
      </c>
      <c r="T229" s="160">
        <f t="shared" si="43"/>
        <v>0</v>
      </c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R229" s="161" t="s">
        <v>288</v>
      </c>
      <c r="AT229" s="161" t="s">
        <v>362</v>
      </c>
      <c r="AU229" s="161" t="s">
        <v>83</v>
      </c>
      <c r="AY229" s="14" t="s">
        <v>226</v>
      </c>
      <c r="BE229" s="162">
        <f t="shared" si="44"/>
        <v>0</v>
      </c>
      <c r="BF229" s="162">
        <f t="shared" si="45"/>
        <v>13.87</v>
      </c>
      <c r="BG229" s="162">
        <f t="shared" si="46"/>
        <v>0</v>
      </c>
      <c r="BH229" s="162">
        <f t="shared" si="47"/>
        <v>0</v>
      </c>
      <c r="BI229" s="162">
        <f t="shared" si="48"/>
        <v>0</v>
      </c>
      <c r="BJ229" s="14" t="s">
        <v>83</v>
      </c>
      <c r="BK229" s="162">
        <f t="shared" si="49"/>
        <v>13.87</v>
      </c>
      <c r="BL229" s="14" t="s">
        <v>257</v>
      </c>
      <c r="BM229" s="161" t="s">
        <v>611</v>
      </c>
    </row>
    <row r="230" spans="1:65" s="2" customFormat="1" ht="16.5" customHeight="1">
      <c r="A230" s="26"/>
      <c r="B230" s="149"/>
      <c r="C230" s="150" t="s">
        <v>612</v>
      </c>
      <c r="D230" s="150" t="s">
        <v>229</v>
      </c>
      <c r="E230" s="151" t="s">
        <v>1324</v>
      </c>
      <c r="F230" s="152" t="s">
        <v>1325</v>
      </c>
      <c r="G230" s="153" t="s">
        <v>269</v>
      </c>
      <c r="H230" s="154">
        <v>1</v>
      </c>
      <c r="I230" s="155">
        <v>6.15</v>
      </c>
      <c r="J230" s="155">
        <f t="shared" si="40"/>
        <v>6.15</v>
      </c>
      <c r="K230" s="156"/>
      <c r="L230" s="27"/>
      <c r="M230" s="157" t="s">
        <v>1</v>
      </c>
      <c r="N230" s="158" t="s">
        <v>37</v>
      </c>
      <c r="O230" s="159">
        <v>0</v>
      </c>
      <c r="P230" s="159">
        <f t="shared" si="41"/>
        <v>0</v>
      </c>
      <c r="Q230" s="159">
        <v>0</v>
      </c>
      <c r="R230" s="159">
        <f t="shared" si="42"/>
        <v>0</v>
      </c>
      <c r="S230" s="159">
        <v>0</v>
      </c>
      <c r="T230" s="160">
        <f t="shared" si="43"/>
        <v>0</v>
      </c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R230" s="161" t="s">
        <v>257</v>
      </c>
      <c r="AT230" s="161" t="s">
        <v>229</v>
      </c>
      <c r="AU230" s="161" t="s">
        <v>83</v>
      </c>
      <c r="AY230" s="14" t="s">
        <v>226</v>
      </c>
      <c r="BE230" s="162">
        <f t="shared" si="44"/>
        <v>0</v>
      </c>
      <c r="BF230" s="162">
        <f t="shared" si="45"/>
        <v>6.15</v>
      </c>
      <c r="BG230" s="162">
        <f t="shared" si="46"/>
        <v>0</v>
      </c>
      <c r="BH230" s="162">
        <f t="shared" si="47"/>
        <v>0</v>
      </c>
      <c r="BI230" s="162">
        <f t="shared" si="48"/>
        <v>0</v>
      </c>
      <c r="BJ230" s="14" t="s">
        <v>83</v>
      </c>
      <c r="BK230" s="162">
        <f t="shared" si="49"/>
        <v>6.15</v>
      </c>
      <c r="BL230" s="14" t="s">
        <v>257</v>
      </c>
      <c r="BM230" s="161" t="s">
        <v>615</v>
      </c>
    </row>
    <row r="231" spans="1:65" s="2" customFormat="1" ht="21.75" customHeight="1">
      <c r="A231" s="26"/>
      <c r="B231" s="149"/>
      <c r="C231" s="167" t="s">
        <v>472</v>
      </c>
      <c r="D231" s="167" t="s">
        <v>362</v>
      </c>
      <c r="E231" s="168" t="s">
        <v>1326</v>
      </c>
      <c r="F231" s="169" t="s">
        <v>1327</v>
      </c>
      <c r="G231" s="170" t="s">
        <v>269</v>
      </c>
      <c r="H231" s="171">
        <v>1</v>
      </c>
      <c r="I231" s="172">
        <v>18.3</v>
      </c>
      <c r="J231" s="172">
        <f t="shared" si="40"/>
        <v>18.3</v>
      </c>
      <c r="K231" s="173"/>
      <c r="L231" s="174"/>
      <c r="M231" s="175" t="s">
        <v>1</v>
      </c>
      <c r="N231" s="176" t="s">
        <v>37</v>
      </c>
      <c r="O231" s="159">
        <v>0</v>
      </c>
      <c r="P231" s="159">
        <f t="shared" si="41"/>
        <v>0</v>
      </c>
      <c r="Q231" s="159">
        <v>0</v>
      </c>
      <c r="R231" s="159">
        <f t="shared" si="42"/>
        <v>0</v>
      </c>
      <c r="S231" s="159">
        <v>0</v>
      </c>
      <c r="T231" s="160">
        <f t="shared" si="43"/>
        <v>0</v>
      </c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R231" s="161" t="s">
        <v>288</v>
      </c>
      <c r="AT231" s="161" t="s">
        <v>362</v>
      </c>
      <c r="AU231" s="161" t="s">
        <v>83</v>
      </c>
      <c r="AY231" s="14" t="s">
        <v>226</v>
      </c>
      <c r="BE231" s="162">
        <f t="shared" si="44"/>
        <v>0</v>
      </c>
      <c r="BF231" s="162">
        <f t="shared" si="45"/>
        <v>18.3</v>
      </c>
      <c r="BG231" s="162">
        <f t="shared" si="46"/>
        <v>0</v>
      </c>
      <c r="BH231" s="162">
        <f t="shared" si="47"/>
        <v>0</v>
      </c>
      <c r="BI231" s="162">
        <f t="shared" si="48"/>
        <v>0</v>
      </c>
      <c r="BJ231" s="14" t="s">
        <v>83</v>
      </c>
      <c r="BK231" s="162">
        <f t="shared" si="49"/>
        <v>18.3</v>
      </c>
      <c r="BL231" s="14" t="s">
        <v>257</v>
      </c>
      <c r="BM231" s="161" t="s">
        <v>618</v>
      </c>
    </row>
    <row r="232" spans="1:65" s="2" customFormat="1" ht="24.2" customHeight="1">
      <c r="A232" s="26"/>
      <c r="B232" s="149"/>
      <c r="C232" s="150" t="s">
        <v>619</v>
      </c>
      <c r="D232" s="150" t="s">
        <v>229</v>
      </c>
      <c r="E232" s="151" t="s">
        <v>1328</v>
      </c>
      <c r="F232" s="152" t="s">
        <v>1329</v>
      </c>
      <c r="G232" s="153" t="s">
        <v>269</v>
      </c>
      <c r="H232" s="154">
        <v>1</v>
      </c>
      <c r="I232" s="155">
        <v>92.13</v>
      </c>
      <c r="J232" s="155">
        <f t="shared" si="40"/>
        <v>92.13</v>
      </c>
      <c r="K232" s="156"/>
      <c r="L232" s="27"/>
      <c r="M232" s="157" t="s">
        <v>1</v>
      </c>
      <c r="N232" s="158" t="s">
        <v>37</v>
      </c>
      <c r="O232" s="159">
        <v>0</v>
      </c>
      <c r="P232" s="159">
        <f t="shared" si="41"/>
        <v>0</v>
      </c>
      <c r="Q232" s="159">
        <v>0</v>
      </c>
      <c r="R232" s="159">
        <f t="shared" si="42"/>
        <v>0</v>
      </c>
      <c r="S232" s="159">
        <v>0</v>
      </c>
      <c r="T232" s="160">
        <f t="shared" si="43"/>
        <v>0</v>
      </c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R232" s="161" t="s">
        <v>257</v>
      </c>
      <c r="AT232" s="161" t="s">
        <v>229</v>
      </c>
      <c r="AU232" s="161" t="s">
        <v>83</v>
      </c>
      <c r="AY232" s="14" t="s">
        <v>226</v>
      </c>
      <c r="BE232" s="162">
        <f t="shared" si="44"/>
        <v>0</v>
      </c>
      <c r="BF232" s="162">
        <f t="shared" si="45"/>
        <v>92.13</v>
      </c>
      <c r="BG232" s="162">
        <f t="shared" si="46"/>
        <v>0</v>
      </c>
      <c r="BH232" s="162">
        <f t="shared" si="47"/>
        <v>0</v>
      </c>
      <c r="BI232" s="162">
        <f t="shared" si="48"/>
        <v>0</v>
      </c>
      <c r="BJ232" s="14" t="s">
        <v>83</v>
      </c>
      <c r="BK232" s="162">
        <f t="shared" si="49"/>
        <v>92.13</v>
      </c>
      <c r="BL232" s="14" t="s">
        <v>257</v>
      </c>
      <c r="BM232" s="161" t="s">
        <v>622</v>
      </c>
    </row>
    <row r="233" spans="1:65" s="2" customFormat="1" ht="24.2" customHeight="1">
      <c r="A233" s="26"/>
      <c r="B233" s="149"/>
      <c r="C233" s="150" t="s">
        <v>475</v>
      </c>
      <c r="D233" s="150" t="s">
        <v>229</v>
      </c>
      <c r="E233" s="151" t="s">
        <v>1330</v>
      </c>
      <c r="F233" s="152" t="s">
        <v>1331</v>
      </c>
      <c r="G233" s="153" t="s">
        <v>269</v>
      </c>
      <c r="H233" s="154">
        <v>1</v>
      </c>
      <c r="I233" s="155">
        <v>129.18</v>
      </c>
      <c r="J233" s="155">
        <f t="shared" si="40"/>
        <v>129.18</v>
      </c>
      <c r="K233" s="156"/>
      <c r="L233" s="27"/>
      <c r="M233" s="157" t="s">
        <v>1</v>
      </c>
      <c r="N233" s="158" t="s">
        <v>37</v>
      </c>
      <c r="O233" s="159">
        <v>0</v>
      </c>
      <c r="P233" s="159">
        <f t="shared" si="41"/>
        <v>0</v>
      </c>
      <c r="Q233" s="159">
        <v>0</v>
      </c>
      <c r="R233" s="159">
        <f t="shared" si="42"/>
        <v>0</v>
      </c>
      <c r="S233" s="159">
        <v>0</v>
      </c>
      <c r="T233" s="160">
        <f t="shared" si="43"/>
        <v>0</v>
      </c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R233" s="161" t="s">
        <v>257</v>
      </c>
      <c r="AT233" s="161" t="s">
        <v>229</v>
      </c>
      <c r="AU233" s="161" t="s">
        <v>83</v>
      </c>
      <c r="AY233" s="14" t="s">
        <v>226</v>
      </c>
      <c r="BE233" s="162">
        <f t="shared" si="44"/>
        <v>0</v>
      </c>
      <c r="BF233" s="162">
        <f t="shared" si="45"/>
        <v>129.18</v>
      </c>
      <c r="BG233" s="162">
        <f t="shared" si="46"/>
        <v>0</v>
      </c>
      <c r="BH233" s="162">
        <f t="shared" si="47"/>
        <v>0</v>
      </c>
      <c r="BI233" s="162">
        <f t="shared" si="48"/>
        <v>0</v>
      </c>
      <c r="BJ233" s="14" t="s">
        <v>83</v>
      </c>
      <c r="BK233" s="162">
        <f t="shared" si="49"/>
        <v>129.18</v>
      </c>
      <c r="BL233" s="14" t="s">
        <v>257</v>
      </c>
      <c r="BM233" s="161" t="s">
        <v>627</v>
      </c>
    </row>
    <row r="234" spans="1:65" s="2" customFormat="1" ht="16.5" customHeight="1">
      <c r="A234" s="26"/>
      <c r="B234" s="149"/>
      <c r="C234" s="150" t="s">
        <v>628</v>
      </c>
      <c r="D234" s="150" t="s">
        <v>229</v>
      </c>
      <c r="E234" s="151" t="s">
        <v>1332</v>
      </c>
      <c r="F234" s="152" t="s">
        <v>1333</v>
      </c>
      <c r="G234" s="153" t="s">
        <v>269</v>
      </c>
      <c r="H234" s="154">
        <v>2</v>
      </c>
      <c r="I234" s="155">
        <v>7.06</v>
      </c>
      <c r="J234" s="155">
        <f t="shared" si="40"/>
        <v>14.12</v>
      </c>
      <c r="K234" s="156"/>
      <c r="L234" s="27"/>
      <c r="M234" s="157" t="s">
        <v>1</v>
      </c>
      <c r="N234" s="158" t="s">
        <v>37</v>
      </c>
      <c r="O234" s="159">
        <v>0</v>
      </c>
      <c r="P234" s="159">
        <f t="shared" si="41"/>
        <v>0</v>
      </c>
      <c r="Q234" s="159">
        <v>0</v>
      </c>
      <c r="R234" s="159">
        <f t="shared" si="42"/>
        <v>0</v>
      </c>
      <c r="S234" s="159">
        <v>0</v>
      </c>
      <c r="T234" s="160">
        <f t="shared" si="43"/>
        <v>0</v>
      </c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R234" s="161" t="s">
        <v>257</v>
      </c>
      <c r="AT234" s="161" t="s">
        <v>229</v>
      </c>
      <c r="AU234" s="161" t="s">
        <v>83</v>
      </c>
      <c r="AY234" s="14" t="s">
        <v>226</v>
      </c>
      <c r="BE234" s="162">
        <f t="shared" si="44"/>
        <v>0</v>
      </c>
      <c r="BF234" s="162">
        <f t="shared" si="45"/>
        <v>14.12</v>
      </c>
      <c r="BG234" s="162">
        <f t="shared" si="46"/>
        <v>0</v>
      </c>
      <c r="BH234" s="162">
        <f t="shared" si="47"/>
        <v>0</v>
      </c>
      <c r="BI234" s="162">
        <f t="shared" si="48"/>
        <v>0</v>
      </c>
      <c r="BJ234" s="14" t="s">
        <v>83</v>
      </c>
      <c r="BK234" s="162">
        <f t="shared" si="49"/>
        <v>14.12</v>
      </c>
      <c r="BL234" s="14" t="s">
        <v>257</v>
      </c>
      <c r="BM234" s="161" t="s">
        <v>631</v>
      </c>
    </row>
    <row r="235" spans="1:65" s="2" customFormat="1" ht="24.2" customHeight="1">
      <c r="A235" s="26"/>
      <c r="B235" s="149"/>
      <c r="C235" s="167" t="s">
        <v>477</v>
      </c>
      <c r="D235" s="167" t="s">
        <v>362</v>
      </c>
      <c r="E235" s="168" t="s">
        <v>1334</v>
      </c>
      <c r="F235" s="169" t="s">
        <v>1335</v>
      </c>
      <c r="G235" s="170" t="s">
        <v>269</v>
      </c>
      <c r="H235" s="171">
        <v>2</v>
      </c>
      <c r="I235" s="172">
        <v>7.84</v>
      </c>
      <c r="J235" s="172">
        <f t="shared" si="40"/>
        <v>15.68</v>
      </c>
      <c r="K235" s="173"/>
      <c r="L235" s="174"/>
      <c r="M235" s="175" t="s">
        <v>1</v>
      </c>
      <c r="N235" s="176" t="s">
        <v>37</v>
      </c>
      <c r="O235" s="159">
        <v>0</v>
      </c>
      <c r="P235" s="159">
        <f t="shared" si="41"/>
        <v>0</v>
      </c>
      <c r="Q235" s="159">
        <v>0</v>
      </c>
      <c r="R235" s="159">
        <f t="shared" si="42"/>
        <v>0</v>
      </c>
      <c r="S235" s="159">
        <v>0</v>
      </c>
      <c r="T235" s="160">
        <f t="shared" si="43"/>
        <v>0</v>
      </c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R235" s="161" t="s">
        <v>288</v>
      </c>
      <c r="AT235" s="161" t="s">
        <v>362</v>
      </c>
      <c r="AU235" s="161" t="s">
        <v>83</v>
      </c>
      <c r="AY235" s="14" t="s">
        <v>226</v>
      </c>
      <c r="BE235" s="162">
        <f t="shared" si="44"/>
        <v>0</v>
      </c>
      <c r="BF235" s="162">
        <f t="shared" si="45"/>
        <v>15.68</v>
      </c>
      <c r="BG235" s="162">
        <f t="shared" si="46"/>
        <v>0</v>
      </c>
      <c r="BH235" s="162">
        <f t="shared" si="47"/>
        <v>0</v>
      </c>
      <c r="BI235" s="162">
        <f t="shared" si="48"/>
        <v>0</v>
      </c>
      <c r="BJ235" s="14" t="s">
        <v>83</v>
      </c>
      <c r="BK235" s="162">
        <f t="shared" si="49"/>
        <v>15.68</v>
      </c>
      <c r="BL235" s="14" t="s">
        <v>257</v>
      </c>
      <c r="BM235" s="161" t="s">
        <v>634</v>
      </c>
    </row>
    <row r="236" spans="1:65" s="2" customFormat="1" ht="16.5" customHeight="1">
      <c r="A236" s="26"/>
      <c r="B236" s="149"/>
      <c r="C236" s="167" t="s">
        <v>635</v>
      </c>
      <c r="D236" s="167" t="s">
        <v>362</v>
      </c>
      <c r="E236" s="168" t="s">
        <v>1336</v>
      </c>
      <c r="F236" s="169" t="s">
        <v>1337</v>
      </c>
      <c r="G236" s="170" t="s">
        <v>269</v>
      </c>
      <c r="H236" s="171">
        <v>2</v>
      </c>
      <c r="I236" s="172">
        <v>6.01</v>
      </c>
      <c r="J236" s="172">
        <f t="shared" si="40"/>
        <v>12.02</v>
      </c>
      <c r="K236" s="173"/>
      <c r="L236" s="174"/>
      <c r="M236" s="175" t="s">
        <v>1</v>
      </c>
      <c r="N236" s="176" t="s">
        <v>37</v>
      </c>
      <c r="O236" s="159">
        <v>0</v>
      </c>
      <c r="P236" s="159">
        <f t="shared" si="41"/>
        <v>0</v>
      </c>
      <c r="Q236" s="159">
        <v>0</v>
      </c>
      <c r="R236" s="159">
        <f t="shared" si="42"/>
        <v>0</v>
      </c>
      <c r="S236" s="159">
        <v>0</v>
      </c>
      <c r="T236" s="160">
        <f t="shared" si="43"/>
        <v>0</v>
      </c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R236" s="161" t="s">
        <v>288</v>
      </c>
      <c r="AT236" s="161" t="s">
        <v>362</v>
      </c>
      <c r="AU236" s="161" t="s">
        <v>83</v>
      </c>
      <c r="AY236" s="14" t="s">
        <v>226</v>
      </c>
      <c r="BE236" s="162">
        <f t="shared" si="44"/>
        <v>0</v>
      </c>
      <c r="BF236" s="162">
        <f t="shared" si="45"/>
        <v>12.02</v>
      </c>
      <c r="BG236" s="162">
        <f t="shared" si="46"/>
        <v>0</v>
      </c>
      <c r="BH236" s="162">
        <f t="shared" si="47"/>
        <v>0</v>
      </c>
      <c r="BI236" s="162">
        <f t="shared" si="48"/>
        <v>0</v>
      </c>
      <c r="BJ236" s="14" t="s">
        <v>83</v>
      </c>
      <c r="BK236" s="162">
        <f t="shared" si="49"/>
        <v>12.02</v>
      </c>
      <c r="BL236" s="14" t="s">
        <v>257</v>
      </c>
      <c r="BM236" s="161" t="s">
        <v>638</v>
      </c>
    </row>
    <row r="237" spans="1:65" s="2" customFormat="1" ht="21.75" customHeight="1">
      <c r="A237" s="26"/>
      <c r="B237" s="149"/>
      <c r="C237" s="150" t="s">
        <v>478</v>
      </c>
      <c r="D237" s="150" t="s">
        <v>229</v>
      </c>
      <c r="E237" s="151" t="s">
        <v>1338</v>
      </c>
      <c r="F237" s="152" t="s">
        <v>1339</v>
      </c>
      <c r="G237" s="153" t="s">
        <v>1175</v>
      </c>
      <c r="H237" s="154">
        <v>20.462</v>
      </c>
      <c r="I237" s="155">
        <v>0.25</v>
      </c>
      <c r="J237" s="155">
        <f t="shared" si="40"/>
        <v>5.12</v>
      </c>
      <c r="K237" s="156"/>
      <c r="L237" s="27"/>
      <c r="M237" s="157" t="s">
        <v>1</v>
      </c>
      <c r="N237" s="158" t="s">
        <v>37</v>
      </c>
      <c r="O237" s="159">
        <v>0</v>
      </c>
      <c r="P237" s="159">
        <f t="shared" si="41"/>
        <v>0</v>
      </c>
      <c r="Q237" s="159">
        <v>0</v>
      </c>
      <c r="R237" s="159">
        <f t="shared" si="42"/>
        <v>0</v>
      </c>
      <c r="S237" s="159">
        <v>0</v>
      </c>
      <c r="T237" s="160">
        <f t="shared" si="43"/>
        <v>0</v>
      </c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R237" s="161" t="s">
        <v>257</v>
      </c>
      <c r="AT237" s="161" t="s">
        <v>229</v>
      </c>
      <c r="AU237" s="161" t="s">
        <v>83</v>
      </c>
      <c r="AY237" s="14" t="s">
        <v>226</v>
      </c>
      <c r="BE237" s="162">
        <f t="shared" si="44"/>
        <v>0</v>
      </c>
      <c r="BF237" s="162">
        <f t="shared" si="45"/>
        <v>5.12</v>
      </c>
      <c r="BG237" s="162">
        <f t="shared" si="46"/>
        <v>0</v>
      </c>
      <c r="BH237" s="162">
        <f t="shared" si="47"/>
        <v>0</v>
      </c>
      <c r="BI237" s="162">
        <f t="shared" si="48"/>
        <v>0</v>
      </c>
      <c r="BJ237" s="14" t="s">
        <v>83</v>
      </c>
      <c r="BK237" s="162">
        <f t="shared" si="49"/>
        <v>5.12</v>
      </c>
      <c r="BL237" s="14" t="s">
        <v>257</v>
      </c>
      <c r="BM237" s="161" t="s">
        <v>641</v>
      </c>
    </row>
    <row r="238" spans="1:65" s="12" customFormat="1" ht="22.9" customHeight="1">
      <c r="B238" s="137"/>
      <c r="D238" s="138" t="s">
        <v>70</v>
      </c>
      <c r="E238" s="147" t="s">
        <v>1340</v>
      </c>
      <c r="F238" s="147" t="s">
        <v>1341</v>
      </c>
      <c r="J238" s="148">
        <f>BK238</f>
        <v>6852.1500000000005</v>
      </c>
      <c r="L238" s="137"/>
      <c r="M238" s="141"/>
      <c r="N238" s="142"/>
      <c r="O238" s="142"/>
      <c r="P238" s="143">
        <f>SUM(P239:P249)</f>
        <v>0</v>
      </c>
      <c r="Q238" s="142"/>
      <c r="R238" s="143">
        <f>SUM(R239:R249)</f>
        <v>0</v>
      </c>
      <c r="S238" s="142"/>
      <c r="T238" s="144">
        <f>SUM(T239:T249)</f>
        <v>0</v>
      </c>
      <c r="AR238" s="138" t="s">
        <v>83</v>
      </c>
      <c r="AT238" s="145" t="s">
        <v>70</v>
      </c>
      <c r="AU238" s="145" t="s">
        <v>78</v>
      </c>
      <c r="AY238" s="138" t="s">
        <v>226</v>
      </c>
      <c r="BK238" s="146">
        <f>SUM(BK239:BK249)</f>
        <v>6852.1500000000005</v>
      </c>
    </row>
    <row r="239" spans="1:65" s="2" customFormat="1" ht="24.2" customHeight="1">
      <c r="A239" s="26"/>
      <c r="B239" s="149"/>
      <c r="C239" s="150" t="s">
        <v>642</v>
      </c>
      <c r="D239" s="150" t="s">
        <v>229</v>
      </c>
      <c r="E239" s="151" t="s">
        <v>1342</v>
      </c>
      <c r="F239" s="152" t="s">
        <v>1343</v>
      </c>
      <c r="G239" s="153" t="s">
        <v>269</v>
      </c>
      <c r="H239" s="154">
        <v>29</v>
      </c>
      <c r="I239" s="155">
        <v>5.48</v>
      </c>
      <c r="J239" s="155">
        <f t="shared" ref="J239:J249" si="50">ROUND(I239*H239,2)</f>
        <v>158.91999999999999</v>
      </c>
      <c r="K239" s="156"/>
      <c r="L239" s="27"/>
      <c r="M239" s="157" t="s">
        <v>1</v>
      </c>
      <c r="N239" s="158" t="s">
        <v>37</v>
      </c>
      <c r="O239" s="159">
        <v>0</v>
      </c>
      <c r="P239" s="159">
        <f t="shared" ref="P239:P249" si="51">O239*H239</f>
        <v>0</v>
      </c>
      <c r="Q239" s="159">
        <v>0</v>
      </c>
      <c r="R239" s="159">
        <f t="shared" ref="R239:R249" si="52">Q239*H239</f>
        <v>0</v>
      </c>
      <c r="S239" s="159">
        <v>0</v>
      </c>
      <c r="T239" s="160">
        <f t="shared" ref="T239:T249" si="53">S239*H239</f>
        <v>0</v>
      </c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R239" s="161" t="s">
        <v>257</v>
      </c>
      <c r="AT239" s="161" t="s">
        <v>229</v>
      </c>
      <c r="AU239" s="161" t="s">
        <v>83</v>
      </c>
      <c r="AY239" s="14" t="s">
        <v>226</v>
      </c>
      <c r="BE239" s="162">
        <f t="shared" ref="BE239:BE249" si="54">IF(N239="základná",J239,0)</f>
        <v>0</v>
      </c>
      <c r="BF239" s="162">
        <f t="shared" ref="BF239:BF249" si="55">IF(N239="znížená",J239,0)</f>
        <v>158.91999999999999</v>
      </c>
      <c r="BG239" s="162">
        <f t="shared" ref="BG239:BG249" si="56">IF(N239="zákl. prenesená",J239,0)</f>
        <v>0</v>
      </c>
      <c r="BH239" s="162">
        <f t="shared" ref="BH239:BH249" si="57">IF(N239="zníž. prenesená",J239,0)</f>
        <v>0</v>
      </c>
      <c r="BI239" s="162">
        <f t="shared" ref="BI239:BI249" si="58">IF(N239="nulová",J239,0)</f>
        <v>0</v>
      </c>
      <c r="BJ239" s="14" t="s">
        <v>83</v>
      </c>
      <c r="BK239" s="162">
        <f t="shared" ref="BK239:BK249" si="59">ROUND(I239*H239,2)</f>
        <v>158.91999999999999</v>
      </c>
      <c r="BL239" s="14" t="s">
        <v>257</v>
      </c>
      <c r="BM239" s="161" t="s">
        <v>645</v>
      </c>
    </row>
    <row r="240" spans="1:65" s="2" customFormat="1" ht="24.2" customHeight="1">
      <c r="A240" s="26"/>
      <c r="B240" s="149"/>
      <c r="C240" s="150" t="s">
        <v>480</v>
      </c>
      <c r="D240" s="150" t="s">
        <v>229</v>
      </c>
      <c r="E240" s="151" t="s">
        <v>1344</v>
      </c>
      <c r="F240" s="152" t="s">
        <v>1345</v>
      </c>
      <c r="G240" s="153" t="s">
        <v>269</v>
      </c>
      <c r="H240" s="154">
        <v>10</v>
      </c>
      <c r="I240" s="155">
        <v>27.38</v>
      </c>
      <c r="J240" s="155">
        <f t="shared" si="50"/>
        <v>273.8</v>
      </c>
      <c r="K240" s="156"/>
      <c r="L240" s="27"/>
      <c r="M240" s="157" t="s">
        <v>1</v>
      </c>
      <c r="N240" s="158" t="s">
        <v>37</v>
      </c>
      <c r="O240" s="159">
        <v>0</v>
      </c>
      <c r="P240" s="159">
        <f t="shared" si="51"/>
        <v>0</v>
      </c>
      <c r="Q240" s="159">
        <v>0</v>
      </c>
      <c r="R240" s="159">
        <f t="shared" si="52"/>
        <v>0</v>
      </c>
      <c r="S240" s="159">
        <v>0</v>
      </c>
      <c r="T240" s="160">
        <f t="shared" si="53"/>
        <v>0</v>
      </c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R240" s="161" t="s">
        <v>257</v>
      </c>
      <c r="AT240" s="161" t="s">
        <v>229</v>
      </c>
      <c r="AU240" s="161" t="s">
        <v>83</v>
      </c>
      <c r="AY240" s="14" t="s">
        <v>226</v>
      </c>
      <c r="BE240" s="162">
        <f t="shared" si="54"/>
        <v>0</v>
      </c>
      <c r="BF240" s="162">
        <f t="shared" si="55"/>
        <v>273.8</v>
      </c>
      <c r="BG240" s="162">
        <f t="shared" si="56"/>
        <v>0</v>
      </c>
      <c r="BH240" s="162">
        <f t="shared" si="57"/>
        <v>0</v>
      </c>
      <c r="BI240" s="162">
        <f t="shared" si="58"/>
        <v>0</v>
      </c>
      <c r="BJ240" s="14" t="s">
        <v>83</v>
      </c>
      <c r="BK240" s="162">
        <f t="shared" si="59"/>
        <v>273.8</v>
      </c>
      <c r="BL240" s="14" t="s">
        <v>257</v>
      </c>
      <c r="BM240" s="161" t="s">
        <v>648</v>
      </c>
    </row>
    <row r="241" spans="1:65" s="2" customFormat="1" ht="33" customHeight="1">
      <c r="A241" s="26"/>
      <c r="B241" s="149"/>
      <c r="C241" s="150" t="s">
        <v>649</v>
      </c>
      <c r="D241" s="150" t="s">
        <v>229</v>
      </c>
      <c r="E241" s="151" t="s">
        <v>1346</v>
      </c>
      <c r="F241" s="152" t="s">
        <v>1347</v>
      </c>
      <c r="G241" s="153" t="s">
        <v>269</v>
      </c>
      <c r="H241" s="154">
        <v>12</v>
      </c>
      <c r="I241" s="155">
        <v>30.06</v>
      </c>
      <c r="J241" s="155">
        <f t="shared" si="50"/>
        <v>360.72</v>
      </c>
      <c r="K241" s="156"/>
      <c r="L241" s="27"/>
      <c r="M241" s="157" t="s">
        <v>1</v>
      </c>
      <c r="N241" s="158" t="s">
        <v>37</v>
      </c>
      <c r="O241" s="159">
        <v>0</v>
      </c>
      <c r="P241" s="159">
        <f t="shared" si="51"/>
        <v>0</v>
      </c>
      <c r="Q241" s="159">
        <v>0</v>
      </c>
      <c r="R241" s="159">
        <f t="shared" si="52"/>
        <v>0</v>
      </c>
      <c r="S241" s="159">
        <v>0</v>
      </c>
      <c r="T241" s="160">
        <f t="shared" si="53"/>
        <v>0</v>
      </c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R241" s="161" t="s">
        <v>257</v>
      </c>
      <c r="AT241" s="161" t="s">
        <v>229</v>
      </c>
      <c r="AU241" s="161" t="s">
        <v>83</v>
      </c>
      <c r="AY241" s="14" t="s">
        <v>226</v>
      </c>
      <c r="BE241" s="162">
        <f t="shared" si="54"/>
        <v>0</v>
      </c>
      <c r="BF241" s="162">
        <f t="shared" si="55"/>
        <v>360.72</v>
      </c>
      <c r="BG241" s="162">
        <f t="shared" si="56"/>
        <v>0</v>
      </c>
      <c r="BH241" s="162">
        <f t="shared" si="57"/>
        <v>0</v>
      </c>
      <c r="BI241" s="162">
        <f t="shared" si="58"/>
        <v>0</v>
      </c>
      <c r="BJ241" s="14" t="s">
        <v>83</v>
      </c>
      <c r="BK241" s="162">
        <f t="shared" si="59"/>
        <v>360.72</v>
      </c>
      <c r="BL241" s="14" t="s">
        <v>257</v>
      </c>
      <c r="BM241" s="161" t="s">
        <v>652</v>
      </c>
    </row>
    <row r="242" spans="1:65" s="2" customFormat="1" ht="33" customHeight="1">
      <c r="A242" s="26"/>
      <c r="B242" s="149"/>
      <c r="C242" s="167" t="s">
        <v>483</v>
      </c>
      <c r="D242" s="167" t="s">
        <v>362</v>
      </c>
      <c r="E242" s="168" t="s">
        <v>1348</v>
      </c>
      <c r="F242" s="169" t="s">
        <v>1349</v>
      </c>
      <c r="G242" s="170" t="s">
        <v>269</v>
      </c>
      <c r="H242" s="171">
        <v>10</v>
      </c>
      <c r="I242" s="172">
        <v>186.67</v>
      </c>
      <c r="J242" s="172">
        <f t="shared" si="50"/>
        <v>1866.7</v>
      </c>
      <c r="K242" s="173"/>
      <c r="L242" s="174"/>
      <c r="M242" s="175" t="s">
        <v>1</v>
      </c>
      <c r="N242" s="176" t="s">
        <v>37</v>
      </c>
      <c r="O242" s="159">
        <v>0</v>
      </c>
      <c r="P242" s="159">
        <f t="shared" si="51"/>
        <v>0</v>
      </c>
      <c r="Q242" s="159">
        <v>0</v>
      </c>
      <c r="R242" s="159">
        <f t="shared" si="52"/>
        <v>0</v>
      </c>
      <c r="S242" s="159">
        <v>0</v>
      </c>
      <c r="T242" s="160">
        <f t="shared" si="53"/>
        <v>0</v>
      </c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R242" s="161" t="s">
        <v>288</v>
      </c>
      <c r="AT242" s="161" t="s">
        <v>362</v>
      </c>
      <c r="AU242" s="161" t="s">
        <v>83</v>
      </c>
      <c r="AY242" s="14" t="s">
        <v>226</v>
      </c>
      <c r="BE242" s="162">
        <f t="shared" si="54"/>
        <v>0</v>
      </c>
      <c r="BF242" s="162">
        <f t="shared" si="55"/>
        <v>1866.7</v>
      </c>
      <c r="BG242" s="162">
        <f t="shared" si="56"/>
        <v>0</v>
      </c>
      <c r="BH242" s="162">
        <f t="shared" si="57"/>
        <v>0</v>
      </c>
      <c r="BI242" s="162">
        <f t="shared" si="58"/>
        <v>0</v>
      </c>
      <c r="BJ242" s="14" t="s">
        <v>83</v>
      </c>
      <c r="BK242" s="162">
        <f t="shared" si="59"/>
        <v>1866.7</v>
      </c>
      <c r="BL242" s="14" t="s">
        <v>257</v>
      </c>
      <c r="BM242" s="161" t="s">
        <v>655</v>
      </c>
    </row>
    <row r="243" spans="1:65" s="2" customFormat="1" ht="33" customHeight="1">
      <c r="A243" s="26"/>
      <c r="B243" s="149"/>
      <c r="C243" s="167" t="s">
        <v>658</v>
      </c>
      <c r="D243" s="167" t="s">
        <v>362</v>
      </c>
      <c r="E243" s="168" t="s">
        <v>1350</v>
      </c>
      <c r="F243" s="169" t="s">
        <v>1351</v>
      </c>
      <c r="G243" s="170" t="s">
        <v>269</v>
      </c>
      <c r="H243" s="171">
        <v>11</v>
      </c>
      <c r="I243" s="172">
        <v>222.22</v>
      </c>
      <c r="J243" s="172">
        <f t="shared" si="50"/>
        <v>2444.42</v>
      </c>
      <c r="K243" s="173"/>
      <c r="L243" s="174"/>
      <c r="M243" s="175" t="s">
        <v>1</v>
      </c>
      <c r="N243" s="176" t="s">
        <v>37</v>
      </c>
      <c r="O243" s="159">
        <v>0</v>
      </c>
      <c r="P243" s="159">
        <f t="shared" si="51"/>
        <v>0</v>
      </c>
      <c r="Q243" s="159">
        <v>0</v>
      </c>
      <c r="R243" s="159">
        <f t="shared" si="52"/>
        <v>0</v>
      </c>
      <c r="S243" s="159">
        <v>0</v>
      </c>
      <c r="T243" s="160">
        <f t="shared" si="53"/>
        <v>0</v>
      </c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R243" s="161" t="s">
        <v>288</v>
      </c>
      <c r="AT243" s="161" t="s">
        <v>362</v>
      </c>
      <c r="AU243" s="161" t="s">
        <v>83</v>
      </c>
      <c r="AY243" s="14" t="s">
        <v>226</v>
      </c>
      <c r="BE243" s="162">
        <f t="shared" si="54"/>
        <v>0</v>
      </c>
      <c r="BF243" s="162">
        <f t="shared" si="55"/>
        <v>2444.42</v>
      </c>
      <c r="BG243" s="162">
        <f t="shared" si="56"/>
        <v>0</v>
      </c>
      <c r="BH243" s="162">
        <f t="shared" si="57"/>
        <v>0</v>
      </c>
      <c r="BI243" s="162">
        <f t="shared" si="58"/>
        <v>0</v>
      </c>
      <c r="BJ243" s="14" t="s">
        <v>83</v>
      </c>
      <c r="BK243" s="162">
        <f t="shared" si="59"/>
        <v>2444.42</v>
      </c>
      <c r="BL243" s="14" t="s">
        <v>257</v>
      </c>
      <c r="BM243" s="161" t="s">
        <v>661</v>
      </c>
    </row>
    <row r="244" spans="1:65" s="2" customFormat="1" ht="33" customHeight="1">
      <c r="A244" s="26"/>
      <c r="B244" s="149"/>
      <c r="C244" s="167" t="s">
        <v>485</v>
      </c>
      <c r="D244" s="167" t="s">
        <v>362</v>
      </c>
      <c r="E244" s="168" t="s">
        <v>1352</v>
      </c>
      <c r="F244" s="169" t="s">
        <v>1353</v>
      </c>
      <c r="G244" s="170" t="s">
        <v>269</v>
      </c>
      <c r="H244" s="171">
        <v>1</v>
      </c>
      <c r="I244" s="172">
        <v>257.8</v>
      </c>
      <c r="J244" s="172">
        <f t="shared" si="50"/>
        <v>257.8</v>
      </c>
      <c r="K244" s="173"/>
      <c r="L244" s="174"/>
      <c r="M244" s="175" t="s">
        <v>1</v>
      </c>
      <c r="N244" s="176" t="s">
        <v>37</v>
      </c>
      <c r="O244" s="159">
        <v>0</v>
      </c>
      <c r="P244" s="159">
        <f t="shared" si="51"/>
        <v>0</v>
      </c>
      <c r="Q244" s="159">
        <v>0</v>
      </c>
      <c r="R244" s="159">
        <f t="shared" si="52"/>
        <v>0</v>
      </c>
      <c r="S244" s="159">
        <v>0</v>
      </c>
      <c r="T244" s="160">
        <f t="shared" si="53"/>
        <v>0</v>
      </c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R244" s="161" t="s">
        <v>288</v>
      </c>
      <c r="AT244" s="161" t="s">
        <v>362</v>
      </c>
      <c r="AU244" s="161" t="s">
        <v>83</v>
      </c>
      <c r="AY244" s="14" t="s">
        <v>226</v>
      </c>
      <c r="BE244" s="162">
        <f t="shared" si="54"/>
        <v>0</v>
      </c>
      <c r="BF244" s="162">
        <f t="shared" si="55"/>
        <v>257.8</v>
      </c>
      <c r="BG244" s="162">
        <f t="shared" si="56"/>
        <v>0</v>
      </c>
      <c r="BH244" s="162">
        <f t="shared" si="57"/>
        <v>0</v>
      </c>
      <c r="BI244" s="162">
        <f t="shared" si="58"/>
        <v>0</v>
      </c>
      <c r="BJ244" s="14" t="s">
        <v>83</v>
      </c>
      <c r="BK244" s="162">
        <f t="shared" si="59"/>
        <v>257.8</v>
      </c>
      <c r="BL244" s="14" t="s">
        <v>257</v>
      </c>
      <c r="BM244" s="161" t="s">
        <v>664</v>
      </c>
    </row>
    <row r="245" spans="1:65" s="2" customFormat="1" ht="21.75" customHeight="1">
      <c r="A245" s="26"/>
      <c r="B245" s="149"/>
      <c r="C245" s="150" t="s">
        <v>284</v>
      </c>
      <c r="D245" s="150" t="s">
        <v>229</v>
      </c>
      <c r="E245" s="151" t="s">
        <v>1354</v>
      </c>
      <c r="F245" s="152" t="s">
        <v>1355</v>
      </c>
      <c r="G245" s="153" t="s">
        <v>269</v>
      </c>
      <c r="H245" s="154">
        <v>7</v>
      </c>
      <c r="I245" s="155">
        <v>26.64</v>
      </c>
      <c r="J245" s="155">
        <f t="shared" si="50"/>
        <v>186.48</v>
      </c>
      <c r="K245" s="156"/>
      <c r="L245" s="27"/>
      <c r="M245" s="157" t="s">
        <v>1</v>
      </c>
      <c r="N245" s="158" t="s">
        <v>37</v>
      </c>
      <c r="O245" s="159">
        <v>0</v>
      </c>
      <c r="P245" s="159">
        <f t="shared" si="51"/>
        <v>0</v>
      </c>
      <c r="Q245" s="159">
        <v>0</v>
      </c>
      <c r="R245" s="159">
        <f t="shared" si="52"/>
        <v>0</v>
      </c>
      <c r="S245" s="159">
        <v>0</v>
      </c>
      <c r="T245" s="160">
        <f t="shared" si="53"/>
        <v>0</v>
      </c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R245" s="161" t="s">
        <v>257</v>
      </c>
      <c r="AT245" s="161" t="s">
        <v>229</v>
      </c>
      <c r="AU245" s="161" t="s">
        <v>83</v>
      </c>
      <c r="AY245" s="14" t="s">
        <v>226</v>
      </c>
      <c r="BE245" s="162">
        <f t="shared" si="54"/>
        <v>0</v>
      </c>
      <c r="BF245" s="162">
        <f t="shared" si="55"/>
        <v>186.48</v>
      </c>
      <c r="BG245" s="162">
        <f t="shared" si="56"/>
        <v>0</v>
      </c>
      <c r="BH245" s="162">
        <f t="shared" si="57"/>
        <v>0</v>
      </c>
      <c r="BI245" s="162">
        <f t="shared" si="58"/>
        <v>0</v>
      </c>
      <c r="BJ245" s="14" t="s">
        <v>83</v>
      </c>
      <c r="BK245" s="162">
        <f t="shared" si="59"/>
        <v>186.48</v>
      </c>
      <c r="BL245" s="14" t="s">
        <v>257</v>
      </c>
      <c r="BM245" s="161" t="s">
        <v>667</v>
      </c>
    </row>
    <row r="246" spans="1:65" s="2" customFormat="1" ht="33" customHeight="1">
      <c r="A246" s="26"/>
      <c r="B246" s="149"/>
      <c r="C246" s="167" t="s">
        <v>490</v>
      </c>
      <c r="D246" s="167" t="s">
        <v>362</v>
      </c>
      <c r="E246" s="168" t="s">
        <v>1356</v>
      </c>
      <c r="F246" s="169" t="s">
        <v>1357</v>
      </c>
      <c r="G246" s="170" t="s">
        <v>269</v>
      </c>
      <c r="H246" s="171">
        <v>7</v>
      </c>
      <c r="I246" s="172">
        <v>139.79</v>
      </c>
      <c r="J246" s="172">
        <f t="shared" si="50"/>
        <v>978.53</v>
      </c>
      <c r="K246" s="173"/>
      <c r="L246" s="174"/>
      <c r="M246" s="175" t="s">
        <v>1</v>
      </c>
      <c r="N246" s="176" t="s">
        <v>37</v>
      </c>
      <c r="O246" s="159">
        <v>0</v>
      </c>
      <c r="P246" s="159">
        <f t="shared" si="51"/>
        <v>0</v>
      </c>
      <c r="Q246" s="159">
        <v>0</v>
      </c>
      <c r="R246" s="159">
        <f t="shared" si="52"/>
        <v>0</v>
      </c>
      <c r="S246" s="159">
        <v>0</v>
      </c>
      <c r="T246" s="160">
        <f t="shared" si="53"/>
        <v>0</v>
      </c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R246" s="161" t="s">
        <v>288</v>
      </c>
      <c r="AT246" s="161" t="s">
        <v>362</v>
      </c>
      <c r="AU246" s="161" t="s">
        <v>83</v>
      </c>
      <c r="AY246" s="14" t="s">
        <v>226</v>
      </c>
      <c r="BE246" s="162">
        <f t="shared" si="54"/>
        <v>0</v>
      </c>
      <c r="BF246" s="162">
        <f t="shared" si="55"/>
        <v>978.53</v>
      </c>
      <c r="BG246" s="162">
        <f t="shared" si="56"/>
        <v>0</v>
      </c>
      <c r="BH246" s="162">
        <f t="shared" si="57"/>
        <v>0</v>
      </c>
      <c r="BI246" s="162">
        <f t="shared" si="58"/>
        <v>0</v>
      </c>
      <c r="BJ246" s="14" t="s">
        <v>83</v>
      </c>
      <c r="BK246" s="162">
        <f t="shared" si="59"/>
        <v>978.53</v>
      </c>
      <c r="BL246" s="14" t="s">
        <v>257</v>
      </c>
      <c r="BM246" s="161" t="s">
        <v>670</v>
      </c>
    </row>
    <row r="247" spans="1:65" s="2" customFormat="1" ht="24.2" customHeight="1">
      <c r="A247" s="26"/>
      <c r="B247" s="149"/>
      <c r="C247" s="150" t="s">
        <v>671</v>
      </c>
      <c r="D247" s="150" t="s">
        <v>229</v>
      </c>
      <c r="E247" s="151" t="s">
        <v>1358</v>
      </c>
      <c r="F247" s="152" t="s">
        <v>1359</v>
      </c>
      <c r="G247" s="153" t="s">
        <v>269</v>
      </c>
      <c r="H247" s="154">
        <v>7</v>
      </c>
      <c r="I247" s="155">
        <v>5.47</v>
      </c>
      <c r="J247" s="155">
        <f t="shared" si="50"/>
        <v>38.29</v>
      </c>
      <c r="K247" s="156"/>
      <c r="L247" s="27"/>
      <c r="M247" s="157" t="s">
        <v>1</v>
      </c>
      <c r="N247" s="158" t="s">
        <v>37</v>
      </c>
      <c r="O247" s="159">
        <v>0</v>
      </c>
      <c r="P247" s="159">
        <f t="shared" si="51"/>
        <v>0</v>
      </c>
      <c r="Q247" s="159">
        <v>0</v>
      </c>
      <c r="R247" s="159">
        <f t="shared" si="52"/>
        <v>0</v>
      </c>
      <c r="S247" s="159">
        <v>0</v>
      </c>
      <c r="T247" s="160">
        <f t="shared" si="53"/>
        <v>0</v>
      </c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R247" s="161" t="s">
        <v>257</v>
      </c>
      <c r="AT247" s="161" t="s">
        <v>229</v>
      </c>
      <c r="AU247" s="161" t="s">
        <v>83</v>
      </c>
      <c r="AY247" s="14" t="s">
        <v>226</v>
      </c>
      <c r="BE247" s="162">
        <f t="shared" si="54"/>
        <v>0</v>
      </c>
      <c r="BF247" s="162">
        <f t="shared" si="55"/>
        <v>38.29</v>
      </c>
      <c r="BG247" s="162">
        <f t="shared" si="56"/>
        <v>0</v>
      </c>
      <c r="BH247" s="162">
        <f t="shared" si="57"/>
        <v>0</v>
      </c>
      <c r="BI247" s="162">
        <f t="shared" si="58"/>
        <v>0</v>
      </c>
      <c r="BJ247" s="14" t="s">
        <v>83</v>
      </c>
      <c r="BK247" s="162">
        <f t="shared" si="59"/>
        <v>38.29</v>
      </c>
      <c r="BL247" s="14" t="s">
        <v>257</v>
      </c>
      <c r="BM247" s="161" t="s">
        <v>674</v>
      </c>
    </row>
    <row r="248" spans="1:65" s="2" customFormat="1" ht="24.2" customHeight="1">
      <c r="A248" s="26"/>
      <c r="B248" s="149"/>
      <c r="C248" s="150" t="s">
        <v>494</v>
      </c>
      <c r="D248" s="150" t="s">
        <v>229</v>
      </c>
      <c r="E248" s="151" t="s">
        <v>1360</v>
      </c>
      <c r="F248" s="152" t="s">
        <v>1361</v>
      </c>
      <c r="G248" s="153" t="s">
        <v>269</v>
      </c>
      <c r="H248" s="154">
        <v>22</v>
      </c>
      <c r="I248" s="155">
        <v>10.62</v>
      </c>
      <c r="J248" s="155">
        <f t="shared" si="50"/>
        <v>233.64</v>
      </c>
      <c r="K248" s="156"/>
      <c r="L248" s="27"/>
      <c r="M248" s="157" t="s">
        <v>1</v>
      </c>
      <c r="N248" s="158" t="s">
        <v>37</v>
      </c>
      <c r="O248" s="159">
        <v>0</v>
      </c>
      <c r="P248" s="159">
        <f t="shared" si="51"/>
        <v>0</v>
      </c>
      <c r="Q248" s="159">
        <v>0</v>
      </c>
      <c r="R248" s="159">
        <f t="shared" si="52"/>
        <v>0</v>
      </c>
      <c r="S248" s="159">
        <v>0</v>
      </c>
      <c r="T248" s="160">
        <f t="shared" si="53"/>
        <v>0</v>
      </c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R248" s="161" t="s">
        <v>257</v>
      </c>
      <c r="AT248" s="161" t="s">
        <v>229</v>
      </c>
      <c r="AU248" s="161" t="s">
        <v>83</v>
      </c>
      <c r="AY248" s="14" t="s">
        <v>226</v>
      </c>
      <c r="BE248" s="162">
        <f t="shared" si="54"/>
        <v>0</v>
      </c>
      <c r="BF248" s="162">
        <f t="shared" si="55"/>
        <v>233.64</v>
      </c>
      <c r="BG248" s="162">
        <f t="shared" si="56"/>
        <v>0</v>
      </c>
      <c r="BH248" s="162">
        <f t="shared" si="57"/>
        <v>0</v>
      </c>
      <c r="BI248" s="162">
        <f t="shared" si="58"/>
        <v>0</v>
      </c>
      <c r="BJ248" s="14" t="s">
        <v>83</v>
      </c>
      <c r="BK248" s="162">
        <f t="shared" si="59"/>
        <v>233.64</v>
      </c>
      <c r="BL248" s="14" t="s">
        <v>257</v>
      </c>
      <c r="BM248" s="161" t="s">
        <v>677</v>
      </c>
    </row>
    <row r="249" spans="1:65" s="2" customFormat="1" ht="24.2" customHeight="1">
      <c r="A249" s="26"/>
      <c r="B249" s="149"/>
      <c r="C249" s="150" t="s">
        <v>678</v>
      </c>
      <c r="D249" s="150" t="s">
        <v>229</v>
      </c>
      <c r="E249" s="151" t="s">
        <v>1362</v>
      </c>
      <c r="F249" s="152" t="s">
        <v>1363</v>
      </c>
      <c r="G249" s="153" t="s">
        <v>242</v>
      </c>
      <c r="H249" s="154">
        <v>1.0249999999999999</v>
      </c>
      <c r="I249" s="155">
        <v>51.56</v>
      </c>
      <c r="J249" s="155">
        <f t="shared" si="50"/>
        <v>52.85</v>
      </c>
      <c r="K249" s="156"/>
      <c r="L249" s="27"/>
      <c r="M249" s="157" t="s">
        <v>1</v>
      </c>
      <c r="N249" s="158" t="s">
        <v>37</v>
      </c>
      <c r="O249" s="159">
        <v>0</v>
      </c>
      <c r="P249" s="159">
        <f t="shared" si="51"/>
        <v>0</v>
      </c>
      <c r="Q249" s="159">
        <v>0</v>
      </c>
      <c r="R249" s="159">
        <f t="shared" si="52"/>
        <v>0</v>
      </c>
      <c r="S249" s="159">
        <v>0</v>
      </c>
      <c r="T249" s="160">
        <f t="shared" si="53"/>
        <v>0</v>
      </c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R249" s="161" t="s">
        <v>257</v>
      </c>
      <c r="AT249" s="161" t="s">
        <v>229</v>
      </c>
      <c r="AU249" s="161" t="s">
        <v>83</v>
      </c>
      <c r="AY249" s="14" t="s">
        <v>226</v>
      </c>
      <c r="BE249" s="162">
        <f t="shared" si="54"/>
        <v>0</v>
      </c>
      <c r="BF249" s="162">
        <f t="shared" si="55"/>
        <v>52.85</v>
      </c>
      <c r="BG249" s="162">
        <f t="shared" si="56"/>
        <v>0</v>
      </c>
      <c r="BH249" s="162">
        <f t="shared" si="57"/>
        <v>0</v>
      </c>
      <c r="BI249" s="162">
        <f t="shared" si="58"/>
        <v>0</v>
      </c>
      <c r="BJ249" s="14" t="s">
        <v>83</v>
      </c>
      <c r="BK249" s="162">
        <f t="shared" si="59"/>
        <v>52.85</v>
      </c>
      <c r="BL249" s="14" t="s">
        <v>257</v>
      </c>
      <c r="BM249" s="161" t="s">
        <v>681</v>
      </c>
    </row>
    <row r="250" spans="1:65" s="12" customFormat="1" ht="22.9" customHeight="1">
      <c r="B250" s="137"/>
      <c r="D250" s="138" t="s">
        <v>70</v>
      </c>
      <c r="E250" s="147" t="s">
        <v>325</v>
      </c>
      <c r="F250" s="147" t="s">
        <v>326</v>
      </c>
      <c r="J250" s="148">
        <f>BK250</f>
        <v>433.72</v>
      </c>
      <c r="L250" s="137"/>
      <c r="M250" s="141"/>
      <c r="N250" s="142"/>
      <c r="O250" s="142"/>
      <c r="P250" s="143">
        <f>SUM(P251:P260)</f>
        <v>0</v>
      </c>
      <c r="Q250" s="142"/>
      <c r="R250" s="143">
        <f>SUM(R251:R260)</f>
        <v>0</v>
      </c>
      <c r="S250" s="142"/>
      <c r="T250" s="144">
        <f>SUM(T251:T260)</f>
        <v>0</v>
      </c>
      <c r="AR250" s="138" t="s">
        <v>83</v>
      </c>
      <c r="AT250" s="145" t="s">
        <v>70</v>
      </c>
      <c r="AU250" s="145" t="s">
        <v>78</v>
      </c>
      <c r="AY250" s="138" t="s">
        <v>226</v>
      </c>
      <c r="BK250" s="146">
        <f>SUM(BK251:BK260)</f>
        <v>433.72</v>
      </c>
    </row>
    <row r="251" spans="1:65" s="2" customFormat="1" ht="24.2" customHeight="1">
      <c r="A251" s="26"/>
      <c r="B251" s="149"/>
      <c r="C251" s="150" t="s">
        <v>497</v>
      </c>
      <c r="D251" s="150" t="s">
        <v>229</v>
      </c>
      <c r="E251" s="151" t="s">
        <v>1364</v>
      </c>
      <c r="F251" s="152" t="s">
        <v>1365</v>
      </c>
      <c r="G251" s="153" t="s">
        <v>269</v>
      </c>
      <c r="H251" s="154">
        <v>79</v>
      </c>
      <c r="I251" s="155">
        <v>1.86</v>
      </c>
      <c r="J251" s="155">
        <f t="shared" ref="J251:J260" si="60">ROUND(I251*H251,2)</f>
        <v>146.94</v>
      </c>
      <c r="K251" s="156"/>
      <c r="L251" s="27"/>
      <c r="M251" s="157" t="s">
        <v>1</v>
      </c>
      <c r="N251" s="158" t="s">
        <v>37</v>
      </c>
      <c r="O251" s="159">
        <v>0</v>
      </c>
      <c r="P251" s="159">
        <f t="shared" ref="P251:P260" si="61">O251*H251</f>
        <v>0</v>
      </c>
      <c r="Q251" s="159">
        <v>0</v>
      </c>
      <c r="R251" s="159">
        <f t="shared" ref="R251:R260" si="62">Q251*H251</f>
        <v>0</v>
      </c>
      <c r="S251" s="159">
        <v>0</v>
      </c>
      <c r="T251" s="160">
        <f t="shared" ref="T251:T260" si="63">S251*H251</f>
        <v>0</v>
      </c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R251" s="161" t="s">
        <v>257</v>
      </c>
      <c r="AT251" s="161" t="s">
        <v>229</v>
      </c>
      <c r="AU251" s="161" t="s">
        <v>83</v>
      </c>
      <c r="AY251" s="14" t="s">
        <v>226</v>
      </c>
      <c r="BE251" s="162">
        <f t="shared" ref="BE251:BE260" si="64">IF(N251="základná",J251,0)</f>
        <v>0</v>
      </c>
      <c r="BF251" s="162">
        <f t="shared" ref="BF251:BF260" si="65">IF(N251="znížená",J251,0)</f>
        <v>146.94</v>
      </c>
      <c r="BG251" s="162">
        <f t="shared" ref="BG251:BG260" si="66">IF(N251="zákl. prenesená",J251,0)</f>
        <v>0</v>
      </c>
      <c r="BH251" s="162">
        <f t="shared" ref="BH251:BH260" si="67">IF(N251="zníž. prenesená",J251,0)</f>
        <v>0</v>
      </c>
      <c r="BI251" s="162">
        <f t="shared" ref="BI251:BI260" si="68">IF(N251="nulová",J251,0)</f>
        <v>0</v>
      </c>
      <c r="BJ251" s="14" t="s">
        <v>83</v>
      </c>
      <c r="BK251" s="162">
        <f t="shared" ref="BK251:BK260" si="69">ROUND(I251*H251,2)</f>
        <v>146.94</v>
      </c>
      <c r="BL251" s="14" t="s">
        <v>257</v>
      </c>
      <c r="BM251" s="161" t="s">
        <v>684</v>
      </c>
    </row>
    <row r="252" spans="1:65" s="2" customFormat="1" ht="24.2" customHeight="1">
      <c r="A252" s="26"/>
      <c r="B252" s="149"/>
      <c r="C252" s="167" t="s">
        <v>685</v>
      </c>
      <c r="D252" s="167" t="s">
        <v>362</v>
      </c>
      <c r="E252" s="168" t="s">
        <v>1366</v>
      </c>
      <c r="F252" s="169" t="s">
        <v>1367</v>
      </c>
      <c r="G252" s="170" t="s">
        <v>269</v>
      </c>
      <c r="H252" s="171">
        <v>79</v>
      </c>
      <c r="I252" s="172">
        <v>0.32</v>
      </c>
      <c r="J252" s="172">
        <f t="shared" si="60"/>
        <v>25.28</v>
      </c>
      <c r="K252" s="173"/>
      <c r="L252" s="174"/>
      <c r="M252" s="175" t="s">
        <v>1</v>
      </c>
      <c r="N252" s="176" t="s">
        <v>37</v>
      </c>
      <c r="O252" s="159">
        <v>0</v>
      </c>
      <c r="P252" s="159">
        <f t="shared" si="61"/>
        <v>0</v>
      </c>
      <c r="Q252" s="159">
        <v>0</v>
      </c>
      <c r="R252" s="159">
        <f t="shared" si="62"/>
        <v>0</v>
      </c>
      <c r="S252" s="159">
        <v>0</v>
      </c>
      <c r="T252" s="160">
        <f t="shared" si="63"/>
        <v>0</v>
      </c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R252" s="161" t="s">
        <v>288</v>
      </c>
      <c r="AT252" s="161" t="s">
        <v>362</v>
      </c>
      <c r="AU252" s="161" t="s">
        <v>83</v>
      </c>
      <c r="AY252" s="14" t="s">
        <v>226</v>
      </c>
      <c r="BE252" s="162">
        <f t="shared" si="64"/>
        <v>0</v>
      </c>
      <c r="BF252" s="162">
        <f t="shared" si="65"/>
        <v>25.28</v>
      </c>
      <c r="BG252" s="162">
        <f t="shared" si="66"/>
        <v>0</v>
      </c>
      <c r="BH252" s="162">
        <f t="shared" si="67"/>
        <v>0</v>
      </c>
      <c r="BI252" s="162">
        <f t="shared" si="68"/>
        <v>0</v>
      </c>
      <c r="BJ252" s="14" t="s">
        <v>83</v>
      </c>
      <c r="BK252" s="162">
        <f t="shared" si="69"/>
        <v>25.28</v>
      </c>
      <c r="BL252" s="14" t="s">
        <v>257</v>
      </c>
      <c r="BM252" s="161" t="s">
        <v>688</v>
      </c>
    </row>
    <row r="253" spans="1:65" s="2" customFormat="1" ht="24.2" customHeight="1">
      <c r="A253" s="26"/>
      <c r="B253" s="149"/>
      <c r="C253" s="150" t="s">
        <v>503</v>
      </c>
      <c r="D253" s="150" t="s">
        <v>229</v>
      </c>
      <c r="E253" s="151" t="s">
        <v>1368</v>
      </c>
      <c r="F253" s="152" t="s">
        <v>1369</v>
      </c>
      <c r="G253" s="153" t="s">
        <v>269</v>
      </c>
      <c r="H253" s="154">
        <v>60</v>
      </c>
      <c r="I253" s="155">
        <v>1.86</v>
      </c>
      <c r="J253" s="155">
        <f t="shared" si="60"/>
        <v>111.6</v>
      </c>
      <c r="K253" s="156"/>
      <c r="L253" s="27"/>
      <c r="M253" s="157" t="s">
        <v>1</v>
      </c>
      <c r="N253" s="158" t="s">
        <v>37</v>
      </c>
      <c r="O253" s="159">
        <v>0</v>
      </c>
      <c r="P253" s="159">
        <f t="shared" si="61"/>
        <v>0</v>
      </c>
      <c r="Q253" s="159">
        <v>0</v>
      </c>
      <c r="R253" s="159">
        <f t="shared" si="62"/>
        <v>0</v>
      </c>
      <c r="S253" s="159">
        <v>0</v>
      </c>
      <c r="T253" s="160">
        <f t="shared" si="63"/>
        <v>0</v>
      </c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R253" s="161" t="s">
        <v>257</v>
      </c>
      <c r="AT253" s="161" t="s">
        <v>229</v>
      </c>
      <c r="AU253" s="161" t="s">
        <v>83</v>
      </c>
      <c r="AY253" s="14" t="s">
        <v>226</v>
      </c>
      <c r="BE253" s="162">
        <f t="shared" si="64"/>
        <v>0</v>
      </c>
      <c r="BF253" s="162">
        <f t="shared" si="65"/>
        <v>111.6</v>
      </c>
      <c r="BG253" s="162">
        <f t="shared" si="66"/>
        <v>0</v>
      </c>
      <c r="BH253" s="162">
        <f t="shared" si="67"/>
        <v>0</v>
      </c>
      <c r="BI253" s="162">
        <f t="shared" si="68"/>
        <v>0</v>
      </c>
      <c r="BJ253" s="14" t="s">
        <v>83</v>
      </c>
      <c r="BK253" s="162">
        <f t="shared" si="69"/>
        <v>111.6</v>
      </c>
      <c r="BL253" s="14" t="s">
        <v>257</v>
      </c>
      <c r="BM253" s="161" t="s">
        <v>691</v>
      </c>
    </row>
    <row r="254" spans="1:65" s="2" customFormat="1" ht="24.2" customHeight="1">
      <c r="A254" s="26"/>
      <c r="B254" s="149"/>
      <c r="C254" s="167" t="s">
        <v>692</v>
      </c>
      <c r="D254" s="167" t="s">
        <v>362</v>
      </c>
      <c r="E254" s="168" t="s">
        <v>1370</v>
      </c>
      <c r="F254" s="169" t="s">
        <v>1371</v>
      </c>
      <c r="G254" s="170" t="s">
        <v>269</v>
      </c>
      <c r="H254" s="171">
        <v>60</v>
      </c>
      <c r="I254" s="172">
        <v>0.34</v>
      </c>
      <c r="J254" s="172">
        <f t="shared" si="60"/>
        <v>20.399999999999999</v>
      </c>
      <c r="K254" s="173"/>
      <c r="L254" s="174"/>
      <c r="M254" s="175" t="s">
        <v>1</v>
      </c>
      <c r="N254" s="176" t="s">
        <v>37</v>
      </c>
      <c r="O254" s="159">
        <v>0</v>
      </c>
      <c r="P254" s="159">
        <f t="shared" si="61"/>
        <v>0</v>
      </c>
      <c r="Q254" s="159">
        <v>0</v>
      </c>
      <c r="R254" s="159">
        <f t="shared" si="62"/>
        <v>0</v>
      </c>
      <c r="S254" s="159">
        <v>0</v>
      </c>
      <c r="T254" s="160">
        <f t="shared" si="63"/>
        <v>0</v>
      </c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R254" s="161" t="s">
        <v>288</v>
      </c>
      <c r="AT254" s="161" t="s">
        <v>362</v>
      </c>
      <c r="AU254" s="161" t="s">
        <v>83</v>
      </c>
      <c r="AY254" s="14" t="s">
        <v>226</v>
      </c>
      <c r="BE254" s="162">
        <f t="shared" si="64"/>
        <v>0</v>
      </c>
      <c r="BF254" s="162">
        <f t="shared" si="65"/>
        <v>20.399999999999999</v>
      </c>
      <c r="BG254" s="162">
        <f t="shared" si="66"/>
        <v>0</v>
      </c>
      <c r="BH254" s="162">
        <f t="shared" si="67"/>
        <v>0</v>
      </c>
      <c r="BI254" s="162">
        <f t="shared" si="68"/>
        <v>0</v>
      </c>
      <c r="BJ254" s="14" t="s">
        <v>83</v>
      </c>
      <c r="BK254" s="162">
        <f t="shared" si="69"/>
        <v>20.399999999999999</v>
      </c>
      <c r="BL254" s="14" t="s">
        <v>257</v>
      </c>
      <c r="BM254" s="161" t="s">
        <v>695</v>
      </c>
    </row>
    <row r="255" spans="1:65" s="2" customFormat="1" ht="24.2" customHeight="1">
      <c r="A255" s="26"/>
      <c r="B255" s="149"/>
      <c r="C255" s="150" t="s">
        <v>506</v>
      </c>
      <c r="D255" s="150" t="s">
        <v>229</v>
      </c>
      <c r="E255" s="151" t="s">
        <v>1372</v>
      </c>
      <c r="F255" s="152" t="s">
        <v>1373</v>
      </c>
      <c r="G255" s="153" t="s">
        <v>269</v>
      </c>
      <c r="H255" s="154">
        <v>4</v>
      </c>
      <c r="I255" s="155">
        <v>1.86</v>
      </c>
      <c r="J255" s="155">
        <f t="shared" si="60"/>
        <v>7.44</v>
      </c>
      <c r="K255" s="156"/>
      <c r="L255" s="27"/>
      <c r="M255" s="157" t="s">
        <v>1</v>
      </c>
      <c r="N255" s="158" t="s">
        <v>37</v>
      </c>
      <c r="O255" s="159">
        <v>0</v>
      </c>
      <c r="P255" s="159">
        <f t="shared" si="61"/>
        <v>0</v>
      </c>
      <c r="Q255" s="159">
        <v>0</v>
      </c>
      <c r="R255" s="159">
        <f t="shared" si="62"/>
        <v>0</v>
      </c>
      <c r="S255" s="159">
        <v>0</v>
      </c>
      <c r="T255" s="160">
        <f t="shared" si="63"/>
        <v>0</v>
      </c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R255" s="161" t="s">
        <v>257</v>
      </c>
      <c r="AT255" s="161" t="s">
        <v>229</v>
      </c>
      <c r="AU255" s="161" t="s">
        <v>83</v>
      </c>
      <c r="AY255" s="14" t="s">
        <v>226</v>
      </c>
      <c r="BE255" s="162">
        <f t="shared" si="64"/>
        <v>0</v>
      </c>
      <c r="BF255" s="162">
        <f t="shared" si="65"/>
        <v>7.44</v>
      </c>
      <c r="BG255" s="162">
        <f t="shared" si="66"/>
        <v>0</v>
      </c>
      <c r="BH255" s="162">
        <f t="shared" si="67"/>
        <v>0</v>
      </c>
      <c r="BI255" s="162">
        <f t="shared" si="68"/>
        <v>0</v>
      </c>
      <c r="BJ255" s="14" t="s">
        <v>83</v>
      </c>
      <c r="BK255" s="162">
        <f t="shared" si="69"/>
        <v>7.44</v>
      </c>
      <c r="BL255" s="14" t="s">
        <v>257</v>
      </c>
      <c r="BM255" s="161" t="s">
        <v>698</v>
      </c>
    </row>
    <row r="256" spans="1:65" s="2" customFormat="1" ht="24.2" customHeight="1">
      <c r="A256" s="26"/>
      <c r="B256" s="149"/>
      <c r="C256" s="167" t="s">
        <v>699</v>
      </c>
      <c r="D256" s="167" t="s">
        <v>362</v>
      </c>
      <c r="E256" s="168" t="s">
        <v>1374</v>
      </c>
      <c r="F256" s="169" t="s">
        <v>1375</v>
      </c>
      <c r="G256" s="170" t="s">
        <v>269</v>
      </c>
      <c r="H256" s="171">
        <v>4</v>
      </c>
      <c r="I256" s="172">
        <v>0.39</v>
      </c>
      <c r="J256" s="172">
        <f t="shared" si="60"/>
        <v>1.56</v>
      </c>
      <c r="K256" s="173"/>
      <c r="L256" s="174"/>
      <c r="M256" s="175" t="s">
        <v>1</v>
      </c>
      <c r="N256" s="176" t="s">
        <v>37</v>
      </c>
      <c r="O256" s="159">
        <v>0</v>
      </c>
      <c r="P256" s="159">
        <f t="shared" si="61"/>
        <v>0</v>
      </c>
      <c r="Q256" s="159">
        <v>0</v>
      </c>
      <c r="R256" s="159">
        <f t="shared" si="62"/>
        <v>0</v>
      </c>
      <c r="S256" s="159">
        <v>0</v>
      </c>
      <c r="T256" s="160">
        <f t="shared" si="63"/>
        <v>0</v>
      </c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R256" s="161" t="s">
        <v>288</v>
      </c>
      <c r="AT256" s="161" t="s">
        <v>362</v>
      </c>
      <c r="AU256" s="161" t="s">
        <v>83</v>
      </c>
      <c r="AY256" s="14" t="s">
        <v>226</v>
      </c>
      <c r="BE256" s="162">
        <f t="shared" si="64"/>
        <v>0</v>
      </c>
      <c r="BF256" s="162">
        <f t="shared" si="65"/>
        <v>1.56</v>
      </c>
      <c r="BG256" s="162">
        <f t="shared" si="66"/>
        <v>0</v>
      </c>
      <c r="BH256" s="162">
        <f t="shared" si="67"/>
        <v>0</v>
      </c>
      <c r="BI256" s="162">
        <f t="shared" si="68"/>
        <v>0</v>
      </c>
      <c r="BJ256" s="14" t="s">
        <v>83</v>
      </c>
      <c r="BK256" s="162">
        <f t="shared" si="69"/>
        <v>1.56</v>
      </c>
      <c r="BL256" s="14" t="s">
        <v>257</v>
      </c>
      <c r="BM256" s="161" t="s">
        <v>702</v>
      </c>
    </row>
    <row r="257" spans="1:65" s="2" customFormat="1" ht="24.2" customHeight="1">
      <c r="A257" s="26"/>
      <c r="B257" s="149"/>
      <c r="C257" s="150" t="s">
        <v>510</v>
      </c>
      <c r="D257" s="150" t="s">
        <v>229</v>
      </c>
      <c r="E257" s="151" t="s">
        <v>1376</v>
      </c>
      <c r="F257" s="152" t="s">
        <v>1377</v>
      </c>
      <c r="G257" s="153" t="s">
        <v>269</v>
      </c>
      <c r="H257" s="154">
        <v>43</v>
      </c>
      <c r="I257" s="155">
        <v>1.86</v>
      </c>
      <c r="J257" s="155">
        <f t="shared" si="60"/>
        <v>79.98</v>
      </c>
      <c r="K257" s="156"/>
      <c r="L257" s="27"/>
      <c r="M257" s="157" t="s">
        <v>1</v>
      </c>
      <c r="N257" s="158" t="s">
        <v>37</v>
      </c>
      <c r="O257" s="159">
        <v>0</v>
      </c>
      <c r="P257" s="159">
        <f t="shared" si="61"/>
        <v>0</v>
      </c>
      <c r="Q257" s="159">
        <v>0</v>
      </c>
      <c r="R257" s="159">
        <f t="shared" si="62"/>
        <v>0</v>
      </c>
      <c r="S257" s="159">
        <v>0</v>
      </c>
      <c r="T257" s="160">
        <f t="shared" si="63"/>
        <v>0</v>
      </c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R257" s="161" t="s">
        <v>257</v>
      </c>
      <c r="AT257" s="161" t="s">
        <v>229</v>
      </c>
      <c r="AU257" s="161" t="s">
        <v>83</v>
      </c>
      <c r="AY257" s="14" t="s">
        <v>226</v>
      </c>
      <c r="BE257" s="162">
        <f t="shared" si="64"/>
        <v>0</v>
      </c>
      <c r="BF257" s="162">
        <f t="shared" si="65"/>
        <v>79.98</v>
      </c>
      <c r="BG257" s="162">
        <f t="shared" si="66"/>
        <v>0</v>
      </c>
      <c r="BH257" s="162">
        <f t="shared" si="67"/>
        <v>0</v>
      </c>
      <c r="BI257" s="162">
        <f t="shared" si="68"/>
        <v>0</v>
      </c>
      <c r="BJ257" s="14" t="s">
        <v>83</v>
      </c>
      <c r="BK257" s="162">
        <f t="shared" si="69"/>
        <v>79.98</v>
      </c>
      <c r="BL257" s="14" t="s">
        <v>257</v>
      </c>
      <c r="BM257" s="161" t="s">
        <v>705</v>
      </c>
    </row>
    <row r="258" spans="1:65" s="2" customFormat="1" ht="33" customHeight="1">
      <c r="A258" s="26"/>
      <c r="B258" s="149"/>
      <c r="C258" s="167" t="s">
        <v>706</v>
      </c>
      <c r="D258" s="167" t="s">
        <v>362</v>
      </c>
      <c r="E258" s="168" t="s">
        <v>1378</v>
      </c>
      <c r="F258" s="169" t="s">
        <v>1379</v>
      </c>
      <c r="G258" s="170" t="s">
        <v>269</v>
      </c>
      <c r="H258" s="171">
        <v>43</v>
      </c>
      <c r="I258" s="172">
        <v>0.44</v>
      </c>
      <c r="J258" s="172">
        <f t="shared" si="60"/>
        <v>18.920000000000002</v>
      </c>
      <c r="K258" s="173"/>
      <c r="L258" s="174"/>
      <c r="M258" s="175" t="s">
        <v>1</v>
      </c>
      <c r="N258" s="176" t="s">
        <v>37</v>
      </c>
      <c r="O258" s="159">
        <v>0</v>
      </c>
      <c r="P258" s="159">
        <f t="shared" si="61"/>
        <v>0</v>
      </c>
      <c r="Q258" s="159">
        <v>0</v>
      </c>
      <c r="R258" s="159">
        <f t="shared" si="62"/>
        <v>0</v>
      </c>
      <c r="S258" s="159">
        <v>0</v>
      </c>
      <c r="T258" s="160">
        <f t="shared" si="63"/>
        <v>0</v>
      </c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R258" s="161" t="s">
        <v>288</v>
      </c>
      <c r="AT258" s="161" t="s">
        <v>362</v>
      </c>
      <c r="AU258" s="161" t="s">
        <v>83</v>
      </c>
      <c r="AY258" s="14" t="s">
        <v>226</v>
      </c>
      <c r="BE258" s="162">
        <f t="shared" si="64"/>
        <v>0</v>
      </c>
      <c r="BF258" s="162">
        <f t="shared" si="65"/>
        <v>18.920000000000002</v>
      </c>
      <c r="BG258" s="162">
        <f t="shared" si="66"/>
        <v>0</v>
      </c>
      <c r="BH258" s="162">
        <f t="shared" si="67"/>
        <v>0</v>
      </c>
      <c r="BI258" s="162">
        <f t="shared" si="68"/>
        <v>0</v>
      </c>
      <c r="BJ258" s="14" t="s">
        <v>83</v>
      </c>
      <c r="BK258" s="162">
        <f t="shared" si="69"/>
        <v>18.920000000000002</v>
      </c>
      <c r="BL258" s="14" t="s">
        <v>257</v>
      </c>
      <c r="BM258" s="161" t="s">
        <v>709</v>
      </c>
    </row>
    <row r="259" spans="1:65" s="2" customFormat="1" ht="24.2" customHeight="1">
      <c r="A259" s="26"/>
      <c r="B259" s="149"/>
      <c r="C259" s="150" t="s">
        <v>513</v>
      </c>
      <c r="D259" s="150" t="s">
        <v>229</v>
      </c>
      <c r="E259" s="151" t="s">
        <v>1380</v>
      </c>
      <c r="F259" s="152" t="s">
        <v>1381</v>
      </c>
      <c r="G259" s="153" t="s">
        <v>269</v>
      </c>
      <c r="H259" s="154">
        <v>9</v>
      </c>
      <c r="I259" s="155">
        <v>1.86</v>
      </c>
      <c r="J259" s="155">
        <f t="shared" si="60"/>
        <v>16.739999999999998</v>
      </c>
      <c r="K259" s="156"/>
      <c r="L259" s="27"/>
      <c r="M259" s="157" t="s">
        <v>1</v>
      </c>
      <c r="N259" s="158" t="s">
        <v>37</v>
      </c>
      <c r="O259" s="159">
        <v>0</v>
      </c>
      <c r="P259" s="159">
        <f t="shared" si="61"/>
        <v>0</v>
      </c>
      <c r="Q259" s="159">
        <v>0</v>
      </c>
      <c r="R259" s="159">
        <f t="shared" si="62"/>
        <v>0</v>
      </c>
      <c r="S259" s="159">
        <v>0</v>
      </c>
      <c r="T259" s="160">
        <f t="shared" si="63"/>
        <v>0</v>
      </c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R259" s="161" t="s">
        <v>257</v>
      </c>
      <c r="AT259" s="161" t="s">
        <v>229</v>
      </c>
      <c r="AU259" s="161" t="s">
        <v>83</v>
      </c>
      <c r="AY259" s="14" t="s">
        <v>226</v>
      </c>
      <c r="BE259" s="162">
        <f t="shared" si="64"/>
        <v>0</v>
      </c>
      <c r="BF259" s="162">
        <f t="shared" si="65"/>
        <v>16.739999999999998</v>
      </c>
      <c r="BG259" s="162">
        <f t="shared" si="66"/>
        <v>0</v>
      </c>
      <c r="BH259" s="162">
        <f t="shared" si="67"/>
        <v>0</v>
      </c>
      <c r="BI259" s="162">
        <f t="shared" si="68"/>
        <v>0</v>
      </c>
      <c r="BJ259" s="14" t="s">
        <v>83</v>
      </c>
      <c r="BK259" s="162">
        <f t="shared" si="69"/>
        <v>16.739999999999998</v>
      </c>
      <c r="BL259" s="14" t="s">
        <v>257</v>
      </c>
      <c r="BM259" s="161" t="s">
        <v>712</v>
      </c>
    </row>
    <row r="260" spans="1:65" s="2" customFormat="1" ht="24.2" customHeight="1">
      <c r="A260" s="26"/>
      <c r="B260" s="149"/>
      <c r="C260" s="167" t="s">
        <v>713</v>
      </c>
      <c r="D260" s="167" t="s">
        <v>362</v>
      </c>
      <c r="E260" s="168" t="s">
        <v>1382</v>
      </c>
      <c r="F260" s="169" t="s">
        <v>1383</v>
      </c>
      <c r="G260" s="170" t="s">
        <v>269</v>
      </c>
      <c r="H260" s="171">
        <v>9</v>
      </c>
      <c r="I260" s="172">
        <v>0.54</v>
      </c>
      <c r="J260" s="172">
        <f t="shared" si="60"/>
        <v>4.8600000000000003</v>
      </c>
      <c r="K260" s="173"/>
      <c r="L260" s="174"/>
      <c r="M260" s="175" t="s">
        <v>1</v>
      </c>
      <c r="N260" s="176" t="s">
        <v>37</v>
      </c>
      <c r="O260" s="159">
        <v>0</v>
      </c>
      <c r="P260" s="159">
        <f t="shared" si="61"/>
        <v>0</v>
      </c>
      <c r="Q260" s="159">
        <v>0</v>
      </c>
      <c r="R260" s="159">
        <f t="shared" si="62"/>
        <v>0</v>
      </c>
      <c r="S260" s="159">
        <v>0</v>
      </c>
      <c r="T260" s="160">
        <f t="shared" si="63"/>
        <v>0</v>
      </c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R260" s="161" t="s">
        <v>288</v>
      </c>
      <c r="AT260" s="161" t="s">
        <v>362</v>
      </c>
      <c r="AU260" s="161" t="s">
        <v>83</v>
      </c>
      <c r="AY260" s="14" t="s">
        <v>226</v>
      </c>
      <c r="BE260" s="162">
        <f t="shared" si="64"/>
        <v>0</v>
      </c>
      <c r="BF260" s="162">
        <f t="shared" si="65"/>
        <v>4.8600000000000003</v>
      </c>
      <c r="BG260" s="162">
        <f t="shared" si="66"/>
        <v>0</v>
      </c>
      <c r="BH260" s="162">
        <f t="shared" si="67"/>
        <v>0</v>
      </c>
      <c r="BI260" s="162">
        <f t="shared" si="68"/>
        <v>0</v>
      </c>
      <c r="BJ260" s="14" t="s">
        <v>83</v>
      </c>
      <c r="BK260" s="162">
        <f t="shared" si="69"/>
        <v>4.8600000000000003</v>
      </c>
      <c r="BL260" s="14" t="s">
        <v>257</v>
      </c>
      <c r="BM260" s="161" t="s">
        <v>716</v>
      </c>
    </row>
    <row r="261" spans="1:65" s="12" customFormat="1" ht="25.9" customHeight="1">
      <c r="B261" s="137"/>
      <c r="D261" s="138" t="s">
        <v>70</v>
      </c>
      <c r="E261" s="139" t="s">
        <v>362</v>
      </c>
      <c r="F261" s="139" t="s">
        <v>1384</v>
      </c>
      <c r="J261" s="140">
        <f>BK261</f>
        <v>2517.2199999999998</v>
      </c>
      <c r="L261" s="137"/>
      <c r="M261" s="141"/>
      <c r="N261" s="142"/>
      <c r="O261" s="142"/>
      <c r="P261" s="143">
        <f>P262</f>
        <v>0</v>
      </c>
      <c r="Q261" s="142"/>
      <c r="R261" s="143">
        <f>R262</f>
        <v>0</v>
      </c>
      <c r="S261" s="142"/>
      <c r="T261" s="144">
        <f>T262</f>
        <v>0</v>
      </c>
      <c r="AR261" s="138" t="s">
        <v>88</v>
      </c>
      <c r="AT261" s="145" t="s">
        <v>70</v>
      </c>
      <c r="AU261" s="145" t="s">
        <v>71</v>
      </c>
      <c r="AY261" s="138" t="s">
        <v>226</v>
      </c>
      <c r="BK261" s="146">
        <f>BK262</f>
        <v>2517.2199999999998</v>
      </c>
    </row>
    <row r="262" spans="1:65" s="12" customFormat="1" ht="22.9" customHeight="1">
      <c r="B262" s="137"/>
      <c r="D262" s="138" t="s">
        <v>70</v>
      </c>
      <c r="E262" s="147" t="s">
        <v>1385</v>
      </c>
      <c r="F262" s="147" t="s">
        <v>1386</v>
      </c>
      <c r="J262" s="148">
        <f>BK262</f>
        <v>2517.2199999999998</v>
      </c>
      <c r="L262" s="137"/>
      <c r="M262" s="141"/>
      <c r="N262" s="142"/>
      <c r="O262" s="142"/>
      <c r="P262" s="143">
        <f>SUM(P263:P270)</f>
        <v>0</v>
      </c>
      <c r="Q262" s="142"/>
      <c r="R262" s="143">
        <f>SUM(R263:R270)</f>
        <v>0</v>
      </c>
      <c r="S262" s="142"/>
      <c r="T262" s="144">
        <f>SUM(T263:T270)</f>
        <v>0</v>
      </c>
      <c r="AR262" s="138" t="s">
        <v>88</v>
      </c>
      <c r="AT262" s="145" t="s">
        <v>70</v>
      </c>
      <c r="AU262" s="145" t="s">
        <v>78</v>
      </c>
      <c r="AY262" s="138" t="s">
        <v>226</v>
      </c>
      <c r="BK262" s="146">
        <f>SUM(BK263:BK270)</f>
        <v>2517.2199999999998</v>
      </c>
    </row>
    <row r="263" spans="1:65" s="2" customFormat="1" ht="16.5" customHeight="1">
      <c r="A263" s="26"/>
      <c r="B263" s="149"/>
      <c r="C263" s="150" t="s">
        <v>516</v>
      </c>
      <c r="D263" s="150" t="s">
        <v>229</v>
      </c>
      <c r="E263" s="151" t="s">
        <v>1387</v>
      </c>
      <c r="F263" s="152" t="s">
        <v>1388</v>
      </c>
      <c r="G263" s="153" t="s">
        <v>269</v>
      </c>
      <c r="H263" s="154">
        <v>1</v>
      </c>
      <c r="I263" s="155">
        <v>7.04</v>
      </c>
      <c r="J263" s="155">
        <f t="shared" ref="J263:J270" si="70">ROUND(I263*H263,2)</f>
        <v>7.04</v>
      </c>
      <c r="K263" s="156"/>
      <c r="L263" s="27"/>
      <c r="M263" s="157" t="s">
        <v>1</v>
      </c>
      <c r="N263" s="158" t="s">
        <v>37</v>
      </c>
      <c r="O263" s="159">
        <v>0</v>
      </c>
      <c r="P263" s="159">
        <f t="shared" ref="P263:P270" si="71">O263*H263</f>
        <v>0</v>
      </c>
      <c r="Q263" s="159">
        <v>0</v>
      </c>
      <c r="R263" s="159">
        <f t="shared" ref="R263:R270" si="72">Q263*H263</f>
        <v>0</v>
      </c>
      <c r="S263" s="159">
        <v>0</v>
      </c>
      <c r="T263" s="160">
        <f t="shared" ref="T263:T270" si="73">S263*H263</f>
        <v>0</v>
      </c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R263" s="161" t="s">
        <v>431</v>
      </c>
      <c r="AT263" s="161" t="s">
        <v>229</v>
      </c>
      <c r="AU263" s="161" t="s">
        <v>83</v>
      </c>
      <c r="AY263" s="14" t="s">
        <v>226</v>
      </c>
      <c r="BE263" s="162">
        <f t="shared" ref="BE263:BE270" si="74">IF(N263="základná",J263,0)</f>
        <v>0</v>
      </c>
      <c r="BF263" s="162">
        <f t="shared" ref="BF263:BF270" si="75">IF(N263="znížená",J263,0)</f>
        <v>7.04</v>
      </c>
      <c r="BG263" s="162">
        <f t="shared" ref="BG263:BG270" si="76">IF(N263="zákl. prenesená",J263,0)</f>
        <v>0</v>
      </c>
      <c r="BH263" s="162">
        <f t="shared" ref="BH263:BH270" si="77">IF(N263="zníž. prenesená",J263,0)</f>
        <v>0</v>
      </c>
      <c r="BI263" s="162">
        <f t="shared" ref="BI263:BI270" si="78">IF(N263="nulová",J263,0)</f>
        <v>0</v>
      </c>
      <c r="BJ263" s="14" t="s">
        <v>83</v>
      </c>
      <c r="BK263" s="162">
        <f t="shared" ref="BK263:BK270" si="79">ROUND(I263*H263,2)</f>
        <v>7.04</v>
      </c>
      <c r="BL263" s="14" t="s">
        <v>431</v>
      </c>
      <c r="BM263" s="161" t="s">
        <v>719</v>
      </c>
    </row>
    <row r="264" spans="1:65" s="2" customFormat="1" ht="16.5" customHeight="1">
      <c r="A264" s="26"/>
      <c r="B264" s="149"/>
      <c r="C264" s="167" t="s">
        <v>720</v>
      </c>
      <c r="D264" s="167" t="s">
        <v>362</v>
      </c>
      <c r="E264" s="168" t="s">
        <v>1389</v>
      </c>
      <c r="F264" s="169" t="s">
        <v>1390</v>
      </c>
      <c r="G264" s="170" t="s">
        <v>269</v>
      </c>
      <c r="H264" s="171">
        <v>1</v>
      </c>
      <c r="I264" s="172">
        <v>73.7</v>
      </c>
      <c r="J264" s="172">
        <f t="shared" si="70"/>
        <v>73.7</v>
      </c>
      <c r="K264" s="173"/>
      <c r="L264" s="174"/>
      <c r="M264" s="175" t="s">
        <v>1</v>
      </c>
      <c r="N264" s="176" t="s">
        <v>37</v>
      </c>
      <c r="O264" s="159">
        <v>0</v>
      </c>
      <c r="P264" s="159">
        <f t="shared" si="71"/>
        <v>0</v>
      </c>
      <c r="Q264" s="159">
        <v>0</v>
      </c>
      <c r="R264" s="159">
        <f t="shared" si="72"/>
        <v>0</v>
      </c>
      <c r="S264" s="159">
        <v>0</v>
      </c>
      <c r="T264" s="160">
        <f t="shared" si="73"/>
        <v>0</v>
      </c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R264" s="161" t="s">
        <v>768</v>
      </c>
      <c r="AT264" s="161" t="s">
        <v>362</v>
      </c>
      <c r="AU264" s="161" t="s">
        <v>83</v>
      </c>
      <c r="AY264" s="14" t="s">
        <v>226</v>
      </c>
      <c r="BE264" s="162">
        <f t="shared" si="74"/>
        <v>0</v>
      </c>
      <c r="BF264" s="162">
        <f t="shared" si="75"/>
        <v>73.7</v>
      </c>
      <c r="BG264" s="162">
        <f t="shared" si="76"/>
        <v>0</v>
      </c>
      <c r="BH264" s="162">
        <f t="shared" si="77"/>
        <v>0</v>
      </c>
      <c r="BI264" s="162">
        <f t="shared" si="78"/>
        <v>0</v>
      </c>
      <c r="BJ264" s="14" t="s">
        <v>83</v>
      </c>
      <c r="BK264" s="162">
        <f t="shared" si="79"/>
        <v>73.7</v>
      </c>
      <c r="BL264" s="14" t="s">
        <v>431</v>
      </c>
      <c r="BM264" s="161" t="s">
        <v>723</v>
      </c>
    </row>
    <row r="265" spans="1:65" s="2" customFormat="1" ht="16.5" customHeight="1">
      <c r="A265" s="26"/>
      <c r="B265" s="149"/>
      <c r="C265" s="150" t="s">
        <v>519</v>
      </c>
      <c r="D265" s="150" t="s">
        <v>229</v>
      </c>
      <c r="E265" s="151" t="s">
        <v>1391</v>
      </c>
      <c r="F265" s="152" t="s">
        <v>1392</v>
      </c>
      <c r="G265" s="153" t="s">
        <v>269</v>
      </c>
      <c r="H265" s="154">
        <v>29</v>
      </c>
      <c r="I265" s="155">
        <v>7.04</v>
      </c>
      <c r="J265" s="155">
        <f t="shared" si="70"/>
        <v>204.16</v>
      </c>
      <c r="K265" s="156"/>
      <c r="L265" s="27"/>
      <c r="M265" s="157" t="s">
        <v>1</v>
      </c>
      <c r="N265" s="158" t="s">
        <v>37</v>
      </c>
      <c r="O265" s="159">
        <v>0</v>
      </c>
      <c r="P265" s="159">
        <f t="shared" si="71"/>
        <v>0</v>
      </c>
      <c r="Q265" s="159">
        <v>0</v>
      </c>
      <c r="R265" s="159">
        <f t="shared" si="72"/>
        <v>0</v>
      </c>
      <c r="S265" s="159">
        <v>0</v>
      </c>
      <c r="T265" s="160">
        <f t="shared" si="73"/>
        <v>0</v>
      </c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R265" s="161" t="s">
        <v>431</v>
      </c>
      <c r="AT265" s="161" t="s">
        <v>229</v>
      </c>
      <c r="AU265" s="161" t="s">
        <v>83</v>
      </c>
      <c r="AY265" s="14" t="s">
        <v>226</v>
      </c>
      <c r="BE265" s="162">
        <f t="shared" si="74"/>
        <v>0</v>
      </c>
      <c r="BF265" s="162">
        <f t="shared" si="75"/>
        <v>204.16</v>
      </c>
      <c r="BG265" s="162">
        <f t="shared" si="76"/>
        <v>0</v>
      </c>
      <c r="BH265" s="162">
        <f t="shared" si="77"/>
        <v>0</v>
      </c>
      <c r="BI265" s="162">
        <f t="shared" si="78"/>
        <v>0</v>
      </c>
      <c r="BJ265" s="14" t="s">
        <v>83</v>
      </c>
      <c r="BK265" s="162">
        <f t="shared" si="79"/>
        <v>204.16</v>
      </c>
      <c r="BL265" s="14" t="s">
        <v>431</v>
      </c>
      <c r="BM265" s="161" t="s">
        <v>726</v>
      </c>
    </row>
    <row r="266" spans="1:65" s="2" customFormat="1" ht="16.5" customHeight="1">
      <c r="A266" s="26"/>
      <c r="B266" s="149"/>
      <c r="C266" s="167" t="s">
        <v>727</v>
      </c>
      <c r="D266" s="167" t="s">
        <v>362</v>
      </c>
      <c r="E266" s="168" t="s">
        <v>1393</v>
      </c>
      <c r="F266" s="169" t="s">
        <v>1394</v>
      </c>
      <c r="G266" s="170" t="s">
        <v>269</v>
      </c>
      <c r="H266" s="171">
        <v>29</v>
      </c>
      <c r="I266" s="172">
        <v>46.6</v>
      </c>
      <c r="J266" s="172">
        <f t="shared" si="70"/>
        <v>1351.4</v>
      </c>
      <c r="K266" s="173"/>
      <c r="L266" s="174"/>
      <c r="M266" s="175" t="s">
        <v>1</v>
      </c>
      <c r="N266" s="176" t="s">
        <v>37</v>
      </c>
      <c r="O266" s="159">
        <v>0</v>
      </c>
      <c r="P266" s="159">
        <f t="shared" si="71"/>
        <v>0</v>
      </c>
      <c r="Q266" s="159">
        <v>0</v>
      </c>
      <c r="R266" s="159">
        <f t="shared" si="72"/>
        <v>0</v>
      </c>
      <c r="S266" s="159">
        <v>0</v>
      </c>
      <c r="T266" s="160">
        <f t="shared" si="73"/>
        <v>0</v>
      </c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R266" s="161" t="s">
        <v>768</v>
      </c>
      <c r="AT266" s="161" t="s">
        <v>362</v>
      </c>
      <c r="AU266" s="161" t="s">
        <v>83</v>
      </c>
      <c r="AY266" s="14" t="s">
        <v>226</v>
      </c>
      <c r="BE266" s="162">
        <f t="shared" si="74"/>
        <v>0</v>
      </c>
      <c r="BF266" s="162">
        <f t="shared" si="75"/>
        <v>1351.4</v>
      </c>
      <c r="BG266" s="162">
        <f t="shared" si="76"/>
        <v>0</v>
      </c>
      <c r="BH266" s="162">
        <f t="shared" si="77"/>
        <v>0</v>
      </c>
      <c r="BI266" s="162">
        <f t="shared" si="78"/>
        <v>0</v>
      </c>
      <c r="BJ266" s="14" t="s">
        <v>83</v>
      </c>
      <c r="BK266" s="162">
        <f t="shared" si="79"/>
        <v>1351.4</v>
      </c>
      <c r="BL266" s="14" t="s">
        <v>431</v>
      </c>
      <c r="BM266" s="161" t="s">
        <v>730</v>
      </c>
    </row>
    <row r="267" spans="1:65" s="2" customFormat="1" ht="24.2" customHeight="1">
      <c r="A267" s="26"/>
      <c r="B267" s="149"/>
      <c r="C267" s="150" t="s">
        <v>523</v>
      </c>
      <c r="D267" s="150" t="s">
        <v>229</v>
      </c>
      <c r="E267" s="151" t="s">
        <v>1395</v>
      </c>
      <c r="F267" s="152" t="s">
        <v>1396</v>
      </c>
      <c r="G267" s="153" t="s">
        <v>269</v>
      </c>
      <c r="H267" s="154">
        <v>2</v>
      </c>
      <c r="I267" s="155">
        <v>22.36</v>
      </c>
      <c r="J267" s="155">
        <f t="shared" si="70"/>
        <v>44.72</v>
      </c>
      <c r="K267" s="156"/>
      <c r="L267" s="27"/>
      <c r="M267" s="157" t="s">
        <v>1</v>
      </c>
      <c r="N267" s="158" t="s">
        <v>37</v>
      </c>
      <c r="O267" s="159">
        <v>0</v>
      </c>
      <c r="P267" s="159">
        <f t="shared" si="71"/>
        <v>0</v>
      </c>
      <c r="Q267" s="159">
        <v>0</v>
      </c>
      <c r="R267" s="159">
        <f t="shared" si="72"/>
        <v>0</v>
      </c>
      <c r="S267" s="159">
        <v>0</v>
      </c>
      <c r="T267" s="160">
        <f t="shared" si="73"/>
        <v>0</v>
      </c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R267" s="161" t="s">
        <v>431</v>
      </c>
      <c r="AT267" s="161" t="s">
        <v>229</v>
      </c>
      <c r="AU267" s="161" t="s">
        <v>83</v>
      </c>
      <c r="AY267" s="14" t="s">
        <v>226</v>
      </c>
      <c r="BE267" s="162">
        <f t="shared" si="74"/>
        <v>0</v>
      </c>
      <c r="BF267" s="162">
        <f t="shared" si="75"/>
        <v>44.72</v>
      </c>
      <c r="BG267" s="162">
        <f t="shared" si="76"/>
        <v>0</v>
      </c>
      <c r="BH267" s="162">
        <f t="shared" si="77"/>
        <v>0</v>
      </c>
      <c r="BI267" s="162">
        <f t="shared" si="78"/>
        <v>0</v>
      </c>
      <c r="BJ267" s="14" t="s">
        <v>83</v>
      </c>
      <c r="BK267" s="162">
        <f t="shared" si="79"/>
        <v>44.72</v>
      </c>
      <c r="BL267" s="14" t="s">
        <v>431</v>
      </c>
      <c r="BM267" s="161" t="s">
        <v>733</v>
      </c>
    </row>
    <row r="268" spans="1:65" s="2" customFormat="1" ht="16.5" customHeight="1">
      <c r="A268" s="26"/>
      <c r="B268" s="149"/>
      <c r="C268" s="167" t="s">
        <v>734</v>
      </c>
      <c r="D268" s="167" t="s">
        <v>362</v>
      </c>
      <c r="E268" s="168" t="s">
        <v>1397</v>
      </c>
      <c r="F268" s="169" t="s">
        <v>1398</v>
      </c>
      <c r="G268" s="170" t="s">
        <v>269</v>
      </c>
      <c r="H268" s="171">
        <v>2</v>
      </c>
      <c r="I268" s="172">
        <v>227.7</v>
      </c>
      <c r="J268" s="172">
        <f t="shared" si="70"/>
        <v>455.4</v>
      </c>
      <c r="K268" s="173"/>
      <c r="L268" s="174"/>
      <c r="M268" s="175" t="s">
        <v>1</v>
      </c>
      <c r="N268" s="176" t="s">
        <v>37</v>
      </c>
      <c r="O268" s="159">
        <v>0</v>
      </c>
      <c r="P268" s="159">
        <f t="shared" si="71"/>
        <v>0</v>
      </c>
      <c r="Q268" s="159">
        <v>0</v>
      </c>
      <c r="R268" s="159">
        <f t="shared" si="72"/>
        <v>0</v>
      </c>
      <c r="S268" s="159">
        <v>0</v>
      </c>
      <c r="T268" s="160">
        <f t="shared" si="73"/>
        <v>0</v>
      </c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R268" s="161" t="s">
        <v>768</v>
      </c>
      <c r="AT268" s="161" t="s">
        <v>362</v>
      </c>
      <c r="AU268" s="161" t="s">
        <v>83</v>
      </c>
      <c r="AY268" s="14" t="s">
        <v>226</v>
      </c>
      <c r="BE268" s="162">
        <f t="shared" si="74"/>
        <v>0</v>
      </c>
      <c r="BF268" s="162">
        <f t="shared" si="75"/>
        <v>455.4</v>
      </c>
      <c r="BG268" s="162">
        <f t="shared" si="76"/>
        <v>0</v>
      </c>
      <c r="BH268" s="162">
        <f t="shared" si="77"/>
        <v>0</v>
      </c>
      <c r="BI268" s="162">
        <f t="shared" si="78"/>
        <v>0</v>
      </c>
      <c r="BJ268" s="14" t="s">
        <v>83</v>
      </c>
      <c r="BK268" s="162">
        <f t="shared" si="79"/>
        <v>455.4</v>
      </c>
      <c r="BL268" s="14" t="s">
        <v>431</v>
      </c>
      <c r="BM268" s="161" t="s">
        <v>737</v>
      </c>
    </row>
    <row r="269" spans="1:65" s="2" customFormat="1" ht="16.5" customHeight="1">
      <c r="A269" s="26"/>
      <c r="B269" s="149"/>
      <c r="C269" s="150" t="s">
        <v>526</v>
      </c>
      <c r="D269" s="150" t="s">
        <v>229</v>
      </c>
      <c r="E269" s="151" t="s">
        <v>1399</v>
      </c>
      <c r="F269" s="152" t="s">
        <v>1400</v>
      </c>
      <c r="G269" s="153" t="s">
        <v>269</v>
      </c>
      <c r="H269" s="154">
        <v>2</v>
      </c>
      <c r="I269" s="155">
        <v>5.6</v>
      </c>
      <c r="J269" s="155">
        <f t="shared" si="70"/>
        <v>11.2</v>
      </c>
      <c r="K269" s="156"/>
      <c r="L269" s="27"/>
      <c r="M269" s="157" t="s">
        <v>1</v>
      </c>
      <c r="N269" s="158" t="s">
        <v>37</v>
      </c>
      <c r="O269" s="159">
        <v>0</v>
      </c>
      <c r="P269" s="159">
        <f t="shared" si="71"/>
        <v>0</v>
      </c>
      <c r="Q269" s="159">
        <v>0</v>
      </c>
      <c r="R269" s="159">
        <f t="shared" si="72"/>
        <v>0</v>
      </c>
      <c r="S269" s="159">
        <v>0</v>
      </c>
      <c r="T269" s="160">
        <f t="shared" si="73"/>
        <v>0</v>
      </c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R269" s="161" t="s">
        <v>431</v>
      </c>
      <c r="AT269" s="161" t="s">
        <v>229</v>
      </c>
      <c r="AU269" s="161" t="s">
        <v>83</v>
      </c>
      <c r="AY269" s="14" t="s">
        <v>226</v>
      </c>
      <c r="BE269" s="162">
        <f t="shared" si="74"/>
        <v>0</v>
      </c>
      <c r="BF269" s="162">
        <f t="shared" si="75"/>
        <v>11.2</v>
      </c>
      <c r="BG269" s="162">
        <f t="shared" si="76"/>
        <v>0</v>
      </c>
      <c r="BH269" s="162">
        <f t="shared" si="77"/>
        <v>0</v>
      </c>
      <c r="BI269" s="162">
        <f t="shared" si="78"/>
        <v>0</v>
      </c>
      <c r="BJ269" s="14" t="s">
        <v>83</v>
      </c>
      <c r="BK269" s="162">
        <f t="shared" si="79"/>
        <v>11.2</v>
      </c>
      <c r="BL269" s="14" t="s">
        <v>431</v>
      </c>
      <c r="BM269" s="161" t="s">
        <v>740</v>
      </c>
    </row>
    <row r="270" spans="1:65" s="2" customFormat="1" ht="16.5" customHeight="1">
      <c r="A270" s="26"/>
      <c r="B270" s="149"/>
      <c r="C270" s="167" t="s">
        <v>741</v>
      </c>
      <c r="D270" s="167" t="s">
        <v>362</v>
      </c>
      <c r="E270" s="168" t="s">
        <v>1401</v>
      </c>
      <c r="F270" s="169" t="s">
        <v>1402</v>
      </c>
      <c r="G270" s="170" t="s">
        <v>269</v>
      </c>
      <c r="H270" s="171">
        <v>2</v>
      </c>
      <c r="I270" s="172">
        <v>184.8</v>
      </c>
      <c r="J270" s="172">
        <f t="shared" si="70"/>
        <v>369.6</v>
      </c>
      <c r="K270" s="173"/>
      <c r="L270" s="174"/>
      <c r="M270" s="175" t="s">
        <v>1</v>
      </c>
      <c r="N270" s="176" t="s">
        <v>37</v>
      </c>
      <c r="O270" s="159">
        <v>0</v>
      </c>
      <c r="P270" s="159">
        <f t="shared" si="71"/>
        <v>0</v>
      </c>
      <c r="Q270" s="159">
        <v>0</v>
      </c>
      <c r="R270" s="159">
        <f t="shared" si="72"/>
        <v>0</v>
      </c>
      <c r="S270" s="159">
        <v>0</v>
      </c>
      <c r="T270" s="160">
        <f t="shared" si="73"/>
        <v>0</v>
      </c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R270" s="161" t="s">
        <v>768</v>
      </c>
      <c r="AT270" s="161" t="s">
        <v>362</v>
      </c>
      <c r="AU270" s="161" t="s">
        <v>83</v>
      </c>
      <c r="AY270" s="14" t="s">
        <v>226</v>
      </c>
      <c r="BE270" s="162">
        <f t="shared" si="74"/>
        <v>0</v>
      </c>
      <c r="BF270" s="162">
        <f t="shared" si="75"/>
        <v>369.6</v>
      </c>
      <c r="BG270" s="162">
        <f t="shared" si="76"/>
        <v>0</v>
      </c>
      <c r="BH270" s="162">
        <f t="shared" si="77"/>
        <v>0</v>
      </c>
      <c r="BI270" s="162">
        <f t="shared" si="78"/>
        <v>0</v>
      </c>
      <c r="BJ270" s="14" t="s">
        <v>83</v>
      </c>
      <c r="BK270" s="162">
        <f t="shared" si="79"/>
        <v>369.6</v>
      </c>
      <c r="BL270" s="14" t="s">
        <v>431</v>
      </c>
      <c r="BM270" s="161" t="s">
        <v>744</v>
      </c>
    </row>
    <row r="271" spans="1:65" s="12" customFormat="1" ht="25.9" customHeight="1">
      <c r="B271" s="137"/>
      <c r="D271" s="138" t="s">
        <v>70</v>
      </c>
      <c r="E271" s="139" t="s">
        <v>1403</v>
      </c>
      <c r="F271" s="139" t="s">
        <v>1404</v>
      </c>
      <c r="J271" s="140">
        <f>BK271</f>
        <v>2073.5</v>
      </c>
      <c r="L271" s="137"/>
      <c r="M271" s="141"/>
      <c r="N271" s="142"/>
      <c r="O271" s="142"/>
      <c r="P271" s="143">
        <f>SUM(P272:P280)</f>
        <v>0</v>
      </c>
      <c r="Q271" s="142"/>
      <c r="R271" s="143">
        <f>SUM(R272:R280)</f>
        <v>0</v>
      </c>
      <c r="S271" s="142"/>
      <c r="T271" s="144">
        <f>SUM(T272:T280)</f>
        <v>0</v>
      </c>
      <c r="AR271" s="138" t="s">
        <v>233</v>
      </c>
      <c r="AT271" s="145" t="s">
        <v>70</v>
      </c>
      <c r="AU271" s="145" t="s">
        <v>71</v>
      </c>
      <c r="AY271" s="138" t="s">
        <v>226</v>
      </c>
      <c r="BK271" s="146">
        <f>SUM(BK272:BK280)</f>
        <v>2073.5</v>
      </c>
    </row>
    <row r="272" spans="1:65" s="2" customFormat="1" ht="33" customHeight="1">
      <c r="A272" s="26"/>
      <c r="B272" s="149"/>
      <c r="C272" s="150" t="s">
        <v>530</v>
      </c>
      <c r="D272" s="150" t="s">
        <v>229</v>
      </c>
      <c r="E272" s="151" t="s">
        <v>1405</v>
      </c>
      <c r="F272" s="152" t="s">
        <v>1406</v>
      </c>
      <c r="G272" s="153" t="s">
        <v>1407</v>
      </c>
      <c r="H272" s="154">
        <v>16</v>
      </c>
      <c r="I272" s="155">
        <v>15.95</v>
      </c>
      <c r="J272" s="155">
        <f t="shared" ref="J272:J280" si="80">ROUND(I272*H272,2)</f>
        <v>255.2</v>
      </c>
      <c r="K272" s="156"/>
      <c r="L272" s="27"/>
      <c r="M272" s="157" t="s">
        <v>1</v>
      </c>
      <c r="N272" s="158" t="s">
        <v>37</v>
      </c>
      <c r="O272" s="159">
        <v>0</v>
      </c>
      <c r="P272" s="159">
        <f t="shared" ref="P272:P280" si="81">O272*H272</f>
        <v>0</v>
      </c>
      <c r="Q272" s="159">
        <v>0</v>
      </c>
      <c r="R272" s="159">
        <f t="shared" ref="R272:R280" si="82">Q272*H272</f>
        <v>0</v>
      </c>
      <c r="S272" s="159">
        <v>0</v>
      </c>
      <c r="T272" s="160">
        <f t="shared" ref="T272:T280" si="83">S272*H272</f>
        <v>0</v>
      </c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R272" s="161" t="s">
        <v>1408</v>
      </c>
      <c r="AT272" s="161" t="s">
        <v>229</v>
      </c>
      <c r="AU272" s="161" t="s">
        <v>78</v>
      </c>
      <c r="AY272" s="14" t="s">
        <v>226</v>
      </c>
      <c r="BE272" s="162">
        <f t="shared" ref="BE272:BE280" si="84">IF(N272="základná",J272,0)</f>
        <v>0</v>
      </c>
      <c r="BF272" s="162">
        <f t="shared" ref="BF272:BF280" si="85">IF(N272="znížená",J272,0)</f>
        <v>255.2</v>
      </c>
      <c r="BG272" s="162">
        <f t="shared" ref="BG272:BG280" si="86">IF(N272="zákl. prenesená",J272,0)</f>
        <v>0</v>
      </c>
      <c r="BH272" s="162">
        <f t="shared" ref="BH272:BH280" si="87">IF(N272="zníž. prenesená",J272,0)</f>
        <v>0</v>
      </c>
      <c r="BI272" s="162">
        <f t="shared" ref="BI272:BI280" si="88">IF(N272="nulová",J272,0)</f>
        <v>0</v>
      </c>
      <c r="BJ272" s="14" t="s">
        <v>83</v>
      </c>
      <c r="BK272" s="162">
        <f t="shared" ref="BK272:BK280" si="89">ROUND(I272*H272,2)</f>
        <v>255.2</v>
      </c>
      <c r="BL272" s="14" t="s">
        <v>1408</v>
      </c>
      <c r="BM272" s="161" t="s">
        <v>747</v>
      </c>
    </row>
    <row r="273" spans="1:65" s="2" customFormat="1" ht="24.2" customHeight="1">
      <c r="A273" s="26"/>
      <c r="B273" s="149"/>
      <c r="C273" s="150" t="s">
        <v>748</v>
      </c>
      <c r="D273" s="150" t="s">
        <v>229</v>
      </c>
      <c r="E273" s="151" t="s">
        <v>1409</v>
      </c>
      <c r="F273" s="152" t="s">
        <v>1410</v>
      </c>
      <c r="G273" s="153" t="s">
        <v>269</v>
      </c>
      <c r="H273" s="154">
        <v>2</v>
      </c>
      <c r="I273" s="155">
        <v>39.6</v>
      </c>
      <c r="J273" s="155">
        <f t="shared" si="80"/>
        <v>79.2</v>
      </c>
      <c r="K273" s="156"/>
      <c r="L273" s="27"/>
      <c r="M273" s="157" t="s">
        <v>1</v>
      </c>
      <c r="N273" s="158" t="s">
        <v>37</v>
      </c>
      <c r="O273" s="159">
        <v>0</v>
      </c>
      <c r="P273" s="159">
        <f t="shared" si="81"/>
        <v>0</v>
      </c>
      <c r="Q273" s="159">
        <v>0</v>
      </c>
      <c r="R273" s="159">
        <f t="shared" si="82"/>
        <v>0</v>
      </c>
      <c r="S273" s="159">
        <v>0</v>
      </c>
      <c r="T273" s="160">
        <f t="shared" si="83"/>
        <v>0</v>
      </c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R273" s="161" t="s">
        <v>1408</v>
      </c>
      <c r="AT273" s="161" t="s">
        <v>229</v>
      </c>
      <c r="AU273" s="161" t="s">
        <v>78</v>
      </c>
      <c r="AY273" s="14" t="s">
        <v>226</v>
      </c>
      <c r="BE273" s="162">
        <f t="shared" si="84"/>
        <v>0</v>
      </c>
      <c r="BF273" s="162">
        <f t="shared" si="85"/>
        <v>79.2</v>
      </c>
      <c r="BG273" s="162">
        <f t="shared" si="86"/>
        <v>0</v>
      </c>
      <c r="BH273" s="162">
        <f t="shared" si="87"/>
        <v>0</v>
      </c>
      <c r="BI273" s="162">
        <f t="shared" si="88"/>
        <v>0</v>
      </c>
      <c r="BJ273" s="14" t="s">
        <v>83</v>
      </c>
      <c r="BK273" s="162">
        <f t="shared" si="89"/>
        <v>79.2</v>
      </c>
      <c r="BL273" s="14" t="s">
        <v>1408</v>
      </c>
      <c r="BM273" s="161" t="s">
        <v>751</v>
      </c>
    </row>
    <row r="274" spans="1:65" s="2" customFormat="1" ht="16.5" customHeight="1">
      <c r="A274" s="26"/>
      <c r="B274" s="149"/>
      <c r="C274" s="150" t="s">
        <v>533</v>
      </c>
      <c r="D274" s="150" t="s">
        <v>229</v>
      </c>
      <c r="E274" s="151" t="s">
        <v>1411</v>
      </c>
      <c r="F274" s="152" t="s">
        <v>1412</v>
      </c>
      <c r="G274" s="153" t="s">
        <v>269</v>
      </c>
      <c r="H274" s="154">
        <v>2</v>
      </c>
      <c r="I274" s="155">
        <v>59.4</v>
      </c>
      <c r="J274" s="155">
        <f t="shared" si="80"/>
        <v>118.8</v>
      </c>
      <c r="K274" s="156"/>
      <c r="L274" s="27"/>
      <c r="M274" s="157" t="s">
        <v>1</v>
      </c>
      <c r="N274" s="158" t="s">
        <v>37</v>
      </c>
      <c r="O274" s="159">
        <v>0</v>
      </c>
      <c r="P274" s="159">
        <f t="shared" si="81"/>
        <v>0</v>
      </c>
      <c r="Q274" s="159">
        <v>0</v>
      </c>
      <c r="R274" s="159">
        <f t="shared" si="82"/>
        <v>0</v>
      </c>
      <c r="S274" s="159">
        <v>0</v>
      </c>
      <c r="T274" s="160">
        <f t="shared" si="83"/>
        <v>0</v>
      </c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R274" s="161" t="s">
        <v>1408</v>
      </c>
      <c r="AT274" s="161" t="s">
        <v>229</v>
      </c>
      <c r="AU274" s="161" t="s">
        <v>78</v>
      </c>
      <c r="AY274" s="14" t="s">
        <v>226</v>
      </c>
      <c r="BE274" s="162">
        <f t="shared" si="84"/>
        <v>0</v>
      </c>
      <c r="BF274" s="162">
        <f t="shared" si="85"/>
        <v>118.8</v>
      </c>
      <c r="BG274" s="162">
        <f t="shared" si="86"/>
        <v>0</v>
      </c>
      <c r="BH274" s="162">
        <f t="shared" si="87"/>
        <v>0</v>
      </c>
      <c r="BI274" s="162">
        <f t="shared" si="88"/>
        <v>0</v>
      </c>
      <c r="BJ274" s="14" t="s">
        <v>83</v>
      </c>
      <c r="BK274" s="162">
        <f t="shared" si="89"/>
        <v>118.8</v>
      </c>
      <c r="BL274" s="14" t="s">
        <v>1408</v>
      </c>
      <c r="BM274" s="161" t="s">
        <v>754</v>
      </c>
    </row>
    <row r="275" spans="1:65" s="2" customFormat="1" ht="24.2" customHeight="1">
      <c r="A275" s="26"/>
      <c r="B275" s="149"/>
      <c r="C275" s="150" t="s">
        <v>755</v>
      </c>
      <c r="D275" s="150" t="s">
        <v>229</v>
      </c>
      <c r="E275" s="151" t="s">
        <v>1413</v>
      </c>
      <c r="F275" s="152" t="s">
        <v>1414</v>
      </c>
      <c r="G275" s="153" t="s">
        <v>269</v>
      </c>
      <c r="H275" s="154">
        <v>2</v>
      </c>
      <c r="I275" s="155">
        <v>72.599999999999994</v>
      </c>
      <c r="J275" s="155">
        <f t="shared" si="80"/>
        <v>145.19999999999999</v>
      </c>
      <c r="K275" s="156"/>
      <c r="L275" s="27"/>
      <c r="M275" s="157" t="s">
        <v>1</v>
      </c>
      <c r="N275" s="158" t="s">
        <v>37</v>
      </c>
      <c r="O275" s="159">
        <v>0</v>
      </c>
      <c r="P275" s="159">
        <f t="shared" si="81"/>
        <v>0</v>
      </c>
      <c r="Q275" s="159">
        <v>0</v>
      </c>
      <c r="R275" s="159">
        <f t="shared" si="82"/>
        <v>0</v>
      </c>
      <c r="S275" s="159">
        <v>0</v>
      </c>
      <c r="T275" s="160">
        <f t="shared" si="83"/>
        <v>0</v>
      </c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R275" s="161" t="s">
        <v>1408</v>
      </c>
      <c r="AT275" s="161" t="s">
        <v>229</v>
      </c>
      <c r="AU275" s="161" t="s">
        <v>78</v>
      </c>
      <c r="AY275" s="14" t="s">
        <v>226</v>
      </c>
      <c r="BE275" s="162">
        <f t="shared" si="84"/>
        <v>0</v>
      </c>
      <c r="BF275" s="162">
        <f t="shared" si="85"/>
        <v>145.19999999999999</v>
      </c>
      <c r="BG275" s="162">
        <f t="shared" si="86"/>
        <v>0</v>
      </c>
      <c r="BH275" s="162">
        <f t="shared" si="87"/>
        <v>0</v>
      </c>
      <c r="BI275" s="162">
        <f t="shared" si="88"/>
        <v>0</v>
      </c>
      <c r="BJ275" s="14" t="s">
        <v>83</v>
      </c>
      <c r="BK275" s="162">
        <f t="shared" si="89"/>
        <v>145.19999999999999</v>
      </c>
      <c r="BL275" s="14" t="s">
        <v>1408</v>
      </c>
      <c r="BM275" s="161" t="s">
        <v>758</v>
      </c>
    </row>
    <row r="276" spans="1:65" s="2" customFormat="1" ht="24.2" customHeight="1">
      <c r="A276" s="26"/>
      <c r="B276" s="149"/>
      <c r="C276" s="150" t="s">
        <v>537</v>
      </c>
      <c r="D276" s="150" t="s">
        <v>229</v>
      </c>
      <c r="E276" s="151" t="s">
        <v>1415</v>
      </c>
      <c r="F276" s="152" t="s">
        <v>1416</v>
      </c>
      <c r="G276" s="153" t="s">
        <v>269</v>
      </c>
      <c r="H276" s="154">
        <v>2</v>
      </c>
      <c r="I276" s="155">
        <v>217.8</v>
      </c>
      <c r="J276" s="155">
        <f t="shared" si="80"/>
        <v>435.6</v>
      </c>
      <c r="K276" s="156"/>
      <c r="L276" s="27"/>
      <c r="M276" s="157" t="s">
        <v>1</v>
      </c>
      <c r="N276" s="158" t="s">
        <v>37</v>
      </c>
      <c r="O276" s="159">
        <v>0</v>
      </c>
      <c r="P276" s="159">
        <f t="shared" si="81"/>
        <v>0</v>
      </c>
      <c r="Q276" s="159">
        <v>0</v>
      </c>
      <c r="R276" s="159">
        <f t="shared" si="82"/>
        <v>0</v>
      </c>
      <c r="S276" s="159">
        <v>0</v>
      </c>
      <c r="T276" s="160">
        <f t="shared" si="83"/>
        <v>0</v>
      </c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R276" s="161" t="s">
        <v>1408</v>
      </c>
      <c r="AT276" s="161" t="s">
        <v>229</v>
      </c>
      <c r="AU276" s="161" t="s">
        <v>78</v>
      </c>
      <c r="AY276" s="14" t="s">
        <v>226</v>
      </c>
      <c r="BE276" s="162">
        <f t="shared" si="84"/>
        <v>0</v>
      </c>
      <c r="BF276" s="162">
        <f t="shared" si="85"/>
        <v>435.6</v>
      </c>
      <c r="BG276" s="162">
        <f t="shared" si="86"/>
        <v>0</v>
      </c>
      <c r="BH276" s="162">
        <f t="shared" si="87"/>
        <v>0</v>
      </c>
      <c r="BI276" s="162">
        <f t="shared" si="88"/>
        <v>0</v>
      </c>
      <c r="BJ276" s="14" t="s">
        <v>83</v>
      </c>
      <c r="BK276" s="162">
        <f t="shared" si="89"/>
        <v>435.6</v>
      </c>
      <c r="BL276" s="14" t="s">
        <v>1408</v>
      </c>
      <c r="BM276" s="161" t="s">
        <v>761</v>
      </c>
    </row>
    <row r="277" spans="1:65" s="2" customFormat="1" ht="21.75" customHeight="1">
      <c r="A277" s="26"/>
      <c r="B277" s="149"/>
      <c r="C277" s="150" t="s">
        <v>762</v>
      </c>
      <c r="D277" s="150" t="s">
        <v>229</v>
      </c>
      <c r="E277" s="151" t="s">
        <v>1417</v>
      </c>
      <c r="F277" s="152" t="s">
        <v>1418</v>
      </c>
      <c r="G277" s="153" t="s">
        <v>269</v>
      </c>
      <c r="H277" s="154">
        <v>2</v>
      </c>
      <c r="I277" s="155">
        <v>253</v>
      </c>
      <c r="J277" s="155">
        <f t="shared" si="80"/>
        <v>506</v>
      </c>
      <c r="K277" s="156"/>
      <c r="L277" s="27"/>
      <c r="M277" s="157" t="s">
        <v>1</v>
      </c>
      <c r="N277" s="158" t="s">
        <v>37</v>
      </c>
      <c r="O277" s="159">
        <v>0</v>
      </c>
      <c r="P277" s="159">
        <f t="shared" si="81"/>
        <v>0</v>
      </c>
      <c r="Q277" s="159">
        <v>0</v>
      </c>
      <c r="R277" s="159">
        <f t="shared" si="82"/>
        <v>0</v>
      </c>
      <c r="S277" s="159">
        <v>0</v>
      </c>
      <c r="T277" s="160">
        <f t="shared" si="83"/>
        <v>0</v>
      </c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R277" s="161" t="s">
        <v>1408</v>
      </c>
      <c r="AT277" s="161" t="s">
        <v>229</v>
      </c>
      <c r="AU277" s="161" t="s">
        <v>78</v>
      </c>
      <c r="AY277" s="14" t="s">
        <v>226</v>
      </c>
      <c r="BE277" s="162">
        <f t="shared" si="84"/>
        <v>0</v>
      </c>
      <c r="BF277" s="162">
        <f t="shared" si="85"/>
        <v>506</v>
      </c>
      <c r="BG277" s="162">
        <f t="shared" si="86"/>
        <v>0</v>
      </c>
      <c r="BH277" s="162">
        <f t="shared" si="87"/>
        <v>0</v>
      </c>
      <c r="BI277" s="162">
        <f t="shared" si="88"/>
        <v>0</v>
      </c>
      <c r="BJ277" s="14" t="s">
        <v>83</v>
      </c>
      <c r="BK277" s="162">
        <f t="shared" si="89"/>
        <v>506</v>
      </c>
      <c r="BL277" s="14" t="s">
        <v>1408</v>
      </c>
      <c r="BM277" s="161" t="s">
        <v>765</v>
      </c>
    </row>
    <row r="278" spans="1:65" s="2" customFormat="1" ht="16.5" customHeight="1">
      <c r="A278" s="26"/>
      <c r="B278" s="149"/>
      <c r="C278" s="150" t="s">
        <v>540</v>
      </c>
      <c r="D278" s="150" t="s">
        <v>229</v>
      </c>
      <c r="E278" s="151" t="s">
        <v>1419</v>
      </c>
      <c r="F278" s="152" t="s">
        <v>1420</v>
      </c>
      <c r="G278" s="153" t="s">
        <v>269</v>
      </c>
      <c r="H278" s="154">
        <v>1</v>
      </c>
      <c r="I278" s="155">
        <v>27.5</v>
      </c>
      <c r="J278" s="155">
        <f t="shared" si="80"/>
        <v>27.5</v>
      </c>
      <c r="K278" s="156"/>
      <c r="L278" s="27"/>
      <c r="M278" s="157" t="s">
        <v>1</v>
      </c>
      <c r="N278" s="158" t="s">
        <v>37</v>
      </c>
      <c r="O278" s="159">
        <v>0</v>
      </c>
      <c r="P278" s="159">
        <f t="shared" si="81"/>
        <v>0</v>
      </c>
      <c r="Q278" s="159">
        <v>0</v>
      </c>
      <c r="R278" s="159">
        <f t="shared" si="82"/>
        <v>0</v>
      </c>
      <c r="S278" s="159">
        <v>0</v>
      </c>
      <c r="T278" s="160">
        <f t="shared" si="83"/>
        <v>0</v>
      </c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R278" s="161" t="s">
        <v>1408</v>
      </c>
      <c r="AT278" s="161" t="s">
        <v>229</v>
      </c>
      <c r="AU278" s="161" t="s">
        <v>78</v>
      </c>
      <c r="AY278" s="14" t="s">
        <v>226</v>
      </c>
      <c r="BE278" s="162">
        <f t="shared" si="84"/>
        <v>0</v>
      </c>
      <c r="BF278" s="162">
        <f t="shared" si="85"/>
        <v>27.5</v>
      </c>
      <c r="BG278" s="162">
        <f t="shared" si="86"/>
        <v>0</v>
      </c>
      <c r="BH278" s="162">
        <f t="shared" si="87"/>
        <v>0</v>
      </c>
      <c r="BI278" s="162">
        <f t="shared" si="88"/>
        <v>0</v>
      </c>
      <c r="BJ278" s="14" t="s">
        <v>83</v>
      </c>
      <c r="BK278" s="162">
        <f t="shared" si="89"/>
        <v>27.5</v>
      </c>
      <c r="BL278" s="14" t="s">
        <v>1408</v>
      </c>
      <c r="BM278" s="161" t="s">
        <v>768</v>
      </c>
    </row>
    <row r="279" spans="1:65" s="2" customFormat="1" ht="16.5" customHeight="1">
      <c r="A279" s="26"/>
      <c r="B279" s="149"/>
      <c r="C279" s="150" t="s">
        <v>769</v>
      </c>
      <c r="D279" s="150" t="s">
        <v>229</v>
      </c>
      <c r="E279" s="151" t="s">
        <v>1421</v>
      </c>
      <c r="F279" s="152" t="s">
        <v>1422</v>
      </c>
      <c r="G279" s="153" t="s">
        <v>269</v>
      </c>
      <c r="H279" s="154">
        <v>1</v>
      </c>
      <c r="I279" s="155">
        <v>110</v>
      </c>
      <c r="J279" s="155">
        <f t="shared" si="80"/>
        <v>110</v>
      </c>
      <c r="K279" s="156"/>
      <c r="L279" s="27"/>
      <c r="M279" s="157" t="s">
        <v>1</v>
      </c>
      <c r="N279" s="158" t="s">
        <v>37</v>
      </c>
      <c r="O279" s="159">
        <v>0</v>
      </c>
      <c r="P279" s="159">
        <f t="shared" si="81"/>
        <v>0</v>
      </c>
      <c r="Q279" s="159">
        <v>0</v>
      </c>
      <c r="R279" s="159">
        <f t="shared" si="82"/>
        <v>0</v>
      </c>
      <c r="S279" s="159">
        <v>0</v>
      </c>
      <c r="T279" s="160">
        <f t="shared" si="83"/>
        <v>0</v>
      </c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R279" s="161" t="s">
        <v>1408</v>
      </c>
      <c r="AT279" s="161" t="s">
        <v>229</v>
      </c>
      <c r="AU279" s="161" t="s">
        <v>78</v>
      </c>
      <c r="AY279" s="14" t="s">
        <v>226</v>
      </c>
      <c r="BE279" s="162">
        <f t="shared" si="84"/>
        <v>0</v>
      </c>
      <c r="BF279" s="162">
        <f t="shared" si="85"/>
        <v>110</v>
      </c>
      <c r="BG279" s="162">
        <f t="shared" si="86"/>
        <v>0</v>
      </c>
      <c r="BH279" s="162">
        <f t="shared" si="87"/>
        <v>0</v>
      </c>
      <c r="BI279" s="162">
        <f t="shared" si="88"/>
        <v>0</v>
      </c>
      <c r="BJ279" s="14" t="s">
        <v>83</v>
      </c>
      <c r="BK279" s="162">
        <f t="shared" si="89"/>
        <v>110</v>
      </c>
      <c r="BL279" s="14" t="s">
        <v>1408</v>
      </c>
      <c r="BM279" s="161" t="s">
        <v>772</v>
      </c>
    </row>
    <row r="280" spans="1:65" s="2" customFormat="1" ht="24.2" customHeight="1">
      <c r="A280" s="26"/>
      <c r="B280" s="149"/>
      <c r="C280" s="150" t="s">
        <v>544</v>
      </c>
      <c r="D280" s="150" t="s">
        <v>229</v>
      </c>
      <c r="E280" s="151" t="s">
        <v>1423</v>
      </c>
      <c r="F280" s="152" t="s">
        <v>1424</v>
      </c>
      <c r="G280" s="153" t="s">
        <v>269</v>
      </c>
      <c r="H280" s="154">
        <v>1</v>
      </c>
      <c r="I280" s="155">
        <v>396</v>
      </c>
      <c r="J280" s="155">
        <f t="shared" si="80"/>
        <v>396</v>
      </c>
      <c r="K280" s="156"/>
      <c r="L280" s="27"/>
      <c r="M280" s="163" t="s">
        <v>1</v>
      </c>
      <c r="N280" s="164" t="s">
        <v>37</v>
      </c>
      <c r="O280" s="165">
        <v>0</v>
      </c>
      <c r="P280" s="165">
        <f t="shared" si="81"/>
        <v>0</v>
      </c>
      <c r="Q280" s="165">
        <v>0</v>
      </c>
      <c r="R280" s="165">
        <f t="shared" si="82"/>
        <v>0</v>
      </c>
      <c r="S280" s="165">
        <v>0</v>
      </c>
      <c r="T280" s="166">
        <f t="shared" si="83"/>
        <v>0</v>
      </c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R280" s="161" t="s">
        <v>1408</v>
      </c>
      <c r="AT280" s="161" t="s">
        <v>229</v>
      </c>
      <c r="AU280" s="161" t="s">
        <v>78</v>
      </c>
      <c r="AY280" s="14" t="s">
        <v>226</v>
      </c>
      <c r="BE280" s="162">
        <f t="shared" si="84"/>
        <v>0</v>
      </c>
      <c r="BF280" s="162">
        <f t="shared" si="85"/>
        <v>396</v>
      </c>
      <c r="BG280" s="162">
        <f t="shared" si="86"/>
        <v>0</v>
      </c>
      <c r="BH280" s="162">
        <f t="shared" si="87"/>
        <v>0</v>
      </c>
      <c r="BI280" s="162">
        <f t="shared" si="88"/>
        <v>0</v>
      </c>
      <c r="BJ280" s="14" t="s">
        <v>83</v>
      </c>
      <c r="BK280" s="162">
        <f t="shared" si="89"/>
        <v>396</v>
      </c>
      <c r="BL280" s="14" t="s">
        <v>1408</v>
      </c>
      <c r="BM280" s="161" t="s">
        <v>777</v>
      </c>
    </row>
    <row r="281" spans="1:65" s="2" customFormat="1" ht="6.95" customHeight="1">
      <c r="A281" s="26"/>
      <c r="B281" s="44"/>
      <c r="C281" s="45"/>
      <c r="D281" s="45"/>
      <c r="E281" s="45"/>
      <c r="F281" s="45"/>
      <c r="G281" s="45"/>
      <c r="H281" s="45"/>
      <c r="I281" s="45"/>
      <c r="J281" s="45"/>
      <c r="K281" s="45"/>
      <c r="L281" s="27"/>
      <c r="M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</row>
    <row r="283" spans="1:65">
      <c r="H283" s="179"/>
    </row>
    <row r="284" spans="1:65">
      <c r="H284" s="179"/>
    </row>
  </sheetData>
  <autoFilter ref="C136:K280" xr:uid="{00000000-0009-0000-0000-000004000000}"/>
  <mergeCells count="14">
    <mergeCell ref="E127:H127"/>
    <mergeCell ref="E125:H125"/>
    <mergeCell ref="E129:H129"/>
    <mergeCell ref="L2:V2"/>
    <mergeCell ref="E85:H85"/>
    <mergeCell ref="E89:H89"/>
    <mergeCell ref="E87:H87"/>
    <mergeCell ref="E91:H91"/>
    <mergeCell ref="E123:H123"/>
    <mergeCell ref="E7:H7"/>
    <mergeCell ref="E11:H11"/>
    <mergeCell ref="E9:H9"/>
    <mergeCell ref="E13:H13"/>
    <mergeCell ref="E31:H3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M261"/>
  <sheetViews>
    <sheetView showGridLines="0" topLeftCell="A234" workbookViewId="0">
      <selection activeCell="I262" sqref="I262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101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ht="12.75">
      <c r="B8" s="17"/>
      <c r="D8" s="23" t="s">
        <v>192</v>
      </c>
      <c r="L8" s="17"/>
    </row>
    <row r="9" spans="1:46" s="1" customFormat="1" ht="16.5" customHeight="1">
      <c r="B9" s="17"/>
      <c r="E9" s="224" t="s">
        <v>193</v>
      </c>
      <c r="F9" s="206"/>
      <c r="G9" s="206"/>
      <c r="H9" s="206"/>
      <c r="L9" s="17"/>
    </row>
    <row r="10" spans="1:46" s="1" customFormat="1" ht="12" customHeight="1">
      <c r="B10" s="17"/>
      <c r="D10" s="23" t="s">
        <v>194</v>
      </c>
      <c r="L10" s="17"/>
    </row>
    <row r="11" spans="1:46" s="2" customFormat="1" ht="16.5" customHeight="1">
      <c r="A11" s="26"/>
      <c r="B11" s="27"/>
      <c r="C11" s="26"/>
      <c r="D11" s="26"/>
      <c r="E11" s="222" t="s">
        <v>195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ht="12" customHeight="1">
      <c r="A12" s="26"/>
      <c r="B12" s="27"/>
      <c r="C12" s="26"/>
      <c r="D12" s="23" t="s">
        <v>196</v>
      </c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6.5" customHeight="1">
      <c r="A13" s="26"/>
      <c r="B13" s="27"/>
      <c r="C13" s="26"/>
      <c r="D13" s="26"/>
      <c r="E13" s="189" t="s">
        <v>1425</v>
      </c>
      <c r="F13" s="223"/>
      <c r="G13" s="223"/>
      <c r="H13" s="223"/>
      <c r="I13" s="26"/>
      <c r="J13" s="26"/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>
      <c r="A14" s="26"/>
      <c r="B14" s="27"/>
      <c r="C14" s="26"/>
      <c r="D14" s="26"/>
      <c r="E14" s="26"/>
      <c r="F14" s="26"/>
      <c r="G14" s="26"/>
      <c r="H14" s="26"/>
      <c r="I14" s="26"/>
      <c r="J14" s="26"/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2" customHeight="1">
      <c r="A15" s="26"/>
      <c r="B15" s="27"/>
      <c r="C15" s="26"/>
      <c r="D15" s="23" t="s">
        <v>14</v>
      </c>
      <c r="E15" s="26"/>
      <c r="F15" s="21" t="s">
        <v>1</v>
      </c>
      <c r="G15" s="26"/>
      <c r="H15" s="26"/>
      <c r="I15" s="23" t="s">
        <v>15</v>
      </c>
      <c r="J15" s="21" t="s">
        <v>1</v>
      </c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16</v>
      </c>
      <c r="E16" s="26"/>
      <c r="F16" s="21" t="s">
        <v>17</v>
      </c>
      <c r="G16" s="26"/>
      <c r="H16" s="26"/>
      <c r="I16" s="23" t="s">
        <v>18</v>
      </c>
      <c r="J16" s="52" t="str">
        <f>'Rekapitulácia stavby'!AN8</f>
        <v>12. 5. 2022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0.9" customHeight="1">
      <c r="A17" s="26"/>
      <c r="B17" s="27"/>
      <c r="C17" s="26"/>
      <c r="D17" s="26"/>
      <c r="E17" s="26"/>
      <c r="F17" s="26"/>
      <c r="G17" s="26"/>
      <c r="H17" s="26"/>
      <c r="I17" s="26"/>
      <c r="J17" s="26"/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12" customHeight="1">
      <c r="A18" s="26"/>
      <c r="B18" s="27"/>
      <c r="C18" s="26"/>
      <c r="D18" s="23" t="s">
        <v>20</v>
      </c>
      <c r="E18" s="26"/>
      <c r="F18" s="26"/>
      <c r="G18" s="26"/>
      <c r="H18" s="26"/>
      <c r="I18" s="23" t="s">
        <v>21</v>
      </c>
      <c r="J18" s="21" t="s">
        <v>1</v>
      </c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8" customHeight="1">
      <c r="A19" s="26"/>
      <c r="B19" s="27"/>
      <c r="C19" s="26"/>
      <c r="D19" s="26"/>
      <c r="E19" s="21" t="s">
        <v>22</v>
      </c>
      <c r="F19" s="26"/>
      <c r="G19" s="26"/>
      <c r="H19" s="26"/>
      <c r="I19" s="23" t="s">
        <v>23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6.95" customHeight="1">
      <c r="A20" s="26"/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12" customHeight="1">
      <c r="A21" s="26"/>
      <c r="B21" s="27"/>
      <c r="C21" s="26"/>
      <c r="D21" s="23" t="s">
        <v>24</v>
      </c>
      <c r="E21" s="26"/>
      <c r="F21" s="26"/>
      <c r="G21" s="26"/>
      <c r="H21" s="26"/>
      <c r="I21" s="23" t="s">
        <v>21</v>
      </c>
      <c r="J21" s="21" t="s">
        <v>1</v>
      </c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8" customHeight="1">
      <c r="A22" s="26"/>
      <c r="B22" s="27"/>
      <c r="C22" s="26"/>
      <c r="D22" s="26"/>
      <c r="E22" s="21" t="s">
        <v>25</v>
      </c>
      <c r="F22" s="26"/>
      <c r="G22" s="26"/>
      <c r="H22" s="26"/>
      <c r="I22" s="23" t="s">
        <v>23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6.95" customHeight="1">
      <c r="A23" s="26"/>
      <c r="B23" s="27"/>
      <c r="C23" s="26"/>
      <c r="D23" s="26"/>
      <c r="E23" s="26"/>
      <c r="F23" s="26"/>
      <c r="G23" s="26"/>
      <c r="H23" s="26"/>
      <c r="I23" s="26"/>
      <c r="J23" s="26"/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12" customHeight="1">
      <c r="A24" s="26"/>
      <c r="B24" s="27"/>
      <c r="C24" s="26"/>
      <c r="D24" s="23" t="s">
        <v>26</v>
      </c>
      <c r="E24" s="26"/>
      <c r="F24" s="26"/>
      <c r="G24" s="26"/>
      <c r="H24" s="26"/>
      <c r="I24" s="23" t="s">
        <v>21</v>
      </c>
      <c r="J24" s="21" t="str">
        <f>IF('Rekapitulácia stavby'!AN16="","",'Rekapitulácia stavby'!AN16)</f>
        <v/>
      </c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8" customHeight="1">
      <c r="A25" s="26"/>
      <c r="B25" s="27"/>
      <c r="C25" s="26"/>
      <c r="D25" s="26"/>
      <c r="E25" s="21" t="str">
        <f>IF('Rekapitulácia stavby'!E17="","",'Rekapitulácia stavby'!E17)</f>
        <v xml:space="preserve"> </v>
      </c>
      <c r="F25" s="26"/>
      <c r="G25" s="26"/>
      <c r="H25" s="26"/>
      <c r="I25" s="23" t="s">
        <v>23</v>
      </c>
      <c r="J25" s="21" t="str">
        <f>IF('Rekapitulácia stavby'!AN17="","",'Rekapitulácia stavby'!AN17)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6.95" customHeight="1">
      <c r="A26" s="26"/>
      <c r="B26" s="27"/>
      <c r="C26" s="26"/>
      <c r="D26" s="26"/>
      <c r="E26" s="26"/>
      <c r="F26" s="26"/>
      <c r="G26" s="26"/>
      <c r="H26" s="26"/>
      <c r="I26" s="26"/>
      <c r="J26" s="26"/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12" customHeight="1">
      <c r="A27" s="26"/>
      <c r="B27" s="27"/>
      <c r="C27" s="26"/>
      <c r="D27" s="23" t="s">
        <v>29</v>
      </c>
      <c r="E27" s="26"/>
      <c r="F27" s="26"/>
      <c r="G27" s="26"/>
      <c r="H27" s="26"/>
      <c r="I27" s="23" t="s">
        <v>21</v>
      </c>
      <c r="J27" s="21" t="str">
        <f>IF('Rekapitulácia stavby'!AN19="","",'Rekapitulácia stavby'!AN19)</f>
        <v/>
      </c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8" customHeight="1">
      <c r="A28" s="26"/>
      <c r="B28" s="27"/>
      <c r="C28" s="26"/>
      <c r="D28" s="26"/>
      <c r="E28" s="21" t="str">
        <f>IF('Rekapitulácia stavby'!E20="","",'Rekapitulácia stavby'!E20)</f>
        <v xml:space="preserve"> </v>
      </c>
      <c r="F28" s="26"/>
      <c r="G28" s="26"/>
      <c r="H28" s="26"/>
      <c r="I28" s="23" t="s">
        <v>23</v>
      </c>
      <c r="J28" s="21" t="str">
        <f>IF('Rekapitulácia stavby'!AN20="","",'Rekapitulácia stavby'!AN20)</f>
        <v/>
      </c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2" customFormat="1" ht="6.95" customHeight="1">
      <c r="A29" s="26"/>
      <c r="B29" s="27"/>
      <c r="C29" s="26"/>
      <c r="D29" s="26"/>
      <c r="E29" s="26"/>
      <c r="F29" s="26"/>
      <c r="G29" s="26"/>
      <c r="H29" s="26"/>
      <c r="I29" s="26"/>
      <c r="J29" s="26"/>
      <c r="K29" s="26"/>
      <c r="L29" s="39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</row>
    <row r="30" spans="1:31" s="2" customFormat="1" ht="12" customHeight="1">
      <c r="A30" s="26"/>
      <c r="B30" s="27"/>
      <c r="C30" s="26"/>
      <c r="D30" s="23" t="s">
        <v>30</v>
      </c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8" customFormat="1" ht="16.5" customHeight="1">
      <c r="A31" s="98"/>
      <c r="B31" s="99"/>
      <c r="C31" s="98"/>
      <c r="D31" s="98"/>
      <c r="E31" s="218" t="s">
        <v>1</v>
      </c>
      <c r="F31" s="218"/>
      <c r="G31" s="218"/>
      <c r="H31" s="218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6.95" customHeight="1">
      <c r="A32" s="26"/>
      <c r="B32" s="27"/>
      <c r="C32" s="26"/>
      <c r="D32" s="26"/>
      <c r="E32" s="26"/>
      <c r="F32" s="26"/>
      <c r="G32" s="26"/>
      <c r="H32" s="26"/>
      <c r="I32" s="26"/>
      <c r="J32" s="26"/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25.35" customHeight="1">
      <c r="A34" s="26"/>
      <c r="B34" s="27"/>
      <c r="C34" s="26"/>
      <c r="D34" s="101" t="s">
        <v>31</v>
      </c>
      <c r="E34" s="26"/>
      <c r="F34" s="26"/>
      <c r="G34" s="26"/>
      <c r="H34" s="26"/>
      <c r="I34" s="26"/>
      <c r="J34" s="68">
        <f>ROUND(J131, 2)</f>
        <v>30855.87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6.95" customHeight="1">
      <c r="A35" s="26"/>
      <c r="B35" s="27"/>
      <c r="C35" s="26"/>
      <c r="D35" s="63"/>
      <c r="E35" s="63"/>
      <c r="F35" s="63"/>
      <c r="G35" s="63"/>
      <c r="H35" s="63"/>
      <c r="I35" s="63"/>
      <c r="J35" s="63"/>
      <c r="K35" s="63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26"/>
      <c r="F36" s="30" t="s">
        <v>33</v>
      </c>
      <c r="G36" s="26"/>
      <c r="H36" s="26"/>
      <c r="I36" s="30" t="s">
        <v>32</v>
      </c>
      <c r="J36" s="30" t="s">
        <v>34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customHeight="1">
      <c r="A37" s="26"/>
      <c r="B37" s="27"/>
      <c r="C37" s="26"/>
      <c r="D37" s="97" t="s">
        <v>35</v>
      </c>
      <c r="E37" s="32" t="s">
        <v>36</v>
      </c>
      <c r="F37" s="102">
        <f>ROUND((SUM(BE131:BE257)),  2)</f>
        <v>0</v>
      </c>
      <c r="G37" s="103"/>
      <c r="H37" s="103"/>
      <c r="I37" s="104">
        <v>0.2</v>
      </c>
      <c r="J37" s="102">
        <f>ROUND(((SUM(BE131:BE257))*I37),  2)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customHeight="1">
      <c r="A38" s="26"/>
      <c r="B38" s="27"/>
      <c r="C38" s="26"/>
      <c r="D38" s="26"/>
      <c r="E38" s="32" t="s">
        <v>37</v>
      </c>
      <c r="F38" s="105">
        <f>ROUND((SUM(BF131:BF257)),  2)</f>
        <v>30855.87</v>
      </c>
      <c r="G38" s="26"/>
      <c r="H38" s="26"/>
      <c r="I38" s="106">
        <v>0.2</v>
      </c>
      <c r="J38" s="105">
        <f>ROUND(((SUM(BF131:BF257))*I38),  2)</f>
        <v>6171.17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23" t="s">
        <v>38</v>
      </c>
      <c r="F39" s="105">
        <f>ROUND((SUM(BG131:BG257)),  2)</f>
        <v>0</v>
      </c>
      <c r="G39" s="26"/>
      <c r="H39" s="26"/>
      <c r="I39" s="106">
        <v>0.2</v>
      </c>
      <c r="J39" s="105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14.45" hidden="1" customHeight="1">
      <c r="A40" s="26"/>
      <c r="B40" s="27"/>
      <c r="C40" s="26"/>
      <c r="D40" s="26"/>
      <c r="E40" s="23" t="s">
        <v>39</v>
      </c>
      <c r="F40" s="105">
        <f>ROUND((SUM(BH131:BH257)),  2)</f>
        <v>0</v>
      </c>
      <c r="G40" s="26"/>
      <c r="H40" s="26"/>
      <c r="I40" s="106">
        <v>0.2</v>
      </c>
      <c r="J40" s="105">
        <f>0</f>
        <v>0</v>
      </c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14.45" hidden="1" customHeight="1">
      <c r="A41" s="26"/>
      <c r="B41" s="27"/>
      <c r="C41" s="26"/>
      <c r="D41" s="26"/>
      <c r="E41" s="32" t="s">
        <v>40</v>
      </c>
      <c r="F41" s="102">
        <f>ROUND((SUM(BI131:BI257)),  2)</f>
        <v>0</v>
      </c>
      <c r="G41" s="103"/>
      <c r="H41" s="103"/>
      <c r="I41" s="104">
        <v>0</v>
      </c>
      <c r="J41" s="102">
        <f>0</f>
        <v>0</v>
      </c>
      <c r="K41" s="26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6.9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2" customFormat="1" ht="25.35" customHeight="1">
      <c r="A43" s="26"/>
      <c r="B43" s="27"/>
      <c r="C43" s="107"/>
      <c r="D43" s="108" t="s">
        <v>41</v>
      </c>
      <c r="E43" s="57"/>
      <c r="F43" s="57"/>
      <c r="G43" s="109" t="s">
        <v>42</v>
      </c>
      <c r="H43" s="110" t="s">
        <v>43</v>
      </c>
      <c r="I43" s="57"/>
      <c r="J43" s="111">
        <f>SUM(J34:J41)</f>
        <v>37027.040000000001</v>
      </c>
      <c r="K43" s="112"/>
      <c r="L43" s="39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</row>
    <row r="44" spans="1:31" s="2" customFormat="1" ht="14.45" customHeight="1">
      <c r="A44" s="26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39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1" customFormat="1" ht="16.5" customHeight="1">
      <c r="B87" s="17"/>
      <c r="E87" s="224" t="s">
        <v>193</v>
      </c>
      <c r="F87" s="206"/>
      <c r="G87" s="206"/>
      <c r="H87" s="206"/>
      <c r="L87" s="17"/>
    </row>
    <row r="88" spans="1:31" s="1" customFormat="1" ht="12" customHeight="1">
      <c r="B88" s="17"/>
      <c r="C88" s="23" t="s">
        <v>194</v>
      </c>
      <c r="L88" s="17"/>
    </row>
    <row r="89" spans="1:31" s="2" customFormat="1" ht="16.5" customHeight="1">
      <c r="A89" s="26"/>
      <c r="B89" s="27"/>
      <c r="C89" s="26"/>
      <c r="D89" s="26"/>
      <c r="E89" s="222" t="s">
        <v>195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12" customHeight="1">
      <c r="A90" s="26"/>
      <c r="B90" s="27"/>
      <c r="C90" s="23" t="s">
        <v>196</v>
      </c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6.5" customHeight="1">
      <c r="A91" s="26"/>
      <c r="B91" s="27"/>
      <c r="C91" s="26"/>
      <c r="D91" s="26"/>
      <c r="E91" s="189" t="str">
        <f>E13</f>
        <v xml:space="preserve">SO 01.5-OV - Elektroinštalácia - ZS 2.NP </v>
      </c>
      <c r="F91" s="223"/>
      <c r="G91" s="223"/>
      <c r="H91" s="223"/>
      <c r="I91" s="26"/>
      <c r="J91" s="26"/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2" customHeight="1">
      <c r="A93" s="26"/>
      <c r="B93" s="27"/>
      <c r="C93" s="23" t="s">
        <v>16</v>
      </c>
      <c r="D93" s="26"/>
      <c r="E93" s="26"/>
      <c r="F93" s="21" t="str">
        <f>F16</f>
        <v>kú: Jelka,p.č.:1174/1,4,24,25</v>
      </c>
      <c r="G93" s="26"/>
      <c r="H93" s="26"/>
      <c r="I93" s="23" t="s">
        <v>18</v>
      </c>
      <c r="J93" s="52" t="str">
        <f>IF(J16="","",J16)</f>
        <v>12. 5. 2022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6.95" customHeight="1">
      <c r="A94" s="26"/>
      <c r="B94" s="27"/>
      <c r="C94" s="26"/>
      <c r="D94" s="26"/>
      <c r="E94" s="26"/>
      <c r="F94" s="26"/>
      <c r="G94" s="26"/>
      <c r="H94" s="26"/>
      <c r="I94" s="26"/>
      <c r="J94" s="26"/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5.2" customHeight="1">
      <c r="A95" s="26"/>
      <c r="B95" s="27"/>
      <c r="C95" s="23" t="s">
        <v>20</v>
      </c>
      <c r="D95" s="26"/>
      <c r="E95" s="26"/>
      <c r="F95" s="21" t="str">
        <f>E19</f>
        <v>Obec Jelka, Mierová 959/17, 925 23 Jelka</v>
      </c>
      <c r="G95" s="26"/>
      <c r="H95" s="26"/>
      <c r="I95" s="23" t="s">
        <v>26</v>
      </c>
      <c r="J95" s="24" t="str">
        <f>E25</f>
        <v xml:space="preserve"> </v>
      </c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15.2" customHeight="1">
      <c r="A96" s="26"/>
      <c r="B96" s="27"/>
      <c r="C96" s="23" t="s">
        <v>24</v>
      </c>
      <c r="D96" s="26"/>
      <c r="E96" s="26"/>
      <c r="F96" s="21" t="str">
        <f>IF(E22="","",E22)</f>
        <v>BALA, a.s., Veľká Budafa 66, 930 34 Holice</v>
      </c>
      <c r="G96" s="26"/>
      <c r="H96" s="26"/>
      <c r="I96" s="23" t="s">
        <v>29</v>
      </c>
      <c r="J96" s="24" t="str">
        <f>E28</f>
        <v xml:space="preserve"> </v>
      </c>
      <c r="K96" s="26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9.25" customHeight="1">
      <c r="A98" s="26"/>
      <c r="B98" s="27"/>
      <c r="C98" s="115" t="s">
        <v>199</v>
      </c>
      <c r="D98" s="107"/>
      <c r="E98" s="107"/>
      <c r="F98" s="107"/>
      <c r="G98" s="107"/>
      <c r="H98" s="107"/>
      <c r="I98" s="107"/>
      <c r="J98" s="116" t="s">
        <v>200</v>
      </c>
      <c r="K98" s="107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47" s="2" customFormat="1" ht="10.35" customHeight="1">
      <c r="A99" s="26"/>
      <c r="B99" s="27"/>
      <c r="C99" s="26"/>
      <c r="D99" s="26"/>
      <c r="E99" s="26"/>
      <c r="F99" s="26"/>
      <c r="G99" s="26"/>
      <c r="H99" s="26"/>
      <c r="I99" s="26"/>
      <c r="J99" s="26"/>
      <c r="K99" s="26"/>
      <c r="L99" s="39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</row>
    <row r="100" spans="1:47" s="2" customFormat="1" ht="22.9" customHeight="1">
      <c r="A100" s="26"/>
      <c r="B100" s="27"/>
      <c r="C100" s="117" t="s">
        <v>201</v>
      </c>
      <c r="D100" s="26"/>
      <c r="E100" s="26"/>
      <c r="F100" s="26"/>
      <c r="G100" s="26"/>
      <c r="H100" s="26"/>
      <c r="I100" s="26"/>
      <c r="J100" s="68">
        <f>J131</f>
        <v>30855.87</v>
      </c>
      <c r="K100" s="26"/>
      <c r="L100" s="39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U100" s="14" t="s">
        <v>202</v>
      </c>
    </row>
    <row r="101" spans="1:47" s="9" customFormat="1" ht="24.95" customHeight="1">
      <c r="B101" s="118"/>
      <c r="D101" s="119" t="s">
        <v>1426</v>
      </c>
      <c r="E101" s="120"/>
      <c r="F101" s="120"/>
      <c r="G101" s="120"/>
      <c r="H101" s="120"/>
      <c r="I101" s="120"/>
      <c r="J101" s="121">
        <f>J132</f>
        <v>1942.53</v>
      </c>
      <c r="L101" s="118"/>
    </row>
    <row r="102" spans="1:47" s="10" customFormat="1" ht="19.899999999999999" customHeight="1">
      <c r="B102" s="122"/>
      <c r="D102" s="123" t="s">
        <v>1427</v>
      </c>
      <c r="E102" s="124"/>
      <c r="F102" s="124"/>
      <c r="G102" s="124"/>
      <c r="H102" s="124"/>
      <c r="I102" s="124"/>
      <c r="J102" s="125">
        <f>J133</f>
        <v>1942.53</v>
      </c>
      <c r="L102" s="122"/>
    </row>
    <row r="103" spans="1:47" s="9" customFormat="1" ht="24.95" customHeight="1">
      <c r="B103" s="118"/>
      <c r="D103" s="119" t="s">
        <v>1428</v>
      </c>
      <c r="E103" s="120"/>
      <c r="F103" s="120"/>
      <c r="G103" s="120"/>
      <c r="H103" s="120"/>
      <c r="I103" s="120"/>
      <c r="J103" s="121">
        <f>J141</f>
        <v>28209.34</v>
      </c>
      <c r="L103" s="118"/>
    </row>
    <row r="104" spans="1:47" s="10" customFormat="1" ht="19.899999999999999" customHeight="1">
      <c r="B104" s="122"/>
      <c r="D104" s="123" t="s">
        <v>1429</v>
      </c>
      <c r="E104" s="124"/>
      <c r="F104" s="124"/>
      <c r="G104" s="124"/>
      <c r="H104" s="124"/>
      <c r="I104" s="124"/>
      <c r="J104" s="125">
        <f>J142</f>
        <v>24704.11</v>
      </c>
      <c r="L104" s="122"/>
    </row>
    <row r="105" spans="1:47" s="10" customFormat="1" ht="19.899999999999999" customHeight="1">
      <c r="B105" s="122"/>
      <c r="D105" s="123" t="s">
        <v>1430</v>
      </c>
      <c r="E105" s="124"/>
      <c r="F105" s="124"/>
      <c r="G105" s="124"/>
      <c r="H105" s="124"/>
      <c r="I105" s="124"/>
      <c r="J105" s="125">
        <f>J231</f>
        <v>3397.6299999999997</v>
      </c>
      <c r="L105" s="122"/>
    </row>
    <row r="106" spans="1:47" s="10" customFormat="1" ht="19.899999999999999" customHeight="1">
      <c r="B106" s="122"/>
      <c r="D106" s="123" t="s">
        <v>1431</v>
      </c>
      <c r="E106" s="124"/>
      <c r="F106" s="124"/>
      <c r="G106" s="124"/>
      <c r="H106" s="124"/>
      <c r="I106" s="124"/>
      <c r="J106" s="125">
        <f>J250</f>
        <v>107.6</v>
      </c>
      <c r="L106" s="122"/>
    </row>
    <row r="107" spans="1:47" s="9" customFormat="1" ht="24.95" customHeight="1">
      <c r="B107" s="118"/>
      <c r="D107" s="119" t="s">
        <v>1432</v>
      </c>
      <c r="E107" s="120"/>
      <c r="F107" s="120"/>
      <c r="G107" s="120"/>
      <c r="H107" s="120"/>
      <c r="I107" s="120"/>
      <c r="J107" s="121">
        <f>J253</f>
        <v>704</v>
      </c>
      <c r="L107" s="118"/>
    </row>
    <row r="108" spans="1:47" s="2" customFormat="1" ht="21.75" customHeight="1">
      <c r="A108" s="26"/>
      <c r="B108" s="27"/>
      <c r="C108" s="26"/>
      <c r="D108" s="26"/>
      <c r="E108" s="26"/>
      <c r="F108" s="26"/>
      <c r="G108" s="26"/>
      <c r="H108" s="26"/>
      <c r="I108" s="26"/>
      <c r="J108" s="26"/>
      <c r="K108" s="26"/>
      <c r="L108" s="39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</row>
    <row r="109" spans="1:47" s="2" customFormat="1" ht="6.95" customHeight="1">
      <c r="A109" s="26"/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9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</row>
    <row r="113" spans="1:31" s="2" customFormat="1" ht="6.95" customHeight="1">
      <c r="A113" s="26"/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31" s="2" customFormat="1" ht="24.95" customHeight="1">
      <c r="A114" s="26"/>
      <c r="B114" s="27"/>
      <c r="C114" s="18" t="s">
        <v>212</v>
      </c>
      <c r="D114" s="26"/>
      <c r="E114" s="26"/>
      <c r="F114" s="26"/>
      <c r="G114" s="26"/>
      <c r="H114" s="26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31" s="2" customFormat="1" ht="6.95" customHeight="1">
      <c r="A115" s="26"/>
      <c r="B115" s="27"/>
      <c r="C115" s="26"/>
      <c r="D115" s="26"/>
      <c r="E115" s="26"/>
      <c r="F115" s="26"/>
      <c r="G115" s="26"/>
      <c r="H115" s="26"/>
      <c r="I115" s="26"/>
      <c r="J115" s="26"/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31" s="2" customFormat="1" ht="12" customHeight="1">
      <c r="A116" s="26"/>
      <c r="B116" s="27"/>
      <c r="C116" s="23" t="s">
        <v>12</v>
      </c>
      <c r="D116" s="26"/>
      <c r="E116" s="26"/>
      <c r="F116" s="26"/>
      <c r="G116" s="26"/>
      <c r="H116" s="26"/>
      <c r="I116" s="26"/>
      <c r="J116" s="26"/>
      <c r="K116" s="26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31" s="2" customFormat="1" ht="16.5" customHeight="1">
      <c r="A117" s="26"/>
      <c r="B117" s="27"/>
      <c r="C117" s="26"/>
      <c r="D117" s="26"/>
      <c r="E117" s="224" t="str">
        <f>E7</f>
        <v>Prestavba budov zdravotného strediska</v>
      </c>
      <c r="F117" s="225"/>
      <c r="G117" s="225"/>
      <c r="H117" s="225"/>
      <c r="I117" s="26"/>
      <c r="J117" s="26"/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31" s="1" customFormat="1" ht="12" customHeight="1">
      <c r="B118" s="17"/>
      <c r="C118" s="23" t="s">
        <v>192</v>
      </c>
      <c r="L118" s="17"/>
    </row>
    <row r="119" spans="1:31" s="1" customFormat="1" ht="16.5" customHeight="1">
      <c r="B119" s="17"/>
      <c r="E119" s="224" t="s">
        <v>193</v>
      </c>
      <c r="F119" s="206"/>
      <c r="G119" s="206"/>
      <c r="H119" s="206"/>
      <c r="L119" s="17"/>
    </row>
    <row r="120" spans="1:31" s="1" customFormat="1" ht="12" customHeight="1">
      <c r="B120" s="17"/>
      <c r="C120" s="23" t="s">
        <v>194</v>
      </c>
      <c r="L120" s="17"/>
    </row>
    <row r="121" spans="1:31" s="2" customFormat="1" ht="16.5" customHeight="1">
      <c r="A121" s="26"/>
      <c r="B121" s="27"/>
      <c r="C121" s="26"/>
      <c r="D121" s="26"/>
      <c r="E121" s="222" t="s">
        <v>195</v>
      </c>
      <c r="F121" s="223"/>
      <c r="G121" s="223"/>
      <c r="H121" s="223"/>
      <c r="I121" s="26"/>
      <c r="J121" s="26"/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31" s="2" customFormat="1" ht="12" customHeight="1">
      <c r="A122" s="26"/>
      <c r="B122" s="27"/>
      <c r="C122" s="23" t="s">
        <v>196</v>
      </c>
      <c r="D122" s="26"/>
      <c r="E122" s="26"/>
      <c r="F122" s="26"/>
      <c r="G122" s="26"/>
      <c r="H122" s="26"/>
      <c r="I122" s="26"/>
      <c r="J122" s="26"/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31" s="2" customFormat="1" ht="16.5" customHeight="1">
      <c r="A123" s="26"/>
      <c r="B123" s="27"/>
      <c r="C123" s="26"/>
      <c r="D123" s="26"/>
      <c r="E123" s="189" t="str">
        <f>E13</f>
        <v xml:space="preserve">SO 01.5-OV - Elektroinštalácia - ZS 2.NP </v>
      </c>
      <c r="F123" s="223"/>
      <c r="G123" s="223"/>
      <c r="H123" s="223"/>
      <c r="I123" s="26"/>
      <c r="J123" s="26"/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31" s="2" customFormat="1" ht="6.95" customHeight="1">
      <c r="A124" s="26"/>
      <c r="B124" s="27"/>
      <c r="C124" s="26"/>
      <c r="D124" s="26"/>
      <c r="E124" s="26"/>
      <c r="F124" s="26"/>
      <c r="G124" s="26"/>
      <c r="H124" s="26"/>
      <c r="I124" s="26"/>
      <c r="J124" s="26"/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31" s="2" customFormat="1" ht="12" customHeight="1">
      <c r="A125" s="26"/>
      <c r="B125" s="27"/>
      <c r="C125" s="23" t="s">
        <v>16</v>
      </c>
      <c r="D125" s="26"/>
      <c r="E125" s="26"/>
      <c r="F125" s="21" t="str">
        <f>F16</f>
        <v>kú: Jelka,p.č.:1174/1,4,24,25</v>
      </c>
      <c r="G125" s="26"/>
      <c r="H125" s="26"/>
      <c r="I125" s="23" t="s">
        <v>18</v>
      </c>
      <c r="J125" s="52" t="str">
        <f>IF(J16="","",J16)</f>
        <v>12. 5. 2022</v>
      </c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31" s="2" customFormat="1" ht="6.95" customHeight="1">
      <c r="A126" s="26"/>
      <c r="B126" s="27"/>
      <c r="C126" s="26"/>
      <c r="D126" s="26"/>
      <c r="E126" s="26"/>
      <c r="F126" s="26"/>
      <c r="G126" s="26"/>
      <c r="H126" s="26"/>
      <c r="I126" s="26"/>
      <c r="J126" s="26"/>
      <c r="K126" s="26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31" s="2" customFormat="1" ht="15.2" customHeight="1">
      <c r="A127" s="26"/>
      <c r="B127" s="27"/>
      <c r="C127" s="23" t="s">
        <v>20</v>
      </c>
      <c r="D127" s="26"/>
      <c r="E127" s="26"/>
      <c r="F127" s="21" t="str">
        <f>E19</f>
        <v>Obec Jelka, Mierová 959/17, 925 23 Jelka</v>
      </c>
      <c r="G127" s="26"/>
      <c r="H127" s="26"/>
      <c r="I127" s="23" t="s">
        <v>26</v>
      </c>
      <c r="J127" s="24" t="str">
        <f>E25</f>
        <v xml:space="preserve"> </v>
      </c>
      <c r="K127" s="26"/>
      <c r="L127" s="39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</row>
    <row r="128" spans="1:31" s="2" customFormat="1" ht="15.2" customHeight="1">
      <c r="A128" s="26"/>
      <c r="B128" s="27"/>
      <c r="C128" s="23" t="s">
        <v>24</v>
      </c>
      <c r="D128" s="26"/>
      <c r="E128" s="26"/>
      <c r="F128" s="21" t="str">
        <f>IF(E22="","",E22)</f>
        <v>BALA, a.s., Veľká Budafa 66, 930 34 Holice</v>
      </c>
      <c r="G128" s="26"/>
      <c r="H128" s="26"/>
      <c r="I128" s="23" t="s">
        <v>29</v>
      </c>
      <c r="J128" s="24" t="str">
        <f>E28</f>
        <v xml:space="preserve"> </v>
      </c>
      <c r="K128" s="26"/>
      <c r="L128" s="39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</row>
    <row r="129" spans="1:65" s="2" customFormat="1" ht="10.35" customHeight="1">
      <c r="A129" s="26"/>
      <c r="B129" s="27"/>
      <c r="C129" s="26"/>
      <c r="D129" s="26"/>
      <c r="E129" s="26"/>
      <c r="F129" s="26"/>
      <c r="G129" s="26"/>
      <c r="H129" s="26"/>
      <c r="I129" s="26"/>
      <c r="J129" s="26"/>
      <c r="K129" s="26"/>
      <c r="L129" s="39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</row>
    <row r="130" spans="1:65" s="11" customFormat="1" ht="29.25" customHeight="1">
      <c r="A130" s="126"/>
      <c r="B130" s="127"/>
      <c r="C130" s="128" t="s">
        <v>213</v>
      </c>
      <c r="D130" s="129" t="s">
        <v>56</v>
      </c>
      <c r="E130" s="129" t="s">
        <v>52</v>
      </c>
      <c r="F130" s="129" t="s">
        <v>53</v>
      </c>
      <c r="G130" s="129" t="s">
        <v>214</v>
      </c>
      <c r="H130" s="129" t="s">
        <v>215</v>
      </c>
      <c r="I130" s="129" t="s">
        <v>216</v>
      </c>
      <c r="J130" s="130" t="s">
        <v>200</v>
      </c>
      <c r="K130" s="131" t="s">
        <v>217</v>
      </c>
      <c r="L130" s="132"/>
      <c r="M130" s="59" t="s">
        <v>1</v>
      </c>
      <c r="N130" s="60" t="s">
        <v>35</v>
      </c>
      <c r="O130" s="60" t="s">
        <v>218</v>
      </c>
      <c r="P130" s="60" t="s">
        <v>219</v>
      </c>
      <c r="Q130" s="60" t="s">
        <v>220</v>
      </c>
      <c r="R130" s="60" t="s">
        <v>221</v>
      </c>
      <c r="S130" s="60" t="s">
        <v>222</v>
      </c>
      <c r="T130" s="61" t="s">
        <v>223</v>
      </c>
      <c r="U130" s="126"/>
      <c r="V130" s="126"/>
      <c r="W130" s="126"/>
      <c r="X130" s="126"/>
      <c r="Y130" s="126"/>
      <c r="Z130" s="126"/>
      <c r="AA130" s="126"/>
      <c r="AB130" s="126"/>
      <c r="AC130" s="126"/>
      <c r="AD130" s="126"/>
      <c r="AE130" s="126"/>
    </row>
    <row r="131" spans="1:65" s="2" customFormat="1" ht="22.9" customHeight="1">
      <c r="A131" s="26"/>
      <c r="B131" s="27"/>
      <c r="C131" s="66" t="s">
        <v>201</v>
      </c>
      <c r="D131" s="26"/>
      <c r="E131" s="26"/>
      <c r="F131" s="26"/>
      <c r="G131" s="26"/>
      <c r="H131" s="26"/>
      <c r="I131" s="26"/>
      <c r="J131" s="133">
        <f>BK131</f>
        <v>30855.87</v>
      </c>
      <c r="K131" s="26"/>
      <c r="L131" s="27"/>
      <c r="M131" s="62"/>
      <c r="N131" s="53"/>
      <c r="O131" s="63"/>
      <c r="P131" s="134">
        <f>P132+P141+P253</f>
        <v>0</v>
      </c>
      <c r="Q131" s="63"/>
      <c r="R131" s="134">
        <f>R132+R141+R253</f>
        <v>0</v>
      </c>
      <c r="S131" s="63"/>
      <c r="T131" s="135">
        <f>T132+T141+T253</f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T131" s="14" t="s">
        <v>70</v>
      </c>
      <c r="AU131" s="14" t="s">
        <v>202</v>
      </c>
      <c r="BK131" s="136">
        <f>BK132+BK141+BK253</f>
        <v>30855.87</v>
      </c>
    </row>
    <row r="132" spans="1:65" s="12" customFormat="1" ht="25.9" customHeight="1">
      <c r="B132" s="137"/>
      <c r="D132" s="138" t="s">
        <v>70</v>
      </c>
      <c r="E132" s="139" t="s">
        <v>224</v>
      </c>
      <c r="F132" s="139" t="s">
        <v>1433</v>
      </c>
      <c r="J132" s="140">
        <f>BK132</f>
        <v>1942.53</v>
      </c>
      <c r="L132" s="137"/>
      <c r="M132" s="141"/>
      <c r="N132" s="142"/>
      <c r="O132" s="142"/>
      <c r="P132" s="143">
        <f>P133</f>
        <v>0</v>
      </c>
      <c r="Q132" s="142"/>
      <c r="R132" s="143">
        <f>R133</f>
        <v>0</v>
      </c>
      <c r="S132" s="142"/>
      <c r="T132" s="144">
        <f>T133</f>
        <v>0</v>
      </c>
      <c r="AR132" s="138" t="s">
        <v>78</v>
      </c>
      <c r="AT132" s="145" t="s">
        <v>70</v>
      </c>
      <c r="AU132" s="145" t="s">
        <v>71</v>
      </c>
      <c r="AY132" s="138" t="s">
        <v>226</v>
      </c>
      <c r="BK132" s="146">
        <f>BK133</f>
        <v>1942.53</v>
      </c>
    </row>
    <row r="133" spans="1:65" s="12" customFormat="1" ht="22.9" customHeight="1">
      <c r="B133" s="137"/>
      <c r="D133" s="138" t="s">
        <v>70</v>
      </c>
      <c r="E133" s="147" t="s">
        <v>227</v>
      </c>
      <c r="F133" s="147" t="s">
        <v>1434</v>
      </c>
      <c r="J133" s="148">
        <f>BK133</f>
        <v>1942.53</v>
      </c>
      <c r="L133" s="137"/>
      <c r="M133" s="141"/>
      <c r="N133" s="142"/>
      <c r="O133" s="142"/>
      <c r="P133" s="143">
        <f>SUM(P134:P140)</f>
        <v>0</v>
      </c>
      <c r="Q133" s="142"/>
      <c r="R133" s="143">
        <f>SUM(R134:R140)</f>
        <v>0</v>
      </c>
      <c r="S133" s="142"/>
      <c r="T133" s="144">
        <f>SUM(T134:T140)</f>
        <v>0</v>
      </c>
      <c r="AR133" s="138" t="s">
        <v>78</v>
      </c>
      <c r="AT133" s="145" t="s">
        <v>70</v>
      </c>
      <c r="AU133" s="145" t="s">
        <v>78</v>
      </c>
      <c r="AY133" s="138" t="s">
        <v>226</v>
      </c>
      <c r="BK133" s="146">
        <f>SUM(BK134:BK140)</f>
        <v>1942.53</v>
      </c>
    </row>
    <row r="134" spans="1:65" s="2" customFormat="1" ht="24.2" customHeight="1">
      <c r="A134" s="26"/>
      <c r="B134" s="149"/>
      <c r="C134" s="150" t="s">
        <v>78</v>
      </c>
      <c r="D134" s="150" t="s">
        <v>229</v>
      </c>
      <c r="E134" s="151" t="s">
        <v>1435</v>
      </c>
      <c r="F134" s="152" t="s">
        <v>1436</v>
      </c>
      <c r="G134" s="153" t="s">
        <v>886</v>
      </c>
      <c r="H134" s="154">
        <v>450</v>
      </c>
      <c r="I134" s="155">
        <v>0.55000000000000004</v>
      </c>
      <c r="J134" s="155">
        <f t="shared" ref="J134:J140" si="0">ROUND(I134*H134,2)</f>
        <v>247.5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ref="P134:P140" si="1">O134*H134</f>
        <v>0</v>
      </c>
      <c r="Q134" s="159">
        <v>0</v>
      </c>
      <c r="R134" s="159">
        <f t="shared" ref="R134:R140" si="2">Q134*H134</f>
        <v>0</v>
      </c>
      <c r="S134" s="159">
        <v>0</v>
      </c>
      <c r="T134" s="160">
        <f t="shared" ref="T134:T140" si="3">S134*H134</f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233</v>
      </c>
      <c r="AT134" s="161" t="s">
        <v>229</v>
      </c>
      <c r="AU134" s="161" t="s">
        <v>83</v>
      </c>
      <c r="AY134" s="14" t="s">
        <v>226</v>
      </c>
      <c r="BE134" s="162">
        <f t="shared" ref="BE134:BE140" si="4">IF(N134="základná",J134,0)</f>
        <v>0</v>
      </c>
      <c r="BF134" s="162">
        <f t="shared" ref="BF134:BF140" si="5">IF(N134="znížená",J134,0)</f>
        <v>247.5</v>
      </c>
      <c r="BG134" s="162">
        <f t="shared" ref="BG134:BG140" si="6">IF(N134="zákl. prenesená",J134,0)</f>
        <v>0</v>
      </c>
      <c r="BH134" s="162">
        <f t="shared" ref="BH134:BH140" si="7">IF(N134="zníž. prenesená",J134,0)</f>
        <v>0</v>
      </c>
      <c r="BI134" s="162">
        <f t="shared" ref="BI134:BI140" si="8">IF(N134="nulová",J134,0)</f>
        <v>0</v>
      </c>
      <c r="BJ134" s="14" t="s">
        <v>83</v>
      </c>
      <c r="BK134" s="162">
        <f t="shared" ref="BK134:BK140" si="9">ROUND(I134*H134,2)</f>
        <v>247.5</v>
      </c>
      <c r="BL134" s="14" t="s">
        <v>233</v>
      </c>
      <c r="BM134" s="161" t="s">
        <v>83</v>
      </c>
    </row>
    <row r="135" spans="1:65" s="2" customFormat="1" ht="24.2" customHeight="1">
      <c r="A135" s="26"/>
      <c r="B135" s="149"/>
      <c r="C135" s="150" t="s">
        <v>83</v>
      </c>
      <c r="D135" s="150" t="s">
        <v>229</v>
      </c>
      <c r="E135" s="151" t="s">
        <v>1437</v>
      </c>
      <c r="F135" s="152" t="s">
        <v>1438</v>
      </c>
      <c r="G135" s="153" t="s">
        <v>269</v>
      </c>
      <c r="H135" s="154">
        <v>7</v>
      </c>
      <c r="I135" s="155">
        <v>6.6</v>
      </c>
      <c r="J135" s="155">
        <f t="shared" si="0"/>
        <v>46.2</v>
      </c>
      <c r="K135" s="156"/>
      <c r="L135" s="27"/>
      <c r="M135" s="157" t="s">
        <v>1</v>
      </c>
      <c r="N135" s="158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233</v>
      </c>
      <c r="AT135" s="161" t="s">
        <v>229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46.2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46.2</v>
      </c>
      <c r="BL135" s="14" t="s">
        <v>233</v>
      </c>
      <c r="BM135" s="161" t="s">
        <v>233</v>
      </c>
    </row>
    <row r="136" spans="1:65" s="2" customFormat="1" ht="24.2" customHeight="1">
      <c r="A136" s="26"/>
      <c r="B136" s="149"/>
      <c r="C136" s="150" t="s">
        <v>88</v>
      </c>
      <c r="D136" s="150" t="s">
        <v>229</v>
      </c>
      <c r="E136" s="151" t="s">
        <v>1439</v>
      </c>
      <c r="F136" s="152" t="s">
        <v>1440</v>
      </c>
      <c r="G136" s="153" t="s">
        <v>269</v>
      </c>
      <c r="H136" s="154">
        <v>2</v>
      </c>
      <c r="I136" s="155">
        <v>8.25</v>
      </c>
      <c r="J136" s="155">
        <f t="shared" si="0"/>
        <v>16.5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233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16.5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16.5</v>
      </c>
      <c r="BL136" s="14" t="s">
        <v>233</v>
      </c>
      <c r="BM136" s="161" t="s">
        <v>239</v>
      </c>
    </row>
    <row r="137" spans="1:65" s="2" customFormat="1" ht="24.2" customHeight="1">
      <c r="A137" s="26"/>
      <c r="B137" s="149"/>
      <c r="C137" s="150" t="s">
        <v>233</v>
      </c>
      <c r="D137" s="150" t="s">
        <v>229</v>
      </c>
      <c r="E137" s="151" t="s">
        <v>1441</v>
      </c>
      <c r="F137" s="152" t="s">
        <v>1442</v>
      </c>
      <c r="G137" s="153" t="s">
        <v>269</v>
      </c>
      <c r="H137" s="154">
        <v>163</v>
      </c>
      <c r="I137" s="155">
        <v>0.99</v>
      </c>
      <c r="J137" s="155">
        <f t="shared" si="0"/>
        <v>161.37</v>
      </c>
      <c r="K137" s="156"/>
      <c r="L137" s="27"/>
      <c r="M137" s="157" t="s">
        <v>1</v>
      </c>
      <c r="N137" s="158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233</v>
      </c>
      <c r="AT137" s="161" t="s">
        <v>229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161.37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161.37</v>
      </c>
      <c r="BL137" s="14" t="s">
        <v>233</v>
      </c>
      <c r="BM137" s="161" t="s">
        <v>243</v>
      </c>
    </row>
    <row r="138" spans="1:65" s="2" customFormat="1" ht="24.2" customHeight="1">
      <c r="A138" s="26"/>
      <c r="B138" s="149"/>
      <c r="C138" s="150" t="s">
        <v>244</v>
      </c>
      <c r="D138" s="150" t="s">
        <v>229</v>
      </c>
      <c r="E138" s="151" t="s">
        <v>1443</v>
      </c>
      <c r="F138" s="152" t="s">
        <v>1444</v>
      </c>
      <c r="G138" s="153" t="s">
        <v>269</v>
      </c>
      <c r="H138" s="154">
        <v>2</v>
      </c>
      <c r="I138" s="155">
        <v>1.98</v>
      </c>
      <c r="J138" s="155">
        <f t="shared" si="0"/>
        <v>3.96</v>
      </c>
      <c r="K138" s="156"/>
      <c r="L138" s="27"/>
      <c r="M138" s="157" t="s">
        <v>1</v>
      </c>
      <c r="N138" s="158" t="s">
        <v>37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233</v>
      </c>
      <c r="AT138" s="161" t="s">
        <v>229</v>
      </c>
      <c r="AU138" s="161" t="s">
        <v>83</v>
      </c>
      <c r="AY138" s="14" t="s">
        <v>226</v>
      </c>
      <c r="BE138" s="162">
        <f t="shared" si="4"/>
        <v>0</v>
      </c>
      <c r="BF138" s="162">
        <f t="shared" si="5"/>
        <v>3.96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83</v>
      </c>
      <c r="BK138" s="162">
        <f t="shared" si="9"/>
        <v>3.96</v>
      </c>
      <c r="BL138" s="14" t="s">
        <v>233</v>
      </c>
      <c r="BM138" s="161" t="s">
        <v>247</v>
      </c>
    </row>
    <row r="139" spans="1:65" s="2" customFormat="1" ht="33" customHeight="1">
      <c r="A139" s="26"/>
      <c r="B139" s="149"/>
      <c r="C139" s="150" t="s">
        <v>239</v>
      </c>
      <c r="D139" s="150" t="s">
        <v>229</v>
      </c>
      <c r="E139" s="151" t="s">
        <v>1445</v>
      </c>
      <c r="F139" s="152" t="s">
        <v>1446</v>
      </c>
      <c r="G139" s="153" t="s">
        <v>232</v>
      </c>
      <c r="H139" s="154">
        <v>820</v>
      </c>
      <c r="I139" s="155">
        <v>1.65</v>
      </c>
      <c r="J139" s="155">
        <f t="shared" si="0"/>
        <v>1353</v>
      </c>
      <c r="K139" s="156"/>
      <c r="L139" s="27"/>
      <c r="M139" s="157" t="s">
        <v>1</v>
      </c>
      <c r="N139" s="158" t="s">
        <v>37</v>
      </c>
      <c r="O139" s="159">
        <v>0</v>
      </c>
      <c r="P139" s="159">
        <f t="shared" si="1"/>
        <v>0</v>
      </c>
      <c r="Q139" s="159">
        <v>0</v>
      </c>
      <c r="R139" s="159">
        <f t="shared" si="2"/>
        <v>0</v>
      </c>
      <c r="S139" s="159">
        <v>0</v>
      </c>
      <c r="T139" s="160">
        <f t="shared" si="3"/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233</v>
      </c>
      <c r="AT139" s="161" t="s">
        <v>229</v>
      </c>
      <c r="AU139" s="161" t="s">
        <v>83</v>
      </c>
      <c r="AY139" s="14" t="s">
        <v>226</v>
      </c>
      <c r="BE139" s="162">
        <f t="shared" si="4"/>
        <v>0</v>
      </c>
      <c r="BF139" s="162">
        <f t="shared" si="5"/>
        <v>1353</v>
      </c>
      <c r="BG139" s="162">
        <f t="shared" si="6"/>
        <v>0</v>
      </c>
      <c r="BH139" s="162">
        <f t="shared" si="7"/>
        <v>0</v>
      </c>
      <c r="BI139" s="162">
        <f t="shared" si="8"/>
        <v>0</v>
      </c>
      <c r="BJ139" s="14" t="s">
        <v>83</v>
      </c>
      <c r="BK139" s="162">
        <f t="shared" si="9"/>
        <v>1353</v>
      </c>
      <c r="BL139" s="14" t="s">
        <v>233</v>
      </c>
      <c r="BM139" s="161" t="s">
        <v>250</v>
      </c>
    </row>
    <row r="140" spans="1:65" s="2" customFormat="1" ht="16.5" customHeight="1">
      <c r="A140" s="26"/>
      <c r="B140" s="149"/>
      <c r="C140" s="167" t="s">
        <v>251</v>
      </c>
      <c r="D140" s="167" t="s">
        <v>362</v>
      </c>
      <c r="E140" s="168" t="s">
        <v>1447</v>
      </c>
      <c r="F140" s="169" t="s">
        <v>1448</v>
      </c>
      <c r="G140" s="170" t="s">
        <v>269</v>
      </c>
      <c r="H140" s="171">
        <v>8</v>
      </c>
      <c r="I140" s="172">
        <v>14.25</v>
      </c>
      <c r="J140" s="172">
        <f t="shared" si="0"/>
        <v>114</v>
      </c>
      <c r="K140" s="173"/>
      <c r="L140" s="174"/>
      <c r="M140" s="175" t="s">
        <v>1</v>
      </c>
      <c r="N140" s="176" t="s">
        <v>37</v>
      </c>
      <c r="O140" s="159">
        <v>0</v>
      </c>
      <c r="P140" s="159">
        <f t="shared" si="1"/>
        <v>0</v>
      </c>
      <c r="Q140" s="159">
        <v>0</v>
      </c>
      <c r="R140" s="159">
        <f t="shared" si="2"/>
        <v>0</v>
      </c>
      <c r="S140" s="159">
        <v>0</v>
      </c>
      <c r="T140" s="160">
        <f t="shared" si="3"/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243</v>
      </c>
      <c r="AT140" s="161" t="s">
        <v>362</v>
      </c>
      <c r="AU140" s="161" t="s">
        <v>83</v>
      </c>
      <c r="AY140" s="14" t="s">
        <v>226</v>
      </c>
      <c r="BE140" s="162">
        <f t="shared" si="4"/>
        <v>0</v>
      </c>
      <c r="BF140" s="162">
        <f t="shared" si="5"/>
        <v>114</v>
      </c>
      <c r="BG140" s="162">
        <f t="shared" si="6"/>
        <v>0</v>
      </c>
      <c r="BH140" s="162">
        <f t="shared" si="7"/>
        <v>0</v>
      </c>
      <c r="BI140" s="162">
        <f t="shared" si="8"/>
        <v>0</v>
      </c>
      <c r="BJ140" s="14" t="s">
        <v>83</v>
      </c>
      <c r="BK140" s="162">
        <f t="shared" si="9"/>
        <v>114</v>
      </c>
      <c r="BL140" s="14" t="s">
        <v>233</v>
      </c>
      <c r="BM140" s="161" t="s">
        <v>254</v>
      </c>
    </row>
    <row r="141" spans="1:65" s="12" customFormat="1" ht="25.9" customHeight="1">
      <c r="B141" s="137"/>
      <c r="D141" s="138" t="s">
        <v>70</v>
      </c>
      <c r="E141" s="139" t="s">
        <v>362</v>
      </c>
      <c r="F141" s="139" t="s">
        <v>1449</v>
      </c>
      <c r="J141" s="140">
        <f>BK141</f>
        <v>28209.34</v>
      </c>
      <c r="L141" s="137"/>
      <c r="M141" s="141"/>
      <c r="N141" s="142"/>
      <c r="O141" s="142"/>
      <c r="P141" s="143">
        <f>P142+P231+P250</f>
        <v>0</v>
      </c>
      <c r="Q141" s="142"/>
      <c r="R141" s="143">
        <f>R142+R231+R250</f>
        <v>0</v>
      </c>
      <c r="S141" s="142"/>
      <c r="T141" s="144">
        <f>T142+T231+T250</f>
        <v>0</v>
      </c>
      <c r="AR141" s="138" t="s">
        <v>88</v>
      </c>
      <c r="AT141" s="145" t="s">
        <v>70</v>
      </c>
      <c r="AU141" s="145" t="s">
        <v>71</v>
      </c>
      <c r="AY141" s="138" t="s">
        <v>226</v>
      </c>
      <c r="BK141" s="146">
        <f>BK142+BK231+BK250</f>
        <v>28209.34</v>
      </c>
    </row>
    <row r="142" spans="1:65" s="12" customFormat="1" ht="22.9" customHeight="1">
      <c r="B142" s="137"/>
      <c r="D142" s="138" t="s">
        <v>70</v>
      </c>
      <c r="E142" s="147" t="s">
        <v>1450</v>
      </c>
      <c r="F142" s="147" t="s">
        <v>1451</v>
      </c>
      <c r="J142" s="148">
        <f>BK142</f>
        <v>24704.11</v>
      </c>
      <c r="L142" s="137"/>
      <c r="M142" s="141"/>
      <c r="N142" s="142"/>
      <c r="O142" s="142"/>
      <c r="P142" s="143">
        <f>SUM(P143:P230)</f>
        <v>0</v>
      </c>
      <c r="Q142" s="142"/>
      <c r="R142" s="143">
        <f>SUM(R143:R230)</f>
        <v>0</v>
      </c>
      <c r="S142" s="142"/>
      <c r="T142" s="144">
        <f>SUM(T143:T230)</f>
        <v>0</v>
      </c>
      <c r="AR142" s="138" t="s">
        <v>88</v>
      </c>
      <c r="AT142" s="145" t="s">
        <v>70</v>
      </c>
      <c r="AU142" s="145" t="s">
        <v>78</v>
      </c>
      <c r="AY142" s="138" t="s">
        <v>226</v>
      </c>
      <c r="BK142" s="146">
        <f>SUM(BK143:BK230)</f>
        <v>24704.11</v>
      </c>
    </row>
    <row r="143" spans="1:65" s="2" customFormat="1" ht="24.2" customHeight="1">
      <c r="A143" s="26"/>
      <c r="B143" s="149"/>
      <c r="C143" s="150" t="s">
        <v>243</v>
      </c>
      <c r="D143" s="150" t="s">
        <v>229</v>
      </c>
      <c r="E143" s="151" t="s">
        <v>1452</v>
      </c>
      <c r="F143" s="152" t="s">
        <v>1453</v>
      </c>
      <c r="G143" s="153" t="s">
        <v>232</v>
      </c>
      <c r="H143" s="154">
        <v>520</v>
      </c>
      <c r="I143" s="155">
        <v>0.66</v>
      </c>
      <c r="J143" s="155">
        <f t="shared" ref="J143:J174" si="10">ROUND(I143*H143,2)</f>
        <v>343.2</v>
      </c>
      <c r="K143" s="156"/>
      <c r="L143" s="27"/>
      <c r="M143" s="157" t="s">
        <v>1</v>
      </c>
      <c r="N143" s="158" t="s">
        <v>37</v>
      </c>
      <c r="O143" s="159">
        <v>0</v>
      </c>
      <c r="P143" s="159">
        <f t="shared" ref="P143:P174" si="11">O143*H143</f>
        <v>0</v>
      </c>
      <c r="Q143" s="159">
        <v>0</v>
      </c>
      <c r="R143" s="159">
        <f t="shared" ref="R143:R174" si="12">Q143*H143</f>
        <v>0</v>
      </c>
      <c r="S143" s="159">
        <v>0</v>
      </c>
      <c r="T143" s="160">
        <f t="shared" ref="T143:T174" si="13">S143*H143</f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431</v>
      </c>
      <c r="AT143" s="161" t="s">
        <v>229</v>
      </c>
      <c r="AU143" s="161" t="s">
        <v>83</v>
      </c>
      <c r="AY143" s="14" t="s">
        <v>226</v>
      </c>
      <c r="BE143" s="162">
        <f t="shared" ref="BE143:BE174" si="14">IF(N143="základná",J143,0)</f>
        <v>0</v>
      </c>
      <c r="BF143" s="162">
        <f t="shared" ref="BF143:BF174" si="15">IF(N143="znížená",J143,0)</f>
        <v>343.2</v>
      </c>
      <c r="BG143" s="162">
        <f t="shared" ref="BG143:BG174" si="16">IF(N143="zákl. prenesená",J143,0)</f>
        <v>0</v>
      </c>
      <c r="BH143" s="162">
        <f t="shared" ref="BH143:BH174" si="17">IF(N143="zníž. prenesená",J143,0)</f>
        <v>0</v>
      </c>
      <c r="BI143" s="162">
        <f t="shared" ref="BI143:BI174" si="18">IF(N143="nulová",J143,0)</f>
        <v>0</v>
      </c>
      <c r="BJ143" s="14" t="s">
        <v>83</v>
      </c>
      <c r="BK143" s="162">
        <f t="shared" ref="BK143:BK174" si="19">ROUND(I143*H143,2)</f>
        <v>343.2</v>
      </c>
      <c r="BL143" s="14" t="s">
        <v>431</v>
      </c>
      <c r="BM143" s="161" t="s">
        <v>257</v>
      </c>
    </row>
    <row r="144" spans="1:65" s="2" customFormat="1" ht="21.75" customHeight="1">
      <c r="A144" s="26"/>
      <c r="B144" s="149"/>
      <c r="C144" s="167" t="s">
        <v>227</v>
      </c>
      <c r="D144" s="167" t="s">
        <v>362</v>
      </c>
      <c r="E144" s="168" t="s">
        <v>1454</v>
      </c>
      <c r="F144" s="169" t="s">
        <v>1455</v>
      </c>
      <c r="G144" s="170" t="s">
        <v>232</v>
      </c>
      <c r="H144" s="171">
        <v>520</v>
      </c>
      <c r="I144" s="172">
        <v>0.42</v>
      </c>
      <c r="J144" s="172">
        <f t="shared" si="10"/>
        <v>218.4</v>
      </c>
      <c r="K144" s="173"/>
      <c r="L144" s="174"/>
      <c r="M144" s="175" t="s">
        <v>1</v>
      </c>
      <c r="N144" s="176" t="s">
        <v>37</v>
      </c>
      <c r="O144" s="159">
        <v>0</v>
      </c>
      <c r="P144" s="159">
        <f t="shared" si="11"/>
        <v>0</v>
      </c>
      <c r="Q144" s="159">
        <v>0</v>
      </c>
      <c r="R144" s="159">
        <f t="shared" si="12"/>
        <v>0</v>
      </c>
      <c r="S144" s="159">
        <v>0</v>
      </c>
      <c r="T144" s="160">
        <f t="shared" si="13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768</v>
      </c>
      <c r="AT144" s="161" t="s">
        <v>362</v>
      </c>
      <c r="AU144" s="161" t="s">
        <v>83</v>
      </c>
      <c r="AY144" s="14" t="s">
        <v>226</v>
      </c>
      <c r="BE144" s="162">
        <f t="shared" si="14"/>
        <v>0</v>
      </c>
      <c r="BF144" s="162">
        <f t="shared" si="15"/>
        <v>218.4</v>
      </c>
      <c r="BG144" s="162">
        <f t="shared" si="16"/>
        <v>0</v>
      </c>
      <c r="BH144" s="162">
        <f t="shared" si="17"/>
        <v>0</v>
      </c>
      <c r="BI144" s="162">
        <f t="shared" si="18"/>
        <v>0</v>
      </c>
      <c r="BJ144" s="14" t="s">
        <v>83</v>
      </c>
      <c r="BK144" s="162">
        <f t="shared" si="19"/>
        <v>218.4</v>
      </c>
      <c r="BL144" s="14" t="s">
        <v>431</v>
      </c>
      <c r="BM144" s="161" t="s">
        <v>260</v>
      </c>
    </row>
    <row r="145" spans="1:65" s="2" customFormat="1" ht="21.75" customHeight="1">
      <c r="A145" s="26"/>
      <c r="B145" s="149"/>
      <c r="C145" s="150" t="s">
        <v>247</v>
      </c>
      <c r="D145" s="150" t="s">
        <v>229</v>
      </c>
      <c r="E145" s="151" t="s">
        <v>1456</v>
      </c>
      <c r="F145" s="152" t="s">
        <v>1457</v>
      </c>
      <c r="G145" s="153" t="s">
        <v>269</v>
      </c>
      <c r="H145" s="154">
        <v>163</v>
      </c>
      <c r="I145" s="155">
        <v>0.66</v>
      </c>
      <c r="J145" s="155">
        <f t="shared" si="10"/>
        <v>107.58</v>
      </c>
      <c r="K145" s="156"/>
      <c r="L145" s="27"/>
      <c r="M145" s="157" t="s">
        <v>1</v>
      </c>
      <c r="N145" s="158" t="s">
        <v>37</v>
      </c>
      <c r="O145" s="159">
        <v>0</v>
      </c>
      <c r="P145" s="159">
        <f t="shared" si="11"/>
        <v>0</v>
      </c>
      <c r="Q145" s="159">
        <v>0</v>
      </c>
      <c r="R145" s="159">
        <f t="shared" si="12"/>
        <v>0</v>
      </c>
      <c r="S145" s="159">
        <v>0</v>
      </c>
      <c r="T145" s="160">
        <f t="shared" si="1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431</v>
      </c>
      <c r="AT145" s="161" t="s">
        <v>229</v>
      </c>
      <c r="AU145" s="161" t="s">
        <v>83</v>
      </c>
      <c r="AY145" s="14" t="s">
        <v>226</v>
      </c>
      <c r="BE145" s="162">
        <f t="shared" si="14"/>
        <v>0</v>
      </c>
      <c r="BF145" s="162">
        <f t="shared" si="15"/>
        <v>107.58</v>
      </c>
      <c r="BG145" s="162">
        <f t="shared" si="16"/>
        <v>0</v>
      </c>
      <c r="BH145" s="162">
        <f t="shared" si="17"/>
        <v>0</v>
      </c>
      <c r="BI145" s="162">
        <f t="shared" si="18"/>
        <v>0</v>
      </c>
      <c r="BJ145" s="14" t="s">
        <v>83</v>
      </c>
      <c r="BK145" s="162">
        <f t="shared" si="19"/>
        <v>107.58</v>
      </c>
      <c r="BL145" s="14" t="s">
        <v>431</v>
      </c>
      <c r="BM145" s="161" t="s">
        <v>7</v>
      </c>
    </row>
    <row r="146" spans="1:65" s="2" customFormat="1" ht="24.2" customHeight="1">
      <c r="A146" s="26"/>
      <c r="B146" s="149"/>
      <c r="C146" s="167" t="s">
        <v>263</v>
      </c>
      <c r="D146" s="167" t="s">
        <v>362</v>
      </c>
      <c r="E146" s="168" t="s">
        <v>1458</v>
      </c>
      <c r="F146" s="169" t="s">
        <v>1459</v>
      </c>
      <c r="G146" s="170" t="s">
        <v>269</v>
      </c>
      <c r="H146" s="171">
        <v>37</v>
      </c>
      <c r="I146" s="172">
        <v>1.1000000000000001</v>
      </c>
      <c r="J146" s="172">
        <f t="shared" si="10"/>
        <v>40.700000000000003</v>
      </c>
      <c r="K146" s="173"/>
      <c r="L146" s="174"/>
      <c r="M146" s="175" t="s">
        <v>1</v>
      </c>
      <c r="N146" s="176" t="s">
        <v>37</v>
      </c>
      <c r="O146" s="159">
        <v>0</v>
      </c>
      <c r="P146" s="159">
        <f t="shared" si="11"/>
        <v>0</v>
      </c>
      <c r="Q146" s="159">
        <v>0</v>
      </c>
      <c r="R146" s="159">
        <f t="shared" si="12"/>
        <v>0</v>
      </c>
      <c r="S146" s="159">
        <v>0</v>
      </c>
      <c r="T146" s="160">
        <f t="shared" si="1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768</v>
      </c>
      <c r="AT146" s="161" t="s">
        <v>362</v>
      </c>
      <c r="AU146" s="161" t="s">
        <v>83</v>
      </c>
      <c r="AY146" s="14" t="s">
        <v>226</v>
      </c>
      <c r="BE146" s="162">
        <f t="shared" si="14"/>
        <v>0</v>
      </c>
      <c r="BF146" s="162">
        <f t="shared" si="15"/>
        <v>40.700000000000003</v>
      </c>
      <c r="BG146" s="162">
        <f t="shared" si="16"/>
        <v>0</v>
      </c>
      <c r="BH146" s="162">
        <f t="shared" si="17"/>
        <v>0</v>
      </c>
      <c r="BI146" s="162">
        <f t="shared" si="18"/>
        <v>0</v>
      </c>
      <c r="BJ146" s="14" t="s">
        <v>83</v>
      </c>
      <c r="BK146" s="162">
        <f t="shared" si="19"/>
        <v>40.700000000000003</v>
      </c>
      <c r="BL146" s="14" t="s">
        <v>431</v>
      </c>
      <c r="BM146" s="161" t="s">
        <v>266</v>
      </c>
    </row>
    <row r="147" spans="1:65" s="2" customFormat="1" ht="16.5" customHeight="1">
      <c r="A147" s="26"/>
      <c r="B147" s="149"/>
      <c r="C147" s="167" t="s">
        <v>250</v>
      </c>
      <c r="D147" s="167" t="s">
        <v>362</v>
      </c>
      <c r="E147" s="168" t="s">
        <v>1460</v>
      </c>
      <c r="F147" s="169" t="s">
        <v>1461</v>
      </c>
      <c r="G147" s="170" t="s">
        <v>269</v>
      </c>
      <c r="H147" s="171">
        <v>126</v>
      </c>
      <c r="I147" s="172">
        <v>0.28000000000000003</v>
      </c>
      <c r="J147" s="172">
        <f t="shared" si="10"/>
        <v>35.28</v>
      </c>
      <c r="K147" s="173"/>
      <c r="L147" s="174"/>
      <c r="M147" s="175" t="s">
        <v>1</v>
      </c>
      <c r="N147" s="176" t="s">
        <v>37</v>
      </c>
      <c r="O147" s="159">
        <v>0</v>
      </c>
      <c r="P147" s="159">
        <f t="shared" si="11"/>
        <v>0</v>
      </c>
      <c r="Q147" s="159">
        <v>0</v>
      </c>
      <c r="R147" s="159">
        <f t="shared" si="12"/>
        <v>0</v>
      </c>
      <c r="S147" s="159">
        <v>0</v>
      </c>
      <c r="T147" s="160">
        <f t="shared" si="1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768</v>
      </c>
      <c r="AT147" s="161" t="s">
        <v>362</v>
      </c>
      <c r="AU147" s="161" t="s">
        <v>83</v>
      </c>
      <c r="AY147" s="14" t="s">
        <v>226</v>
      </c>
      <c r="BE147" s="162">
        <f t="shared" si="14"/>
        <v>0</v>
      </c>
      <c r="BF147" s="162">
        <f t="shared" si="15"/>
        <v>35.28</v>
      </c>
      <c r="BG147" s="162">
        <f t="shared" si="16"/>
        <v>0</v>
      </c>
      <c r="BH147" s="162">
        <f t="shared" si="17"/>
        <v>0</v>
      </c>
      <c r="BI147" s="162">
        <f t="shared" si="18"/>
        <v>0</v>
      </c>
      <c r="BJ147" s="14" t="s">
        <v>83</v>
      </c>
      <c r="BK147" s="162">
        <f t="shared" si="19"/>
        <v>35.28</v>
      </c>
      <c r="BL147" s="14" t="s">
        <v>431</v>
      </c>
      <c r="BM147" s="161" t="s">
        <v>270</v>
      </c>
    </row>
    <row r="148" spans="1:65" s="2" customFormat="1" ht="24.2" customHeight="1">
      <c r="A148" s="26"/>
      <c r="B148" s="149"/>
      <c r="C148" s="150" t="s">
        <v>273</v>
      </c>
      <c r="D148" s="150" t="s">
        <v>229</v>
      </c>
      <c r="E148" s="151" t="s">
        <v>1462</v>
      </c>
      <c r="F148" s="152" t="s">
        <v>1463</v>
      </c>
      <c r="G148" s="153" t="s">
        <v>269</v>
      </c>
      <c r="H148" s="154">
        <v>37</v>
      </c>
      <c r="I148" s="155">
        <v>0.66</v>
      </c>
      <c r="J148" s="155">
        <f t="shared" si="10"/>
        <v>24.42</v>
      </c>
      <c r="K148" s="156"/>
      <c r="L148" s="27"/>
      <c r="M148" s="157" t="s">
        <v>1</v>
      </c>
      <c r="N148" s="158" t="s">
        <v>37</v>
      </c>
      <c r="O148" s="159">
        <v>0</v>
      </c>
      <c r="P148" s="159">
        <f t="shared" si="11"/>
        <v>0</v>
      </c>
      <c r="Q148" s="159">
        <v>0</v>
      </c>
      <c r="R148" s="159">
        <f t="shared" si="12"/>
        <v>0</v>
      </c>
      <c r="S148" s="159">
        <v>0</v>
      </c>
      <c r="T148" s="160">
        <f t="shared" si="1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431</v>
      </c>
      <c r="AT148" s="161" t="s">
        <v>229</v>
      </c>
      <c r="AU148" s="161" t="s">
        <v>83</v>
      </c>
      <c r="AY148" s="14" t="s">
        <v>226</v>
      </c>
      <c r="BE148" s="162">
        <f t="shared" si="14"/>
        <v>0</v>
      </c>
      <c r="BF148" s="162">
        <f t="shared" si="15"/>
        <v>24.42</v>
      </c>
      <c r="BG148" s="162">
        <f t="shared" si="16"/>
        <v>0</v>
      </c>
      <c r="BH148" s="162">
        <f t="shared" si="17"/>
        <v>0</v>
      </c>
      <c r="BI148" s="162">
        <f t="shared" si="18"/>
        <v>0</v>
      </c>
      <c r="BJ148" s="14" t="s">
        <v>83</v>
      </c>
      <c r="BK148" s="162">
        <f t="shared" si="19"/>
        <v>24.42</v>
      </c>
      <c r="BL148" s="14" t="s">
        <v>431</v>
      </c>
      <c r="BM148" s="161" t="s">
        <v>276</v>
      </c>
    </row>
    <row r="149" spans="1:65" s="2" customFormat="1" ht="16.5" customHeight="1">
      <c r="A149" s="26"/>
      <c r="B149" s="149"/>
      <c r="C149" s="167" t="s">
        <v>254</v>
      </c>
      <c r="D149" s="167" t="s">
        <v>362</v>
      </c>
      <c r="E149" s="168" t="s">
        <v>1464</v>
      </c>
      <c r="F149" s="169" t="s">
        <v>1465</v>
      </c>
      <c r="G149" s="170" t="s">
        <v>269</v>
      </c>
      <c r="H149" s="171">
        <v>185</v>
      </c>
      <c r="I149" s="172">
        <v>0.22</v>
      </c>
      <c r="J149" s="172">
        <f t="shared" si="10"/>
        <v>40.700000000000003</v>
      </c>
      <c r="K149" s="173"/>
      <c r="L149" s="174"/>
      <c r="M149" s="175" t="s">
        <v>1</v>
      </c>
      <c r="N149" s="176" t="s">
        <v>37</v>
      </c>
      <c r="O149" s="159">
        <v>0</v>
      </c>
      <c r="P149" s="159">
        <f t="shared" si="11"/>
        <v>0</v>
      </c>
      <c r="Q149" s="159">
        <v>0</v>
      </c>
      <c r="R149" s="159">
        <f t="shared" si="12"/>
        <v>0</v>
      </c>
      <c r="S149" s="159">
        <v>0</v>
      </c>
      <c r="T149" s="160">
        <f t="shared" si="1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768</v>
      </c>
      <c r="AT149" s="161" t="s">
        <v>362</v>
      </c>
      <c r="AU149" s="161" t="s">
        <v>83</v>
      </c>
      <c r="AY149" s="14" t="s">
        <v>226</v>
      </c>
      <c r="BE149" s="162">
        <f t="shared" si="14"/>
        <v>0</v>
      </c>
      <c r="BF149" s="162">
        <f t="shared" si="15"/>
        <v>40.700000000000003</v>
      </c>
      <c r="BG149" s="162">
        <f t="shared" si="16"/>
        <v>0</v>
      </c>
      <c r="BH149" s="162">
        <f t="shared" si="17"/>
        <v>0</v>
      </c>
      <c r="BI149" s="162">
        <f t="shared" si="18"/>
        <v>0</v>
      </c>
      <c r="BJ149" s="14" t="s">
        <v>83</v>
      </c>
      <c r="BK149" s="162">
        <f t="shared" si="19"/>
        <v>40.700000000000003</v>
      </c>
      <c r="BL149" s="14" t="s">
        <v>431</v>
      </c>
      <c r="BM149" s="161" t="s">
        <v>279</v>
      </c>
    </row>
    <row r="150" spans="1:65" s="2" customFormat="1" ht="24.2" customHeight="1">
      <c r="A150" s="26"/>
      <c r="B150" s="149"/>
      <c r="C150" s="150" t="s">
        <v>280</v>
      </c>
      <c r="D150" s="150" t="s">
        <v>229</v>
      </c>
      <c r="E150" s="151" t="s">
        <v>1466</v>
      </c>
      <c r="F150" s="152" t="s">
        <v>1467</v>
      </c>
      <c r="G150" s="153" t="s">
        <v>269</v>
      </c>
      <c r="H150" s="154">
        <v>316</v>
      </c>
      <c r="I150" s="155">
        <v>0.44</v>
      </c>
      <c r="J150" s="155">
        <f t="shared" si="10"/>
        <v>139.04</v>
      </c>
      <c r="K150" s="156"/>
      <c r="L150" s="27"/>
      <c r="M150" s="157" t="s">
        <v>1</v>
      </c>
      <c r="N150" s="158" t="s">
        <v>37</v>
      </c>
      <c r="O150" s="159">
        <v>0</v>
      </c>
      <c r="P150" s="159">
        <f t="shared" si="11"/>
        <v>0</v>
      </c>
      <c r="Q150" s="159">
        <v>0</v>
      </c>
      <c r="R150" s="159">
        <f t="shared" si="12"/>
        <v>0</v>
      </c>
      <c r="S150" s="159">
        <v>0</v>
      </c>
      <c r="T150" s="160">
        <f t="shared" si="1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431</v>
      </c>
      <c r="AT150" s="161" t="s">
        <v>229</v>
      </c>
      <c r="AU150" s="161" t="s">
        <v>83</v>
      </c>
      <c r="AY150" s="14" t="s">
        <v>226</v>
      </c>
      <c r="BE150" s="162">
        <f t="shared" si="14"/>
        <v>0</v>
      </c>
      <c r="BF150" s="162">
        <f t="shared" si="15"/>
        <v>139.04</v>
      </c>
      <c r="BG150" s="162">
        <f t="shared" si="16"/>
        <v>0</v>
      </c>
      <c r="BH150" s="162">
        <f t="shared" si="17"/>
        <v>0</v>
      </c>
      <c r="BI150" s="162">
        <f t="shared" si="18"/>
        <v>0</v>
      </c>
      <c r="BJ150" s="14" t="s">
        <v>83</v>
      </c>
      <c r="BK150" s="162">
        <f t="shared" si="19"/>
        <v>139.04</v>
      </c>
      <c r="BL150" s="14" t="s">
        <v>431</v>
      </c>
      <c r="BM150" s="161" t="s">
        <v>283</v>
      </c>
    </row>
    <row r="151" spans="1:65" s="2" customFormat="1" ht="16.5" customHeight="1">
      <c r="A151" s="26"/>
      <c r="B151" s="149"/>
      <c r="C151" s="167" t="s">
        <v>257</v>
      </c>
      <c r="D151" s="167" t="s">
        <v>362</v>
      </c>
      <c r="E151" s="168" t="s">
        <v>1468</v>
      </c>
      <c r="F151" s="169" t="s">
        <v>1469</v>
      </c>
      <c r="G151" s="170" t="s">
        <v>269</v>
      </c>
      <c r="H151" s="171">
        <v>316</v>
      </c>
      <c r="I151" s="172">
        <v>0.02</v>
      </c>
      <c r="J151" s="172">
        <f t="shared" si="10"/>
        <v>6.32</v>
      </c>
      <c r="K151" s="173"/>
      <c r="L151" s="174"/>
      <c r="M151" s="175" t="s">
        <v>1</v>
      </c>
      <c r="N151" s="176" t="s">
        <v>37</v>
      </c>
      <c r="O151" s="159">
        <v>0</v>
      </c>
      <c r="P151" s="159">
        <f t="shared" si="11"/>
        <v>0</v>
      </c>
      <c r="Q151" s="159">
        <v>0</v>
      </c>
      <c r="R151" s="159">
        <f t="shared" si="12"/>
        <v>0</v>
      </c>
      <c r="S151" s="159">
        <v>0</v>
      </c>
      <c r="T151" s="160">
        <f t="shared" si="1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768</v>
      </c>
      <c r="AT151" s="161" t="s">
        <v>362</v>
      </c>
      <c r="AU151" s="161" t="s">
        <v>83</v>
      </c>
      <c r="AY151" s="14" t="s">
        <v>226</v>
      </c>
      <c r="BE151" s="162">
        <f t="shared" si="14"/>
        <v>0</v>
      </c>
      <c r="BF151" s="162">
        <f t="shared" si="15"/>
        <v>6.32</v>
      </c>
      <c r="BG151" s="162">
        <f t="shared" si="16"/>
        <v>0</v>
      </c>
      <c r="BH151" s="162">
        <f t="shared" si="17"/>
        <v>0</v>
      </c>
      <c r="BI151" s="162">
        <f t="shared" si="18"/>
        <v>0</v>
      </c>
      <c r="BJ151" s="14" t="s">
        <v>83</v>
      </c>
      <c r="BK151" s="162">
        <f t="shared" si="19"/>
        <v>6.32</v>
      </c>
      <c r="BL151" s="14" t="s">
        <v>431</v>
      </c>
      <c r="BM151" s="161" t="s">
        <v>288</v>
      </c>
    </row>
    <row r="152" spans="1:65" s="2" customFormat="1" ht="24.2" customHeight="1">
      <c r="A152" s="26"/>
      <c r="B152" s="149"/>
      <c r="C152" s="150" t="s">
        <v>293</v>
      </c>
      <c r="D152" s="150" t="s">
        <v>229</v>
      </c>
      <c r="E152" s="151" t="s">
        <v>1470</v>
      </c>
      <c r="F152" s="152" t="s">
        <v>1471</v>
      </c>
      <c r="G152" s="153" t="s">
        <v>269</v>
      </c>
      <c r="H152" s="154">
        <v>452</v>
      </c>
      <c r="I152" s="155">
        <v>0.66</v>
      </c>
      <c r="J152" s="155">
        <f t="shared" si="10"/>
        <v>298.32</v>
      </c>
      <c r="K152" s="156"/>
      <c r="L152" s="27"/>
      <c r="M152" s="157" t="s">
        <v>1</v>
      </c>
      <c r="N152" s="158" t="s">
        <v>37</v>
      </c>
      <c r="O152" s="159">
        <v>0</v>
      </c>
      <c r="P152" s="159">
        <f t="shared" si="11"/>
        <v>0</v>
      </c>
      <c r="Q152" s="159">
        <v>0</v>
      </c>
      <c r="R152" s="159">
        <f t="shared" si="12"/>
        <v>0</v>
      </c>
      <c r="S152" s="159">
        <v>0</v>
      </c>
      <c r="T152" s="160">
        <f t="shared" si="1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431</v>
      </c>
      <c r="AT152" s="161" t="s">
        <v>229</v>
      </c>
      <c r="AU152" s="161" t="s">
        <v>83</v>
      </c>
      <c r="AY152" s="14" t="s">
        <v>226</v>
      </c>
      <c r="BE152" s="162">
        <f t="shared" si="14"/>
        <v>0</v>
      </c>
      <c r="BF152" s="162">
        <f t="shared" si="15"/>
        <v>298.32</v>
      </c>
      <c r="BG152" s="162">
        <f t="shared" si="16"/>
        <v>0</v>
      </c>
      <c r="BH152" s="162">
        <f t="shared" si="17"/>
        <v>0</v>
      </c>
      <c r="BI152" s="162">
        <f t="shared" si="18"/>
        <v>0</v>
      </c>
      <c r="BJ152" s="14" t="s">
        <v>83</v>
      </c>
      <c r="BK152" s="162">
        <f t="shared" si="19"/>
        <v>298.32</v>
      </c>
      <c r="BL152" s="14" t="s">
        <v>431</v>
      </c>
      <c r="BM152" s="161" t="s">
        <v>296</v>
      </c>
    </row>
    <row r="153" spans="1:65" s="2" customFormat="1" ht="24.2" customHeight="1">
      <c r="A153" s="26"/>
      <c r="B153" s="149"/>
      <c r="C153" s="150" t="s">
        <v>260</v>
      </c>
      <c r="D153" s="150" t="s">
        <v>229</v>
      </c>
      <c r="E153" s="151" t="s">
        <v>1472</v>
      </c>
      <c r="F153" s="152" t="s">
        <v>1473</v>
      </c>
      <c r="G153" s="153" t="s">
        <v>269</v>
      </c>
      <c r="H153" s="154">
        <v>10</v>
      </c>
      <c r="I153" s="155">
        <v>2.09</v>
      </c>
      <c r="J153" s="155">
        <f t="shared" si="10"/>
        <v>20.9</v>
      </c>
      <c r="K153" s="156"/>
      <c r="L153" s="27"/>
      <c r="M153" s="157" t="s">
        <v>1</v>
      </c>
      <c r="N153" s="158" t="s">
        <v>37</v>
      </c>
      <c r="O153" s="159">
        <v>0</v>
      </c>
      <c r="P153" s="159">
        <f t="shared" si="11"/>
        <v>0</v>
      </c>
      <c r="Q153" s="159">
        <v>0</v>
      </c>
      <c r="R153" s="159">
        <f t="shared" si="12"/>
        <v>0</v>
      </c>
      <c r="S153" s="159">
        <v>0</v>
      </c>
      <c r="T153" s="160">
        <f t="shared" si="1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431</v>
      </c>
      <c r="AT153" s="161" t="s">
        <v>229</v>
      </c>
      <c r="AU153" s="161" t="s">
        <v>83</v>
      </c>
      <c r="AY153" s="14" t="s">
        <v>226</v>
      </c>
      <c r="BE153" s="162">
        <f t="shared" si="14"/>
        <v>0</v>
      </c>
      <c r="BF153" s="162">
        <f t="shared" si="15"/>
        <v>20.9</v>
      </c>
      <c r="BG153" s="162">
        <f t="shared" si="16"/>
        <v>0</v>
      </c>
      <c r="BH153" s="162">
        <f t="shared" si="17"/>
        <v>0</v>
      </c>
      <c r="BI153" s="162">
        <f t="shared" si="18"/>
        <v>0</v>
      </c>
      <c r="BJ153" s="14" t="s">
        <v>83</v>
      </c>
      <c r="BK153" s="162">
        <f t="shared" si="19"/>
        <v>20.9</v>
      </c>
      <c r="BL153" s="14" t="s">
        <v>431</v>
      </c>
      <c r="BM153" s="161" t="s">
        <v>299</v>
      </c>
    </row>
    <row r="154" spans="1:65" s="2" customFormat="1" ht="24.2" customHeight="1">
      <c r="A154" s="26"/>
      <c r="B154" s="149"/>
      <c r="C154" s="150" t="s">
        <v>300</v>
      </c>
      <c r="D154" s="150" t="s">
        <v>229</v>
      </c>
      <c r="E154" s="151" t="s">
        <v>1474</v>
      </c>
      <c r="F154" s="152" t="s">
        <v>1475</v>
      </c>
      <c r="G154" s="153" t="s">
        <v>269</v>
      </c>
      <c r="H154" s="154">
        <v>2</v>
      </c>
      <c r="I154" s="155">
        <v>2.09</v>
      </c>
      <c r="J154" s="155">
        <f t="shared" si="10"/>
        <v>4.18</v>
      </c>
      <c r="K154" s="156"/>
      <c r="L154" s="27"/>
      <c r="M154" s="157" t="s">
        <v>1</v>
      </c>
      <c r="N154" s="158" t="s">
        <v>37</v>
      </c>
      <c r="O154" s="159">
        <v>0</v>
      </c>
      <c r="P154" s="159">
        <f t="shared" si="11"/>
        <v>0</v>
      </c>
      <c r="Q154" s="159">
        <v>0</v>
      </c>
      <c r="R154" s="159">
        <f t="shared" si="12"/>
        <v>0</v>
      </c>
      <c r="S154" s="159">
        <v>0</v>
      </c>
      <c r="T154" s="160">
        <f t="shared" si="1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431</v>
      </c>
      <c r="AT154" s="161" t="s">
        <v>229</v>
      </c>
      <c r="AU154" s="161" t="s">
        <v>83</v>
      </c>
      <c r="AY154" s="14" t="s">
        <v>226</v>
      </c>
      <c r="BE154" s="162">
        <f t="shared" si="14"/>
        <v>0</v>
      </c>
      <c r="BF154" s="162">
        <f t="shared" si="15"/>
        <v>4.18</v>
      </c>
      <c r="BG154" s="162">
        <f t="shared" si="16"/>
        <v>0</v>
      </c>
      <c r="BH154" s="162">
        <f t="shared" si="17"/>
        <v>0</v>
      </c>
      <c r="BI154" s="162">
        <f t="shared" si="18"/>
        <v>0</v>
      </c>
      <c r="BJ154" s="14" t="s">
        <v>83</v>
      </c>
      <c r="BK154" s="162">
        <f t="shared" si="19"/>
        <v>4.18</v>
      </c>
      <c r="BL154" s="14" t="s">
        <v>431</v>
      </c>
      <c r="BM154" s="161" t="s">
        <v>303</v>
      </c>
    </row>
    <row r="155" spans="1:65" s="2" customFormat="1" ht="24.2" customHeight="1">
      <c r="A155" s="26"/>
      <c r="B155" s="149"/>
      <c r="C155" s="150" t="s">
        <v>7</v>
      </c>
      <c r="D155" s="150" t="s">
        <v>229</v>
      </c>
      <c r="E155" s="151" t="s">
        <v>1476</v>
      </c>
      <c r="F155" s="152" t="s">
        <v>1477</v>
      </c>
      <c r="G155" s="153" t="s">
        <v>269</v>
      </c>
      <c r="H155" s="154">
        <v>10</v>
      </c>
      <c r="I155" s="155">
        <v>2.09</v>
      </c>
      <c r="J155" s="155">
        <f t="shared" si="10"/>
        <v>20.9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 t="shared" si="11"/>
        <v>0</v>
      </c>
      <c r="Q155" s="159">
        <v>0</v>
      </c>
      <c r="R155" s="159">
        <f t="shared" si="12"/>
        <v>0</v>
      </c>
      <c r="S155" s="159">
        <v>0</v>
      </c>
      <c r="T155" s="160">
        <f t="shared" si="1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431</v>
      </c>
      <c r="AT155" s="161" t="s">
        <v>229</v>
      </c>
      <c r="AU155" s="161" t="s">
        <v>83</v>
      </c>
      <c r="AY155" s="14" t="s">
        <v>226</v>
      </c>
      <c r="BE155" s="162">
        <f t="shared" si="14"/>
        <v>0</v>
      </c>
      <c r="BF155" s="162">
        <f t="shared" si="15"/>
        <v>20.9</v>
      </c>
      <c r="BG155" s="162">
        <f t="shared" si="16"/>
        <v>0</v>
      </c>
      <c r="BH155" s="162">
        <f t="shared" si="17"/>
        <v>0</v>
      </c>
      <c r="BI155" s="162">
        <f t="shared" si="18"/>
        <v>0</v>
      </c>
      <c r="BJ155" s="14" t="s">
        <v>83</v>
      </c>
      <c r="BK155" s="162">
        <f t="shared" si="19"/>
        <v>20.9</v>
      </c>
      <c r="BL155" s="14" t="s">
        <v>431</v>
      </c>
      <c r="BM155" s="161" t="s">
        <v>306</v>
      </c>
    </row>
    <row r="156" spans="1:65" s="2" customFormat="1" ht="24.2" customHeight="1">
      <c r="A156" s="26"/>
      <c r="B156" s="149"/>
      <c r="C156" s="150" t="s">
        <v>309</v>
      </c>
      <c r="D156" s="150" t="s">
        <v>229</v>
      </c>
      <c r="E156" s="151" t="s">
        <v>1478</v>
      </c>
      <c r="F156" s="152" t="s">
        <v>1479</v>
      </c>
      <c r="G156" s="153" t="s">
        <v>269</v>
      </c>
      <c r="H156" s="154">
        <v>8</v>
      </c>
      <c r="I156" s="155">
        <v>3.08</v>
      </c>
      <c r="J156" s="155">
        <f t="shared" si="10"/>
        <v>24.64</v>
      </c>
      <c r="K156" s="156"/>
      <c r="L156" s="27"/>
      <c r="M156" s="157" t="s">
        <v>1</v>
      </c>
      <c r="N156" s="158" t="s">
        <v>37</v>
      </c>
      <c r="O156" s="159">
        <v>0</v>
      </c>
      <c r="P156" s="159">
        <f t="shared" si="11"/>
        <v>0</v>
      </c>
      <c r="Q156" s="159">
        <v>0</v>
      </c>
      <c r="R156" s="159">
        <f t="shared" si="12"/>
        <v>0</v>
      </c>
      <c r="S156" s="159">
        <v>0</v>
      </c>
      <c r="T156" s="160">
        <f t="shared" si="1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431</v>
      </c>
      <c r="AT156" s="161" t="s">
        <v>229</v>
      </c>
      <c r="AU156" s="161" t="s">
        <v>83</v>
      </c>
      <c r="AY156" s="14" t="s">
        <v>226</v>
      </c>
      <c r="BE156" s="162">
        <f t="shared" si="14"/>
        <v>0</v>
      </c>
      <c r="BF156" s="162">
        <f t="shared" si="15"/>
        <v>24.64</v>
      </c>
      <c r="BG156" s="162">
        <f t="shared" si="16"/>
        <v>0</v>
      </c>
      <c r="BH156" s="162">
        <f t="shared" si="17"/>
        <v>0</v>
      </c>
      <c r="BI156" s="162">
        <f t="shared" si="18"/>
        <v>0</v>
      </c>
      <c r="BJ156" s="14" t="s">
        <v>83</v>
      </c>
      <c r="BK156" s="162">
        <f t="shared" si="19"/>
        <v>24.64</v>
      </c>
      <c r="BL156" s="14" t="s">
        <v>431</v>
      </c>
      <c r="BM156" s="161" t="s">
        <v>312</v>
      </c>
    </row>
    <row r="157" spans="1:65" s="2" customFormat="1" ht="21.75" customHeight="1">
      <c r="A157" s="26"/>
      <c r="B157" s="149"/>
      <c r="C157" s="167" t="s">
        <v>266</v>
      </c>
      <c r="D157" s="167" t="s">
        <v>362</v>
      </c>
      <c r="E157" s="168" t="s">
        <v>1480</v>
      </c>
      <c r="F157" s="169" t="s">
        <v>1481</v>
      </c>
      <c r="G157" s="170" t="s">
        <v>269</v>
      </c>
      <c r="H157" s="171">
        <v>8</v>
      </c>
      <c r="I157" s="172">
        <v>4.0199999999999996</v>
      </c>
      <c r="J157" s="172">
        <f t="shared" si="10"/>
        <v>32.159999999999997</v>
      </c>
      <c r="K157" s="173"/>
      <c r="L157" s="174"/>
      <c r="M157" s="175" t="s">
        <v>1</v>
      </c>
      <c r="N157" s="176" t="s">
        <v>37</v>
      </c>
      <c r="O157" s="159">
        <v>0</v>
      </c>
      <c r="P157" s="159">
        <f t="shared" si="11"/>
        <v>0</v>
      </c>
      <c r="Q157" s="159">
        <v>0</v>
      </c>
      <c r="R157" s="159">
        <f t="shared" si="12"/>
        <v>0</v>
      </c>
      <c r="S157" s="159">
        <v>0</v>
      </c>
      <c r="T157" s="160">
        <f t="shared" si="1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768</v>
      </c>
      <c r="AT157" s="161" t="s">
        <v>362</v>
      </c>
      <c r="AU157" s="161" t="s">
        <v>83</v>
      </c>
      <c r="AY157" s="14" t="s">
        <v>226</v>
      </c>
      <c r="BE157" s="162">
        <f t="shared" si="14"/>
        <v>0</v>
      </c>
      <c r="BF157" s="162">
        <f t="shared" si="15"/>
        <v>32.159999999999997</v>
      </c>
      <c r="BG157" s="162">
        <f t="shared" si="16"/>
        <v>0</v>
      </c>
      <c r="BH157" s="162">
        <f t="shared" si="17"/>
        <v>0</v>
      </c>
      <c r="BI157" s="162">
        <f t="shared" si="18"/>
        <v>0</v>
      </c>
      <c r="BJ157" s="14" t="s">
        <v>83</v>
      </c>
      <c r="BK157" s="162">
        <f t="shared" si="19"/>
        <v>32.159999999999997</v>
      </c>
      <c r="BL157" s="14" t="s">
        <v>431</v>
      </c>
      <c r="BM157" s="161" t="s">
        <v>315</v>
      </c>
    </row>
    <row r="158" spans="1:65" s="2" customFormat="1" ht="16.5" customHeight="1">
      <c r="A158" s="26"/>
      <c r="B158" s="149"/>
      <c r="C158" s="167" t="s">
        <v>316</v>
      </c>
      <c r="D158" s="167" t="s">
        <v>362</v>
      </c>
      <c r="E158" s="168" t="s">
        <v>1482</v>
      </c>
      <c r="F158" s="169" t="s">
        <v>1483</v>
      </c>
      <c r="G158" s="170" t="s">
        <v>269</v>
      </c>
      <c r="H158" s="171">
        <v>8</v>
      </c>
      <c r="I158" s="172">
        <v>0.88</v>
      </c>
      <c r="J158" s="172">
        <f t="shared" si="10"/>
        <v>7.04</v>
      </c>
      <c r="K158" s="173"/>
      <c r="L158" s="174"/>
      <c r="M158" s="175" t="s">
        <v>1</v>
      </c>
      <c r="N158" s="176" t="s">
        <v>37</v>
      </c>
      <c r="O158" s="159">
        <v>0</v>
      </c>
      <c r="P158" s="159">
        <f t="shared" si="11"/>
        <v>0</v>
      </c>
      <c r="Q158" s="159">
        <v>0</v>
      </c>
      <c r="R158" s="159">
        <f t="shared" si="12"/>
        <v>0</v>
      </c>
      <c r="S158" s="159">
        <v>0</v>
      </c>
      <c r="T158" s="160">
        <f t="shared" si="1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768</v>
      </c>
      <c r="AT158" s="161" t="s">
        <v>362</v>
      </c>
      <c r="AU158" s="161" t="s">
        <v>83</v>
      </c>
      <c r="AY158" s="14" t="s">
        <v>226</v>
      </c>
      <c r="BE158" s="162">
        <f t="shared" si="14"/>
        <v>0</v>
      </c>
      <c r="BF158" s="162">
        <f t="shared" si="15"/>
        <v>7.04</v>
      </c>
      <c r="BG158" s="162">
        <f t="shared" si="16"/>
        <v>0</v>
      </c>
      <c r="BH158" s="162">
        <f t="shared" si="17"/>
        <v>0</v>
      </c>
      <c r="BI158" s="162">
        <f t="shared" si="18"/>
        <v>0</v>
      </c>
      <c r="BJ158" s="14" t="s">
        <v>83</v>
      </c>
      <c r="BK158" s="162">
        <f t="shared" si="19"/>
        <v>7.04</v>
      </c>
      <c r="BL158" s="14" t="s">
        <v>431</v>
      </c>
      <c r="BM158" s="161" t="s">
        <v>319</v>
      </c>
    </row>
    <row r="159" spans="1:65" s="2" customFormat="1" ht="24.2" customHeight="1">
      <c r="A159" s="26"/>
      <c r="B159" s="149"/>
      <c r="C159" s="150" t="s">
        <v>270</v>
      </c>
      <c r="D159" s="150" t="s">
        <v>229</v>
      </c>
      <c r="E159" s="151" t="s">
        <v>1484</v>
      </c>
      <c r="F159" s="152" t="s">
        <v>1485</v>
      </c>
      <c r="G159" s="153" t="s">
        <v>269</v>
      </c>
      <c r="H159" s="154">
        <v>14</v>
      </c>
      <c r="I159" s="155">
        <v>3.08</v>
      </c>
      <c r="J159" s="155">
        <f t="shared" si="10"/>
        <v>43.12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 t="shared" si="11"/>
        <v>0</v>
      </c>
      <c r="Q159" s="159">
        <v>0</v>
      </c>
      <c r="R159" s="159">
        <f t="shared" si="12"/>
        <v>0</v>
      </c>
      <c r="S159" s="159">
        <v>0</v>
      </c>
      <c r="T159" s="160">
        <f t="shared" si="1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431</v>
      </c>
      <c r="AT159" s="161" t="s">
        <v>229</v>
      </c>
      <c r="AU159" s="161" t="s">
        <v>83</v>
      </c>
      <c r="AY159" s="14" t="s">
        <v>226</v>
      </c>
      <c r="BE159" s="162">
        <f t="shared" si="14"/>
        <v>0</v>
      </c>
      <c r="BF159" s="162">
        <f t="shared" si="15"/>
        <v>43.12</v>
      </c>
      <c r="BG159" s="162">
        <f t="shared" si="16"/>
        <v>0</v>
      </c>
      <c r="BH159" s="162">
        <f t="shared" si="17"/>
        <v>0</v>
      </c>
      <c r="BI159" s="162">
        <f t="shared" si="18"/>
        <v>0</v>
      </c>
      <c r="BJ159" s="14" t="s">
        <v>83</v>
      </c>
      <c r="BK159" s="162">
        <f t="shared" si="19"/>
        <v>43.12</v>
      </c>
      <c r="BL159" s="14" t="s">
        <v>431</v>
      </c>
      <c r="BM159" s="161" t="s">
        <v>324</v>
      </c>
    </row>
    <row r="160" spans="1:65" s="2" customFormat="1" ht="21.75" customHeight="1">
      <c r="A160" s="26"/>
      <c r="B160" s="149"/>
      <c r="C160" s="167" t="s">
        <v>327</v>
      </c>
      <c r="D160" s="167" t="s">
        <v>362</v>
      </c>
      <c r="E160" s="168" t="s">
        <v>1486</v>
      </c>
      <c r="F160" s="169" t="s">
        <v>1487</v>
      </c>
      <c r="G160" s="170" t="s">
        <v>269</v>
      </c>
      <c r="H160" s="171">
        <v>14</v>
      </c>
      <c r="I160" s="172">
        <v>5.12</v>
      </c>
      <c r="J160" s="172">
        <f t="shared" si="10"/>
        <v>71.680000000000007</v>
      </c>
      <c r="K160" s="173"/>
      <c r="L160" s="174"/>
      <c r="M160" s="175" t="s">
        <v>1</v>
      </c>
      <c r="N160" s="176" t="s">
        <v>37</v>
      </c>
      <c r="O160" s="159">
        <v>0</v>
      </c>
      <c r="P160" s="159">
        <f t="shared" si="11"/>
        <v>0</v>
      </c>
      <c r="Q160" s="159">
        <v>0</v>
      </c>
      <c r="R160" s="159">
        <f t="shared" si="12"/>
        <v>0</v>
      </c>
      <c r="S160" s="159">
        <v>0</v>
      </c>
      <c r="T160" s="160">
        <f t="shared" si="1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768</v>
      </c>
      <c r="AT160" s="161" t="s">
        <v>362</v>
      </c>
      <c r="AU160" s="161" t="s">
        <v>83</v>
      </c>
      <c r="AY160" s="14" t="s">
        <v>226</v>
      </c>
      <c r="BE160" s="162">
        <f t="shared" si="14"/>
        <v>0</v>
      </c>
      <c r="BF160" s="162">
        <f t="shared" si="15"/>
        <v>71.680000000000007</v>
      </c>
      <c r="BG160" s="162">
        <f t="shared" si="16"/>
        <v>0</v>
      </c>
      <c r="BH160" s="162">
        <f t="shared" si="17"/>
        <v>0</v>
      </c>
      <c r="BI160" s="162">
        <f t="shared" si="18"/>
        <v>0</v>
      </c>
      <c r="BJ160" s="14" t="s">
        <v>83</v>
      </c>
      <c r="BK160" s="162">
        <f t="shared" si="19"/>
        <v>71.680000000000007</v>
      </c>
      <c r="BL160" s="14" t="s">
        <v>431</v>
      </c>
      <c r="BM160" s="161" t="s">
        <v>330</v>
      </c>
    </row>
    <row r="161" spans="1:65" s="2" customFormat="1" ht="16.5" customHeight="1">
      <c r="A161" s="26"/>
      <c r="B161" s="149"/>
      <c r="C161" s="167" t="s">
        <v>276</v>
      </c>
      <c r="D161" s="167" t="s">
        <v>362</v>
      </c>
      <c r="E161" s="168" t="s">
        <v>1488</v>
      </c>
      <c r="F161" s="169" t="s">
        <v>1483</v>
      </c>
      <c r="G161" s="170" t="s">
        <v>269</v>
      </c>
      <c r="H161" s="171">
        <v>14</v>
      </c>
      <c r="I161" s="172">
        <v>0.88</v>
      </c>
      <c r="J161" s="172">
        <f t="shared" si="10"/>
        <v>12.32</v>
      </c>
      <c r="K161" s="173"/>
      <c r="L161" s="174"/>
      <c r="M161" s="175" t="s">
        <v>1</v>
      </c>
      <c r="N161" s="176" t="s">
        <v>37</v>
      </c>
      <c r="O161" s="159">
        <v>0</v>
      </c>
      <c r="P161" s="159">
        <f t="shared" si="11"/>
        <v>0</v>
      </c>
      <c r="Q161" s="159">
        <v>0</v>
      </c>
      <c r="R161" s="159">
        <f t="shared" si="12"/>
        <v>0</v>
      </c>
      <c r="S161" s="159">
        <v>0</v>
      </c>
      <c r="T161" s="160">
        <f t="shared" si="13"/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768</v>
      </c>
      <c r="AT161" s="161" t="s">
        <v>362</v>
      </c>
      <c r="AU161" s="161" t="s">
        <v>83</v>
      </c>
      <c r="AY161" s="14" t="s">
        <v>226</v>
      </c>
      <c r="BE161" s="162">
        <f t="shared" si="14"/>
        <v>0</v>
      </c>
      <c r="BF161" s="162">
        <f t="shared" si="15"/>
        <v>12.32</v>
      </c>
      <c r="BG161" s="162">
        <f t="shared" si="16"/>
        <v>0</v>
      </c>
      <c r="BH161" s="162">
        <f t="shared" si="17"/>
        <v>0</v>
      </c>
      <c r="BI161" s="162">
        <f t="shared" si="18"/>
        <v>0</v>
      </c>
      <c r="BJ161" s="14" t="s">
        <v>83</v>
      </c>
      <c r="BK161" s="162">
        <f t="shared" si="19"/>
        <v>12.32</v>
      </c>
      <c r="BL161" s="14" t="s">
        <v>431</v>
      </c>
      <c r="BM161" s="161" t="s">
        <v>408</v>
      </c>
    </row>
    <row r="162" spans="1:65" s="2" customFormat="1" ht="24.2" customHeight="1">
      <c r="A162" s="26"/>
      <c r="B162" s="149"/>
      <c r="C162" s="150" t="s">
        <v>409</v>
      </c>
      <c r="D162" s="150" t="s">
        <v>229</v>
      </c>
      <c r="E162" s="151" t="s">
        <v>1489</v>
      </c>
      <c r="F162" s="152" t="s">
        <v>1490</v>
      </c>
      <c r="G162" s="153" t="s">
        <v>269</v>
      </c>
      <c r="H162" s="154">
        <v>8</v>
      </c>
      <c r="I162" s="155">
        <v>3.08</v>
      </c>
      <c r="J162" s="155">
        <f t="shared" si="10"/>
        <v>24.64</v>
      </c>
      <c r="K162" s="156"/>
      <c r="L162" s="27"/>
      <c r="M162" s="157" t="s">
        <v>1</v>
      </c>
      <c r="N162" s="158" t="s">
        <v>37</v>
      </c>
      <c r="O162" s="159">
        <v>0</v>
      </c>
      <c r="P162" s="159">
        <f t="shared" si="11"/>
        <v>0</v>
      </c>
      <c r="Q162" s="159">
        <v>0</v>
      </c>
      <c r="R162" s="159">
        <f t="shared" si="12"/>
        <v>0</v>
      </c>
      <c r="S162" s="159">
        <v>0</v>
      </c>
      <c r="T162" s="160">
        <f t="shared" si="13"/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431</v>
      </c>
      <c r="AT162" s="161" t="s">
        <v>229</v>
      </c>
      <c r="AU162" s="161" t="s">
        <v>83</v>
      </c>
      <c r="AY162" s="14" t="s">
        <v>226</v>
      </c>
      <c r="BE162" s="162">
        <f t="shared" si="14"/>
        <v>0</v>
      </c>
      <c r="BF162" s="162">
        <f t="shared" si="15"/>
        <v>24.64</v>
      </c>
      <c r="BG162" s="162">
        <f t="shared" si="16"/>
        <v>0</v>
      </c>
      <c r="BH162" s="162">
        <f t="shared" si="17"/>
        <v>0</v>
      </c>
      <c r="BI162" s="162">
        <f t="shared" si="18"/>
        <v>0</v>
      </c>
      <c r="BJ162" s="14" t="s">
        <v>83</v>
      </c>
      <c r="BK162" s="162">
        <f t="shared" si="19"/>
        <v>24.64</v>
      </c>
      <c r="BL162" s="14" t="s">
        <v>431</v>
      </c>
      <c r="BM162" s="161" t="s">
        <v>412</v>
      </c>
    </row>
    <row r="163" spans="1:65" s="2" customFormat="1" ht="24.2" customHeight="1">
      <c r="A163" s="26"/>
      <c r="B163" s="149"/>
      <c r="C163" s="167" t="s">
        <v>279</v>
      </c>
      <c r="D163" s="167" t="s">
        <v>362</v>
      </c>
      <c r="E163" s="168" t="s">
        <v>1491</v>
      </c>
      <c r="F163" s="169" t="s">
        <v>1492</v>
      </c>
      <c r="G163" s="170" t="s">
        <v>269</v>
      </c>
      <c r="H163" s="171">
        <v>8</v>
      </c>
      <c r="I163" s="172">
        <v>6.44</v>
      </c>
      <c r="J163" s="172">
        <f t="shared" si="10"/>
        <v>51.52</v>
      </c>
      <c r="K163" s="173"/>
      <c r="L163" s="174"/>
      <c r="M163" s="175" t="s">
        <v>1</v>
      </c>
      <c r="N163" s="176" t="s">
        <v>37</v>
      </c>
      <c r="O163" s="159">
        <v>0</v>
      </c>
      <c r="P163" s="159">
        <f t="shared" si="11"/>
        <v>0</v>
      </c>
      <c r="Q163" s="159">
        <v>0</v>
      </c>
      <c r="R163" s="159">
        <f t="shared" si="12"/>
        <v>0</v>
      </c>
      <c r="S163" s="159">
        <v>0</v>
      </c>
      <c r="T163" s="160">
        <f t="shared" si="1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768</v>
      </c>
      <c r="AT163" s="161" t="s">
        <v>362</v>
      </c>
      <c r="AU163" s="161" t="s">
        <v>83</v>
      </c>
      <c r="AY163" s="14" t="s">
        <v>226</v>
      </c>
      <c r="BE163" s="162">
        <f t="shared" si="14"/>
        <v>0</v>
      </c>
      <c r="BF163" s="162">
        <f t="shared" si="15"/>
        <v>51.52</v>
      </c>
      <c r="BG163" s="162">
        <f t="shared" si="16"/>
        <v>0</v>
      </c>
      <c r="BH163" s="162">
        <f t="shared" si="17"/>
        <v>0</v>
      </c>
      <c r="BI163" s="162">
        <f t="shared" si="18"/>
        <v>0</v>
      </c>
      <c r="BJ163" s="14" t="s">
        <v>83</v>
      </c>
      <c r="BK163" s="162">
        <f t="shared" si="19"/>
        <v>51.52</v>
      </c>
      <c r="BL163" s="14" t="s">
        <v>431</v>
      </c>
      <c r="BM163" s="161" t="s">
        <v>415</v>
      </c>
    </row>
    <row r="164" spans="1:65" s="2" customFormat="1" ht="16.5" customHeight="1">
      <c r="A164" s="26"/>
      <c r="B164" s="149"/>
      <c r="C164" s="167" t="s">
        <v>416</v>
      </c>
      <c r="D164" s="167" t="s">
        <v>362</v>
      </c>
      <c r="E164" s="168" t="s">
        <v>1488</v>
      </c>
      <c r="F164" s="169" t="s">
        <v>1483</v>
      </c>
      <c r="G164" s="170" t="s">
        <v>269</v>
      </c>
      <c r="H164" s="171">
        <v>8</v>
      </c>
      <c r="I164" s="172">
        <v>0.88</v>
      </c>
      <c r="J164" s="172">
        <f t="shared" si="10"/>
        <v>7.04</v>
      </c>
      <c r="K164" s="173"/>
      <c r="L164" s="174"/>
      <c r="M164" s="175" t="s">
        <v>1</v>
      </c>
      <c r="N164" s="176" t="s">
        <v>37</v>
      </c>
      <c r="O164" s="159">
        <v>0</v>
      </c>
      <c r="P164" s="159">
        <f t="shared" si="11"/>
        <v>0</v>
      </c>
      <c r="Q164" s="159">
        <v>0</v>
      </c>
      <c r="R164" s="159">
        <f t="shared" si="12"/>
        <v>0</v>
      </c>
      <c r="S164" s="159">
        <v>0</v>
      </c>
      <c r="T164" s="160">
        <f t="shared" si="1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768</v>
      </c>
      <c r="AT164" s="161" t="s">
        <v>362</v>
      </c>
      <c r="AU164" s="161" t="s">
        <v>83</v>
      </c>
      <c r="AY164" s="14" t="s">
        <v>226</v>
      </c>
      <c r="BE164" s="162">
        <f t="shared" si="14"/>
        <v>0</v>
      </c>
      <c r="BF164" s="162">
        <f t="shared" si="15"/>
        <v>7.04</v>
      </c>
      <c r="BG164" s="162">
        <f t="shared" si="16"/>
        <v>0</v>
      </c>
      <c r="BH164" s="162">
        <f t="shared" si="17"/>
        <v>0</v>
      </c>
      <c r="BI164" s="162">
        <f t="shared" si="18"/>
        <v>0</v>
      </c>
      <c r="BJ164" s="14" t="s">
        <v>83</v>
      </c>
      <c r="BK164" s="162">
        <f t="shared" si="19"/>
        <v>7.04</v>
      </c>
      <c r="BL164" s="14" t="s">
        <v>431</v>
      </c>
      <c r="BM164" s="161" t="s">
        <v>419</v>
      </c>
    </row>
    <row r="165" spans="1:65" s="2" customFormat="1" ht="24.2" customHeight="1">
      <c r="A165" s="26"/>
      <c r="B165" s="149"/>
      <c r="C165" s="150" t="s">
        <v>283</v>
      </c>
      <c r="D165" s="150" t="s">
        <v>229</v>
      </c>
      <c r="E165" s="151" t="s">
        <v>1493</v>
      </c>
      <c r="F165" s="152" t="s">
        <v>1494</v>
      </c>
      <c r="G165" s="153" t="s">
        <v>269</v>
      </c>
      <c r="H165" s="154">
        <v>7</v>
      </c>
      <c r="I165" s="155">
        <v>3.08</v>
      </c>
      <c r="J165" s="155">
        <f t="shared" si="10"/>
        <v>21.56</v>
      </c>
      <c r="K165" s="156"/>
      <c r="L165" s="27"/>
      <c r="M165" s="157" t="s">
        <v>1</v>
      </c>
      <c r="N165" s="158" t="s">
        <v>37</v>
      </c>
      <c r="O165" s="159">
        <v>0</v>
      </c>
      <c r="P165" s="159">
        <f t="shared" si="11"/>
        <v>0</v>
      </c>
      <c r="Q165" s="159">
        <v>0</v>
      </c>
      <c r="R165" s="159">
        <f t="shared" si="12"/>
        <v>0</v>
      </c>
      <c r="S165" s="159">
        <v>0</v>
      </c>
      <c r="T165" s="160">
        <f t="shared" si="1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431</v>
      </c>
      <c r="AT165" s="161" t="s">
        <v>229</v>
      </c>
      <c r="AU165" s="161" t="s">
        <v>83</v>
      </c>
      <c r="AY165" s="14" t="s">
        <v>226</v>
      </c>
      <c r="BE165" s="162">
        <f t="shared" si="14"/>
        <v>0</v>
      </c>
      <c r="BF165" s="162">
        <f t="shared" si="15"/>
        <v>21.56</v>
      </c>
      <c r="BG165" s="162">
        <f t="shared" si="16"/>
        <v>0</v>
      </c>
      <c r="BH165" s="162">
        <f t="shared" si="17"/>
        <v>0</v>
      </c>
      <c r="BI165" s="162">
        <f t="shared" si="18"/>
        <v>0</v>
      </c>
      <c r="BJ165" s="14" t="s">
        <v>83</v>
      </c>
      <c r="BK165" s="162">
        <f t="shared" si="19"/>
        <v>21.56</v>
      </c>
      <c r="BL165" s="14" t="s">
        <v>431</v>
      </c>
      <c r="BM165" s="161" t="s">
        <v>424</v>
      </c>
    </row>
    <row r="166" spans="1:65" s="2" customFormat="1" ht="24.2" customHeight="1">
      <c r="A166" s="26"/>
      <c r="B166" s="149"/>
      <c r="C166" s="167" t="s">
        <v>425</v>
      </c>
      <c r="D166" s="167" t="s">
        <v>362</v>
      </c>
      <c r="E166" s="168" t="s">
        <v>1495</v>
      </c>
      <c r="F166" s="169" t="s">
        <v>1496</v>
      </c>
      <c r="G166" s="170" t="s">
        <v>269</v>
      </c>
      <c r="H166" s="171">
        <v>7</v>
      </c>
      <c r="I166" s="172">
        <v>4.0199999999999996</v>
      </c>
      <c r="J166" s="172">
        <f t="shared" si="10"/>
        <v>28.14</v>
      </c>
      <c r="K166" s="173"/>
      <c r="L166" s="174"/>
      <c r="M166" s="175" t="s">
        <v>1</v>
      </c>
      <c r="N166" s="176" t="s">
        <v>37</v>
      </c>
      <c r="O166" s="159">
        <v>0</v>
      </c>
      <c r="P166" s="159">
        <f t="shared" si="11"/>
        <v>0</v>
      </c>
      <c r="Q166" s="159">
        <v>0</v>
      </c>
      <c r="R166" s="159">
        <f t="shared" si="12"/>
        <v>0</v>
      </c>
      <c r="S166" s="159">
        <v>0</v>
      </c>
      <c r="T166" s="160">
        <f t="shared" si="1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768</v>
      </c>
      <c r="AT166" s="161" t="s">
        <v>362</v>
      </c>
      <c r="AU166" s="161" t="s">
        <v>83</v>
      </c>
      <c r="AY166" s="14" t="s">
        <v>226</v>
      </c>
      <c r="BE166" s="162">
        <f t="shared" si="14"/>
        <v>0</v>
      </c>
      <c r="BF166" s="162">
        <f t="shared" si="15"/>
        <v>28.14</v>
      </c>
      <c r="BG166" s="162">
        <f t="shared" si="16"/>
        <v>0</v>
      </c>
      <c r="BH166" s="162">
        <f t="shared" si="17"/>
        <v>0</v>
      </c>
      <c r="BI166" s="162">
        <f t="shared" si="18"/>
        <v>0</v>
      </c>
      <c r="BJ166" s="14" t="s">
        <v>83</v>
      </c>
      <c r="BK166" s="162">
        <f t="shared" si="19"/>
        <v>28.14</v>
      </c>
      <c r="BL166" s="14" t="s">
        <v>431</v>
      </c>
      <c r="BM166" s="161" t="s">
        <v>428</v>
      </c>
    </row>
    <row r="167" spans="1:65" s="2" customFormat="1" ht="16.5" customHeight="1">
      <c r="A167" s="26"/>
      <c r="B167" s="149"/>
      <c r="C167" s="167" t="s">
        <v>288</v>
      </c>
      <c r="D167" s="167" t="s">
        <v>362</v>
      </c>
      <c r="E167" s="168" t="s">
        <v>1488</v>
      </c>
      <c r="F167" s="169" t="s">
        <v>1483</v>
      </c>
      <c r="G167" s="170" t="s">
        <v>269</v>
      </c>
      <c r="H167" s="171">
        <v>7</v>
      </c>
      <c r="I167" s="172">
        <v>0.88</v>
      </c>
      <c r="J167" s="172">
        <f t="shared" si="10"/>
        <v>6.16</v>
      </c>
      <c r="K167" s="173"/>
      <c r="L167" s="174"/>
      <c r="M167" s="175" t="s">
        <v>1</v>
      </c>
      <c r="N167" s="176" t="s">
        <v>37</v>
      </c>
      <c r="O167" s="159">
        <v>0</v>
      </c>
      <c r="P167" s="159">
        <f t="shared" si="11"/>
        <v>0</v>
      </c>
      <c r="Q167" s="159">
        <v>0</v>
      </c>
      <c r="R167" s="159">
        <f t="shared" si="12"/>
        <v>0</v>
      </c>
      <c r="S167" s="159">
        <v>0</v>
      </c>
      <c r="T167" s="160">
        <f t="shared" si="13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768</v>
      </c>
      <c r="AT167" s="161" t="s">
        <v>362</v>
      </c>
      <c r="AU167" s="161" t="s">
        <v>83</v>
      </c>
      <c r="AY167" s="14" t="s">
        <v>226</v>
      </c>
      <c r="BE167" s="162">
        <f t="shared" si="14"/>
        <v>0</v>
      </c>
      <c r="BF167" s="162">
        <f t="shared" si="15"/>
        <v>6.16</v>
      </c>
      <c r="BG167" s="162">
        <f t="shared" si="16"/>
        <v>0</v>
      </c>
      <c r="BH167" s="162">
        <f t="shared" si="17"/>
        <v>0</v>
      </c>
      <c r="BI167" s="162">
        <f t="shared" si="18"/>
        <v>0</v>
      </c>
      <c r="BJ167" s="14" t="s">
        <v>83</v>
      </c>
      <c r="BK167" s="162">
        <f t="shared" si="19"/>
        <v>6.16</v>
      </c>
      <c r="BL167" s="14" t="s">
        <v>431</v>
      </c>
      <c r="BM167" s="161" t="s">
        <v>431</v>
      </c>
    </row>
    <row r="168" spans="1:65" s="2" customFormat="1" ht="24.2" customHeight="1">
      <c r="A168" s="26"/>
      <c r="B168" s="149"/>
      <c r="C168" s="150" t="s">
        <v>432</v>
      </c>
      <c r="D168" s="150" t="s">
        <v>229</v>
      </c>
      <c r="E168" s="151" t="s">
        <v>1497</v>
      </c>
      <c r="F168" s="152" t="s">
        <v>1498</v>
      </c>
      <c r="G168" s="153" t="s">
        <v>269</v>
      </c>
      <c r="H168" s="154">
        <v>13</v>
      </c>
      <c r="I168" s="155">
        <v>3.85</v>
      </c>
      <c r="J168" s="155">
        <f t="shared" si="10"/>
        <v>50.05</v>
      </c>
      <c r="K168" s="156"/>
      <c r="L168" s="27"/>
      <c r="M168" s="157" t="s">
        <v>1</v>
      </c>
      <c r="N168" s="158" t="s">
        <v>37</v>
      </c>
      <c r="O168" s="159">
        <v>0</v>
      </c>
      <c r="P168" s="159">
        <f t="shared" si="11"/>
        <v>0</v>
      </c>
      <c r="Q168" s="159">
        <v>0</v>
      </c>
      <c r="R168" s="159">
        <f t="shared" si="12"/>
        <v>0</v>
      </c>
      <c r="S168" s="159">
        <v>0</v>
      </c>
      <c r="T168" s="160">
        <f t="shared" si="13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431</v>
      </c>
      <c r="AT168" s="161" t="s">
        <v>229</v>
      </c>
      <c r="AU168" s="161" t="s">
        <v>83</v>
      </c>
      <c r="AY168" s="14" t="s">
        <v>226</v>
      </c>
      <c r="BE168" s="162">
        <f t="shared" si="14"/>
        <v>0</v>
      </c>
      <c r="BF168" s="162">
        <f t="shared" si="15"/>
        <v>50.05</v>
      </c>
      <c r="BG168" s="162">
        <f t="shared" si="16"/>
        <v>0</v>
      </c>
      <c r="BH168" s="162">
        <f t="shared" si="17"/>
        <v>0</v>
      </c>
      <c r="BI168" s="162">
        <f t="shared" si="18"/>
        <v>0</v>
      </c>
      <c r="BJ168" s="14" t="s">
        <v>83</v>
      </c>
      <c r="BK168" s="162">
        <f t="shared" si="19"/>
        <v>50.05</v>
      </c>
      <c r="BL168" s="14" t="s">
        <v>431</v>
      </c>
      <c r="BM168" s="161" t="s">
        <v>435</v>
      </c>
    </row>
    <row r="169" spans="1:65" s="2" customFormat="1" ht="24.2" customHeight="1">
      <c r="A169" s="26"/>
      <c r="B169" s="149"/>
      <c r="C169" s="167" t="s">
        <v>296</v>
      </c>
      <c r="D169" s="167" t="s">
        <v>362</v>
      </c>
      <c r="E169" s="168" t="s">
        <v>1499</v>
      </c>
      <c r="F169" s="169" t="s">
        <v>1500</v>
      </c>
      <c r="G169" s="170" t="s">
        <v>269</v>
      </c>
      <c r="H169" s="171">
        <v>13</v>
      </c>
      <c r="I169" s="172">
        <v>26.4</v>
      </c>
      <c r="J169" s="172">
        <f t="shared" si="10"/>
        <v>343.2</v>
      </c>
      <c r="K169" s="173"/>
      <c r="L169" s="174"/>
      <c r="M169" s="175" t="s">
        <v>1</v>
      </c>
      <c r="N169" s="176" t="s">
        <v>37</v>
      </c>
      <c r="O169" s="159">
        <v>0</v>
      </c>
      <c r="P169" s="159">
        <f t="shared" si="11"/>
        <v>0</v>
      </c>
      <c r="Q169" s="159">
        <v>0</v>
      </c>
      <c r="R169" s="159">
        <f t="shared" si="12"/>
        <v>0</v>
      </c>
      <c r="S169" s="159">
        <v>0</v>
      </c>
      <c r="T169" s="160">
        <f t="shared" si="13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768</v>
      </c>
      <c r="AT169" s="161" t="s">
        <v>362</v>
      </c>
      <c r="AU169" s="161" t="s">
        <v>83</v>
      </c>
      <c r="AY169" s="14" t="s">
        <v>226</v>
      </c>
      <c r="BE169" s="162">
        <f t="shared" si="14"/>
        <v>0</v>
      </c>
      <c r="BF169" s="162">
        <f t="shared" si="15"/>
        <v>343.2</v>
      </c>
      <c r="BG169" s="162">
        <f t="shared" si="16"/>
        <v>0</v>
      </c>
      <c r="BH169" s="162">
        <f t="shared" si="17"/>
        <v>0</v>
      </c>
      <c r="BI169" s="162">
        <f t="shared" si="18"/>
        <v>0</v>
      </c>
      <c r="BJ169" s="14" t="s">
        <v>83</v>
      </c>
      <c r="BK169" s="162">
        <f t="shared" si="19"/>
        <v>343.2</v>
      </c>
      <c r="BL169" s="14" t="s">
        <v>431</v>
      </c>
      <c r="BM169" s="161" t="s">
        <v>438</v>
      </c>
    </row>
    <row r="170" spans="1:65" s="2" customFormat="1" ht="24.2" customHeight="1">
      <c r="A170" s="26"/>
      <c r="B170" s="149"/>
      <c r="C170" s="150" t="s">
        <v>441</v>
      </c>
      <c r="D170" s="150" t="s">
        <v>229</v>
      </c>
      <c r="E170" s="151" t="s">
        <v>1501</v>
      </c>
      <c r="F170" s="152" t="s">
        <v>1502</v>
      </c>
      <c r="G170" s="153" t="s">
        <v>269</v>
      </c>
      <c r="H170" s="154">
        <v>104</v>
      </c>
      <c r="I170" s="155">
        <v>3.41</v>
      </c>
      <c r="J170" s="155">
        <f t="shared" si="10"/>
        <v>354.64</v>
      </c>
      <c r="K170" s="156"/>
      <c r="L170" s="27"/>
      <c r="M170" s="157" t="s">
        <v>1</v>
      </c>
      <c r="N170" s="158" t="s">
        <v>37</v>
      </c>
      <c r="O170" s="159">
        <v>0</v>
      </c>
      <c r="P170" s="159">
        <f t="shared" si="11"/>
        <v>0</v>
      </c>
      <c r="Q170" s="159">
        <v>0</v>
      </c>
      <c r="R170" s="159">
        <f t="shared" si="12"/>
        <v>0</v>
      </c>
      <c r="S170" s="159">
        <v>0</v>
      </c>
      <c r="T170" s="160">
        <f t="shared" si="13"/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431</v>
      </c>
      <c r="AT170" s="161" t="s">
        <v>229</v>
      </c>
      <c r="AU170" s="161" t="s">
        <v>83</v>
      </c>
      <c r="AY170" s="14" t="s">
        <v>226</v>
      </c>
      <c r="BE170" s="162">
        <f t="shared" si="14"/>
        <v>0</v>
      </c>
      <c r="BF170" s="162">
        <f t="shared" si="15"/>
        <v>354.64</v>
      </c>
      <c r="BG170" s="162">
        <f t="shared" si="16"/>
        <v>0</v>
      </c>
      <c r="BH170" s="162">
        <f t="shared" si="17"/>
        <v>0</v>
      </c>
      <c r="BI170" s="162">
        <f t="shared" si="18"/>
        <v>0</v>
      </c>
      <c r="BJ170" s="14" t="s">
        <v>83</v>
      </c>
      <c r="BK170" s="162">
        <f t="shared" si="19"/>
        <v>354.64</v>
      </c>
      <c r="BL170" s="14" t="s">
        <v>431</v>
      </c>
      <c r="BM170" s="161" t="s">
        <v>444</v>
      </c>
    </row>
    <row r="171" spans="1:65" s="2" customFormat="1" ht="24.2" customHeight="1">
      <c r="A171" s="26"/>
      <c r="B171" s="149"/>
      <c r="C171" s="167" t="s">
        <v>299</v>
      </c>
      <c r="D171" s="167" t="s">
        <v>362</v>
      </c>
      <c r="E171" s="168" t="s">
        <v>1503</v>
      </c>
      <c r="F171" s="169" t="s">
        <v>1504</v>
      </c>
      <c r="G171" s="170" t="s">
        <v>269</v>
      </c>
      <c r="H171" s="171">
        <v>73</v>
      </c>
      <c r="I171" s="172">
        <v>6</v>
      </c>
      <c r="J171" s="172">
        <f t="shared" si="10"/>
        <v>438</v>
      </c>
      <c r="K171" s="173"/>
      <c r="L171" s="174"/>
      <c r="M171" s="175" t="s">
        <v>1</v>
      </c>
      <c r="N171" s="176" t="s">
        <v>37</v>
      </c>
      <c r="O171" s="159">
        <v>0</v>
      </c>
      <c r="P171" s="159">
        <f t="shared" si="11"/>
        <v>0</v>
      </c>
      <c r="Q171" s="159">
        <v>0</v>
      </c>
      <c r="R171" s="159">
        <f t="shared" si="12"/>
        <v>0</v>
      </c>
      <c r="S171" s="159">
        <v>0</v>
      </c>
      <c r="T171" s="160">
        <f t="shared" si="13"/>
        <v>0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R171" s="161" t="s">
        <v>768</v>
      </c>
      <c r="AT171" s="161" t="s">
        <v>362</v>
      </c>
      <c r="AU171" s="161" t="s">
        <v>83</v>
      </c>
      <c r="AY171" s="14" t="s">
        <v>226</v>
      </c>
      <c r="BE171" s="162">
        <f t="shared" si="14"/>
        <v>0</v>
      </c>
      <c r="BF171" s="162">
        <f t="shared" si="15"/>
        <v>438</v>
      </c>
      <c r="BG171" s="162">
        <f t="shared" si="16"/>
        <v>0</v>
      </c>
      <c r="BH171" s="162">
        <f t="shared" si="17"/>
        <v>0</v>
      </c>
      <c r="BI171" s="162">
        <f t="shared" si="18"/>
        <v>0</v>
      </c>
      <c r="BJ171" s="14" t="s">
        <v>83</v>
      </c>
      <c r="BK171" s="162">
        <f t="shared" si="19"/>
        <v>438</v>
      </c>
      <c r="BL171" s="14" t="s">
        <v>431</v>
      </c>
      <c r="BM171" s="161" t="s">
        <v>447</v>
      </c>
    </row>
    <row r="172" spans="1:65" s="2" customFormat="1" ht="24.2" customHeight="1">
      <c r="A172" s="26"/>
      <c r="B172" s="149"/>
      <c r="C172" s="167" t="s">
        <v>448</v>
      </c>
      <c r="D172" s="167" t="s">
        <v>362</v>
      </c>
      <c r="E172" s="168" t="s">
        <v>1505</v>
      </c>
      <c r="F172" s="169" t="s">
        <v>1506</v>
      </c>
      <c r="G172" s="170" t="s">
        <v>269</v>
      </c>
      <c r="H172" s="171">
        <v>31</v>
      </c>
      <c r="I172" s="172">
        <v>4.9000000000000004</v>
      </c>
      <c r="J172" s="172">
        <f t="shared" si="10"/>
        <v>151.9</v>
      </c>
      <c r="K172" s="173"/>
      <c r="L172" s="174"/>
      <c r="M172" s="175" t="s">
        <v>1</v>
      </c>
      <c r="N172" s="176" t="s">
        <v>37</v>
      </c>
      <c r="O172" s="159">
        <v>0</v>
      </c>
      <c r="P172" s="159">
        <f t="shared" si="11"/>
        <v>0</v>
      </c>
      <c r="Q172" s="159">
        <v>0</v>
      </c>
      <c r="R172" s="159">
        <f t="shared" si="12"/>
        <v>0</v>
      </c>
      <c r="S172" s="159">
        <v>0</v>
      </c>
      <c r="T172" s="160">
        <f t="shared" si="13"/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768</v>
      </c>
      <c r="AT172" s="161" t="s">
        <v>362</v>
      </c>
      <c r="AU172" s="161" t="s">
        <v>83</v>
      </c>
      <c r="AY172" s="14" t="s">
        <v>226</v>
      </c>
      <c r="BE172" s="162">
        <f t="shared" si="14"/>
        <v>0</v>
      </c>
      <c r="BF172" s="162">
        <f t="shared" si="15"/>
        <v>151.9</v>
      </c>
      <c r="BG172" s="162">
        <f t="shared" si="16"/>
        <v>0</v>
      </c>
      <c r="BH172" s="162">
        <f t="shared" si="17"/>
        <v>0</v>
      </c>
      <c r="BI172" s="162">
        <f t="shared" si="18"/>
        <v>0</v>
      </c>
      <c r="BJ172" s="14" t="s">
        <v>83</v>
      </c>
      <c r="BK172" s="162">
        <f t="shared" si="19"/>
        <v>151.9</v>
      </c>
      <c r="BL172" s="14" t="s">
        <v>431</v>
      </c>
      <c r="BM172" s="161" t="s">
        <v>451</v>
      </c>
    </row>
    <row r="173" spans="1:65" s="2" customFormat="1" ht="24.2" customHeight="1">
      <c r="A173" s="26"/>
      <c r="B173" s="149"/>
      <c r="C173" s="150" t="s">
        <v>303</v>
      </c>
      <c r="D173" s="150" t="s">
        <v>229</v>
      </c>
      <c r="E173" s="151" t="s">
        <v>1507</v>
      </c>
      <c r="F173" s="152" t="s">
        <v>1508</v>
      </c>
      <c r="G173" s="153" t="s">
        <v>269</v>
      </c>
      <c r="H173" s="154">
        <v>7</v>
      </c>
      <c r="I173" s="155">
        <v>99</v>
      </c>
      <c r="J173" s="155">
        <f t="shared" si="10"/>
        <v>693</v>
      </c>
      <c r="K173" s="156"/>
      <c r="L173" s="27"/>
      <c r="M173" s="157" t="s">
        <v>1</v>
      </c>
      <c r="N173" s="158" t="s">
        <v>37</v>
      </c>
      <c r="O173" s="159">
        <v>0</v>
      </c>
      <c r="P173" s="159">
        <f t="shared" si="11"/>
        <v>0</v>
      </c>
      <c r="Q173" s="159">
        <v>0</v>
      </c>
      <c r="R173" s="159">
        <f t="shared" si="12"/>
        <v>0</v>
      </c>
      <c r="S173" s="159">
        <v>0</v>
      </c>
      <c r="T173" s="160">
        <f t="shared" si="13"/>
        <v>0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R173" s="161" t="s">
        <v>431</v>
      </c>
      <c r="AT173" s="161" t="s">
        <v>229</v>
      </c>
      <c r="AU173" s="161" t="s">
        <v>83</v>
      </c>
      <c r="AY173" s="14" t="s">
        <v>226</v>
      </c>
      <c r="BE173" s="162">
        <f t="shared" si="14"/>
        <v>0</v>
      </c>
      <c r="BF173" s="162">
        <f t="shared" si="15"/>
        <v>693</v>
      </c>
      <c r="BG173" s="162">
        <f t="shared" si="16"/>
        <v>0</v>
      </c>
      <c r="BH173" s="162">
        <f t="shared" si="17"/>
        <v>0</v>
      </c>
      <c r="BI173" s="162">
        <f t="shared" si="18"/>
        <v>0</v>
      </c>
      <c r="BJ173" s="14" t="s">
        <v>83</v>
      </c>
      <c r="BK173" s="162">
        <f t="shared" si="19"/>
        <v>693</v>
      </c>
      <c r="BL173" s="14" t="s">
        <v>431</v>
      </c>
      <c r="BM173" s="161" t="s">
        <v>454</v>
      </c>
    </row>
    <row r="174" spans="1:65" s="2" customFormat="1" ht="16.5" customHeight="1">
      <c r="A174" s="26"/>
      <c r="B174" s="149"/>
      <c r="C174" s="167" t="s">
        <v>455</v>
      </c>
      <c r="D174" s="167" t="s">
        <v>362</v>
      </c>
      <c r="E174" s="168" t="s">
        <v>1509</v>
      </c>
      <c r="F174" s="169" t="s">
        <v>1510</v>
      </c>
      <c r="G174" s="170" t="s">
        <v>1511</v>
      </c>
      <c r="H174" s="171">
        <v>2</v>
      </c>
      <c r="I174" s="172">
        <v>539</v>
      </c>
      <c r="J174" s="172">
        <f t="shared" si="10"/>
        <v>1078</v>
      </c>
      <c r="K174" s="173"/>
      <c r="L174" s="174"/>
      <c r="M174" s="175" t="s">
        <v>1</v>
      </c>
      <c r="N174" s="176" t="s">
        <v>37</v>
      </c>
      <c r="O174" s="159">
        <v>0</v>
      </c>
      <c r="P174" s="159">
        <f t="shared" si="11"/>
        <v>0</v>
      </c>
      <c r="Q174" s="159">
        <v>0</v>
      </c>
      <c r="R174" s="159">
        <f t="shared" si="12"/>
        <v>0</v>
      </c>
      <c r="S174" s="159">
        <v>0</v>
      </c>
      <c r="T174" s="160">
        <f t="shared" si="13"/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768</v>
      </c>
      <c r="AT174" s="161" t="s">
        <v>362</v>
      </c>
      <c r="AU174" s="161" t="s">
        <v>83</v>
      </c>
      <c r="AY174" s="14" t="s">
        <v>226</v>
      </c>
      <c r="BE174" s="162">
        <f t="shared" si="14"/>
        <v>0</v>
      </c>
      <c r="BF174" s="162">
        <f t="shared" si="15"/>
        <v>1078</v>
      </c>
      <c r="BG174" s="162">
        <f t="shared" si="16"/>
        <v>0</v>
      </c>
      <c r="BH174" s="162">
        <f t="shared" si="17"/>
        <v>0</v>
      </c>
      <c r="BI174" s="162">
        <f t="shared" si="18"/>
        <v>0</v>
      </c>
      <c r="BJ174" s="14" t="s">
        <v>83</v>
      </c>
      <c r="BK174" s="162">
        <f t="shared" si="19"/>
        <v>1078</v>
      </c>
      <c r="BL174" s="14" t="s">
        <v>431</v>
      </c>
      <c r="BM174" s="161" t="s">
        <v>458</v>
      </c>
    </row>
    <row r="175" spans="1:65" s="2" customFormat="1" ht="16.5" customHeight="1">
      <c r="A175" s="26"/>
      <c r="B175" s="149"/>
      <c r="C175" s="167" t="s">
        <v>306</v>
      </c>
      <c r="D175" s="167" t="s">
        <v>362</v>
      </c>
      <c r="E175" s="168" t="s">
        <v>1512</v>
      </c>
      <c r="F175" s="169" t="s">
        <v>1513</v>
      </c>
      <c r="G175" s="170" t="s">
        <v>1511</v>
      </c>
      <c r="H175" s="171">
        <v>1</v>
      </c>
      <c r="I175" s="172">
        <v>539</v>
      </c>
      <c r="J175" s="172">
        <f t="shared" ref="J175:J206" si="20">ROUND(I175*H175,2)</f>
        <v>539</v>
      </c>
      <c r="K175" s="173"/>
      <c r="L175" s="174"/>
      <c r="M175" s="175" t="s">
        <v>1</v>
      </c>
      <c r="N175" s="176" t="s">
        <v>37</v>
      </c>
      <c r="O175" s="159">
        <v>0</v>
      </c>
      <c r="P175" s="159">
        <f t="shared" ref="P175:P206" si="21">O175*H175</f>
        <v>0</v>
      </c>
      <c r="Q175" s="159">
        <v>0</v>
      </c>
      <c r="R175" s="159">
        <f t="shared" ref="R175:R206" si="22">Q175*H175</f>
        <v>0</v>
      </c>
      <c r="S175" s="159">
        <v>0</v>
      </c>
      <c r="T175" s="160">
        <f t="shared" ref="T175:T206" si="23">S175*H175</f>
        <v>0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61" t="s">
        <v>768</v>
      </c>
      <c r="AT175" s="161" t="s">
        <v>362</v>
      </c>
      <c r="AU175" s="161" t="s">
        <v>83</v>
      </c>
      <c r="AY175" s="14" t="s">
        <v>226</v>
      </c>
      <c r="BE175" s="162">
        <f t="shared" ref="BE175:BE206" si="24">IF(N175="základná",J175,0)</f>
        <v>0</v>
      </c>
      <c r="BF175" s="162">
        <f t="shared" ref="BF175:BF206" si="25">IF(N175="znížená",J175,0)</f>
        <v>539</v>
      </c>
      <c r="BG175" s="162">
        <f t="shared" ref="BG175:BG206" si="26">IF(N175="zákl. prenesená",J175,0)</f>
        <v>0</v>
      </c>
      <c r="BH175" s="162">
        <f t="shared" ref="BH175:BH206" si="27">IF(N175="zníž. prenesená",J175,0)</f>
        <v>0</v>
      </c>
      <c r="BI175" s="162">
        <f t="shared" ref="BI175:BI206" si="28">IF(N175="nulová",J175,0)</f>
        <v>0</v>
      </c>
      <c r="BJ175" s="14" t="s">
        <v>83</v>
      </c>
      <c r="BK175" s="162">
        <f t="shared" ref="BK175:BK206" si="29">ROUND(I175*H175,2)</f>
        <v>539</v>
      </c>
      <c r="BL175" s="14" t="s">
        <v>431</v>
      </c>
      <c r="BM175" s="161" t="s">
        <v>461</v>
      </c>
    </row>
    <row r="176" spans="1:65" s="2" customFormat="1" ht="16.5" customHeight="1">
      <c r="A176" s="26"/>
      <c r="B176" s="149"/>
      <c r="C176" s="167" t="s">
        <v>462</v>
      </c>
      <c r="D176" s="167" t="s">
        <v>362</v>
      </c>
      <c r="E176" s="168" t="s">
        <v>1514</v>
      </c>
      <c r="F176" s="169" t="s">
        <v>1515</v>
      </c>
      <c r="G176" s="170" t="s">
        <v>1511</v>
      </c>
      <c r="H176" s="171">
        <v>3</v>
      </c>
      <c r="I176" s="172">
        <v>539</v>
      </c>
      <c r="J176" s="172">
        <f t="shared" si="20"/>
        <v>1617</v>
      </c>
      <c r="K176" s="173"/>
      <c r="L176" s="174"/>
      <c r="M176" s="175" t="s">
        <v>1</v>
      </c>
      <c r="N176" s="176" t="s">
        <v>37</v>
      </c>
      <c r="O176" s="159">
        <v>0</v>
      </c>
      <c r="P176" s="159">
        <f t="shared" si="21"/>
        <v>0</v>
      </c>
      <c r="Q176" s="159">
        <v>0</v>
      </c>
      <c r="R176" s="159">
        <f t="shared" si="22"/>
        <v>0</v>
      </c>
      <c r="S176" s="159">
        <v>0</v>
      </c>
      <c r="T176" s="160">
        <f t="shared" si="23"/>
        <v>0</v>
      </c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R176" s="161" t="s">
        <v>768</v>
      </c>
      <c r="AT176" s="161" t="s">
        <v>362</v>
      </c>
      <c r="AU176" s="161" t="s">
        <v>83</v>
      </c>
      <c r="AY176" s="14" t="s">
        <v>226</v>
      </c>
      <c r="BE176" s="162">
        <f t="shared" si="24"/>
        <v>0</v>
      </c>
      <c r="BF176" s="162">
        <f t="shared" si="25"/>
        <v>1617</v>
      </c>
      <c r="BG176" s="162">
        <f t="shared" si="26"/>
        <v>0</v>
      </c>
      <c r="BH176" s="162">
        <f t="shared" si="27"/>
        <v>0</v>
      </c>
      <c r="BI176" s="162">
        <f t="shared" si="28"/>
        <v>0</v>
      </c>
      <c r="BJ176" s="14" t="s">
        <v>83</v>
      </c>
      <c r="BK176" s="162">
        <f t="shared" si="29"/>
        <v>1617</v>
      </c>
      <c r="BL176" s="14" t="s">
        <v>431</v>
      </c>
      <c r="BM176" s="161" t="s">
        <v>465</v>
      </c>
    </row>
    <row r="177" spans="1:65" s="2" customFormat="1" ht="16.5" customHeight="1">
      <c r="A177" s="26"/>
      <c r="B177" s="149"/>
      <c r="C177" s="167" t="s">
        <v>312</v>
      </c>
      <c r="D177" s="167" t="s">
        <v>362</v>
      </c>
      <c r="E177" s="168" t="s">
        <v>1516</v>
      </c>
      <c r="F177" s="169" t="s">
        <v>1517</v>
      </c>
      <c r="G177" s="170" t="s">
        <v>1511</v>
      </c>
      <c r="H177" s="171">
        <v>1</v>
      </c>
      <c r="I177" s="172">
        <v>539</v>
      </c>
      <c r="J177" s="172">
        <f t="shared" si="20"/>
        <v>539</v>
      </c>
      <c r="K177" s="173"/>
      <c r="L177" s="174"/>
      <c r="M177" s="175" t="s">
        <v>1</v>
      </c>
      <c r="N177" s="176" t="s">
        <v>37</v>
      </c>
      <c r="O177" s="159">
        <v>0</v>
      </c>
      <c r="P177" s="159">
        <f t="shared" si="21"/>
        <v>0</v>
      </c>
      <c r="Q177" s="159">
        <v>0</v>
      </c>
      <c r="R177" s="159">
        <f t="shared" si="22"/>
        <v>0</v>
      </c>
      <c r="S177" s="159">
        <v>0</v>
      </c>
      <c r="T177" s="160">
        <f t="shared" si="23"/>
        <v>0</v>
      </c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R177" s="161" t="s">
        <v>768</v>
      </c>
      <c r="AT177" s="161" t="s">
        <v>362</v>
      </c>
      <c r="AU177" s="161" t="s">
        <v>83</v>
      </c>
      <c r="AY177" s="14" t="s">
        <v>226</v>
      </c>
      <c r="BE177" s="162">
        <f t="shared" si="24"/>
        <v>0</v>
      </c>
      <c r="BF177" s="162">
        <f t="shared" si="25"/>
        <v>539</v>
      </c>
      <c r="BG177" s="162">
        <f t="shared" si="26"/>
        <v>0</v>
      </c>
      <c r="BH177" s="162">
        <f t="shared" si="27"/>
        <v>0</v>
      </c>
      <c r="BI177" s="162">
        <f t="shared" si="28"/>
        <v>0</v>
      </c>
      <c r="BJ177" s="14" t="s">
        <v>83</v>
      </c>
      <c r="BK177" s="162">
        <f t="shared" si="29"/>
        <v>539</v>
      </c>
      <c r="BL177" s="14" t="s">
        <v>431</v>
      </c>
      <c r="BM177" s="161" t="s">
        <v>468</v>
      </c>
    </row>
    <row r="178" spans="1:65" s="2" customFormat="1" ht="24.2" customHeight="1">
      <c r="A178" s="26"/>
      <c r="B178" s="149"/>
      <c r="C178" s="150" t="s">
        <v>469</v>
      </c>
      <c r="D178" s="150" t="s">
        <v>229</v>
      </c>
      <c r="E178" s="151" t="s">
        <v>1518</v>
      </c>
      <c r="F178" s="152" t="s">
        <v>1519</v>
      </c>
      <c r="G178" s="153" t="s">
        <v>269</v>
      </c>
      <c r="H178" s="154">
        <v>2</v>
      </c>
      <c r="I178" s="155">
        <v>209</v>
      </c>
      <c r="J178" s="155">
        <f t="shared" si="20"/>
        <v>418</v>
      </c>
      <c r="K178" s="156"/>
      <c r="L178" s="27"/>
      <c r="M178" s="157" t="s">
        <v>1</v>
      </c>
      <c r="N178" s="158" t="s">
        <v>37</v>
      </c>
      <c r="O178" s="159">
        <v>0</v>
      </c>
      <c r="P178" s="159">
        <f t="shared" si="21"/>
        <v>0</v>
      </c>
      <c r="Q178" s="159">
        <v>0</v>
      </c>
      <c r="R178" s="159">
        <f t="shared" si="22"/>
        <v>0</v>
      </c>
      <c r="S178" s="159">
        <v>0</v>
      </c>
      <c r="T178" s="160">
        <f t="shared" si="23"/>
        <v>0</v>
      </c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R178" s="161" t="s">
        <v>431</v>
      </c>
      <c r="AT178" s="161" t="s">
        <v>229</v>
      </c>
      <c r="AU178" s="161" t="s">
        <v>83</v>
      </c>
      <c r="AY178" s="14" t="s">
        <v>226</v>
      </c>
      <c r="BE178" s="162">
        <f t="shared" si="24"/>
        <v>0</v>
      </c>
      <c r="BF178" s="162">
        <f t="shared" si="25"/>
        <v>418</v>
      </c>
      <c r="BG178" s="162">
        <f t="shared" si="26"/>
        <v>0</v>
      </c>
      <c r="BH178" s="162">
        <f t="shared" si="27"/>
        <v>0</v>
      </c>
      <c r="BI178" s="162">
        <f t="shared" si="28"/>
        <v>0</v>
      </c>
      <c r="BJ178" s="14" t="s">
        <v>83</v>
      </c>
      <c r="BK178" s="162">
        <f t="shared" si="29"/>
        <v>418</v>
      </c>
      <c r="BL178" s="14" t="s">
        <v>431</v>
      </c>
      <c r="BM178" s="161" t="s">
        <v>472</v>
      </c>
    </row>
    <row r="179" spans="1:65" s="2" customFormat="1" ht="16.5" customHeight="1">
      <c r="A179" s="26"/>
      <c r="B179" s="149"/>
      <c r="C179" s="167" t="s">
        <v>315</v>
      </c>
      <c r="D179" s="167" t="s">
        <v>362</v>
      </c>
      <c r="E179" s="168" t="s">
        <v>1520</v>
      </c>
      <c r="F179" s="169" t="s">
        <v>1521</v>
      </c>
      <c r="G179" s="170" t="s">
        <v>1511</v>
      </c>
      <c r="H179" s="171">
        <v>1</v>
      </c>
      <c r="I179" s="172">
        <v>1958</v>
      </c>
      <c r="J179" s="172">
        <f t="shared" si="20"/>
        <v>1958</v>
      </c>
      <c r="K179" s="173"/>
      <c r="L179" s="174"/>
      <c r="M179" s="175" t="s">
        <v>1</v>
      </c>
      <c r="N179" s="176" t="s">
        <v>37</v>
      </c>
      <c r="O179" s="159">
        <v>0</v>
      </c>
      <c r="P179" s="159">
        <f t="shared" si="21"/>
        <v>0</v>
      </c>
      <c r="Q179" s="159">
        <v>0</v>
      </c>
      <c r="R179" s="159">
        <f t="shared" si="22"/>
        <v>0</v>
      </c>
      <c r="S179" s="159">
        <v>0</v>
      </c>
      <c r="T179" s="160">
        <f t="shared" si="23"/>
        <v>0</v>
      </c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R179" s="161" t="s">
        <v>768</v>
      </c>
      <c r="AT179" s="161" t="s">
        <v>362</v>
      </c>
      <c r="AU179" s="161" t="s">
        <v>83</v>
      </c>
      <c r="AY179" s="14" t="s">
        <v>226</v>
      </c>
      <c r="BE179" s="162">
        <f t="shared" si="24"/>
        <v>0</v>
      </c>
      <c r="BF179" s="162">
        <f t="shared" si="25"/>
        <v>1958</v>
      </c>
      <c r="BG179" s="162">
        <f t="shared" si="26"/>
        <v>0</v>
      </c>
      <c r="BH179" s="162">
        <f t="shared" si="27"/>
        <v>0</v>
      </c>
      <c r="BI179" s="162">
        <f t="shared" si="28"/>
        <v>0</v>
      </c>
      <c r="BJ179" s="14" t="s">
        <v>83</v>
      </c>
      <c r="BK179" s="162">
        <f t="shared" si="29"/>
        <v>1958</v>
      </c>
      <c r="BL179" s="14" t="s">
        <v>431</v>
      </c>
      <c r="BM179" s="161" t="s">
        <v>475</v>
      </c>
    </row>
    <row r="180" spans="1:65" s="2" customFormat="1" ht="16.5" customHeight="1">
      <c r="A180" s="26"/>
      <c r="B180" s="149"/>
      <c r="C180" s="167" t="s">
        <v>476</v>
      </c>
      <c r="D180" s="167" t="s">
        <v>362</v>
      </c>
      <c r="E180" s="168" t="s">
        <v>1522</v>
      </c>
      <c r="F180" s="169" t="s">
        <v>1523</v>
      </c>
      <c r="G180" s="170" t="s">
        <v>1511</v>
      </c>
      <c r="H180" s="171">
        <v>1</v>
      </c>
      <c r="I180" s="172">
        <v>1375</v>
      </c>
      <c r="J180" s="172">
        <f t="shared" si="20"/>
        <v>1375</v>
      </c>
      <c r="K180" s="173"/>
      <c r="L180" s="174"/>
      <c r="M180" s="175" t="s">
        <v>1</v>
      </c>
      <c r="N180" s="176" t="s">
        <v>37</v>
      </c>
      <c r="O180" s="159">
        <v>0</v>
      </c>
      <c r="P180" s="159">
        <f t="shared" si="21"/>
        <v>0</v>
      </c>
      <c r="Q180" s="159">
        <v>0</v>
      </c>
      <c r="R180" s="159">
        <f t="shared" si="22"/>
        <v>0</v>
      </c>
      <c r="S180" s="159">
        <v>0</v>
      </c>
      <c r="T180" s="160">
        <f t="shared" si="23"/>
        <v>0</v>
      </c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R180" s="161" t="s">
        <v>768</v>
      </c>
      <c r="AT180" s="161" t="s">
        <v>362</v>
      </c>
      <c r="AU180" s="161" t="s">
        <v>83</v>
      </c>
      <c r="AY180" s="14" t="s">
        <v>226</v>
      </c>
      <c r="BE180" s="162">
        <f t="shared" si="24"/>
        <v>0</v>
      </c>
      <c r="BF180" s="162">
        <f t="shared" si="25"/>
        <v>1375</v>
      </c>
      <c r="BG180" s="162">
        <f t="shared" si="26"/>
        <v>0</v>
      </c>
      <c r="BH180" s="162">
        <f t="shared" si="27"/>
        <v>0</v>
      </c>
      <c r="BI180" s="162">
        <f t="shared" si="28"/>
        <v>0</v>
      </c>
      <c r="BJ180" s="14" t="s">
        <v>83</v>
      </c>
      <c r="BK180" s="162">
        <f t="shared" si="29"/>
        <v>1375</v>
      </c>
      <c r="BL180" s="14" t="s">
        <v>431</v>
      </c>
      <c r="BM180" s="161" t="s">
        <v>477</v>
      </c>
    </row>
    <row r="181" spans="1:65" s="2" customFormat="1" ht="16.5" customHeight="1">
      <c r="A181" s="26"/>
      <c r="B181" s="149"/>
      <c r="C181" s="150" t="s">
        <v>319</v>
      </c>
      <c r="D181" s="150" t="s">
        <v>229</v>
      </c>
      <c r="E181" s="151" t="s">
        <v>1524</v>
      </c>
      <c r="F181" s="152" t="s">
        <v>1525</v>
      </c>
      <c r="G181" s="153" t="s">
        <v>1511</v>
      </c>
      <c r="H181" s="154">
        <v>1</v>
      </c>
      <c r="I181" s="155">
        <v>495</v>
      </c>
      <c r="J181" s="155">
        <f t="shared" si="20"/>
        <v>495</v>
      </c>
      <c r="K181" s="156"/>
      <c r="L181" s="27"/>
      <c r="M181" s="157" t="s">
        <v>1</v>
      </c>
      <c r="N181" s="158" t="s">
        <v>37</v>
      </c>
      <c r="O181" s="159">
        <v>0</v>
      </c>
      <c r="P181" s="159">
        <f t="shared" si="21"/>
        <v>0</v>
      </c>
      <c r="Q181" s="159">
        <v>0</v>
      </c>
      <c r="R181" s="159">
        <f t="shared" si="22"/>
        <v>0</v>
      </c>
      <c r="S181" s="159">
        <v>0</v>
      </c>
      <c r="T181" s="160">
        <f t="shared" si="23"/>
        <v>0</v>
      </c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R181" s="161" t="s">
        <v>431</v>
      </c>
      <c r="AT181" s="161" t="s">
        <v>229</v>
      </c>
      <c r="AU181" s="161" t="s">
        <v>83</v>
      </c>
      <c r="AY181" s="14" t="s">
        <v>226</v>
      </c>
      <c r="BE181" s="162">
        <f t="shared" si="24"/>
        <v>0</v>
      </c>
      <c r="BF181" s="162">
        <f t="shared" si="25"/>
        <v>495</v>
      </c>
      <c r="BG181" s="162">
        <f t="shared" si="26"/>
        <v>0</v>
      </c>
      <c r="BH181" s="162">
        <f t="shared" si="27"/>
        <v>0</v>
      </c>
      <c r="BI181" s="162">
        <f t="shared" si="28"/>
        <v>0</v>
      </c>
      <c r="BJ181" s="14" t="s">
        <v>83</v>
      </c>
      <c r="BK181" s="162">
        <f t="shared" si="29"/>
        <v>495</v>
      </c>
      <c r="BL181" s="14" t="s">
        <v>431</v>
      </c>
      <c r="BM181" s="161" t="s">
        <v>478</v>
      </c>
    </row>
    <row r="182" spans="1:65" s="2" customFormat="1" ht="16.5" customHeight="1">
      <c r="A182" s="26"/>
      <c r="B182" s="149"/>
      <c r="C182" s="150" t="s">
        <v>479</v>
      </c>
      <c r="D182" s="150" t="s">
        <v>229</v>
      </c>
      <c r="E182" s="151" t="s">
        <v>1526</v>
      </c>
      <c r="F182" s="152" t="s">
        <v>1527</v>
      </c>
      <c r="G182" s="153" t="s">
        <v>269</v>
      </c>
      <c r="H182" s="154">
        <v>79</v>
      </c>
      <c r="I182" s="155">
        <v>10.45</v>
      </c>
      <c r="J182" s="155">
        <f t="shared" si="20"/>
        <v>825.55</v>
      </c>
      <c r="K182" s="156"/>
      <c r="L182" s="27"/>
      <c r="M182" s="157" t="s">
        <v>1</v>
      </c>
      <c r="N182" s="158" t="s">
        <v>37</v>
      </c>
      <c r="O182" s="159">
        <v>0</v>
      </c>
      <c r="P182" s="159">
        <f t="shared" si="21"/>
        <v>0</v>
      </c>
      <c r="Q182" s="159">
        <v>0</v>
      </c>
      <c r="R182" s="159">
        <f t="shared" si="22"/>
        <v>0</v>
      </c>
      <c r="S182" s="159">
        <v>0</v>
      </c>
      <c r="T182" s="160">
        <f t="shared" si="23"/>
        <v>0</v>
      </c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R182" s="161" t="s">
        <v>431</v>
      </c>
      <c r="AT182" s="161" t="s">
        <v>229</v>
      </c>
      <c r="AU182" s="161" t="s">
        <v>83</v>
      </c>
      <c r="AY182" s="14" t="s">
        <v>226</v>
      </c>
      <c r="BE182" s="162">
        <f t="shared" si="24"/>
        <v>0</v>
      </c>
      <c r="BF182" s="162">
        <f t="shared" si="25"/>
        <v>825.55</v>
      </c>
      <c r="BG182" s="162">
        <f t="shared" si="26"/>
        <v>0</v>
      </c>
      <c r="BH182" s="162">
        <f t="shared" si="27"/>
        <v>0</v>
      </c>
      <c r="BI182" s="162">
        <f t="shared" si="28"/>
        <v>0</v>
      </c>
      <c r="BJ182" s="14" t="s">
        <v>83</v>
      </c>
      <c r="BK182" s="162">
        <f t="shared" si="29"/>
        <v>825.55</v>
      </c>
      <c r="BL182" s="14" t="s">
        <v>431</v>
      </c>
      <c r="BM182" s="161" t="s">
        <v>480</v>
      </c>
    </row>
    <row r="183" spans="1:65" s="2" customFormat="1" ht="24.2" customHeight="1">
      <c r="A183" s="26"/>
      <c r="B183" s="149"/>
      <c r="C183" s="167" t="s">
        <v>324</v>
      </c>
      <c r="D183" s="167" t="s">
        <v>362</v>
      </c>
      <c r="E183" s="168" t="s">
        <v>1528</v>
      </c>
      <c r="F183" s="169" t="s">
        <v>1529</v>
      </c>
      <c r="G183" s="170" t="s">
        <v>269</v>
      </c>
      <c r="H183" s="171">
        <v>38</v>
      </c>
      <c r="I183" s="172">
        <v>21.45</v>
      </c>
      <c r="J183" s="172">
        <f t="shared" si="20"/>
        <v>815.1</v>
      </c>
      <c r="K183" s="173"/>
      <c r="L183" s="174"/>
      <c r="M183" s="175" t="s">
        <v>1</v>
      </c>
      <c r="N183" s="176" t="s">
        <v>37</v>
      </c>
      <c r="O183" s="159">
        <v>0</v>
      </c>
      <c r="P183" s="159">
        <f t="shared" si="21"/>
        <v>0</v>
      </c>
      <c r="Q183" s="159">
        <v>0</v>
      </c>
      <c r="R183" s="159">
        <f t="shared" si="22"/>
        <v>0</v>
      </c>
      <c r="S183" s="159">
        <v>0</v>
      </c>
      <c r="T183" s="160">
        <f t="shared" si="23"/>
        <v>0</v>
      </c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R183" s="161" t="s">
        <v>768</v>
      </c>
      <c r="AT183" s="161" t="s">
        <v>362</v>
      </c>
      <c r="AU183" s="161" t="s">
        <v>83</v>
      </c>
      <c r="AY183" s="14" t="s">
        <v>226</v>
      </c>
      <c r="BE183" s="162">
        <f t="shared" si="24"/>
        <v>0</v>
      </c>
      <c r="BF183" s="162">
        <f t="shared" si="25"/>
        <v>815.1</v>
      </c>
      <c r="BG183" s="162">
        <f t="shared" si="26"/>
        <v>0</v>
      </c>
      <c r="BH183" s="162">
        <f t="shared" si="27"/>
        <v>0</v>
      </c>
      <c r="BI183" s="162">
        <f t="shared" si="28"/>
        <v>0</v>
      </c>
      <c r="BJ183" s="14" t="s">
        <v>83</v>
      </c>
      <c r="BK183" s="162">
        <f t="shared" si="29"/>
        <v>815.1</v>
      </c>
      <c r="BL183" s="14" t="s">
        <v>431</v>
      </c>
      <c r="BM183" s="161" t="s">
        <v>483</v>
      </c>
    </row>
    <row r="184" spans="1:65" s="2" customFormat="1" ht="24.2" customHeight="1">
      <c r="A184" s="26"/>
      <c r="B184" s="149"/>
      <c r="C184" s="167" t="s">
        <v>484</v>
      </c>
      <c r="D184" s="167" t="s">
        <v>362</v>
      </c>
      <c r="E184" s="168" t="s">
        <v>1530</v>
      </c>
      <c r="F184" s="169" t="s">
        <v>1531</v>
      </c>
      <c r="G184" s="170" t="s">
        <v>269</v>
      </c>
      <c r="H184" s="171">
        <v>15</v>
      </c>
      <c r="I184" s="172">
        <v>38.5</v>
      </c>
      <c r="J184" s="172">
        <f t="shared" si="20"/>
        <v>577.5</v>
      </c>
      <c r="K184" s="173"/>
      <c r="L184" s="174"/>
      <c r="M184" s="175" t="s">
        <v>1</v>
      </c>
      <c r="N184" s="176" t="s">
        <v>37</v>
      </c>
      <c r="O184" s="159">
        <v>0</v>
      </c>
      <c r="P184" s="159">
        <f t="shared" si="21"/>
        <v>0</v>
      </c>
      <c r="Q184" s="159">
        <v>0</v>
      </c>
      <c r="R184" s="159">
        <f t="shared" si="22"/>
        <v>0</v>
      </c>
      <c r="S184" s="159">
        <v>0</v>
      </c>
      <c r="T184" s="160">
        <f t="shared" si="23"/>
        <v>0</v>
      </c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R184" s="161" t="s">
        <v>768</v>
      </c>
      <c r="AT184" s="161" t="s">
        <v>362</v>
      </c>
      <c r="AU184" s="161" t="s">
        <v>83</v>
      </c>
      <c r="AY184" s="14" t="s">
        <v>226</v>
      </c>
      <c r="BE184" s="162">
        <f t="shared" si="24"/>
        <v>0</v>
      </c>
      <c r="BF184" s="162">
        <f t="shared" si="25"/>
        <v>577.5</v>
      </c>
      <c r="BG184" s="162">
        <f t="shared" si="26"/>
        <v>0</v>
      </c>
      <c r="BH184" s="162">
        <f t="shared" si="27"/>
        <v>0</v>
      </c>
      <c r="BI184" s="162">
        <f t="shared" si="28"/>
        <v>0</v>
      </c>
      <c r="BJ184" s="14" t="s">
        <v>83</v>
      </c>
      <c r="BK184" s="162">
        <f t="shared" si="29"/>
        <v>577.5</v>
      </c>
      <c r="BL184" s="14" t="s">
        <v>431</v>
      </c>
      <c r="BM184" s="161" t="s">
        <v>485</v>
      </c>
    </row>
    <row r="185" spans="1:65" s="2" customFormat="1" ht="24.2" customHeight="1">
      <c r="A185" s="26"/>
      <c r="B185" s="149"/>
      <c r="C185" s="167" t="s">
        <v>330</v>
      </c>
      <c r="D185" s="167" t="s">
        <v>362</v>
      </c>
      <c r="E185" s="168" t="s">
        <v>1532</v>
      </c>
      <c r="F185" s="169" t="s">
        <v>1533</v>
      </c>
      <c r="G185" s="170" t="s">
        <v>269</v>
      </c>
      <c r="H185" s="171">
        <v>7</v>
      </c>
      <c r="I185" s="172">
        <v>21.45</v>
      </c>
      <c r="J185" s="172">
        <f t="shared" si="20"/>
        <v>150.15</v>
      </c>
      <c r="K185" s="173"/>
      <c r="L185" s="174"/>
      <c r="M185" s="175" t="s">
        <v>1</v>
      </c>
      <c r="N185" s="176" t="s">
        <v>37</v>
      </c>
      <c r="O185" s="159">
        <v>0</v>
      </c>
      <c r="P185" s="159">
        <f t="shared" si="21"/>
        <v>0</v>
      </c>
      <c r="Q185" s="159">
        <v>0</v>
      </c>
      <c r="R185" s="159">
        <f t="shared" si="22"/>
        <v>0</v>
      </c>
      <c r="S185" s="159">
        <v>0</v>
      </c>
      <c r="T185" s="160">
        <f t="shared" si="23"/>
        <v>0</v>
      </c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R185" s="161" t="s">
        <v>768</v>
      </c>
      <c r="AT185" s="161" t="s">
        <v>362</v>
      </c>
      <c r="AU185" s="161" t="s">
        <v>83</v>
      </c>
      <c r="AY185" s="14" t="s">
        <v>226</v>
      </c>
      <c r="BE185" s="162">
        <f t="shared" si="24"/>
        <v>0</v>
      </c>
      <c r="BF185" s="162">
        <f t="shared" si="25"/>
        <v>150.15</v>
      </c>
      <c r="BG185" s="162">
        <f t="shared" si="26"/>
        <v>0</v>
      </c>
      <c r="BH185" s="162">
        <f t="shared" si="27"/>
        <v>0</v>
      </c>
      <c r="BI185" s="162">
        <f t="shared" si="28"/>
        <v>0</v>
      </c>
      <c r="BJ185" s="14" t="s">
        <v>83</v>
      </c>
      <c r="BK185" s="162">
        <f t="shared" si="29"/>
        <v>150.15</v>
      </c>
      <c r="BL185" s="14" t="s">
        <v>431</v>
      </c>
      <c r="BM185" s="161" t="s">
        <v>490</v>
      </c>
    </row>
    <row r="186" spans="1:65" s="2" customFormat="1" ht="24.2" customHeight="1">
      <c r="A186" s="26"/>
      <c r="B186" s="149"/>
      <c r="C186" s="167" t="s">
        <v>491</v>
      </c>
      <c r="D186" s="167" t="s">
        <v>362</v>
      </c>
      <c r="E186" s="168" t="s">
        <v>1534</v>
      </c>
      <c r="F186" s="169" t="s">
        <v>1535</v>
      </c>
      <c r="G186" s="170" t="s">
        <v>269</v>
      </c>
      <c r="H186" s="171">
        <v>7</v>
      </c>
      <c r="I186" s="172">
        <v>21.45</v>
      </c>
      <c r="J186" s="172">
        <f t="shared" si="20"/>
        <v>150.15</v>
      </c>
      <c r="K186" s="173"/>
      <c r="L186" s="174"/>
      <c r="M186" s="175" t="s">
        <v>1</v>
      </c>
      <c r="N186" s="176" t="s">
        <v>37</v>
      </c>
      <c r="O186" s="159">
        <v>0</v>
      </c>
      <c r="P186" s="159">
        <f t="shared" si="21"/>
        <v>0</v>
      </c>
      <c r="Q186" s="159">
        <v>0</v>
      </c>
      <c r="R186" s="159">
        <f t="shared" si="22"/>
        <v>0</v>
      </c>
      <c r="S186" s="159">
        <v>0</v>
      </c>
      <c r="T186" s="160">
        <f t="shared" si="23"/>
        <v>0</v>
      </c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R186" s="161" t="s">
        <v>768</v>
      </c>
      <c r="AT186" s="161" t="s">
        <v>362</v>
      </c>
      <c r="AU186" s="161" t="s">
        <v>83</v>
      </c>
      <c r="AY186" s="14" t="s">
        <v>226</v>
      </c>
      <c r="BE186" s="162">
        <f t="shared" si="24"/>
        <v>0</v>
      </c>
      <c r="BF186" s="162">
        <f t="shared" si="25"/>
        <v>150.15</v>
      </c>
      <c r="BG186" s="162">
        <f t="shared" si="26"/>
        <v>0</v>
      </c>
      <c r="BH186" s="162">
        <f t="shared" si="27"/>
        <v>0</v>
      </c>
      <c r="BI186" s="162">
        <f t="shared" si="28"/>
        <v>0</v>
      </c>
      <c r="BJ186" s="14" t="s">
        <v>83</v>
      </c>
      <c r="BK186" s="162">
        <f t="shared" si="29"/>
        <v>150.15</v>
      </c>
      <c r="BL186" s="14" t="s">
        <v>431</v>
      </c>
      <c r="BM186" s="161" t="s">
        <v>494</v>
      </c>
    </row>
    <row r="187" spans="1:65" s="2" customFormat="1" ht="33" customHeight="1">
      <c r="A187" s="26"/>
      <c r="B187" s="149"/>
      <c r="C187" s="167" t="s">
        <v>408</v>
      </c>
      <c r="D187" s="167" t="s">
        <v>362</v>
      </c>
      <c r="E187" s="168" t="s">
        <v>1536</v>
      </c>
      <c r="F187" s="169" t="s">
        <v>1537</v>
      </c>
      <c r="G187" s="170" t="s">
        <v>269</v>
      </c>
      <c r="H187" s="171">
        <v>12</v>
      </c>
      <c r="I187" s="172">
        <v>21.45</v>
      </c>
      <c r="J187" s="172">
        <f t="shared" si="20"/>
        <v>257.39999999999998</v>
      </c>
      <c r="K187" s="173"/>
      <c r="L187" s="174"/>
      <c r="M187" s="175" t="s">
        <v>1</v>
      </c>
      <c r="N187" s="176" t="s">
        <v>37</v>
      </c>
      <c r="O187" s="159">
        <v>0</v>
      </c>
      <c r="P187" s="159">
        <f t="shared" si="21"/>
        <v>0</v>
      </c>
      <c r="Q187" s="159">
        <v>0</v>
      </c>
      <c r="R187" s="159">
        <f t="shared" si="22"/>
        <v>0</v>
      </c>
      <c r="S187" s="159">
        <v>0</v>
      </c>
      <c r="T187" s="160">
        <f t="shared" si="23"/>
        <v>0</v>
      </c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R187" s="161" t="s">
        <v>768</v>
      </c>
      <c r="AT187" s="161" t="s">
        <v>362</v>
      </c>
      <c r="AU187" s="161" t="s">
        <v>83</v>
      </c>
      <c r="AY187" s="14" t="s">
        <v>226</v>
      </c>
      <c r="BE187" s="162">
        <f t="shared" si="24"/>
        <v>0</v>
      </c>
      <c r="BF187" s="162">
        <f t="shared" si="25"/>
        <v>257.39999999999998</v>
      </c>
      <c r="BG187" s="162">
        <f t="shared" si="26"/>
        <v>0</v>
      </c>
      <c r="BH187" s="162">
        <f t="shared" si="27"/>
        <v>0</v>
      </c>
      <c r="BI187" s="162">
        <f t="shared" si="28"/>
        <v>0</v>
      </c>
      <c r="BJ187" s="14" t="s">
        <v>83</v>
      </c>
      <c r="BK187" s="162">
        <f t="shared" si="29"/>
        <v>257.39999999999998</v>
      </c>
      <c r="BL187" s="14" t="s">
        <v>431</v>
      </c>
      <c r="BM187" s="161" t="s">
        <v>497</v>
      </c>
    </row>
    <row r="188" spans="1:65" s="2" customFormat="1" ht="16.5" customHeight="1">
      <c r="A188" s="26"/>
      <c r="B188" s="149"/>
      <c r="C188" s="150" t="s">
        <v>500</v>
      </c>
      <c r="D188" s="150" t="s">
        <v>229</v>
      </c>
      <c r="E188" s="151" t="s">
        <v>1538</v>
      </c>
      <c r="F188" s="152" t="s">
        <v>1539</v>
      </c>
      <c r="G188" s="153" t="s">
        <v>269</v>
      </c>
      <c r="H188" s="154">
        <v>12</v>
      </c>
      <c r="I188" s="155">
        <v>1.21</v>
      </c>
      <c r="J188" s="155">
        <f t="shared" si="20"/>
        <v>14.52</v>
      </c>
      <c r="K188" s="156"/>
      <c r="L188" s="27"/>
      <c r="M188" s="157" t="s">
        <v>1</v>
      </c>
      <c r="N188" s="158" t="s">
        <v>37</v>
      </c>
      <c r="O188" s="159">
        <v>0</v>
      </c>
      <c r="P188" s="159">
        <f t="shared" si="21"/>
        <v>0</v>
      </c>
      <c r="Q188" s="159">
        <v>0</v>
      </c>
      <c r="R188" s="159">
        <f t="shared" si="22"/>
        <v>0</v>
      </c>
      <c r="S188" s="159">
        <v>0</v>
      </c>
      <c r="T188" s="160">
        <f t="shared" si="23"/>
        <v>0</v>
      </c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R188" s="161" t="s">
        <v>431</v>
      </c>
      <c r="AT188" s="161" t="s">
        <v>229</v>
      </c>
      <c r="AU188" s="161" t="s">
        <v>83</v>
      </c>
      <c r="AY188" s="14" t="s">
        <v>226</v>
      </c>
      <c r="BE188" s="162">
        <f t="shared" si="24"/>
        <v>0</v>
      </c>
      <c r="BF188" s="162">
        <f t="shared" si="25"/>
        <v>14.52</v>
      </c>
      <c r="BG188" s="162">
        <f t="shared" si="26"/>
        <v>0</v>
      </c>
      <c r="BH188" s="162">
        <f t="shared" si="27"/>
        <v>0</v>
      </c>
      <c r="BI188" s="162">
        <f t="shared" si="28"/>
        <v>0</v>
      </c>
      <c r="BJ188" s="14" t="s">
        <v>83</v>
      </c>
      <c r="BK188" s="162">
        <f t="shared" si="29"/>
        <v>14.52</v>
      </c>
      <c r="BL188" s="14" t="s">
        <v>431</v>
      </c>
      <c r="BM188" s="161" t="s">
        <v>503</v>
      </c>
    </row>
    <row r="189" spans="1:65" s="2" customFormat="1" ht="16.5" customHeight="1">
      <c r="A189" s="26"/>
      <c r="B189" s="149"/>
      <c r="C189" s="167" t="s">
        <v>412</v>
      </c>
      <c r="D189" s="167" t="s">
        <v>362</v>
      </c>
      <c r="E189" s="168" t="s">
        <v>1540</v>
      </c>
      <c r="F189" s="169" t="s">
        <v>1541</v>
      </c>
      <c r="G189" s="170" t="s">
        <v>269</v>
      </c>
      <c r="H189" s="171">
        <v>12</v>
      </c>
      <c r="I189" s="172">
        <v>0.72</v>
      </c>
      <c r="J189" s="172">
        <f t="shared" si="20"/>
        <v>8.64</v>
      </c>
      <c r="K189" s="173"/>
      <c r="L189" s="174"/>
      <c r="M189" s="175" t="s">
        <v>1</v>
      </c>
      <c r="N189" s="176" t="s">
        <v>37</v>
      </c>
      <c r="O189" s="159">
        <v>0</v>
      </c>
      <c r="P189" s="159">
        <f t="shared" si="21"/>
        <v>0</v>
      </c>
      <c r="Q189" s="159">
        <v>0</v>
      </c>
      <c r="R189" s="159">
        <f t="shared" si="22"/>
        <v>0</v>
      </c>
      <c r="S189" s="159">
        <v>0</v>
      </c>
      <c r="T189" s="160">
        <f t="shared" si="23"/>
        <v>0</v>
      </c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R189" s="161" t="s">
        <v>768</v>
      </c>
      <c r="AT189" s="161" t="s">
        <v>362</v>
      </c>
      <c r="AU189" s="161" t="s">
        <v>83</v>
      </c>
      <c r="AY189" s="14" t="s">
        <v>226</v>
      </c>
      <c r="BE189" s="162">
        <f t="shared" si="24"/>
        <v>0</v>
      </c>
      <c r="BF189" s="162">
        <f t="shared" si="25"/>
        <v>8.64</v>
      </c>
      <c r="BG189" s="162">
        <f t="shared" si="26"/>
        <v>0</v>
      </c>
      <c r="BH189" s="162">
        <f t="shared" si="27"/>
        <v>0</v>
      </c>
      <c r="BI189" s="162">
        <f t="shared" si="28"/>
        <v>0</v>
      </c>
      <c r="BJ189" s="14" t="s">
        <v>83</v>
      </c>
      <c r="BK189" s="162">
        <f t="shared" si="29"/>
        <v>8.64</v>
      </c>
      <c r="BL189" s="14" t="s">
        <v>431</v>
      </c>
      <c r="BM189" s="161" t="s">
        <v>506</v>
      </c>
    </row>
    <row r="190" spans="1:65" s="2" customFormat="1" ht="24.2" customHeight="1">
      <c r="A190" s="26"/>
      <c r="B190" s="149"/>
      <c r="C190" s="167" t="s">
        <v>507</v>
      </c>
      <c r="D190" s="167" t="s">
        <v>362</v>
      </c>
      <c r="E190" s="168" t="s">
        <v>1542</v>
      </c>
      <c r="F190" s="169" t="s">
        <v>1543</v>
      </c>
      <c r="G190" s="170" t="s">
        <v>269</v>
      </c>
      <c r="H190" s="171">
        <v>12</v>
      </c>
      <c r="I190" s="172">
        <v>0.83</v>
      </c>
      <c r="J190" s="172">
        <f t="shared" si="20"/>
        <v>9.9600000000000009</v>
      </c>
      <c r="K190" s="173"/>
      <c r="L190" s="174"/>
      <c r="M190" s="175" t="s">
        <v>1</v>
      </c>
      <c r="N190" s="176" t="s">
        <v>37</v>
      </c>
      <c r="O190" s="159">
        <v>0</v>
      </c>
      <c r="P190" s="159">
        <f t="shared" si="21"/>
        <v>0</v>
      </c>
      <c r="Q190" s="159">
        <v>0</v>
      </c>
      <c r="R190" s="159">
        <f t="shared" si="22"/>
        <v>0</v>
      </c>
      <c r="S190" s="159">
        <v>0</v>
      </c>
      <c r="T190" s="160">
        <f t="shared" si="23"/>
        <v>0</v>
      </c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R190" s="161" t="s">
        <v>768</v>
      </c>
      <c r="AT190" s="161" t="s">
        <v>362</v>
      </c>
      <c r="AU190" s="161" t="s">
        <v>83</v>
      </c>
      <c r="AY190" s="14" t="s">
        <v>226</v>
      </c>
      <c r="BE190" s="162">
        <f t="shared" si="24"/>
        <v>0</v>
      </c>
      <c r="BF190" s="162">
        <f t="shared" si="25"/>
        <v>9.9600000000000009</v>
      </c>
      <c r="BG190" s="162">
        <f t="shared" si="26"/>
        <v>0</v>
      </c>
      <c r="BH190" s="162">
        <f t="shared" si="27"/>
        <v>0</v>
      </c>
      <c r="BI190" s="162">
        <f t="shared" si="28"/>
        <v>0</v>
      </c>
      <c r="BJ190" s="14" t="s">
        <v>83</v>
      </c>
      <c r="BK190" s="162">
        <f t="shared" si="29"/>
        <v>9.9600000000000009</v>
      </c>
      <c r="BL190" s="14" t="s">
        <v>431</v>
      </c>
      <c r="BM190" s="161" t="s">
        <v>510</v>
      </c>
    </row>
    <row r="191" spans="1:65" s="2" customFormat="1" ht="16.5" customHeight="1">
      <c r="A191" s="26"/>
      <c r="B191" s="149"/>
      <c r="C191" s="150" t="s">
        <v>415</v>
      </c>
      <c r="D191" s="150" t="s">
        <v>229</v>
      </c>
      <c r="E191" s="151" t="s">
        <v>1544</v>
      </c>
      <c r="F191" s="152" t="s">
        <v>1545</v>
      </c>
      <c r="G191" s="153" t="s">
        <v>269</v>
      </c>
      <c r="H191" s="154">
        <v>2</v>
      </c>
      <c r="I191" s="155">
        <v>1.43</v>
      </c>
      <c r="J191" s="155">
        <f t="shared" si="20"/>
        <v>2.86</v>
      </c>
      <c r="K191" s="156"/>
      <c r="L191" s="27"/>
      <c r="M191" s="157" t="s">
        <v>1</v>
      </c>
      <c r="N191" s="158" t="s">
        <v>37</v>
      </c>
      <c r="O191" s="159">
        <v>0</v>
      </c>
      <c r="P191" s="159">
        <f t="shared" si="21"/>
        <v>0</v>
      </c>
      <c r="Q191" s="159">
        <v>0</v>
      </c>
      <c r="R191" s="159">
        <f t="shared" si="22"/>
        <v>0</v>
      </c>
      <c r="S191" s="159">
        <v>0</v>
      </c>
      <c r="T191" s="160">
        <f t="shared" si="23"/>
        <v>0</v>
      </c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R191" s="161" t="s">
        <v>431</v>
      </c>
      <c r="AT191" s="161" t="s">
        <v>229</v>
      </c>
      <c r="AU191" s="161" t="s">
        <v>83</v>
      </c>
      <c r="AY191" s="14" t="s">
        <v>226</v>
      </c>
      <c r="BE191" s="162">
        <f t="shared" si="24"/>
        <v>0</v>
      </c>
      <c r="BF191" s="162">
        <f t="shared" si="25"/>
        <v>2.86</v>
      </c>
      <c r="BG191" s="162">
        <f t="shared" si="26"/>
        <v>0</v>
      </c>
      <c r="BH191" s="162">
        <f t="shared" si="27"/>
        <v>0</v>
      </c>
      <c r="BI191" s="162">
        <f t="shared" si="28"/>
        <v>0</v>
      </c>
      <c r="BJ191" s="14" t="s">
        <v>83</v>
      </c>
      <c r="BK191" s="162">
        <f t="shared" si="29"/>
        <v>2.86</v>
      </c>
      <c r="BL191" s="14" t="s">
        <v>431</v>
      </c>
      <c r="BM191" s="161" t="s">
        <v>513</v>
      </c>
    </row>
    <row r="192" spans="1:65" s="2" customFormat="1" ht="16.5" customHeight="1">
      <c r="A192" s="26"/>
      <c r="B192" s="149"/>
      <c r="C192" s="167" t="s">
        <v>514</v>
      </c>
      <c r="D192" s="167" t="s">
        <v>362</v>
      </c>
      <c r="E192" s="168" t="s">
        <v>1546</v>
      </c>
      <c r="F192" s="169" t="s">
        <v>1547</v>
      </c>
      <c r="G192" s="170" t="s">
        <v>269</v>
      </c>
      <c r="H192" s="171">
        <v>2</v>
      </c>
      <c r="I192" s="172">
        <v>1.05</v>
      </c>
      <c r="J192" s="172">
        <f t="shared" si="20"/>
        <v>2.1</v>
      </c>
      <c r="K192" s="173"/>
      <c r="L192" s="174"/>
      <c r="M192" s="175" t="s">
        <v>1</v>
      </c>
      <c r="N192" s="176" t="s">
        <v>37</v>
      </c>
      <c r="O192" s="159">
        <v>0</v>
      </c>
      <c r="P192" s="159">
        <f t="shared" si="21"/>
        <v>0</v>
      </c>
      <c r="Q192" s="159">
        <v>0</v>
      </c>
      <c r="R192" s="159">
        <f t="shared" si="22"/>
        <v>0</v>
      </c>
      <c r="S192" s="159">
        <v>0</v>
      </c>
      <c r="T192" s="160">
        <f t="shared" si="23"/>
        <v>0</v>
      </c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R192" s="161" t="s">
        <v>768</v>
      </c>
      <c r="AT192" s="161" t="s">
        <v>362</v>
      </c>
      <c r="AU192" s="161" t="s">
        <v>83</v>
      </c>
      <c r="AY192" s="14" t="s">
        <v>226</v>
      </c>
      <c r="BE192" s="162">
        <f t="shared" si="24"/>
        <v>0</v>
      </c>
      <c r="BF192" s="162">
        <f t="shared" si="25"/>
        <v>2.1</v>
      </c>
      <c r="BG192" s="162">
        <f t="shared" si="26"/>
        <v>0</v>
      </c>
      <c r="BH192" s="162">
        <f t="shared" si="27"/>
        <v>0</v>
      </c>
      <c r="BI192" s="162">
        <f t="shared" si="28"/>
        <v>0</v>
      </c>
      <c r="BJ192" s="14" t="s">
        <v>83</v>
      </c>
      <c r="BK192" s="162">
        <f t="shared" si="29"/>
        <v>2.1</v>
      </c>
      <c r="BL192" s="14" t="s">
        <v>431</v>
      </c>
      <c r="BM192" s="161" t="s">
        <v>516</v>
      </c>
    </row>
    <row r="193" spans="1:65" s="2" customFormat="1" ht="33" customHeight="1">
      <c r="A193" s="26"/>
      <c r="B193" s="149"/>
      <c r="C193" s="150" t="s">
        <v>419</v>
      </c>
      <c r="D193" s="150" t="s">
        <v>229</v>
      </c>
      <c r="E193" s="151" t="s">
        <v>1548</v>
      </c>
      <c r="F193" s="152" t="s">
        <v>1549</v>
      </c>
      <c r="G193" s="153" t="s">
        <v>232</v>
      </c>
      <c r="H193" s="154">
        <v>10</v>
      </c>
      <c r="I193" s="155">
        <v>1.21</v>
      </c>
      <c r="J193" s="155">
        <f t="shared" si="20"/>
        <v>12.1</v>
      </c>
      <c r="K193" s="156"/>
      <c r="L193" s="27"/>
      <c r="M193" s="157" t="s">
        <v>1</v>
      </c>
      <c r="N193" s="158" t="s">
        <v>37</v>
      </c>
      <c r="O193" s="159">
        <v>0</v>
      </c>
      <c r="P193" s="159">
        <f t="shared" si="21"/>
        <v>0</v>
      </c>
      <c r="Q193" s="159">
        <v>0</v>
      </c>
      <c r="R193" s="159">
        <f t="shared" si="22"/>
        <v>0</v>
      </c>
      <c r="S193" s="159">
        <v>0</v>
      </c>
      <c r="T193" s="160">
        <f t="shared" si="23"/>
        <v>0</v>
      </c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R193" s="161" t="s">
        <v>431</v>
      </c>
      <c r="AT193" s="161" t="s">
        <v>229</v>
      </c>
      <c r="AU193" s="161" t="s">
        <v>83</v>
      </c>
      <c r="AY193" s="14" t="s">
        <v>226</v>
      </c>
      <c r="BE193" s="162">
        <f t="shared" si="24"/>
        <v>0</v>
      </c>
      <c r="BF193" s="162">
        <f t="shared" si="25"/>
        <v>12.1</v>
      </c>
      <c r="BG193" s="162">
        <f t="shared" si="26"/>
        <v>0</v>
      </c>
      <c r="BH193" s="162">
        <f t="shared" si="27"/>
        <v>0</v>
      </c>
      <c r="BI193" s="162">
        <f t="shared" si="28"/>
        <v>0</v>
      </c>
      <c r="BJ193" s="14" t="s">
        <v>83</v>
      </c>
      <c r="BK193" s="162">
        <f t="shared" si="29"/>
        <v>12.1</v>
      </c>
      <c r="BL193" s="14" t="s">
        <v>431</v>
      </c>
      <c r="BM193" s="161" t="s">
        <v>519</v>
      </c>
    </row>
    <row r="194" spans="1:65" s="2" customFormat="1" ht="16.5" customHeight="1">
      <c r="A194" s="26"/>
      <c r="B194" s="149"/>
      <c r="C194" s="167" t="s">
        <v>520</v>
      </c>
      <c r="D194" s="167" t="s">
        <v>362</v>
      </c>
      <c r="E194" s="168" t="s">
        <v>1550</v>
      </c>
      <c r="F194" s="169" t="s">
        <v>1551</v>
      </c>
      <c r="G194" s="170" t="s">
        <v>407</v>
      </c>
      <c r="H194" s="171">
        <v>9.42</v>
      </c>
      <c r="I194" s="172">
        <v>3.19</v>
      </c>
      <c r="J194" s="172">
        <f t="shared" si="20"/>
        <v>30.05</v>
      </c>
      <c r="K194" s="173"/>
      <c r="L194" s="174"/>
      <c r="M194" s="175" t="s">
        <v>1</v>
      </c>
      <c r="N194" s="176" t="s">
        <v>37</v>
      </c>
      <c r="O194" s="159">
        <v>0</v>
      </c>
      <c r="P194" s="159">
        <f t="shared" si="21"/>
        <v>0</v>
      </c>
      <c r="Q194" s="159">
        <v>0</v>
      </c>
      <c r="R194" s="159">
        <f t="shared" si="22"/>
        <v>0</v>
      </c>
      <c r="S194" s="159">
        <v>0</v>
      </c>
      <c r="T194" s="160">
        <f t="shared" si="23"/>
        <v>0</v>
      </c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R194" s="161" t="s">
        <v>768</v>
      </c>
      <c r="AT194" s="161" t="s">
        <v>362</v>
      </c>
      <c r="AU194" s="161" t="s">
        <v>83</v>
      </c>
      <c r="AY194" s="14" t="s">
        <v>226</v>
      </c>
      <c r="BE194" s="162">
        <f t="shared" si="24"/>
        <v>0</v>
      </c>
      <c r="BF194" s="162">
        <f t="shared" si="25"/>
        <v>30.05</v>
      </c>
      <c r="BG194" s="162">
        <f t="shared" si="26"/>
        <v>0</v>
      </c>
      <c r="BH194" s="162">
        <f t="shared" si="27"/>
        <v>0</v>
      </c>
      <c r="BI194" s="162">
        <f t="shared" si="28"/>
        <v>0</v>
      </c>
      <c r="BJ194" s="14" t="s">
        <v>83</v>
      </c>
      <c r="BK194" s="162">
        <f t="shared" si="29"/>
        <v>30.05</v>
      </c>
      <c r="BL194" s="14" t="s">
        <v>431</v>
      </c>
      <c r="BM194" s="161" t="s">
        <v>523</v>
      </c>
    </row>
    <row r="195" spans="1:65" s="2" customFormat="1" ht="24.2" customHeight="1">
      <c r="A195" s="26"/>
      <c r="B195" s="149"/>
      <c r="C195" s="150" t="s">
        <v>424</v>
      </c>
      <c r="D195" s="150" t="s">
        <v>229</v>
      </c>
      <c r="E195" s="151" t="s">
        <v>1552</v>
      </c>
      <c r="F195" s="152" t="s">
        <v>1553</v>
      </c>
      <c r="G195" s="153" t="s">
        <v>232</v>
      </c>
      <c r="H195" s="154">
        <v>10</v>
      </c>
      <c r="I195" s="155">
        <v>1.21</v>
      </c>
      <c r="J195" s="155">
        <f t="shared" si="20"/>
        <v>12.1</v>
      </c>
      <c r="K195" s="156"/>
      <c r="L195" s="27"/>
      <c r="M195" s="157" t="s">
        <v>1</v>
      </c>
      <c r="N195" s="158" t="s">
        <v>37</v>
      </c>
      <c r="O195" s="159">
        <v>0</v>
      </c>
      <c r="P195" s="159">
        <f t="shared" si="21"/>
        <v>0</v>
      </c>
      <c r="Q195" s="159">
        <v>0</v>
      </c>
      <c r="R195" s="159">
        <f t="shared" si="22"/>
        <v>0</v>
      </c>
      <c r="S195" s="159">
        <v>0</v>
      </c>
      <c r="T195" s="160">
        <f t="shared" si="23"/>
        <v>0</v>
      </c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R195" s="161" t="s">
        <v>431</v>
      </c>
      <c r="AT195" s="161" t="s">
        <v>229</v>
      </c>
      <c r="AU195" s="161" t="s">
        <v>83</v>
      </c>
      <c r="AY195" s="14" t="s">
        <v>226</v>
      </c>
      <c r="BE195" s="162">
        <f t="shared" si="24"/>
        <v>0</v>
      </c>
      <c r="BF195" s="162">
        <f t="shared" si="25"/>
        <v>12.1</v>
      </c>
      <c r="BG195" s="162">
        <f t="shared" si="26"/>
        <v>0</v>
      </c>
      <c r="BH195" s="162">
        <f t="shared" si="27"/>
        <v>0</v>
      </c>
      <c r="BI195" s="162">
        <f t="shared" si="28"/>
        <v>0</v>
      </c>
      <c r="BJ195" s="14" t="s">
        <v>83</v>
      </c>
      <c r="BK195" s="162">
        <f t="shared" si="29"/>
        <v>12.1</v>
      </c>
      <c r="BL195" s="14" t="s">
        <v>431</v>
      </c>
      <c r="BM195" s="161" t="s">
        <v>526</v>
      </c>
    </row>
    <row r="196" spans="1:65" s="2" customFormat="1" ht="16.5" customHeight="1">
      <c r="A196" s="26"/>
      <c r="B196" s="149"/>
      <c r="C196" s="167" t="s">
        <v>527</v>
      </c>
      <c r="D196" s="167" t="s">
        <v>362</v>
      </c>
      <c r="E196" s="168" t="s">
        <v>1554</v>
      </c>
      <c r="F196" s="169" t="s">
        <v>1555</v>
      </c>
      <c r="G196" s="170" t="s">
        <v>407</v>
      </c>
      <c r="H196" s="171">
        <v>6.25</v>
      </c>
      <c r="I196" s="172">
        <v>2.75</v>
      </c>
      <c r="J196" s="172">
        <f t="shared" si="20"/>
        <v>17.190000000000001</v>
      </c>
      <c r="K196" s="173"/>
      <c r="L196" s="174"/>
      <c r="M196" s="175" t="s">
        <v>1</v>
      </c>
      <c r="N196" s="176" t="s">
        <v>37</v>
      </c>
      <c r="O196" s="159">
        <v>0</v>
      </c>
      <c r="P196" s="159">
        <f t="shared" si="21"/>
        <v>0</v>
      </c>
      <c r="Q196" s="159">
        <v>0</v>
      </c>
      <c r="R196" s="159">
        <f t="shared" si="22"/>
        <v>0</v>
      </c>
      <c r="S196" s="159">
        <v>0</v>
      </c>
      <c r="T196" s="160">
        <f t="shared" si="23"/>
        <v>0</v>
      </c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R196" s="161" t="s">
        <v>768</v>
      </c>
      <c r="AT196" s="161" t="s">
        <v>362</v>
      </c>
      <c r="AU196" s="161" t="s">
        <v>83</v>
      </c>
      <c r="AY196" s="14" t="s">
        <v>226</v>
      </c>
      <c r="BE196" s="162">
        <f t="shared" si="24"/>
        <v>0</v>
      </c>
      <c r="BF196" s="162">
        <f t="shared" si="25"/>
        <v>17.190000000000001</v>
      </c>
      <c r="BG196" s="162">
        <f t="shared" si="26"/>
        <v>0</v>
      </c>
      <c r="BH196" s="162">
        <f t="shared" si="27"/>
        <v>0</v>
      </c>
      <c r="BI196" s="162">
        <f t="shared" si="28"/>
        <v>0</v>
      </c>
      <c r="BJ196" s="14" t="s">
        <v>83</v>
      </c>
      <c r="BK196" s="162">
        <f t="shared" si="29"/>
        <v>17.190000000000001</v>
      </c>
      <c r="BL196" s="14" t="s">
        <v>431</v>
      </c>
      <c r="BM196" s="161" t="s">
        <v>530</v>
      </c>
    </row>
    <row r="197" spans="1:65" s="2" customFormat="1" ht="24.2" customHeight="1">
      <c r="A197" s="26"/>
      <c r="B197" s="149"/>
      <c r="C197" s="150" t="s">
        <v>428</v>
      </c>
      <c r="D197" s="150" t="s">
        <v>229</v>
      </c>
      <c r="E197" s="151" t="s">
        <v>1556</v>
      </c>
      <c r="F197" s="152" t="s">
        <v>1557</v>
      </c>
      <c r="G197" s="153" t="s">
        <v>269</v>
      </c>
      <c r="H197" s="154">
        <v>1</v>
      </c>
      <c r="I197" s="155">
        <v>6.05</v>
      </c>
      <c r="J197" s="155">
        <f t="shared" si="20"/>
        <v>6.05</v>
      </c>
      <c r="K197" s="156"/>
      <c r="L197" s="27"/>
      <c r="M197" s="157" t="s">
        <v>1</v>
      </c>
      <c r="N197" s="158" t="s">
        <v>37</v>
      </c>
      <c r="O197" s="159">
        <v>0</v>
      </c>
      <c r="P197" s="159">
        <f t="shared" si="21"/>
        <v>0</v>
      </c>
      <c r="Q197" s="159">
        <v>0</v>
      </c>
      <c r="R197" s="159">
        <f t="shared" si="22"/>
        <v>0</v>
      </c>
      <c r="S197" s="159">
        <v>0</v>
      </c>
      <c r="T197" s="160">
        <f t="shared" si="23"/>
        <v>0</v>
      </c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R197" s="161" t="s">
        <v>431</v>
      </c>
      <c r="AT197" s="161" t="s">
        <v>229</v>
      </c>
      <c r="AU197" s="161" t="s">
        <v>83</v>
      </c>
      <c r="AY197" s="14" t="s">
        <v>226</v>
      </c>
      <c r="BE197" s="162">
        <f t="shared" si="24"/>
        <v>0</v>
      </c>
      <c r="BF197" s="162">
        <f t="shared" si="25"/>
        <v>6.05</v>
      </c>
      <c r="BG197" s="162">
        <f t="shared" si="26"/>
        <v>0</v>
      </c>
      <c r="BH197" s="162">
        <f t="shared" si="27"/>
        <v>0</v>
      </c>
      <c r="BI197" s="162">
        <f t="shared" si="28"/>
        <v>0</v>
      </c>
      <c r="BJ197" s="14" t="s">
        <v>83</v>
      </c>
      <c r="BK197" s="162">
        <f t="shared" si="29"/>
        <v>6.05</v>
      </c>
      <c r="BL197" s="14" t="s">
        <v>431</v>
      </c>
      <c r="BM197" s="161" t="s">
        <v>533</v>
      </c>
    </row>
    <row r="198" spans="1:65" s="2" customFormat="1" ht="24.2" customHeight="1">
      <c r="A198" s="26"/>
      <c r="B198" s="149"/>
      <c r="C198" s="167" t="s">
        <v>534</v>
      </c>
      <c r="D198" s="167" t="s">
        <v>362</v>
      </c>
      <c r="E198" s="168" t="s">
        <v>1558</v>
      </c>
      <c r="F198" s="169" t="s">
        <v>1559</v>
      </c>
      <c r="G198" s="170" t="s">
        <v>269</v>
      </c>
      <c r="H198" s="171">
        <v>1</v>
      </c>
      <c r="I198" s="172">
        <v>4.51</v>
      </c>
      <c r="J198" s="172">
        <f t="shared" si="20"/>
        <v>4.51</v>
      </c>
      <c r="K198" s="173"/>
      <c r="L198" s="174"/>
      <c r="M198" s="175" t="s">
        <v>1</v>
      </c>
      <c r="N198" s="176" t="s">
        <v>37</v>
      </c>
      <c r="O198" s="159">
        <v>0</v>
      </c>
      <c r="P198" s="159">
        <f t="shared" si="21"/>
        <v>0</v>
      </c>
      <c r="Q198" s="159">
        <v>0</v>
      </c>
      <c r="R198" s="159">
        <f t="shared" si="22"/>
        <v>0</v>
      </c>
      <c r="S198" s="159">
        <v>0</v>
      </c>
      <c r="T198" s="160">
        <f t="shared" si="23"/>
        <v>0</v>
      </c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R198" s="161" t="s">
        <v>768</v>
      </c>
      <c r="AT198" s="161" t="s">
        <v>362</v>
      </c>
      <c r="AU198" s="161" t="s">
        <v>83</v>
      </c>
      <c r="AY198" s="14" t="s">
        <v>226</v>
      </c>
      <c r="BE198" s="162">
        <f t="shared" si="24"/>
        <v>0</v>
      </c>
      <c r="BF198" s="162">
        <f t="shared" si="25"/>
        <v>4.51</v>
      </c>
      <c r="BG198" s="162">
        <f t="shared" si="26"/>
        <v>0</v>
      </c>
      <c r="BH198" s="162">
        <f t="shared" si="27"/>
        <v>0</v>
      </c>
      <c r="BI198" s="162">
        <f t="shared" si="28"/>
        <v>0</v>
      </c>
      <c r="BJ198" s="14" t="s">
        <v>83</v>
      </c>
      <c r="BK198" s="162">
        <f t="shared" si="29"/>
        <v>4.51</v>
      </c>
      <c r="BL198" s="14" t="s">
        <v>431</v>
      </c>
      <c r="BM198" s="161" t="s">
        <v>537</v>
      </c>
    </row>
    <row r="199" spans="1:65" s="2" customFormat="1" ht="16.5" customHeight="1">
      <c r="A199" s="26"/>
      <c r="B199" s="149"/>
      <c r="C199" s="167" t="s">
        <v>431</v>
      </c>
      <c r="D199" s="167" t="s">
        <v>362</v>
      </c>
      <c r="E199" s="168" t="s">
        <v>1560</v>
      </c>
      <c r="F199" s="169" t="s">
        <v>1561</v>
      </c>
      <c r="G199" s="170" t="s">
        <v>269</v>
      </c>
      <c r="H199" s="171">
        <v>1</v>
      </c>
      <c r="I199" s="172">
        <v>4.18</v>
      </c>
      <c r="J199" s="172">
        <f t="shared" si="20"/>
        <v>4.18</v>
      </c>
      <c r="K199" s="173"/>
      <c r="L199" s="174"/>
      <c r="M199" s="175" t="s">
        <v>1</v>
      </c>
      <c r="N199" s="176" t="s">
        <v>37</v>
      </c>
      <c r="O199" s="159">
        <v>0</v>
      </c>
      <c r="P199" s="159">
        <f t="shared" si="21"/>
        <v>0</v>
      </c>
      <c r="Q199" s="159">
        <v>0</v>
      </c>
      <c r="R199" s="159">
        <f t="shared" si="22"/>
        <v>0</v>
      </c>
      <c r="S199" s="159">
        <v>0</v>
      </c>
      <c r="T199" s="160">
        <f t="shared" si="23"/>
        <v>0</v>
      </c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R199" s="161" t="s">
        <v>768</v>
      </c>
      <c r="AT199" s="161" t="s">
        <v>362</v>
      </c>
      <c r="AU199" s="161" t="s">
        <v>83</v>
      </c>
      <c r="AY199" s="14" t="s">
        <v>226</v>
      </c>
      <c r="BE199" s="162">
        <f t="shared" si="24"/>
        <v>0</v>
      </c>
      <c r="BF199" s="162">
        <f t="shared" si="25"/>
        <v>4.18</v>
      </c>
      <c r="BG199" s="162">
        <f t="shared" si="26"/>
        <v>0</v>
      </c>
      <c r="BH199" s="162">
        <f t="shared" si="27"/>
        <v>0</v>
      </c>
      <c r="BI199" s="162">
        <f t="shared" si="28"/>
        <v>0</v>
      </c>
      <c r="BJ199" s="14" t="s">
        <v>83</v>
      </c>
      <c r="BK199" s="162">
        <f t="shared" si="29"/>
        <v>4.18</v>
      </c>
      <c r="BL199" s="14" t="s">
        <v>431</v>
      </c>
      <c r="BM199" s="161" t="s">
        <v>540</v>
      </c>
    </row>
    <row r="200" spans="1:65" s="2" customFormat="1" ht="21.75" customHeight="1">
      <c r="A200" s="26"/>
      <c r="B200" s="149"/>
      <c r="C200" s="150" t="s">
        <v>541</v>
      </c>
      <c r="D200" s="150" t="s">
        <v>229</v>
      </c>
      <c r="E200" s="151" t="s">
        <v>1562</v>
      </c>
      <c r="F200" s="152" t="s">
        <v>1563</v>
      </c>
      <c r="G200" s="153" t="s">
        <v>269</v>
      </c>
      <c r="H200" s="154">
        <v>1</v>
      </c>
      <c r="I200" s="155">
        <v>1.43</v>
      </c>
      <c r="J200" s="155">
        <f t="shared" si="20"/>
        <v>1.43</v>
      </c>
      <c r="K200" s="156"/>
      <c r="L200" s="27"/>
      <c r="M200" s="157" t="s">
        <v>1</v>
      </c>
      <c r="N200" s="158" t="s">
        <v>37</v>
      </c>
      <c r="O200" s="159">
        <v>0</v>
      </c>
      <c r="P200" s="159">
        <f t="shared" si="21"/>
        <v>0</v>
      </c>
      <c r="Q200" s="159">
        <v>0</v>
      </c>
      <c r="R200" s="159">
        <f t="shared" si="22"/>
        <v>0</v>
      </c>
      <c r="S200" s="159">
        <v>0</v>
      </c>
      <c r="T200" s="160">
        <f t="shared" si="23"/>
        <v>0</v>
      </c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R200" s="161" t="s">
        <v>431</v>
      </c>
      <c r="AT200" s="161" t="s">
        <v>229</v>
      </c>
      <c r="AU200" s="161" t="s">
        <v>83</v>
      </c>
      <c r="AY200" s="14" t="s">
        <v>226</v>
      </c>
      <c r="BE200" s="162">
        <f t="shared" si="24"/>
        <v>0</v>
      </c>
      <c r="BF200" s="162">
        <f t="shared" si="25"/>
        <v>1.43</v>
      </c>
      <c r="BG200" s="162">
        <f t="shared" si="26"/>
        <v>0</v>
      </c>
      <c r="BH200" s="162">
        <f t="shared" si="27"/>
        <v>0</v>
      </c>
      <c r="BI200" s="162">
        <f t="shared" si="28"/>
        <v>0</v>
      </c>
      <c r="BJ200" s="14" t="s">
        <v>83</v>
      </c>
      <c r="BK200" s="162">
        <f t="shared" si="29"/>
        <v>1.43</v>
      </c>
      <c r="BL200" s="14" t="s">
        <v>431</v>
      </c>
      <c r="BM200" s="161" t="s">
        <v>544</v>
      </c>
    </row>
    <row r="201" spans="1:65" s="2" customFormat="1" ht="16.5" customHeight="1">
      <c r="A201" s="26"/>
      <c r="B201" s="149"/>
      <c r="C201" s="167" t="s">
        <v>435</v>
      </c>
      <c r="D201" s="167" t="s">
        <v>362</v>
      </c>
      <c r="E201" s="168" t="s">
        <v>1564</v>
      </c>
      <c r="F201" s="169" t="s">
        <v>1565</v>
      </c>
      <c r="G201" s="170" t="s">
        <v>269</v>
      </c>
      <c r="H201" s="171">
        <v>1</v>
      </c>
      <c r="I201" s="172">
        <v>0.77</v>
      </c>
      <c r="J201" s="172">
        <f t="shared" si="20"/>
        <v>0.77</v>
      </c>
      <c r="K201" s="173"/>
      <c r="L201" s="174"/>
      <c r="M201" s="175" t="s">
        <v>1</v>
      </c>
      <c r="N201" s="176" t="s">
        <v>37</v>
      </c>
      <c r="O201" s="159">
        <v>0</v>
      </c>
      <c r="P201" s="159">
        <f t="shared" si="21"/>
        <v>0</v>
      </c>
      <c r="Q201" s="159">
        <v>0</v>
      </c>
      <c r="R201" s="159">
        <f t="shared" si="22"/>
        <v>0</v>
      </c>
      <c r="S201" s="159">
        <v>0</v>
      </c>
      <c r="T201" s="160">
        <f t="shared" si="23"/>
        <v>0</v>
      </c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R201" s="161" t="s">
        <v>768</v>
      </c>
      <c r="AT201" s="161" t="s">
        <v>362</v>
      </c>
      <c r="AU201" s="161" t="s">
        <v>83</v>
      </c>
      <c r="AY201" s="14" t="s">
        <v>226</v>
      </c>
      <c r="BE201" s="162">
        <f t="shared" si="24"/>
        <v>0</v>
      </c>
      <c r="BF201" s="162">
        <f t="shared" si="25"/>
        <v>0.77</v>
      </c>
      <c r="BG201" s="162">
        <f t="shared" si="26"/>
        <v>0</v>
      </c>
      <c r="BH201" s="162">
        <f t="shared" si="27"/>
        <v>0</v>
      </c>
      <c r="BI201" s="162">
        <f t="shared" si="28"/>
        <v>0</v>
      </c>
      <c r="BJ201" s="14" t="s">
        <v>83</v>
      </c>
      <c r="BK201" s="162">
        <f t="shared" si="29"/>
        <v>0.77</v>
      </c>
      <c r="BL201" s="14" t="s">
        <v>431</v>
      </c>
      <c r="BM201" s="161" t="s">
        <v>547</v>
      </c>
    </row>
    <row r="202" spans="1:65" s="2" customFormat="1" ht="21.75" customHeight="1">
      <c r="A202" s="26"/>
      <c r="B202" s="149"/>
      <c r="C202" s="150" t="s">
        <v>548</v>
      </c>
      <c r="D202" s="150" t="s">
        <v>229</v>
      </c>
      <c r="E202" s="151" t="s">
        <v>1566</v>
      </c>
      <c r="F202" s="152" t="s">
        <v>1567</v>
      </c>
      <c r="G202" s="153" t="s">
        <v>269</v>
      </c>
      <c r="H202" s="154">
        <v>2</v>
      </c>
      <c r="I202" s="155">
        <v>1.43</v>
      </c>
      <c r="J202" s="155">
        <f t="shared" si="20"/>
        <v>2.86</v>
      </c>
      <c r="K202" s="156"/>
      <c r="L202" s="27"/>
      <c r="M202" s="157" t="s">
        <v>1</v>
      </c>
      <c r="N202" s="158" t="s">
        <v>37</v>
      </c>
      <c r="O202" s="159">
        <v>0</v>
      </c>
      <c r="P202" s="159">
        <f t="shared" si="21"/>
        <v>0</v>
      </c>
      <c r="Q202" s="159">
        <v>0</v>
      </c>
      <c r="R202" s="159">
        <f t="shared" si="22"/>
        <v>0</v>
      </c>
      <c r="S202" s="159">
        <v>0</v>
      </c>
      <c r="T202" s="160">
        <f t="shared" si="23"/>
        <v>0</v>
      </c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R202" s="161" t="s">
        <v>431</v>
      </c>
      <c r="AT202" s="161" t="s">
        <v>229</v>
      </c>
      <c r="AU202" s="161" t="s">
        <v>83</v>
      </c>
      <c r="AY202" s="14" t="s">
        <v>226</v>
      </c>
      <c r="BE202" s="162">
        <f t="shared" si="24"/>
        <v>0</v>
      </c>
      <c r="BF202" s="162">
        <f t="shared" si="25"/>
        <v>2.86</v>
      </c>
      <c r="BG202" s="162">
        <f t="shared" si="26"/>
        <v>0</v>
      </c>
      <c r="BH202" s="162">
        <f t="shared" si="27"/>
        <v>0</v>
      </c>
      <c r="BI202" s="162">
        <f t="shared" si="28"/>
        <v>0</v>
      </c>
      <c r="BJ202" s="14" t="s">
        <v>83</v>
      </c>
      <c r="BK202" s="162">
        <f t="shared" si="29"/>
        <v>2.86</v>
      </c>
      <c r="BL202" s="14" t="s">
        <v>431</v>
      </c>
      <c r="BM202" s="161" t="s">
        <v>551</v>
      </c>
    </row>
    <row r="203" spans="1:65" s="2" customFormat="1" ht="16.5" customHeight="1">
      <c r="A203" s="26"/>
      <c r="B203" s="149"/>
      <c r="C203" s="167" t="s">
        <v>438</v>
      </c>
      <c r="D203" s="167" t="s">
        <v>362</v>
      </c>
      <c r="E203" s="168" t="s">
        <v>1546</v>
      </c>
      <c r="F203" s="169" t="s">
        <v>1547</v>
      </c>
      <c r="G203" s="170" t="s">
        <v>269</v>
      </c>
      <c r="H203" s="171">
        <v>2</v>
      </c>
      <c r="I203" s="172">
        <v>1.05</v>
      </c>
      <c r="J203" s="172">
        <f t="shared" si="20"/>
        <v>2.1</v>
      </c>
      <c r="K203" s="173"/>
      <c r="L203" s="174"/>
      <c r="M203" s="175" t="s">
        <v>1</v>
      </c>
      <c r="N203" s="176" t="s">
        <v>37</v>
      </c>
      <c r="O203" s="159">
        <v>0</v>
      </c>
      <c r="P203" s="159">
        <f t="shared" si="21"/>
        <v>0</v>
      </c>
      <c r="Q203" s="159">
        <v>0</v>
      </c>
      <c r="R203" s="159">
        <f t="shared" si="22"/>
        <v>0</v>
      </c>
      <c r="S203" s="159">
        <v>0</v>
      </c>
      <c r="T203" s="160">
        <f t="shared" si="23"/>
        <v>0</v>
      </c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R203" s="161" t="s">
        <v>768</v>
      </c>
      <c r="AT203" s="161" t="s">
        <v>362</v>
      </c>
      <c r="AU203" s="161" t="s">
        <v>83</v>
      </c>
      <c r="AY203" s="14" t="s">
        <v>226</v>
      </c>
      <c r="BE203" s="162">
        <f t="shared" si="24"/>
        <v>0</v>
      </c>
      <c r="BF203" s="162">
        <f t="shared" si="25"/>
        <v>2.1</v>
      </c>
      <c r="BG203" s="162">
        <f t="shared" si="26"/>
        <v>0</v>
      </c>
      <c r="BH203" s="162">
        <f t="shared" si="27"/>
        <v>0</v>
      </c>
      <c r="BI203" s="162">
        <f t="shared" si="28"/>
        <v>0</v>
      </c>
      <c r="BJ203" s="14" t="s">
        <v>83</v>
      </c>
      <c r="BK203" s="162">
        <f t="shared" si="29"/>
        <v>2.1</v>
      </c>
      <c r="BL203" s="14" t="s">
        <v>431</v>
      </c>
      <c r="BM203" s="161" t="s">
        <v>554</v>
      </c>
    </row>
    <row r="204" spans="1:65" s="2" customFormat="1" ht="16.5" customHeight="1">
      <c r="A204" s="26"/>
      <c r="B204" s="149"/>
      <c r="C204" s="150" t="s">
        <v>555</v>
      </c>
      <c r="D204" s="150" t="s">
        <v>229</v>
      </c>
      <c r="E204" s="151" t="s">
        <v>1568</v>
      </c>
      <c r="F204" s="152" t="s">
        <v>1569</v>
      </c>
      <c r="G204" s="153" t="s">
        <v>1511</v>
      </c>
      <c r="H204" s="154">
        <v>7</v>
      </c>
      <c r="I204" s="155">
        <v>10.45</v>
      </c>
      <c r="J204" s="155">
        <f t="shared" si="20"/>
        <v>73.150000000000006</v>
      </c>
      <c r="K204" s="156"/>
      <c r="L204" s="27"/>
      <c r="M204" s="157" t="s">
        <v>1</v>
      </c>
      <c r="N204" s="158" t="s">
        <v>37</v>
      </c>
      <c r="O204" s="159">
        <v>0</v>
      </c>
      <c r="P204" s="159">
        <f t="shared" si="21"/>
        <v>0</v>
      </c>
      <c r="Q204" s="159">
        <v>0</v>
      </c>
      <c r="R204" s="159">
        <f t="shared" si="22"/>
        <v>0</v>
      </c>
      <c r="S204" s="159">
        <v>0</v>
      </c>
      <c r="T204" s="160">
        <f t="shared" si="23"/>
        <v>0</v>
      </c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R204" s="161" t="s">
        <v>431</v>
      </c>
      <c r="AT204" s="161" t="s">
        <v>229</v>
      </c>
      <c r="AU204" s="161" t="s">
        <v>83</v>
      </c>
      <c r="AY204" s="14" t="s">
        <v>226</v>
      </c>
      <c r="BE204" s="162">
        <f t="shared" si="24"/>
        <v>0</v>
      </c>
      <c r="BF204" s="162">
        <f t="shared" si="25"/>
        <v>73.150000000000006</v>
      </c>
      <c r="BG204" s="162">
        <f t="shared" si="26"/>
        <v>0</v>
      </c>
      <c r="BH204" s="162">
        <f t="shared" si="27"/>
        <v>0</v>
      </c>
      <c r="BI204" s="162">
        <f t="shared" si="28"/>
        <v>0</v>
      </c>
      <c r="BJ204" s="14" t="s">
        <v>83</v>
      </c>
      <c r="BK204" s="162">
        <f t="shared" si="29"/>
        <v>73.150000000000006</v>
      </c>
      <c r="BL204" s="14" t="s">
        <v>431</v>
      </c>
      <c r="BM204" s="161" t="s">
        <v>558</v>
      </c>
    </row>
    <row r="205" spans="1:65" s="2" customFormat="1" ht="21.75" customHeight="1">
      <c r="A205" s="26"/>
      <c r="B205" s="149"/>
      <c r="C205" s="167" t="s">
        <v>444</v>
      </c>
      <c r="D205" s="167" t="s">
        <v>362</v>
      </c>
      <c r="E205" s="168" t="s">
        <v>1570</v>
      </c>
      <c r="F205" s="169" t="s">
        <v>1571</v>
      </c>
      <c r="G205" s="170" t="s">
        <v>269</v>
      </c>
      <c r="H205" s="171">
        <v>7</v>
      </c>
      <c r="I205" s="172">
        <v>46.2</v>
      </c>
      <c r="J205" s="172">
        <f t="shared" si="20"/>
        <v>323.39999999999998</v>
      </c>
      <c r="K205" s="173"/>
      <c r="L205" s="174"/>
      <c r="M205" s="175" t="s">
        <v>1</v>
      </c>
      <c r="N205" s="176" t="s">
        <v>37</v>
      </c>
      <c r="O205" s="159">
        <v>0</v>
      </c>
      <c r="P205" s="159">
        <f t="shared" si="21"/>
        <v>0</v>
      </c>
      <c r="Q205" s="159">
        <v>0</v>
      </c>
      <c r="R205" s="159">
        <f t="shared" si="22"/>
        <v>0</v>
      </c>
      <c r="S205" s="159">
        <v>0</v>
      </c>
      <c r="T205" s="160">
        <f t="shared" si="23"/>
        <v>0</v>
      </c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R205" s="161" t="s">
        <v>768</v>
      </c>
      <c r="AT205" s="161" t="s">
        <v>362</v>
      </c>
      <c r="AU205" s="161" t="s">
        <v>83</v>
      </c>
      <c r="AY205" s="14" t="s">
        <v>226</v>
      </c>
      <c r="BE205" s="162">
        <f t="shared" si="24"/>
        <v>0</v>
      </c>
      <c r="BF205" s="162">
        <f t="shared" si="25"/>
        <v>323.39999999999998</v>
      </c>
      <c r="BG205" s="162">
        <f t="shared" si="26"/>
        <v>0</v>
      </c>
      <c r="BH205" s="162">
        <f t="shared" si="27"/>
        <v>0</v>
      </c>
      <c r="BI205" s="162">
        <f t="shared" si="28"/>
        <v>0</v>
      </c>
      <c r="BJ205" s="14" t="s">
        <v>83</v>
      </c>
      <c r="BK205" s="162">
        <f t="shared" si="29"/>
        <v>323.39999999999998</v>
      </c>
      <c r="BL205" s="14" t="s">
        <v>431</v>
      </c>
      <c r="BM205" s="161" t="s">
        <v>561</v>
      </c>
    </row>
    <row r="206" spans="1:65" s="2" customFormat="1" ht="24.2" customHeight="1">
      <c r="A206" s="26"/>
      <c r="B206" s="149"/>
      <c r="C206" s="150" t="s">
        <v>562</v>
      </c>
      <c r="D206" s="150" t="s">
        <v>229</v>
      </c>
      <c r="E206" s="151" t="s">
        <v>1572</v>
      </c>
      <c r="F206" s="152" t="s">
        <v>1573</v>
      </c>
      <c r="G206" s="153" t="s">
        <v>269</v>
      </c>
      <c r="H206" s="154">
        <v>5</v>
      </c>
      <c r="I206" s="155">
        <v>6.05</v>
      </c>
      <c r="J206" s="155">
        <f t="shared" si="20"/>
        <v>30.25</v>
      </c>
      <c r="K206" s="156"/>
      <c r="L206" s="27"/>
      <c r="M206" s="157" t="s">
        <v>1</v>
      </c>
      <c r="N206" s="158" t="s">
        <v>37</v>
      </c>
      <c r="O206" s="159">
        <v>0</v>
      </c>
      <c r="P206" s="159">
        <f t="shared" si="21"/>
        <v>0</v>
      </c>
      <c r="Q206" s="159">
        <v>0</v>
      </c>
      <c r="R206" s="159">
        <f t="shared" si="22"/>
        <v>0</v>
      </c>
      <c r="S206" s="159">
        <v>0</v>
      </c>
      <c r="T206" s="160">
        <f t="shared" si="23"/>
        <v>0</v>
      </c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R206" s="161" t="s">
        <v>431</v>
      </c>
      <c r="AT206" s="161" t="s">
        <v>229</v>
      </c>
      <c r="AU206" s="161" t="s">
        <v>83</v>
      </c>
      <c r="AY206" s="14" t="s">
        <v>226</v>
      </c>
      <c r="BE206" s="162">
        <f t="shared" si="24"/>
        <v>0</v>
      </c>
      <c r="BF206" s="162">
        <f t="shared" si="25"/>
        <v>30.25</v>
      </c>
      <c r="BG206" s="162">
        <f t="shared" si="26"/>
        <v>0</v>
      </c>
      <c r="BH206" s="162">
        <f t="shared" si="27"/>
        <v>0</v>
      </c>
      <c r="BI206" s="162">
        <f t="shared" si="28"/>
        <v>0</v>
      </c>
      <c r="BJ206" s="14" t="s">
        <v>83</v>
      </c>
      <c r="BK206" s="162">
        <f t="shared" si="29"/>
        <v>30.25</v>
      </c>
      <c r="BL206" s="14" t="s">
        <v>431</v>
      </c>
      <c r="BM206" s="161" t="s">
        <v>565</v>
      </c>
    </row>
    <row r="207" spans="1:65" s="2" customFormat="1" ht="24.2" customHeight="1">
      <c r="A207" s="26"/>
      <c r="B207" s="149"/>
      <c r="C207" s="167" t="s">
        <v>447</v>
      </c>
      <c r="D207" s="167" t="s">
        <v>362</v>
      </c>
      <c r="E207" s="168" t="s">
        <v>1574</v>
      </c>
      <c r="F207" s="169" t="s">
        <v>1575</v>
      </c>
      <c r="G207" s="170" t="s">
        <v>269</v>
      </c>
      <c r="H207" s="171">
        <v>5</v>
      </c>
      <c r="I207" s="172">
        <v>39.380000000000003</v>
      </c>
      <c r="J207" s="172">
        <f t="shared" ref="J207:J230" si="30">ROUND(I207*H207,2)</f>
        <v>196.9</v>
      </c>
      <c r="K207" s="173"/>
      <c r="L207" s="174"/>
      <c r="M207" s="175" t="s">
        <v>1</v>
      </c>
      <c r="N207" s="176" t="s">
        <v>37</v>
      </c>
      <c r="O207" s="159">
        <v>0</v>
      </c>
      <c r="P207" s="159">
        <f t="shared" ref="P207:P230" si="31">O207*H207</f>
        <v>0</v>
      </c>
      <c r="Q207" s="159">
        <v>0</v>
      </c>
      <c r="R207" s="159">
        <f t="shared" ref="R207:R230" si="32">Q207*H207</f>
        <v>0</v>
      </c>
      <c r="S207" s="159">
        <v>0</v>
      </c>
      <c r="T207" s="160">
        <f t="shared" ref="T207:T230" si="33">S207*H207</f>
        <v>0</v>
      </c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R207" s="161" t="s">
        <v>768</v>
      </c>
      <c r="AT207" s="161" t="s">
        <v>362</v>
      </c>
      <c r="AU207" s="161" t="s">
        <v>83</v>
      </c>
      <c r="AY207" s="14" t="s">
        <v>226</v>
      </c>
      <c r="BE207" s="162">
        <f t="shared" ref="BE207:BE230" si="34">IF(N207="základná",J207,0)</f>
        <v>0</v>
      </c>
      <c r="BF207" s="162">
        <f t="shared" ref="BF207:BF230" si="35">IF(N207="znížená",J207,0)</f>
        <v>196.9</v>
      </c>
      <c r="BG207" s="162">
        <f t="shared" ref="BG207:BG230" si="36">IF(N207="zákl. prenesená",J207,0)</f>
        <v>0</v>
      </c>
      <c r="BH207" s="162">
        <f t="shared" ref="BH207:BH230" si="37">IF(N207="zníž. prenesená",J207,0)</f>
        <v>0</v>
      </c>
      <c r="BI207" s="162">
        <f t="shared" ref="BI207:BI230" si="38">IF(N207="nulová",J207,0)</f>
        <v>0</v>
      </c>
      <c r="BJ207" s="14" t="s">
        <v>83</v>
      </c>
      <c r="BK207" s="162">
        <f t="shared" ref="BK207:BK230" si="39">ROUND(I207*H207,2)</f>
        <v>196.9</v>
      </c>
      <c r="BL207" s="14" t="s">
        <v>431</v>
      </c>
      <c r="BM207" s="161" t="s">
        <v>570</v>
      </c>
    </row>
    <row r="208" spans="1:65" s="2" customFormat="1" ht="21.75" customHeight="1">
      <c r="A208" s="26"/>
      <c r="B208" s="149"/>
      <c r="C208" s="150" t="s">
        <v>571</v>
      </c>
      <c r="D208" s="150" t="s">
        <v>229</v>
      </c>
      <c r="E208" s="151" t="s">
        <v>1576</v>
      </c>
      <c r="F208" s="152" t="s">
        <v>1577</v>
      </c>
      <c r="G208" s="153" t="s">
        <v>232</v>
      </c>
      <c r="H208" s="154">
        <v>360</v>
      </c>
      <c r="I208" s="155">
        <v>0.55000000000000004</v>
      </c>
      <c r="J208" s="155">
        <f t="shared" si="30"/>
        <v>198</v>
      </c>
      <c r="K208" s="156"/>
      <c r="L208" s="27"/>
      <c r="M208" s="157" t="s">
        <v>1</v>
      </c>
      <c r="N208" s="158" t="s">
        <v>37</v>
      </c>
      <c r="O208" s="159">
        <v>0</v>
      </c>
      <c r="P208" s="159">
        <f t="shared" si="31"/>
        <v>0</v>
      </c>
      <c r="Q208" s="159">
        <v>0</v>
      </c>
      <c r="R208" s="159">
        <f t="shared" si="32"/>
        <v>0</v>
      </c>
      <c r="S208" s="159">
        <v>0</v>
      </c>
      <c r="T208" s="160">
        <f t="shared" si="33"/>
        <v>0</v>
      </c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R208" s="161" t="s">
        <v>431</v>
      </c>
      <c r="AT208" s="161" t="s">
        <v>229</v>
      </c>
      <c r="AU208" s="161" t="s">
        <v>83</v>
      </c>
      <c r="AY208" s="14" t="s">
        <v>226</v>
      </c>
      <c r="BE208" s="162">
        <f t="shared" si="34"/>
        <v>0</v>
      </c>
      <c r="BF208" s="162">
        <f t="shared" si="35"/>
        <v>198</v>
      </c>
      <c r="BG208" s="162">
        <f t="shared" si="36"/>
        <v>0</v>
      </c>
      <c r="BH208" s="162">
        <f t="shared" si="37"/>
        <v>0</v>
      </c>
      <c r="BI208" s="162">
        <f t="shared" si="38"/>
        <v>0</v>
      </c>
      <c r="BJ208" s="14" t="s">
        <v>83</v>
      </c>
      <c r="BK208" s="162">
        <f t="shared" si="39"/>
        <v>198</v>
      </c>
      <c r="BL208" s="14" t="s">
        <v>431</v>
      </c>
      <c r="BM208" s="161" t="s">
        <v>574</v>
      </c>
    </row>
    <row r="209" spans="1:65" s="2" customFormat="1" ht="16.5" customHeight="1">
      <c r="A209" s="26"/>
      <c r="B209" s="149"/>
      <c r="C209" s="167" t="s">
        <v>451</v>
      </c>
      <c r="D209" s="167" t="s">
        <v>362</v>
      </c>
      <c r="E209" s="168" t="s">
        <v>1578</v>
      </c>
      <c r="F209" s="169" t="s">
        <v>1579</v>
      </c>
      <c r="G209" s="170" t="s">
        <v>232</v>
      </c>
      <c r="H209" s="171">
        <v>360</v>
      </c>
      <c r="I209" s="172">
        <v>0.99</v>
      </c>
      <c r="J209" s="172">
        <f t="shared" si="30"/>
        <v>356.4</v>
      </c>
      <c r="K209" s="173"/>
      <c r="L209" s="174"/>
      <c r="M209" s="175" t="s">
        <v>1</v>
      </c>
      <c r="N209" s="176" t="s">
        <v>37</v>
      </c>
      <c r="O209" s="159">
        <v>0</v>
      </c>
      <c r="P209" s="159">
        <f t="shared" si="31"/>
        <v>0</v>
      </c>
      <c r="Q209" s="159">
        <v>0</v>
      </c>
      <c r="R209" s="159">
        <f t="shared" si="32"/>
        <v>0</v>
      </c>
      <c r="S209" s="159">
        <v>0</v>
      </c>
      <c r="T209" s="160">
        <f t="shared" si="33"/>
        <v>0</v>
      </c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R209" s="161" t="s">
        <v>768</v>
      </c>
      <c r="AT209" s="161" t="s">
        <v>362</v>
      </c>
      <c r="AU209" s="161" t="s">
        <v>83</v>
      </c>
      <c r="AY209" s="14" t="s">
        <v>226</v>
      </c>
      <c r="BE209" s="162">
        <f t="shared" si="34"/>
        <v>0</v>
      </c>
      <c r="BF209" s="162">
        <f t="shared" si="35"/>
        <v>356.4</v>
      </c>
      <c r="BG209" s="162">
        <f t="shared" si="36"/>
        <v>0</v>
      </c>
      <c r="BH209" s="162">
        <f t="shared" si="37"/>
        <v>0</v>
      </c>
      <c r="BI209" s="162">
        <f t="shared" si="38"/>
        <v>0</v>
      </c>
      <c r="BJ209" s="14" t="s">
        <v>83</v>
      </c>
      <c r="BK209" s="162">
        <f t="shared" si="39"/>
        <v>356.4</v>
      </c>
      <c r="BL209" s="14" t="s">
        <v>431</v>
      </c>
      <c r="BM209" s="161" t="s">
        <v>577</v>
      </c>
    </row>
    <row r="210" spans="1:65" s="2" customFormat="1" ht="21.75" customHeight="1">
      <c r="A210" s="26"/>
      <c r="B210" s="149"/>
      <c r="C210" s="150" t="s">
        <v>578</v>
      </c>
      <c r="D210" s="150" t="s">
        <v>229</v>
      </c>
      <c r="E210" s="151" t="s">
        <v>1580</v>
      </c>
      <c r="F210" s="152" t="s">
        <v>1581</v>
      </c>
      <c r="G210" s="153" t="s">
        <v>232</v>
      </c>
      <c r="H210" s="154">
        <v>1100</v>
      </c>
      <c r="I210" s="155">
        <v>1.1000000000000001</v>
      </c>
      <c r="J210" s="155">
        <f t="shared" si="30"/>
        <v>1210</v>
      </c>
      <c r="K210" s="156"/>
      <c r="L210" s="27"/>
      <c r="M210" s="157" t="s">
        <v>1</v>
      </c>
      <c r="N210" s="158" t="s">
        <v>37</v>
      </c>
      <c r="O210" s="159">
        <v>0</v>
      </c>
      <c r="P210" s="159">
        <f t="shared" si="31"/>
        <v>0</v>
      </c>
      <c r="Q210" s="159">
        <v>0</v>
      </c>
      <c r="R210" s="159">
        <f t="shared" si="32"/>
        <v>0</v>
      </c>
      <c r="S210" s="159">
        <v>0</v>
      </c>
      <c r="T210" s="160">
        <f t="shared" si="33"/>
        <v>0</v>
      </c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R210" s="161" t="s">
        <v>431</v>
      </c>
      <c r="AT210" s="161" t="s">
        <v>229</v>
      </c>
      <c r="AU210" s="161" t="s">
        <v>83</v>
      </c>
      <c r="AY210" s="14" t="s">
        <v>226</v>
      </c>
      <c r="BE210" s="162">
        <f t="shared" si="34"/>
        <v>0</v>
      </c>
      <c r="BF210" s="162">
        <f t="shared" si="35"/>
        <v>1210</v>
      </c>
      <c r="BG210" s="162">
        <f t="shared" si="36"/>
        <v>0</v>
      </c>
      <c r="BH210" s="162">
        <f t="shared" si="37"/>
        <v>0</v>
      </c>
      <c r="BI210" s="162">
        <f t="shared" si="38"/>
        <v>0</v>
      </c>
      <c r="BJ210" s="14" t="s">
        <v>83</v>
      </c>
      <c r="BK210" s="162">
        <f t="shared" si="39"/>
        <v>1210</v>
      </c>
      <c r="BL210" s="14" t="s">
        <v>431</v>
      </c>
      <c r="BM210" s="161" t="s">
        <v>581</v>
      </c>
    </row>
    <row r="211" spans="1:65" s="2" customFormat="1" ht="16.5" customHeight="1">
      <c r="A211" s="26"/>
      <c r="B211" s="149"/>
      <c r="C211" s="167" t="s">
        <v>454</v>
      </c>
      <c r="D211" s="167" t="s">
        <v>362</v>
      </c>
      <c r="E211" s="168" t="s">
        <v>1582</v>
      </c>
      <c r="F211" s="169" t="s">
        <v>1583</v>
      </c>
      <c r="G211" s="170" t="s">
        <v>232</v>
      </c>
      <c r="H211" s="171">
        <v>1100</v>
      </c>
      <c r="I211" s="172">
        <v>0.72</v>
      </c>
      <c r="J211" s="172">
        <f t="shared" si="30"/>
        <v>792</v>
      </c>
      <c r="K211" s="173"/>
      <c r="L211" s="174"/>
      <c r="M211" s="175" t="s">
        <v>1</v>
      </c>
      <c r="N211" s="176" t="s">
        <v>37</v>
      </c>
      <c r="O211" s="159">
        <v>0</v>
      </c>
      <c r="P211" s="159">
        <f t="shared" si="31"/>
        <v>0</v>
      </c>
      <c r="Q211" s="159">
        <v>0</v>
      </c>
      <c r="R211" s="159">
        <f t="shared" si="32"/>
        <v>0</v>
      </c>
      <c r="S211" s="159">
        <v>0</v>
      </c>
      <c r="T211" s="160">
        <f t="shared" si="33"/>
        <v>0</v>
      </c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R211" s="161" t="s">
        <v>768</v>
      </c>
      <c r="AT211" s="161" t="s">
        <v>362</v>
      </c>
      <c r="AU211" s="161" t="s">
        <v>83</v>
      </c>
      <c r="AY211" s="14" t="s">
        <v>226</v>
      </c>
      <c r="BE211" s="162">
        <f t="shared" si="34"/>
        <v>0</v>
      </c>
      <c r="BF211" s="162">
        <f t="shared" si="35"/>
        <v>792</v>
      </c>
      <c r="BG211" s="162">
        <f t="shared" si="36"/>
        <v>0</v>
      </c>
      <c r="BH211" s="162">
        <f t="shared" si="37"/>
        <v>0</v>
      </c>
      <c r="BI211" s="162">
        <f t="shared" si="38"/>
        <v>0</v>
      </c>
      <c r="BJ211" s="14" t="s">
        <v>83</v>
      </c>
      <c r="BK211" s="162">
        <f t="shared" si="39"/>
        <v>792</v>
      </c>
      <c r="BL211" s="14" t="s">
        <v>431</v>
      </c>
      <c r="BM211" s="161" t="s">
        <v>584</v>
      </c>
    </row>
    <row r="212" spans="1:65" s="2" customFormat="1" ht="21.75" customHeight="1">
      <c r="A212" s="26"/>
      <c r="B212" s="149"/>
      <c r="C212" s="150" t="s">
        <v>585</v>
      </c>
      <c r="D212" s="150" t="s">
        <v>229</v>
      </c>
      <c r="E212" s="151" t="s">
        <v>1584</v>
      </c>
      <c r="F212" s="152" t="s">
        <v>1585</v>
      </c>
      <c r="G212" s="153" t="s">
        <v>232</v>
      </c>
      <c r="H212" s="154">
        <v>890</v>
      </c>
      <c r="I212" s="155">
        <v>1.1000000000000001</v>
      </c>
      <c r="J212" s="155">
        <f t="shared" si="30"/>
        <v>979</v>
      </c>
      <c r="K212" s="156"/>
      <c r="L212" s="27"/>
      <c r="M212" s="157" t="s">
        <v>1</v>
      </c>
      <c r="N212" s="158" t="s">
        <v>37</v>
      </c>
      <c r="O212" s="159">
        <v>0</v>
      </c>
      <c r="P212" s="159">
        <f t="shared" si="31"/>
        <v>0</v>
      </c>
      <c r="Q212" s="159">
        <v>0</v>
      </c>
      <c r="R212" s="159">
        <f t="shared" si="32"/>
        <v>0</v>
      </c>
      <c r="S212" s="159">
        <v>0</v>
      </c>
      <c r="T212" s="160">
        <f t="shared" si="33"/>
        <v>0</v>
      </c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R212" s="161" t="s">
        <v>431</v>
      </c>
      <c r="AT212" s="161" t="s">
        <v>229</v>
      </c>
      <c r="AU212" s="161" t="s">
        <v>83</v>
      </c>
      <c r="AY212" s="14" t="s">
        <v>226</v>
      </c>
      <c r="BE212" s="162">
        <f t="shared" si="34"/>
        <v>0</v>
      </c>
      <c r="BF212" s="162">
        <f t="shared" si="35"/>
        <v>979</v>
      </c>
      <c r="BG212" s="162">
        <f t="shared" si="36"/>
        <v>0</v>
      </c>
      <c r="BH212" s="162">
        <f t="shared" si="37"/>
        <v>0</v>
      </c>
      <c r="BI212" s="162">
        <f t="shared" si="38"/>
        <v>0</v>
      </c>
      <c r="BJ212" s="14" t="s">
        <v>83</v>
      </c>
      <c r="BK212" s="162">
        <f t="shared" si="39"/>
        <v>979</v>
      </c>
      <c r="BL212" s="14" t="s">
        <v>431</v>
      </c>
      <c r="BM212" s="161" t="s">
        <v>588</v>
      </c>
    </row>
    <row r="213" spans="1:65" s="2" customFormat="1" ht="16.5" customHeight="1">
      <c r="A213" s="26"/>
      <c r="B213" s="149"/>
      <c r="C213" s="167" t="s">
        <v>458</v>
      </c>
      <c r="D213" s="167" t="s">
        <v>362</v>
      </c>
      <c r="E213" s="168" t="s">
        <v>1586</v>
      </c>
      <c r="F213" s="169" t="s">
        <v>1587</v>
      </c>
      <c r="G213" s="170" t="s">
        <v>232</v>
      </c>
      <c r="H213" s="171">
        <v>890</v>
      </c>
      <c r="I213" s="172">
        <v>1.21</v>
      </c>
      <c r="J213" s="172">
        <f t="shared" si="30"/>
        <v>1076.9000000000001</v>
      </c>
      <c r="K213" s="173"/>
      <c r="L213" s="174"/>
      <c r="M213" s="175" t="s">
        <v>1</v>
      </c>
      <c r="N213" s="176" t="s">
        <v>37</v>
      </c>
      <c r="O213" s="159">
        <v>0</v>
      </c>
      <c r="P213" s="159">
        <f t="shared" si="31"/>
        <v>0</v>
      </c>
      <c r="Q213" s="159">
        <v>0</v>
      </c>
      <c r="R213" s="159">
        <f t="shared" si="32"/>
        <v>0</v>
      </c>
      <c r="S213" s="159">
        <v>0</v>
      </c>
      <c r="T213" s="160">
        <f t="shared" si="33"/>
        <v>0</v>
      </c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R213" s="161" t="s">
        <v>768</v>
      </c>
      <c r="AT213" s="161" t="s">
        <v>362</v>
      </c>
      <c r="AU213" s="161" t="s">
        <v>83</v>
      </c>
      <c r="AY213" s="14" t="s">
        <v>226</v>
      </c>
      <c r="BE213" s="162">
        <f t="shared" si="34"/>
        <v>0</v>
      </c>
      <c r="BF213" s="162">
        <f t="shared" si="35"/>
        <v>1076.9000000000001</v>
      </c>
      <c r="BG213" s="162">
        <f t="shared" si="36"/>
        <v>0</v>
      </c>
      <c r="BH213" s="162">
        <f t="shared" si="37"/>
        <v>0</v>
      </c>
      <c r="BI213" s="162">
        <f t="shared" si="38"/>
        <v>0</v>
      </c>
      <c r="BJ213" s="14" t="s">
        <v>83</v>
      </c>
      <c r="BK213" s="162">
        <f t="shared" si="39"/>
        <v>1076.9000000000001</v>
      </c>
      <c r="BL213" s="14" t="s">
        <v>431</v>
      </c>
      <c r="BM213" s="161" t="s">
        <v>591</v>
      </c>
    </row>
    <row r="214" spans="1:65" s="2" customFormat="1" ht="21.75" customHeight="1">
      <c r="A214" s="26"/>
      <c r="B214" s="149"/>
      <c r="C214" s="150" t="s">
        <v>592</v>
      </c>
      <c r="D214" s="150" t="s">
        <v>229</v>
      </c>
      <c r="E214" s="151" t="s">
        <v>1588</v>
      </c>
      <c r="F214" s="152" t="s">
        <v>1589</v>
      </c>
      <c r="G214" s="153" t="s">
        <v>232</v>
      </c>
      <c r="H214" s="154">
        <v>370</v>
      </c>
      <c r="I214" s="155">
        <v>1.1000000000000001</v>
      </c>
      <c r="J214" s="155">
        <f t="shared" si="30"/>
        <v>407</v>
      </c>
      <c r="K214" s="156"/>
      <c r="L214" s="27"/>
      <c r="M214" s="157" t="s">
        <v>1</v>
      </c>
      <c r="N214" s="158" t="s">
        <v>37</v>
      </c>
      <c r="O214" s="159">
        <v>0</v>
      </c>
      <c r="P214" s="159">
        <f t="shared" si="31"/>
        <v>0</v>
      </c>
      <c r="Q214" s="159">
        <v>0</v>
      </c>
      <c r="R214" s="159">
        <f t="shared" si="32"/>
        <v>0</v>
      </c>
      <c r="S214" s="159">
        <v>0</v>
      </c>
      <c r="T214" s="160">
        <f t="shared" si="33"/>
        <v>0</v>
      </c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R214" s="161" t="s">
        <v>431</v>
      </c>
      <c r="AT214" s="161" t="s">
        <v>229</v>
      </c>
      <c r="AU214" s="161" t="s">
        <v>83</v>
      </c>
      <c r="AY214" s="14" t="s">
        <v>226</v>
      </c>
      <c r="BE214" s="162">
        <f t="shared" si="34"/>
        <v>0</v>
      </c>
      <c r="BF214" s="162">
        <f t="shared" si="35"/>
        <v>407</v>
      </c>
      <c r="BG214" s="162">
        <f t="shared" si="36"/>
        <v>0</v>
      </c>
      <c r="BH214" s="162">
        <f t="shared" si="37"/>
        <v>0</v>
      </c>
      <c r="BI214" s="162">
        <f t="shared" si="38"/>
        <v>0</v>
      </c>
      <c r="BJ214" s="14" t="s">
        <v>83</v>
      </c>
      <c r="BK214" s="162">
        <f t="shared" si="39"/>
        <v>407</v>
      </c>
      <c r="BL214" s="14" t="s">
        <v>431</v>
      </c>
      <c r="BM214" s="161" t="s">
        <v>595</v>
      </c>
    </row>
    <row r="215" spans="1:65" s="2" customFormat="1" ht="16.5" customHeight="1">
      <c r="A215" s="26"/>
      <c r="B215" s="149"/>
      <c r="C215" s="167" t="s">
        <v>461</v>
      </c>
      <c r="D215" s="167" t="s">
        <v>362</v>
      </c>
      <c r="E215" s="168" t="s">
        <v>1590</v>
      </c>
      <c r="F215" s="169" t="s">
        <v>1591</v>
      </c>
      <c r="G215" s="170" t="s">
        <v>232</v>
      </c>
      <c r="H215" s="171">
        <v>370</v>
      </c>
      <c r="I215" s="172">
        <v>1.21</v>
      </c>
      <c r="J215" s="172">
        <f t="shared" si="30"/>
        <v>447.7</v>
      </c>
      <c r="K215" s="173"/>
      <c r="L215" s="174"/>
      <c r="M215" s="175" t="s">
        <v>1</v>
      </c>
      <c r="N215" s="176" t="s">
        <v>37</v>
      </c>
      <c r="O215" s="159">
        <v>0</v>
      </c>
      <c r="P215" s="159">
        <f t="shared" si="31"/>
        <v>0</v>
      </c>
      <c r="Q215" s="159">
        <v>0</v>
      </c>
      <c r="R215" s="159">
        <f t="shared" si="32"/>
        <v>0</v>
      </c>
      <c r="S215" s="159">
        <v>0</v>
      </c>
      <c r="T215" s="160">
        <f t="shared" si="33"/>
        <v>0</v>
      </c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R215" s="161" t="s">
        <v>768</v>
      </c>
      <c r="AT215" s="161" t="s">
        <v>362</v>
      </c>
      <c r="AU215" s="161" t="s">
        <v>83</v>
      </c>
      <c r="AY215" s="14" t="s">
        <v>226</v>
      </c>
      <c r="BE215" s="162">
        <f t="shared" si="34"/>
        <v>0</v>
      </c>
      <c r="BF215" s="162">
        <f t="shared" si="35"/>
        <v>447.7</v>
      </c>
      <c r="BG215" s="162">
        <f t="shared" si="36"/>
        <v>0</v>
      </c>
      <c r="BH215" s="162">
        <f t="shared" si="37"/>
        <v>0</v>
      </c>
      <c r="BI215" s="162">
        <f t="shared" si="38"/>
        <v>0</v>
      </c>
      <c r="BJ215" s="14" t="s">
        <v>83</v>
      </c>
      <c r="BK215" s="162">
        <f t="shared" si="39"/>
        <v>447.7</v>
      </c>
      <c r="BL215" s="14" t="s">
        <v>431</v>
      </c>
      <c r="BM215" s="161" t="s">
        <v>598</v>
      </c>
    </row>
    <row r="216" spans="1:65" s="2" customFormat="1" ht="21.75" customHeight="1">
      <c r="A216" s="26"/>
      <c r="B216" s="149"/>
      <c r="C216" s="150" t="s">
        <v>599</v>
      </c>
      <c r="D216" s="150" t="s">
        <v>229</v>
      </c>
      <c r="E216" s="151" t="s">
        <v>1592</v>
      </c>
      <c r="F216" s="152" t="s">
        <v>1593</v>
      </c>
      <c r="G216" s="153" t="s">
        <v>232</v>
      </c>
      <c r="H216" s="154">
        <v>350</v>
      </c>
      <c r="I216" s="155">
        <v>1.1000000000000001</v>
      </c>
      <c r="J216" s="155">
        <f t="shared" si="30"/>
        <v>385</v>
      </c>
      <c r="K216" s="156"/>
      <c r="L216" s="27"/>
      <c r="M216" s="157" t="s">
        <v>1</v>
      </c>
      <c r="N216" s="158" t="s">
        <v>37</v>
      </c>
      <c r="O216" s="159">
        <v>0</v>
      </c>
      <c r="P216" s="159">
        <f t="shared" si="31"/>
        <v>0</v>
      </c>
      <c r="Q216" s="159">
        <v>0</v>
      </c>
      <c r="R216" s="159">
        <f t="shared" si="32"/>
        <v>0</v>
      </c>
      <c r="S216" s="159">
        <v>0</v>
      </c>
      <c r="T216" s="160">
        <f t="shared" si="33"/>
        <v>0</v>
      </c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R216" s="161" t="s">
        <v>431</v>
      </c>
      <c r="AT216" s="161" t="s">
        <v>229</v>
      </c>
      <c r="AU216" s="161" t="s">
        <v>83</v>
      </c>
      <c r="AY216" s="14" t="s">
        <v>226</v>
      </c>
      <c r="BE216" s="162">
        <f t="shared" si="34"/>
        <v>0</v>
      </c>
      <c r="BF216" s="162">
        <f t="shared" si="35"/>
        <v>385</v>
      </c>
      <c r="BG216" s="162">
        <f t="shared" si="36"/>
        <v>0</v>
      </c>
      <c r="BH216" s="162">
        <f t="shared" si="37"/>
        <v>0</v>
      </c>
      <c r="BI216" s="162">
        <f t="shared" si="38"/>
        <v>0</v>
      </c>
      <c r="BJ216" s="14" t="s">
        <v>83</v>
      </c>
      <c r="BK216" s="162">
        <f t="shared" si="39"/>
        <v>385</v>
      </c>
      <c r="BL216" s="14" t="s">
        <v>431</v>
      </c>
      <c r="BM216" s="161" t="s">
        <v>602</v>
      </c>
    </row>
    <row r="217" spans="1:65" s="2" customFormat="1" ht="16.5" customHeight="1">
      <c r="A217" s="26"/>
      <c r="B217" s="149"/>
      <c r="C217" s="167" t="s">
        <v>465</v>
      </c>
      <c r="D217" s="167" t="s">
        <v>362</v>
      </c>
      <c r="E217" s="168" t="s">
        <v>1594</v>
      </c>
      <c r="F217" s="169" t="s">
        <v>1595</v>
      </c>
      <c r="G217" s="170" t="s">
        <v>232</v>
      </c>
      <c r="H217" s="171">
        <v>350</v>
      </c>
      <c r="I217" s="172">
        <v>1.93</v>
      </c>
      <c r="J217" s="172">
        <f t="shared" si="30"/>
        <v>675.5</v>
      </c>
      <c r="K217" s="173"/>
      <c r="L217" s="174"/>
      <c r="M217" s="175" t="s">
        <v>1</v>
      </c>
      <c r="N217" s="176" t="s">
        <v>37</v>
      </c>
      <c r="O217" s="159">
        <v>0</v>
      </c>
      <c r="P217" s="159">
        <f t="shared" si="31"/>
        <v>0</v>
      </c>
      <c r="Q217" s="159">
        <v>0</v>
      </c>
      <c r="R217" s="159">
        <f t="shared" si="32"/>
        <v>0</v>
      </c>
      <c r="S217" s="159">
        <v>0</v>
      </c>
      <c r="T217" s="160">
        <f t="shared" si="33"/>
        <v>0</v>
      </c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R217" s="161" t="s">
        <v>768</v>
      </c>
      <c r="AT217" s="161" t="s">
        <v>362</v>
      </c>
      <c r="AU217" s="161" t="s">
        <v>83</v>
      </c>
      <c r="AY217" s="14" t="s">
        <v>226</v>
      </c>
      <c r="BE217" s="162">
        <f t="shared" si="34"/>
        <v>0</v>
      </c>
      <c r="BF217" s="162">
        <f t="shared" si="35"/>
        <v>675.5</v>
      </c>
      <c r="BG217" s="162">
        <f t="shared" si="36"/>
        <v>0</v>
      </c>
      <c r="BH217" s="162">
        <f t="shared" si="37"/>
        <v>0</v>
      </c>
      <c r="BI217" s="162">
        <f t="shared" si="38"/>
        <v>0</v>
      </c>
      <c r="BJ217" s="14" t="s">
        <v>83</v>
      </c>
      <c r="BK217" s="162">
        <f t="shared" si="39"/>
        <v>675.5</v>
      </c>
      <c r="BL217" s="14" t="s">
        <v>431</v>
      </c>
      <c r="BM217" s="161" t="s">
        <v>604</v>
      </c>
    </row>
    <row r="218" spans="1:65" s="2" customFormat="1" ht="21.75" customHeight="1">
      <c r="A218" s="26"/>
      <c r="B218" s="149"/>
      <c r="C218" s="150" t="s">
        <v>605</v>
      </c>
      <c r="D218" s="150" t="s">
        <v>229</v>
      </c>
      <c r="E218" s="151" t="s">
        <v>1596</v>
      </c>
      <c r="F218" s="152" t="s">
        <v>1597</v>
      </c>
      <c r="G218" s="153" t="s">
        <v>232</v>
      </c>
      <c r="H218" s="154">
        <v>280</v>
      </c>
      <c r="I218" s="155">
        <v>1.1000000000000001</v>
      </c>
      <c r="J218" s="155">
        <f t="shared" si="30"/>
        <v>308</v>
      </c>
      <c r="K218" s="156"/>
      <c r="L218" s="27"/>
      <c r="M218" s="157" t="s">
        <v>1</v>
      </c>
      <c r="N218" s="158" t="s">
        <v>37</v>
      </c>
      <c r="O218" s="159">
        <v>0</v>
      </c>
      <c r="P218" s="159">
        <f t="shared" si="31"/>
        <v>0</v>
      </c>
      <c r="Q218" s="159">
        <v>0</v>
      </c>
      <c r="R218" s="159">
        <f t="shared" si="32"/>
        <v>0</v>
      </c>
      <c r="S218" s="159">
        <v>0</v>
      </c>
      <c r="T218" s="160">
        <f t="shared" si="33"/>
        <v>0</v>
      </c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R218" s="161" t="s">
        <v>431</v>
      </c>
      <c r="AT218" s="161" t="s">
        <v>229</v>
      </c>
      <c r="AU218" s="161" t="s">
        <v>83</v>
      </c>
      <c r="AY218" s="14" t="s">
        <v>226</v>
      </c>
      <c r="BE218" s="162">
        <f t="shared" si="34"/>
        <v>0</v>
      </c>
      <c r="BF218" s="162">
        <f t="shared" si="35"/>
        <v>308</v>
      </c>
      <c r="BG218" s="162">
        <f t="shared" si="36"/>
        <v>0</v>
      </c>
      <c r="BH218" s="162">
        <f t="shared" si="37"/>
        <v>0</v>
      </c>
      <c r="BI218" s="162">
        <f t="shared" si="38"/>
        <v>0</v>
      </c>
      <c r="BJ218" s="14" t="s">
        <v>83</v>
      </c>
      <c r="BK218" s="162">
        <f t="shared" si="39"/>
        <v>308</v>
      </c>
      <c r="BL218" s="14" t="s">
        <v>431</v>
      </c>
      <c r="BM218" s="161" t="s">
        <v>608</v>
      </c>
    </row>
    <row r="219" spans="1:65" s="2" customFormat="1" ht="16.5" customHeight="1">
      <c r="A219" s="26"/>
      <c r="B219" s="149"/>
      <c r="C219" s="167" t="s">
        <v>468</v>
      </c>
      <c r="D219" s="167" t="s">
        <v>362</v>
      </c>
      <c r="E219" s="168" t="s">
        <v>1598</v>
      </c>
      <c r="F219" s="169" t="s">
        <v>1599</v>
      </c>
      <c r="G219" s="170" t="s">
        <v>232</v>
      </c>
      <c r="H219" s="171">
        <v>280</v>
      </c>
      <c r="I219" s="172">
        <v>4.62</v>
      </c>
      <c r="J219" s="172">
        <f t="shared" si="30"/>
        <v>1293.5999999999999</v>
      </c>
      <c r="K219" s="173"/>
      <c r="L219" s="174"/>
      <c r="M219" s="175" t="s">
        <v>1</v>
      </c>
      <c r="N219" s="176" t="s">
        <v>37</v>
      </c>
      <c r="O219" s="159">
        <v>0</v>
      </c>
      <c r="P219" s="159">
        <f t="shared" si="31"/>
        <v>0</v>
      </c>
      <c r="Q219" s="159">
        <v>0</v>
      </c>
      <c r="R219" s="159">
        <f t="shared" si="32"/>
        <v>0</v>
      </c>
      <c r="S219" s="159">
        <v>0</v>
      </c>
      <c r="T219" s="160">
        <f t="shared" si="33"/>
        <v>0</v>
      </c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R219" s="161" t="s">
        <v>768</v>
      </c>
      <c r="AT219" s="161" t="s">
        <v>362</v>
      </c>
      <c r="AU219" s="161" t="s">
        <v>83</v>
      </c>
      <c r="AY219" s="14" t="s">
        <v>226</v>
      </c>
      <c r="BE219" s="162">
        <f t="shared" si="34"/>
        <v>0</v>
      </c>
      <c r="BF219" s="162">
        <f t="shared" si="35"/>
        <v>1293.5999999999999</v>
      </c>
      <c r="BG219" s="162">
        <f t="shared" si="36"/>
        <v>0</v>
      </c>
      <c r="BH219" s="162">
        <f t="shared" si="37"/>
        <v>0</v>
      </c>
      <c r="BI219" s="162">
        <f t="shared" si="38"/>
        <v>0</v>
      </c>
      <c r="BJ219" s="14" t="s">
        <v>83</v>
      </c>
      <c r="BK219" s="162">
        <f t="shared" si="39"/>
        <v>1293.5999999999999</v>
      </c>
      <c r="BL219" s="14" t="s">
        <v>431</v>
      </c>
      <c r="BM219" s="161" t="s">
        <v>611</v>
      </c>
    </row>
    <row r="220" spans="1:65" s="2" customFormat="1" ht="21.75" customHeight="1">
      <c r="A220" s="26"/>
      <c r="B220" s="149"/>
      <c r="C220" s="150" t="s">
        <v>612</v>
      </c>
      <c r="D220" s="150" t="s">
        <v>229</v>
      </c>
      <c r="E220" s="151" t="s">
        <v>1600</v>
      </c>
      <c r="F220" s="152" t="s">
        <v>1601</v>
      </c>
      <c r="G220" s="153" t="s">
        <v>232</v>
      </c>
      <c r="H220" s="154">
        <v>5</v>
      </c>
      <c r="I220" s="155">
        <v>1.65</v>
      </c>
      <c r="J220" s="155">
        <f t="shared" si="30"/>
        <v>8.25</v>
      </c>
      <c r="K220" s="156"/>
      <c r="L220" s="27"/>
      <c r="M220" s="157" t="s">
        <v>1</v>
      </c>
      <c r="N220" s="158" t="s">
        <v>37</v>
      </c>
      <c r="O220" s="159">
        <v>0</v>
      </c>
      <c r="P220" s="159">
        <f t="shared" si="31"/>
        <v>0</v>
      </c>
      <c r="Q220" s="159">
        <v>0</v>
      </c>
      <c r="R220" s="159">
        <f t="shared" si="32"/>
        <v>0</v>
      </c>
      <c r="S220" s="159">
        <v>0</v>
      </c>
      <c r="T220" s="160">
        <f t="shared" si="33"/>
        <v>0</v>
      </c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R220" s="161" t="s">
        <v>431</v>
      </c>
      <c r="AT220" s="161" t="s">
        <v>229</v>
      </c>
      <c r="AU220" s="161" t="s">
        <v>83</v>
      </c>
      <c r="AY220" s="14" t="s">
        <v>226</v>
      </c>
      <c r="BE220" s="162">
        <f t="shared" si="34"/>
        <v>0</v>
      </c>
      <c r="BF220" s="162">
        <f t="shared" si="35"/>
        <v>8.25</v>
      </c>
      <c r="BG220" s="162">
        <f t="shared" si="36"/>
        <v>0</v>
      </c>
      <c r="BH220" s="162">
        <f t="shared" si="37"/>
        <v>0</v>
      </c>
      <c r="BI220" s="162">
        <f t="shared" si="38"/>
        <v>0</v>
      </c>
      <c r="BJ220" s="14" t="s">
        <v>83</v>
      </c>
      <c r="BK220" s="162">
        <f t="shared" si="39"/>
        <v>8.25</v>
      </c>
      <c r="BL220" s="14" t="s">
        <v>431</v>
      </c>
      <c r="BM220" s="161" t="s">
        <v>615</v>
      </c>
    </row>
    <row r="221" spans="1:65" s="2" customFormat="1" ht="16.5" customHeight="1">
      <c r="A221" s="26"/>
      <c r="B221" s="149"/>
      <c r="C221" s="167" t="s">
        <v>472</v>
      </c>
      <c r="D221" s="167" t="s">
        <v>362</v>
      </c>
      <c r="E221" s="168" t="s">
        <v>1602</v>
      </c>
      <c r="F221" s="169" t="s">
        <v>1603</v>
      </c>
      <c r="G221" s="170" t="s">
        <v>232</v>
      </c>
      <c r="H221" s="171">
        <v>5</v>
      </c>
      <c r="I221" s="172">
        <v>11.88</v>
      </c>
      <c r="J221" s="172">
        <f t="shared" si="30"/>
        <v>59.4</v>
      </c>
      <c r="K221" s="173"/>
      <c r="L221" s="174"/>
      <c r="M221" s="175" t="s">
        <v>1</v>
      </c>
      <c r="N221" s="176" t="s">
        <v>37</v>
      </c>
      <c r="O221" s="159">
        <v>0</v>
      </c>
      <c r="P221" s="159">
        <f t="shared" si="31"/>
        <v>0</v>
      </c>
      <c r="Q221" s="159">
        <v>0</v>
      </c>
      <c r="R221" s="159">
        <f t="shared" si="32"/>
        <v>0</v>
      </c>
      <c r="S221" s="159">
        <v>0</v>
      </c>
      <c r="T221" s="160">
        <f t="shared" si="33"/>
        <v>0</v>
      </c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R221" s="161" t="s">
        <v>768</v>
      </c>
      <c r="AT221" s="161" t="s">
        <v>362</v>
      </c>
      <c r="AU221" s="161" t="s">
        <v>83</v>
      </c>
      <c r="AY221" s="14" t="s">
        <v>226</v>
      </c>
      <c r="BE221" s="162">
        <f t="shared" si="34"/>
        <v>0</v>
      </c>
      <c r="BF221" s="162">
        <f t="shared" si="35"/>
        <v>59.4</v>
      </c>
      <c r="BG221" s="162">
        <f t="shared" si="36"/>
        <v>0</v>
      </c>
      <c r="BH221" s="162">
        <f t="shared" si="37"/>
        <v>0</v>
      </c>
      <c r="BI221" s="162">
        <f t="shared" si="38"/>
        <v>0</v>
      </c>
      <c r="BJ221" s="14" t="s">
        <v>83</v>
      </c>
      <c r="BK221" s="162">
        <f t="shared" si="39"/>
        <v>59.4</v>
      </c>
      <c r="BL221" s="14" t="s">
        <v>431</v>
      </c>
      <c r="BM221" s="161" t="s">
        <v>618</v>
      </c>
    </row>
    <row r="222" spans="1:65" s="2" customFormat="1" ht="24.2" customHeight="1">
      <c r="A222" s="26"/>
      <c r="B222" s="149"/>
      <c r="C222" s="150" t="s">
        <v>619</v>
      </c>
      <c r="D222" s="150" t="s">
        <v>229</v>
      </c>
      <c r="E222" s="151" t="s">
        <v>1604</v>
      </c>
      <c r="F222" s="152" t="s">
        <v>1605</v>
      </c>
      <c r="G222" s="153" t="s">
        <v>232</v>
      </c>
      <c r="H222" s="154">
        <v>25</v>
      </c>
      <c r="I222" s="155">
        <v>0.55000000000000004</v>
      </c>
      <c r="J222" s="155">
        <f t="shared" si="30"/>
        <v>13.75</v>
      </c>
      <c r="K222" s="156"/>
      <c r="L222" s="27"/>
      <c r="M222" s="157" t="s">
        <v>1</v>
      </c>
      <c r="N222" s="158" t="s">
        <v>37</v>
      </c>
      <c r="O222" s="159">
        <v>0</v>
      </c>
      <c r="P222" s="159">
        <f t="shared" si="31"/>
        <v>0</v>
      </c>
      <c r="Q222" s="159">
        <v>0</v>
      </c>
      <c r="R222" s="159">
        <f t="shared" si="32"/>
        <v>0</v>
      </c>
      <c r="S222" s="159">
        <v>0</v>
      </c>
      <c r="T222" s="160">
        <f t="shared" si="33"/>
        <v>0</v>
      </c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R222" s="161" t="s">
        <v>431</v>
      </c>
      <c r="AT222" s="161" t="s">
        <v>229</v>
      </c>
      <c r="AU222" s="161" t="s">
        <v>83</v>
      </c>
      <c r="AY222" s="14" t="s">
        <v>226</v>
      </c>
      <c r="BE222" s="162">
        <f t="shared" si="34"/>
        <v>0</v>
      </c>
      <c r="BF222" s="162">
        <f t="shared" si="35"/>
        <v>13.75</v>
      </c>
      <c r="BG222" s="162">
        <f t="shared" si="36"/>
        <v>0</v>
      </c>
      <c r="BH222" s="162">
        <f t="shared" si="37"/>
        <v>0</v>
      </c>
      <c r="BI222" s="162">
        <f t="shared" si="38"/>
        <v>0</v>
      </c>
      <c r="BJ222" s="14" t="s">
        <v>83</v>
      </c>
      <c r="BK222" s="162">
        <f t="shared" si="39"/>
        <v>13.75</v>
      </c>
      <c r="BL222" s="14" t="s">
        <v>431</v>
      </c>
      <c r="BM222" s="161" t="s">
        <v>622</v>
      </c>
    </row>
    <row r="223" spans="1:65" s="2" customFormat="1" ht="16.5" customHeight="1">
      <c r="A223" s="26"/>
      <c r="B223" s="149"/>
      <c r="C223" s="167" t="s">
        <v>475</v>
      </c>
      <c r="D223" s="167" t="s">
        <v>362</v>
      </c>
      <c r="E223" s="168" t="s">
        <v>1606</v>
      </c>
      <c r="F223" s="169" t="s">
        <v>1607</v>
      </c>
      <c r="G223" s="170" t="s">
        <v>232</v>
      </c>
      <c r="H223" s="171">
        <v>25</v>
      </c>
      <c r="I223" s="172">
        <v>3.91</v>
      </c>
      <c r="J223" s="172">
        <f t="shared" si="30"/>
        <v>97.75</v>
      </c>
      <c r="K223" s="173"/>
      <c r="L223" s="174"/>
      <c r="M223" s="175" t="s">
        <v>1</v>
      </c>
      <c r="N223" s="176" t="s">
        <v>37</v>
      </c>
      <c r="O223" s="159">
        <v>0</v>
      </c>
      <c r="P223" s="159">
        <f t="shared" si="31"/>
        <v>0</v>
      </c>
      <c r="Q223" s="159">
        <v>0</v>
      </c>
      <c r="R223" s="159">
        <f t="shared" si="32"/>
        <v>0</v>
      </c>
      <c r="S223" s="159">
        <v>0</v>
      </c>
      <c r="T223" s="160">
        <f t="shared" si="33"/>
        <v>0</v>
      </c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R223" s="161" t="s">
        <v>768</v>
      </c>
      <c r="AT223" s="161" t="s">
        <v>362</v>
      </c>
      <c r="AU223" s="161" t="s">
        <v>83</v>
      </c>
      <c r="AY223" s="14" t="s">
        <v>226</v>
      </c>
      <c r="BE223" s="162">
        <f t="shared" si="34"/>
        <v>0</v>
      </c>
      <c r="BF223" s="162">
        <f t="shared" si="35"/>
        <v>97.75</v>
      </c>
      <c r="BG223" s="162">
        <f t="shared" si="36"/>
        <v>0</v>
      </c>
      <c r="BH223" s="162">
        <f t="shared" si="37"/>
        <v>0</v>
      </c>
      <c r="BI223" s="162">
        <f t="shared" si="38"/>
        <v>0</v>
      </c>
      <c r="BJ223" s="14" t="s">
        <v>83</v>
      </c>
      <c r="BK223" s="162">
        <f t="shared" si="39"/>
        <v>97.75</v>
      </c>
      <c r="BL223" s="14" t="s">
        <v>431</v>
      </c>
      <c r="BM223" s="161" t="s">
        <v>627</v>
      </c>
    </row>
    <row r="224" spans="1:65" s="2" customFormat="1" ht="24.2" customHeight="1">
      <c r="A224" s="26"/>
      <c r="B224" s="149"/>
      <c r="C224" s="150" t="s">
        <v>628</v>
      </c>
      <c r="D224" s="150" t="s">
        <v>229</v>
      </c>
      <c r="E224" s="151" t="s">
        <v>1608</v>
      </c>
      <c r="F224" s="152" t="s">
        <v>1609</v>
      </c>
      <c r="G224" s="153" t="s">
        <v>232</v>
      </c>
      <c r="H224" s="154">
        <v>15</v>
      </c>
      <c r="I224" s="155">
        <v>3.19</v>
      </c>
      <c r="J224" s="155">
        <f t="shared" si="30"/>
        <v>47.85</v>
      </c>
      <c r="K224" s="156"/>
      <c r="L224" s="27"/>
      <c r="M224" s="157" t="s">
        <v>1</v>
      </c>
      <c r="N224" s="158" t="s">
        <v>37</v>
      </c>
      <c r="O224" s="159">
        <v>0</v>
      </c>
      <c r="P224" s="159">
        <f t="shared" si="31"/>
        <v>0</v>
      </c>
      <c r="Q224" s="159">
        <v>0</v>
      </c>
      <c r="R224" s="159">
        <f t="shared" si="32"/>
        <v>0</v>
      </c>
      <c r="S224" s="159">
        <v>0</v>
      </c>
      <c r="T224" s="160">
        <f t="shared" si="33"/>
        <v>0</v>
      </c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R224" s="161" t="s">
        <v>431</v>
      </c>
      <c r="AT224" s="161" t="s">
        <v>229</v>
      </c>
      <c r="AU224" s="161" t="s">
        <v>83</v>
      </c>
      <c r="AY224" s="14" t="s">
        <v>226</v>
      </c>
      <c r="BE224" s="162">
        <f t="shared" si="34"/>
        <v>0</v>
      </c>
      <c r="BF224" s="162">
        <f t="shared" si="35"/>
        <v>47.85</v>
      </c>
      <c r="BG224" s="162">
        <f t="shared" si="36"/>
        <v>0</v>
      </c>
      <c r="BH224" s="162">
        <f t="shared" si="37"/>
        <v>0</v>
      </c>
      <c r="BI224" s="162">
        <f t="shared" si="38"/>
        <v>0</v>
      </c>
      <c r="BJ224" s="14" t="s">
        <v>83</v>
      </c>
      <c r="BK224" s="162">
        <f t="shared" si="39"/>
        <v>47.85</v>
      </c>
      <c r="BL224" s="14" t="s">
        <v>431</v>
      </c>
      <c r="BM224" s="161" t="s">
        <v>631</v>
      </c>
    </row>
    <row r="225" spans="1:65" s="2" customFormat="1" ht="16.5" customHeight="1">
      <c r="A225" s="26"/>
      <c r="B225" s="149"/>
      <c r="C225" s="167" t="s">
        <v>477</v>
      </c>
      <c r="D225" s="167" t="s">
        <v>362</v>
      </c>
      <c r="E225" s="168" t="s">
        <v>1610</v>
      </c>
      <c r="F225" s="169" t="s">
        <v>1611</v>
      </c>
      <c r="G225" s="170" t="s">
        <v>232</v>
      </c>
      <c r="H225" s="171">
        <v>15</v>
      </c>
      <c r="I225" s="172">
        <v>24.97</v>
      </c>
      <c r="J225" s="172">
        <f t="shared" si="30"/>
        <v>374.55</v>
      </c>
      <c r="K225" s="173"/>
      <c r="L225" s="174"/>
      <c r="M225" s="175" t="s">
        <v>1</v>
      </c>
      <c r="N225" s="176" t="s">
        <v>37</v>
      </c>
      <c r="O225" s="159">
        <v>0</v>
      </c>
      <c r="P225" s="159">
        <f t="shared" si="31"/>
        <v>0</v>
      </c>
      <c r="Q225" s="159">
        <v>0</v>
      </c>
      <c r="R225" s="159">
        <f t="shared" si="32"/>
        <v>0</v>
      </c>
      <c r="S225" s="159">
        <v>0</v>
      </c>
      <c r="T225" s="160">
        <f t="shared" si="33"/>
        <v>0</v>
      </c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R225" s="161" t="s">
        <v>768</v>
      </c>
      <c r="AT225" s="161" t="s">
        <v>362</v>
      </c>
      <c r="AU225" s="161" t="s">
        <v>83</v>
      </c>
      <c r="AY225" s="14" t="s">
        <v>226</v>
      </c>
      <c r="BE225" s="162">
        <f t="shared" si="34"/>
        <v>0</v>
      </c>
      <c r="BF225" s="162">
        <f t="shared" si="35"/>
        <v>374.55</v>
      </c>
      <c r="BG225" s="162">
        <f t="shared" si="36"/>
        <v>0</v>
      </c>
      <c r="BH225" s="162">
        <f t="shared" si="37"/>
        <v>0</v>
      </c>
      <c r="BI225" s="162">
        <f t="shared" si="38"/>
        <v>0</v>
      </c>
      <c r="BJ225" s="14" t="s">
        <v>83</v>
      </c>
      <c r="BK225" s="162">
        <f t="shared" si="39"/>
        <v>374.55</v>
      </c>
      <c r="BL225" s="14" t="s">
        <v>431</v>
      </c>
      <c r="BM225" s="161" t="s">
        <v>634</v>
      </c>
    </row>
    <row r="226" spans="1:65" s="2" customFormat="1" ht="24.2" customHeight="1">
      <c r="A226" s="26"/>
      <c r="B226" s="149"/>
      <c r="C226" s="150" t="s">
        <v>635</v>
      </c>
      <c r="D226" s="150" t="s">
        <v>229</v>
      </c>
      <c r="E226" s="151" t="s">
        <v>1612</v>
      </c>
      <c r="F226" s="152" t="s">
        <v>1613</v>
      </c>
      <c r="G226" s="153" t="s">
        <v>232</v>
      </c>
      <c r="H226" s="154">
        <v>47</v>
      </c>
      <c r="I226" s="155">
        <v>1.1000000000000001</v>
      </c>
      <c r="J226" s="155">
        <f t="shared" si="30"/>
        <v>51.7</v>
      </c>
      <c r="K226" s="156"/>
      <c r="L226" s="27"/>
      <c r="M226" s="157" t="s">
        <v>1</v>
      </c>
      <c r="N226" s="158" t="s">
        <v>37</v>
      </c>
      <c r="O226" s="159">
        <v>0</v>
      </c>
      <c r="P226" s="159">
        <f t="shared" si="31"/>
        <v>0</v>
      </c>
      <c r="Q226" s="159">
        <v>0</v>
      </c>
      <c r="R226" s="159">
        <f t="shared" si="32"/>
        <v>0</v>
      </c>
      <c r="S226" s="159">
        <v>0</v>
      </c>
      <c r="T226" s="160">
        <f t="shared" si="33"/>
        <v>0</v>
      </c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R226" s="161" t="s">
        <v>431</v>
      </c>
      <c r="AT226" s="161" t="s">
        <v>229</v>
      </c>
      <c r="AU226" s="161" t="s">
        <v>83</v>
      </c>
      <c r="AY226" s="14" t="s">
        <v>226</v>
      </c>
      <c r="BE226" s="162">
        <f t="shared" si="34"/>
        <v>0</v>
      </c>
      <c r="BF226" s="162">
        <f t="shared" si="35"/>
        <v>51.7</v>
      </c>
      <c r="BG226" s="162">
        <f t="shared" si="36"/>
        <v>0</v>
      </c>
      <c r="BH226" s="162">
        <f t="shared" si="37"/>
        <v>0</v>
      </c>
      <c r="BI226" s="162">
        <f t="shared" si="38"/>
        <v>0</v>
      </c>
      <c r="BJ226" s="14" t="s">
        <v>83</v>
      </c>
      <c r="BK226" s="162">
        <f t="shared" si="39"/>
        <v>51.7</v>
      </c>
      <c r="BL226" s="14" t="s">
        <v>431</v>
      </c>
      <c r="BM226" s="161" t="s">
        <v>638</v>
      </c>
    </row>
    <row r="227" spans="1:65" s="2" customFormat="1" ht="24.2" customHeight="1">
      <c r="A227" s="26"/>
      <c r="B227" s="149"/>
      <c r="C227" s="167" t="s">
        <v>478</v>
      </c>
      <c r="D227" s="167" t="s">
        <v>362</v>
      </c>
      <c r="E227" s="168" t="s">
        <v>1614</v>
      </c>
      <c r="F227" s="169" t="s">
        <v>1615</v>
      </c>
      <c r="G227" s="170" t="s">
        <v>232</v>
      </c>
      <c r="H227" s="171">
        <v>47</v>
      </c>
      <c r="I227" s="172">
        <v>1.32</v>
      </c>
      <c r="J227" s="172">
        <f t="shared" si="30"/>
        <v>62.04</v>
      </c>
      <c r="K227" s="173"/>
      <c r="L227" s="174"/>
      <c r="M227" s="175" t="s">
        <v>1</v>
      </c>
      <c r="N227" s="176" t="s">
        <v>37</v>
      </c>
      <c r="O227" s="159">
        <v>0</v>
      </c>
      <c r="P227" s="159">
        <f t="shared" si="31"/>
        <v>0</v>
      </c>
      <c r="Q227" s="159">
        <v>0</v>
      </c>
      <c r="R227" s="159">
        <f t="shared" si="32"/>
        <v>0</v>
      </c>
      <c r="S227" s="159">
        <v>0</v>
      </c>
      <c r="T227" s="160">
        <f t="shared" si="33"/>
        <v>0</v>
      </c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R227" s="161" t="s">
        <v>768</v>
      </c>
      <c r="AT227" s="161" t="s">
        <v>362</v>
      </c>
      <c r="AU227" s="161" t="s">
        <v>83</v>
      </c>
      <c r="AY227" s="14" t="s">
        <v>226</v>
      </c>
      <c r="BE227" s="162">
        <f t="shared" si="34"/>
        <v>0</v>
      </c>
      <c r="BF227" s="162">
        <f t="shared" si="35"/>
        <v>62.04</v>
      </c>
      <c r="BG227" s="162">
        <f t="shared" si="36"/>
        <v>0</v>
      </c>
      <c r="BH227" s="162">
        <f t="shared" si="37"/>
        <v>0</v>
      </c>
      <c r="BI227" s="162">
        <f t="shared" si="38"/>
        <v>0</v>
      </c>
      <c r="BJ227" s="14" t="s">
        <v>83</v>
      </c>
      <c r="BK227" s="162">
        <f t="shared" si="39"/>
        <v>62.04</v>
      </c>
      <c r="BL227" s="14" t="s">
        <v>431</v>
      </c>
      <c r="BM227" s="161" t="s">
        <v>641</v>
      </c>
    </row>
    <row r="228" spans="1:65" s="2" customFormat="1" ht="16.5" customHeight="1">
      <c r="A228" s="26"/>
      <c r="B228" s="149"/>
      <c r="C228" s="150" t="s">
        <v>642</v>
      </c>
      <c r="D228" s="150" t="s">
        <v>229</v>
      </c>
      <c r="E228" s="151" t="s">
        <v>1616</v>
      </c>
      <c r="F228" s="152" t="s">
        <v>1617</v>
      </c>
      <c r="G228" s="153" t="s">
        <v>1175</v>
      </c>
      <c r="H228" s="154">
        <v>1</v>
      </c>
      <c r="I228" s="155">
        <v>165</v>
      </c>
      <c r="J228" s="155">
        <f t="shared" si="30"/>
        <v>165</v>
      </c>
      <c r="K228" s="156"/>
      <c r="L228" s="27"/>
      <c r="M228" s="157" t="s">
        <v>1</v>
      </c>
      <c r="N228" s="158" t="s">
        <v>37</v>
      </c>
      <c r="O228" s="159">
        <v>0</v>
      </c>
      <c r="P228" s="159">
        <f t="shared" si="31"/>
        <v>0</v>
      </c>
      <c r="Q228" s="159">
        <v>0</v>
      </c>
      <c r="R228" s="159">
        <f t="shared" si="32"/>
        <v>0</v>
      </c>
      <c r="S228" s="159">
        <v>0</v>
      </c>
      <c r="T228" s="160">
        <f t="shared" si="33"/>
        <v>0</v>
      </c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R228" s="161" t="s">
        <v>431</v>
      </c>
      <c r="AT228" s="161" t="s">
        <v>229</v>
      </c>
      <c r="AU228" s="161" t="s">
        <v>83</v>
      </c>
      <c r="AY228" s="14" t="s">
        <v>226</v>
      </c>
      <c r="BE228" s="162">
        <f t="shared" si="34"/>
        <v>0</v>
      </c>
      <c r="BF228" s="162">
        <f t="shared" si="35"/>
        <v>165</v>
      </c>
      <c r="BG228" s="162">
        <f t="shared" si="36"/>
        <v>0</v>
      </c>
      <c r="BH228" s="162">
        <f t="shared" si="37"/>
        <v>0</v>
      </c>
      <c r="BI228" s="162">
        <f t="shared" si="38"/>
        <v>0</v>
      </c>
      <c r="BJ228" s="14" t="s">
        <v>83</v>
      </c>
      <c r="BK228" s="162">
        <f t="shared" si="39"/>
        <v>165</v>
      </c>
      <c r="BL228" s="14" t="s">
        <v>431</v>
      </c>
      <c r="BM228" s="161" t="s">
        <v>645</v>
      </c>
    </row>
    <row r="229" spans="1:65" s="2" customFormat="1" ht="16.5" customHeight="1">
      <c r="A229" s="26"/>
      <c r="B229" s="149"/>
      <c r="C229" s="150" t="s">
        <v>480</v>
      </c>
      <c r="D229" s="150" t="s">
        <v>229</v>
      </c>
      <c r="E229" s="151" t="s">
        <v>1618</v>
      </c>
      <c r="F229" s="152" t="s">
        <v>1619</v>
      </c>
      <c r="G229" s="153" t="s">
        <v>1175</v>
      </c>
      <c r="H229" s="154">
        <v>1</v>
      </c>
      <c r="I229" s="155">
        <v>242</v>
      </c>
      <c r="J229" s="155">
        <f t="shared" si="30"/>
        <v>242</v>
      </c>
      <c r="K229" s="156"/>
      <c r="L229" s="27"/>
      <c r="M229" s="157" t="s">
        <v>1</v>
      </c>
      <c r="N229" s="158" t="s">
        <v>37</v>
      </c>
      <c r="O229" s="159">
        <v>0</v>
      </c>
      <c r="P229" s="159">
        <f t="shared" si="31"/>
        <v>0</v>
      </c>
      <c r="Q229" s="159">
        <v>0</v>
      </c>
      <c r="R229" s="159">
        <f t="shared" si="32"/>
        <v>0</v>
      </c>
      <c r="S229" s="159">
        <v>0</v>
      </c>
      <c r="T229" s="160">
        <f t="shared" si="33"/>
        <v>0</v>
      </c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R229" s="161" t="s">
        <v>431</v>
      </c>
      <c r="AT229" s="161" t="s">
        <v>229</v>
      </c>
      <c r="AU229" s="161" t="s">
        <v>83</v>
      </c>
      <c r="AY229" s="14" t="s">
        <v>226</v>
      </c>
      <c r="BE229" s="162">
        <f t="shared" si="34"/>
        <v>0</v>
      </c>
      <c r="BF229" s="162">
        <f t="shared" si="35"/>
        <v>242</v>
      </c>
      <c r="BG229" s="162">
        <f t="shared" si="36"/>
        <v>0</v>
      </c>
      <c r="BH229" s="162">
        <f t="shared" si="37"/>
        <v>0</v>
      </c>
      <c r="BI229" s="162">
        <f t="shared" si="38"/>
        <v>0</v>
      </c>
      <c r="BJ229" s="14" t="s">
        <v>83</v>
      </c>
      <c r="BK229" s="162">
        <f t="shared" si="39"/>
        <v>242</v>
      </c>
      <c r="BL229" s="14" t="s">
        <v>431</v>
      </c>
      <c r="BM229" s="161" t="s">
        <v>648</v>
      </c>
    </row>
    <row r="230" spans="1:65" s="2" customFormat="1" ht="16.5" customHeight="1">
      <c r="A230" s="26"/>
      <c r="B230" s="149"/>
      <c r="C230" s="150" t="s">
        <v>649</v>
      </c>
      <c r="D230" s="150" t="s">
        <v>229</v>
      </c>
      <c r="E230" s="151" t="s">
        <v>1620</v>
      </c>
      <c r="F230" s="152" t="s">
        <v>1621</v>
      </c>
      <c r="G230" s="153" t="s">
        <v>1175</v>
      </c>
      <c r="H230" s="154">
        <v>1</v>
      </c>
      <c r="I230" s="155">
        <v>242</v>
      </c>
      <c r="J230" s="155">
        <f t="shared" si="30"/>
        <v>242</v>
      </c>
      <c r="K230" s="156"/>
      <c r="L230" s="27"/>
      <c r="M230" s="157" t="s">
        <v>1</v>
      </c>
      <c r="N230" s="158" t="s">
        <v>37</v>
      </c>
      <c r="O230" s="159">
        <v>0</v>
      </c>
      <c r="P230" s="159">
        <f t="shared" si="31"/>
        <v>0</v>
      </c>
      <c r="Q230" s="159">
        <v>0</v>
      </c>
      <c r="R230" s="159">
        <f t="shared" si="32"/>
        <v>0</v>
      </c>
      <c r="S230" s="159">
        <v>0</v>
      </c>
      <c r="T230" s="160">
        <f t="shared" si="33"/>
        <v>0</v>
      </c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R230" s="161" t="s">
        <v>431</v>
      </c>
      <c r="AT230" s="161" t="s">
        <v>229</v>
      </c>
      <c r="AU230" s="161" t="s">
        <v>83</v>
      </c>
      <c r="AY230" s="14" t="s">
        <v>226</v>
      </c>
      <c r="BE230" s="162">
        <f t="shared" si="34"/>
        <v>0</v>
      </c>
      <c r="BF230" s="162">
        <f t="shared" si="35"/>
        <v>242</v>
      </c>
      <c r="BG230" s="162">
        <f t="shared" si="36"/>
        <v>0</v>
      </c>
      <c r="BH230" s="162">
        <f t="shared" si="37"/>
        <v>0</v>
      </c>
      <c r="BI230" s="162">
        <f t="shared" si="38"/>
        <v>0</v>
      </c>
      <c r="BJ230" s="14" t="s">
        <v>83</v>
      </c>
      <c r="BK230" s="162">
        <f t="shared" si="39"/>
        <v>242</v>
      </c>
      <c r="BL230" s="14" t="s">
        <v>431</v>
      </c>
      <c r="BM230" s="161" t="s">
        <v>652</v>
      </c>
    </row>
    <row r="231" spans="1:65" s="12" customFormat="1" ht="22.9" customHeight="1">
      <c r="B231" s="137"/>
      <c r="D231" s="138" t="s">
        <v>70</v>
      </c>
      <c r="E231" s="147" t="s">
        <v>1622</v>
      </c>
      <c r="F231" s="147" t="s">
        <v>1623</v>
      </c>
      <c r="J231" s="148">
        <f>BK231</f>
        <v>3397.6299999999997</v>
      </c>
      <c r="L231" s="137"/>
      <c r="M231" s="141"/>
      <c r="N231" s="142"/>
      <c r="O231" s="142"/>
      <c r="P231" s="143">
        <f>SUM(P232:P249)</f>
        <v>0</v>
      </c>
      <c r="Q231" s="142"/>
      <c r="R231" s="143">
        <f>SUM(R232:R249)</f>
        <v>0</v>
      </c>
      <c r="S231" s="142"/>
      <c r="T231" s="144">
        <f>SUM(T232:T249)</f>
        <v>0</v>
      </c>
      <c r="AR231" s="138" t="s">
        <v>88</v>
      </c>
      <c r="AT231" s="145" t="s">
        <v>70</v>
      </c>
      <c r="AU231" s="145" t="s">
        <v>78</v>
      </c>
      <c r="AY231" s="138" t="s">
        <v>226</v>
      </c>
      <c r="BK231" s="146">
        <f>SUM(BK232:BK249)</f>
        <v>3397.6299999999997</v>
      </c>
    </row>
    <row r="232" spans="1:65" s="2" customFormat="1" ht="16.5" customHeight="1">
      <c r="A232" s="26"/>
      <c r="B232" s="149"/>
      <c r="C232" s="150" t="s">
        <v>483</v>
      </c>
      <c r="D232" s="150" t="s">
        <v>229</v>
      </c>
      <c r="E232" s="151" t="s">
        <v>1624</v>
      </c>
      <c r="F232" s="152" t="s">
        <v>1625</v>
      </c>
      <c r="G232" s="153" t="s">
        <v>1511</v>
      </c>
      <c r="H232" s="154">
        <v>1</v>
      </c>
      <c r="I232" s="155">
        <v>60.5</v>
      </c>
      <c r="J232" s="155">
        <f t="shared" ref="J232:J249" si="40">ROUND(I232*H232,2)</f>
        <v>60.5</v>
      </c>
      <c r="K232" s="156"/>
      <c r="L232" s="27"/>
      <c r="M232" s="157" t="s">
        <v>1</v>
      </c>
      <c r="N232" s="158" t="s">
        <v>37</v>
      </c>
      <c r="O232" s="159">
        <v>0</v>
      </c>
      <c r="P232" s="159">
        <f t="shared" ref="P232:P249" si="41">O232*H232</f>
        <v>0</v>
      </c>
      <c r="Q232" s="159">
        <v>0</v>
      </c>
      <c r="R232" s="159">
        <f t="shared" ref="R232:R249" si="42">Q232*H232</f>
        <v>0</v>
      </c>
      <c r="S232" s="159">
        <v>0</v>
      </c>
      <c r="T232" s="160">
        <f t="shared" ref="T232:T249" si="43">S232*H232</f>
        <v>0</v>
      </c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R232" s="161" t="s">
        <v>431</v>
      </c>
      <c r="AT232" s="161" t="s">
        <v>229</v>
      </c>
      <c r="AU232" s="161" t="s">
        <v>83</v>
      </c>
      <c r="AY232" s="14" t="s">
        <v>226</v>
      </c>
      <c r="BE232" s="162">
        <f t="shared" ref="BE232:BE249" si="44">IF(N232="základná",J232,0)</f>
        <v>0</v>
      </c>
      <c r="BF232" s="162">
        <f t="shared" ref="BF232:BF249" si="45">IF(N232="znížená",J232,0)</f>
        <v>60.5</v>
      </c>
      <c r="BG232" s="162">
        <f t="shared" ref="BG232:BG249" si="46">IF(N232="zákl. prenesená",J232,0)</f>
        <v>0</v>
      </c>
      <c r="BH232" s="162">
        <f t="shared" ref="BH232:BH249" si="47">IF(N232="zníž. prenesená",J232,0)</f>
        <v>0</v>
      </c>
      <c r="BI232" s="162">
        <f t="shared" ref="BI232:BI249" si="48">IF(N232="nulová",J232,0)</f>
        <v>0</v>
      </c>
      <c r="BJ232" s="14" t="s">
        <v>83</v>
      </c>
      <c r="BK232" s="162">
        <f t="shared" ref="BK232:BK249" si="49">ROUND(I232*H232,2)</f>
        <v>60.5</v>
      </c>
      <c r="BL232" s="14" t="s">
        <v>431</v>
      </c>
      <c r="BM232" s="161" t="s">
        <v>655</v>
      </c>
    </row>
    <row r="233" spans="1:65" s="2" customFormat="1" ht="16.5" customHeight="1">
      <c r="A233" s="26"/>
      <c r="B233" s="149"/>
      <c r="C233" s="167" t="s">
        <v>658</v>
      </c>
      <c r="D233" s="167" t="s">
        <v>362</v>
      </c>
      <c r="E233" s="168" t="s">
        <v>1626</v>
      </c>
      <c r="F233" s="169" t="s">
        <v>1627</v>
      </c>
      <c r="G233" s="170" t="s">
        <v>1511</v>
      </c>
      <c r="H233" s="171">
        <v>1</v>
      </c>
      <c r="I233" s="172">
        <v>710.05</v>
      </c>
      <c r="J233" s="172">
        <f t="shared" si="40"/>
        <v>710.05</v>
      </c>
      <c r="K233" s="173"/>
      <c r="L233" s="174"/>
      <c r="M233" s="175" t="s">
        <v>1</v>
      </c>
      <c r="N233" s="176" t="s">
        <v>37</v>
      </c>
      <c r="O233" s="159">
        <v>0</v>
      </c>
      <c r="P233" s="159">
        <f t="shared" si="41"/>
        <v>0</v>
      </c>
      <c r="Q233" s="159">
        <v>0</v>
      </c>
      <c r="R233" s="159">
        <f t="shared" si="42"/>
        <v>0</v>
      </c>
      <c r="S233" s="159">
        <v>0</v>
      </c>
      <c r="T233" s="160">
        <f t="shared" si="43"/>
        <v>0</v>
      </c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R233" s="161" t="s">
        <v>768</v>
      </c>
      <c r="AT233" s="161" t="s">
        <v>362</v>
      </c>
      <c r="AU233" s="161" t="s">
        <v>83</v>
      </c>
      <c r="AY233" s="14" t="s">
        <v>226</v>
      </c>
      <c r="BE233" s="162">
        <f t="shared" si="44"/>
        <v>0</v>
      </c>
      <c r="BF233" s="162">
        <f t="shared" si="45"/>
        <v>710.05</v>
      </c>
      <c r="BG233" s="162">
        <f t="shared" si="46"/>
        <v>0</v>
      </c>
      <c r="BH233" s="162">
        <f t="shared" si="47"/>
        <v>0</v>
      </c>
      <c r="BI233" s="162">
        <f t="shared" si="48"/>
        <v>0</v>
      </c>
      <c r="BJ233" s="14" t="s">
        <v>83</v>
      </c>
      <c r="BK233" s="162">
        <f t="shared" si="49"/>
        <v>710.05</v>
      </c>
      <c r="BL233" s="14" t="s">
        <v>431</v>
      </c>
      <c r="BM233" s="161" t="s">
        <v>661</v>
      </c>
    </row>
    <row r="234" spans="1:65" s="2" customFormat="1" ht="16.5" customHeight="1">
      <c r="A234" s="26"/>
      <c r="B234" s="149"/>
      <c r="C234" s="150" t="s">
        <v>485</v>
      </c>
      <c r="D234" s="150" t="s">
        <v>229</v>
      </c>
      <c r="E234" s="151" t="s">
        <v>1628</v>
      </c>
      <c r="F234" s="152" t="s">
        <v>1629</v>
      </c>
      <c r="G234" s="153" t="s">
        <v>269</v>
      </c>
      <c r="H234" s="154">
        <v>1</v>
      </c>
      <c r="I234" s="155">
        <v>6.05</v>
      </c>
      <c r="J234" s="155">
        <f t="shared" si="40"/>
        <v>6.05</v>
      </c>
      <c r="K234" s="156"/>
      <c r="L234" s="27"/>
      <c r="M234" s="157" t="s">
        <v>1</v>
      </c>
      <c r="N234" s="158" t="s">
        <v>37</v>
      </c>
      <c r="O234" s="159">
        <v>0</v>
      </c>
      <c r="P234" s="159">
        <f t="shared" si="41"/>
        <v>0</v>
      </c>
      <c r="Q234" s="159">
        <v>0</v>
      </c>
      <c r="R234" s="159">
        <f t="shared" si="42"/>
        <v>0</v>
      </c>
      <c r="S234" s="159">
        <v>0</v>
      </c>
      <c r="T234" s="160">
        <f t="shared" si="43"/>
        <v>0</v>
      </c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R234" s="161" t="s">
        <v>431</v>
      </c>
      <c r="AT234" s="161" t="s">
        <v>229</v>
      </c>
      <c r="AU234" s="161" t="s">
        <v>83</v>
      </c>
      <c r="AY234" s="14" t="s">
        <v>226</v>
      </c>
      <c r="BE234" s="162">
        <f t="shared" si="44"/>
        <v>0</v>
      </c>
      <c r="BF234" s="162">
        <f t="shared" si="45"/>
        <v>6.05</v>
      </c>
      <c r="BG234" s="162">
        <f t="shared" si="46"/>
        <v>0</v>
      </c>
      <c r="BH234" s="162">
        <f t="shared" si="47"/>
        <v>0</v>
      </c>
      <c r="BI234" s="162">
        <f t="shared" si="48"/>
        <v>0</v>
      </c>
      <c r="BJ234" s="14" t="s">
        <v>83</v>
      </c>
      <c r="BK234" s="162">
        <f t="shared" si="49"/>
        <v>6.05</v>
      </c>
      <c r="BL234" s="14" t="s">
        <v>431</v>
      </c>
      <c r="BM234" s="161" t="s">
        <v>664</v>
      </c>
    </row>
    <row r="235" spans="1:65" s="2" customFormat="1" ht="16.5" customHeight="1">
      <c r="A235" s="26"/>
      <c r="B235" s="149"/>
      <c r="C235" s="167" t="s">
        <v>284</v>
      </c>
      <c r="D235" s="167" t="s">
        <v>362</v>
      </c>
      <c r="E235" s="168" t="s">
        <v>1630</v>
      </c>
      <c r="F235" s="169" t="s">
        <v>1631</v>
      </c>
      <c r="G235" s="170" t="s">
        <v>269</v>
      </c>
      <c r="H235" s="171">
        <v>1</v>
      </c>
      <c r="I235" s="172">
        <v>32.78</v>
      </c>
      <c r="J235" s="172">
        <f t="shared" si="40"/>
        <v>32.78</v>
      </c>
      <c r="K235" s="173"/>
      <c r="L235" s="174"/>
      <c r="M235" s="175" t="s">
        <v>1</v>
      </c>
      <c r="N235" s="176" t="s">
        <v>37</v>
      </c>
      <c r="O235" s="159">
        <v>0</v>
      </c>
      <c r="P235" s="159">
        <f t="shared" si="41"/>
        <v>0</v>
      </c>
      <c r="Q235" s="159">
        <v>0</v>
      </c>
      <c r="R235" s="159">
        <f t="shared" si="42"/>
        <v>0</v>
      </c>
      <c r="S235" s="159">
        <v>0</v>
      </c>
      <c r="T235" s="160">
        <f t="shared" si="43"/>
        <v>0</v>
      </c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R235" s="161" t="s">
        <v>768</v>
      </c>
      <c r="AT235" s="161" t="s">
        <v>362</v>
      </c>
      <c r="AU235" s="161" t="s">
        <v>83</v>
      </c>
      <c r="AY235" s="14" t="s">
        <v>226</v>
      </c>
      <c r="BE235" s="162">
        <f t="shared" si="44"/>
        <v>0</v>
      </c>
      <c r="BF235" s="162">
        <f t="shared" si="45"/>
        <v>32.78</v>
      </c>
      <c r="BG235" s="162">
        <f t="shared" si="46"/>
        <v>0</v>
      </c>
      <c r="BH235" s="162">
        <f t="shared" si="47"/>
        <v>0</v>
      </c>
      <c r="BI235" s="162">
        <f t="shared" si="48"/>
        <v>0</v>
      </c>
      <c r="BJ235" s="14" t="s">
        <v>83</v>
      </c>
      <c r="BK235" s="162">
        <f t="shared" si="49"/>
        <v>32.78</v>
      </c>
      <c r="BL235" s="14" t="s">
        <v>431</v>
      </c>
      <c r="BM235" s="161" t="s">
        <v>667</v>
      </c>
    </row>
    <row r="236" spans="1:65" s="2" customFormat="1" ht="16.5" customHeight="1">
      <c r="A236" s="26"/>
      <c r="B236" s="149"/>
      <c r="C236" s="150" t="s">
        <v>490</v>
      </c>
      <c r="D236" s="150" t="s">
        <v>229</v>
      </c>
      <c r="E236" s="151" t="s">
        <v>1632</v>
      </c>
      <c r="F236" s="152" t="s">
        <v>1633</v>
      </c>
      <c r="G236" s="153" t="s">
        <v>269</v>
      </c>
      <c r="H236" s="154">
        <v>7</v>
      </c>
      <c r="I236" s="155">
        <v>3.41</v>
      </c>
      <c r="J236" s="155">
        <f t="shared" si="40"/>
        <v>23.87</v>
      </c>
      <c r="K236" s="156"/>
      <c r="L236" s="27"/>
      <c r="M236" s="157" t="s">
        <v>1</v>
      </c>
      <c r="N236" s="158" t="s">
        <v>37</v>
      </c>
      <c r="O236" s="159">
        <v>0</v>
      </c>
      <c r="P236" s="159">
        <f t="shared" si="41"/>
        <v>0</v>
      </c>
      <c r="Q236" s="159">
        <v>0</v>
      </c>
      <c r="R236" s="159">
        <f t="shared" si="42"/>
        <v>0</v>
      </c>
      <c r="S236" s="159">
        <v>0</v>
      </c>
      <c r="T236" s="160">
        <f t="shared" si="43"/>
        <v>0</v>
      </c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R236" s="161" t="s">
        <v>431</v>
      </c>
      <c r="AT236" s="161" t="s">
        <v>229</v>
      </c>
      <c r="AU236" s="161" t="s">
        <v>83</v>
      </c>
      <c r="AY236" s="14" t="s">
        <v>226</v>
      </c>
      <c r="BE236" s="162">
        <f t="shared" si="44"/>
        <v>0</v>
      </c>
      <c r="BF236" s="162">
        <f t="shared" si="45"/>
        <v>23.87</v>
      </c>
      <c r="BG236" s="162">
        <f t="shared" si="46"/>
        <v>0</v>
      </c>
      <c r="BH236" s="162">
        <f t="shared" si="47"/>
        <v>0</v>
      </c>
      <c r="BI236" s="162">
        <f t="shared" si="48"/>
        <v>0</v>
      </c>
      <c r="BJ236" s="14" t="s">
        <v>83</v>
      </c>
      <c r="BK236" s="162">
        <f t="shared" si="49"/>
        <v>23.87</v>
      </c>
      <c r="BL236" s="14" t="s">
        <v>431</v>
      </c>
      <c r="BM236" s="161" t="s">
        <v>670</v>
      </c>
    </row>
    <row r="237" spans="1:65" s="2" customFormat="1" ht="16.5" customHeight="1">
      <c r="A237" s="26"/>
      <c r="B237" s="149"/>
      <c r="C237" s="167" t="s">
        <v>671</v>
      </c>
      <c r="D237" s="167" t="s">
        <v>362</v>
      </c>
      <c r="E237" s="168" t="s">
        <v>1634</v>
      </c>
      <c r="F237" s="169" t="s">
        <v>1635</v>
      </c>
      <c r="G237" s="170" t="s">
        <v>269</v>
      </c>
      <c r="H237" s="171">
        <v>7</v>
      </c>
      <c r="I237" s="172">
        <v>23.43</v>
      </c>
      <c r="J237" s="172">
        <f t="shared" si="40"/>
        <v>164.01</v>
      </c>
      <c r="K237" s="173"/>
      <c r="L237" s="174"/>
      <c r="M237" s="175" t="s">
        <v>1</v>
      </c>
      <c r="N237" s="176" t="s">
        <v>37</v>
      </c>
      <c r="O237" s="159">
        <v>0</v>
      </c>
      <c r="P237" s="159">
        <f t="shared" si="41"/>
        <v>0</v>
      </c>
      <c r="Q237" s="159">
        <v>0</v>
      </c>
      <c r="R237" s="159">
        <f t="shared" si="42"/>
        <v>0</v>
      </c>
      <c r="S237" s="159">
        <v>0</v>
      </c>
      <c r="T237" s="160">
        <f t="shared" si="43"/>
        <v>0</v>
      </c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R237" s="161" t="s">
        <v>768</v>
      </c>
      <c r="AT237" s="161" t="s">
        <v>362</v>
      </c>
      <c r="AU237" s="161" t="s">
        <v>83</v>
      </c>
      <c r="AY237" s="14" t="s">
        <v>226</v>
      </c>
      <c r="BE237" s="162">
        <f t="shared" si="44"/>
        <v>0</v>
      </c>
      <c r="BF237" s="162">
        <f t="shared" si="45"/>
        <v>164.01</v>
      </c>
      <c r="BG237" s="162">
        <f t="shared" si="46"/>
        <v>0</v>
      </c>
      <c r="BH237" s="162">
        <f t="shared" si="47"/>
        <v>0</v>
      </c>
      <c r="BI237" s="162">
        <f t="shared" si="48"/>
        <v>0</v>
      </c>
      <c r="BJ237" s="14" t="s">
        <v>83</v>
      </c>
      <c r="BK237" s="162">
        <f t="shared" si="49"/>
        <v>164.01</v>
      </c>
      <c r="BL237" s="14" t="s">
        <v>431</v>
      </c>
      <c r="BM237" s="161" t="s">
        <v>674</v>
      </c>
    </row>
    <row r="238" spans="1:65" s="2" customFormat="1" ht="16.5" customHeight="1">
      <c r="A238" s="26"/>
      <c r="B238" s="149"/>
      <c r="C238" s="150" t="s">
        <v>494</v>
      </c>
      <c r="D238" s="150" t="s">
        <v>229</v>
      </c>
      <c r="E238" s="151" t="s">
        <v>1636</v>
      </c>
      <c r="F238" s="152" t="s">
        <v>1637</v>
      </c>
      <c r="G238" s="153" t="s">
        <v>269</v>
      </c>
      <c r="H238" s="154">
        <v>7</v>
      </c>
      <c r="I238" s="155">
        <v>3.41</v>
      </c>
      <c r="J238" s="155">
        <f t="shared" si="40"/>
        <v>23.87</v>
      </c>
      <c r="K238" s="156"/>
      <c r="L238" s="27"/>
      <c r="M238" s="157" t="s">
        <v>1</v>
      </c>
      <c r="N238" s="158" t="s">
        <v>37</v>
      </c>
      <c r="O238" s="159">
        <v>0</v>
      </c>
      <c r="P238" s="159">
        <f t="shared" si="41"/>
        <v>0</v>
      </c>
      <c r="Q238" s="159">
        <v>0</v>
      </c>
      <c r="R238" s="159">
        <f t="shared" si="42"/>
        <v>0</v>
      </c>
      <c r="S238" s="159">
        <v>0</v>
      </c>
      <c r="T238" s="160">
        <f t="shared" si="43"/>
        <v>0</v>
      </c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R238" s="161" t="s">
        <v>431</v>
      </c>
      <c r="AT238" s="161" t="s">
        <v>229</v>
      </c>
      <c r="AU238" s="161" t="s">
        <v>83</v>
      </c>
      <c r="AY238" s="14" t="s">
        <v>226</v>
      </c>
      <c r="BE238" s="162">
        <f t="shared" si="44"/>
        <v>0</v>
      </c>
      <c r="BF238" s="162">
        <f t="shared" si="45"/>
        <v>23.87</v>
      </c>
      <c r="BG238" s="162">
        <f t="shared" si="46"/>
        <v>0</v>
      </c>
      <c r="BH238" s="162">
        <f t="shared" si="47"/>
        <v>0</v>
      </c>
      <c r="BI238" s="162">
        <f t="shared" si="48"/>
        <v>0</v>
      </c>
      <c r="BJ238" s="14" t="s">
        <v>83</v>
      </c>
      <c r="BK238" s="162">
        <f t="shared" si="49"/>
        <v>23.87</v>
      </c>
      <c r="BL238" s="14" t="s">
        <v>431</v>
      </c>
      <c r="BM238" s="161" t="s">
        <v>677</v>
      </c>
    </row>
    <row r="239" spans="1:65" s="2" customFormat="1" ht="16.5" customHeight="1">
      <c r="A239" s="26"/>
      <c r="B239" s="149"/>
      <c r="C239" s="150" t="s">
        <v>678</v>
      </c>
      <c r="D239" s="150" t="s">
        <v>229</v>
      </c>
      <c r="E239" s="151" t="s">
        <v>1638</v>
      </c>
      <c r="F239" s="152" t="s">
        <v>1639</v>
      </c>
      <c r="G239" s="153" t="s">
        <v>232</v>
      </c>
      <c r="H239" s="154">
        <v>760</v>
      </c>
      <c r="I239" s="155">
        <v>1.1000000000000001</v>
      </c>
      <c r="J239" s="155">
        <f t="shared" si="40"/>
        <v>836</v>
      </c>
      <c r="K239" s="156"/>
      <c r="L239" s="27"/>
      <c r="M239" s="157" t="s">
        <v>1</v>
      </c>
      <c r="N239" s="158" t="s">
        <v>37</v>
      </c>
      <c r="O239" s="159">
        <v>0</v>
      </c>
      <c r="P239" s="159">
        <f t="shared" si="41"/>
        <v>0</v>
      </c>
      <c r="Q239" s="159">
        <v>0</v>
      </c>
      <c r="R239" s="159">
        <f t="shared" si="42"/>
        <v>0</v>
      </c>
      <c r="S239" s="159">
        <v>0</v>
      </c>
      <c r="T239" s="160">
        <f t="shared" si="43"/>
        <v>0</v>
      </c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R239" s="161" t="s">
        <v>431</v>
      </c>
      <c r="AT239" s="161" t="s">
        <v>229</v>
      </c>
      <c r="AU239" s="161" t="s">
        <v>83</v>
      </c>
      <c r="AY239" s="14" t="s">
        <v>226</v>
      </c>
      <c r="BE239" s="162">
        <f t="shared" si="44"/>
        <v>0</v>
      </c>
      <c r="BF239" s="162">
        <f t="shared" si="45"/>
        <v>836</v>
      </c>
      <c r="BG239" s="162">
        <f t="shared" si="46"/>
        <v>0</v>
      </c>
      <c r="BH239" s="162">
        <f t="shared" si="47"/>
        <v>0</v>
      </c>
      <c r="BI239" s="162">
        <f t="shared" si="48"/>
        <v>0</v>
      </c>
      <c r="BJ239" s="14" t="s">
        <v>83</v>
      </c>
      <c r="BK239" s="162">
        <f t="shared" si="49"/>
        <v>836</v>
      </c>
      <c r="BL239" s="14" t="s">
        <v>431</v>
      </c>
      <c r="BM239" s="161" t="s">
        <v>681</v>
      </c>
    </row>
    <row r="240" spans="1:65" s="2" customFormat="1" ht="16.5" customHeight="1">
      <c r="A240" s="26"/>
      <c r="B240" s="149"/>
      <c r="C240" s="167" t="s">
        <v>497</v>
      </c>
      <c r="D240" s="167" t="s">
        <v>362</v>
      </c>
      <c r="E240" s="168" t="s">
        <v>1640</v>
      </c>
      <c r="F240" s="169" t="s">
        <v>1641</v>
      </c>
      <c r="G240" s="170" t="s">
        <v>232</v>
      </c>
      <c r="H240" s="171">
        <v>760</v>
      </c>
      <c r="I240" s="172">
        <v>0.61</v>
      </c>
      <c r="J240" s="172">
        <f t="shared" si="40"/>
        <v>463.6</v>
      </c>
      <c r="K240" s="173"/>
      <c r="L240" s="174"/>
      <c r="M240" s="175" t="s">
        <v>1</v>
      </c>
      <c r="N240" s="176" t="s">
        <v>37</v>
      </c>
      <c r="O240" s="159">
        <v>0</v>
      </c>
      <c r="P240" s="159">
        <f t="shared" si="41"/>
        <v>0</v>
      </c>
      <c r="Q240" s="159">
        <v>0</v>
      </c>
      <c r="R240" s="159">
        <f t="shared" si="42"/>
        <v>0</v>
      </c>
      <c r="S240" s="159">
        <v>0</v>
      </c>
      <c r="T240" s="160">
        <f t="shared" si="43"/>
        <v>0</v>
      </c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R240" s="161" t="s">
        <v>768</v>
      </c>
      <c r="AT240" s="161" t="s">
        <v>362</v>
      </c>
      <c r="AU240" s="161" t="s">
        <v>83</v>
      </c>
      <c r="AY240" s="14" t="s">
        <v>226</v>
      </c>
      <c r="BE240" s="162">
        <f t="shared" si="44"/>
        <v>0</v>
      </c>
      <c r="BF240" s="162">
        <f t="shared" si="45"/>
        <v>463.6</v>
      </c>
      <c r="BG240" s="162">
        <f t="shared" si="46"/>
        <v>0</v>
      </c>
      <c r="BH240" s="162">
        <f t="shared" si="47"/>
        <v>0</v>
      </c>
      <c r="BI240" s="162">
        <f t="shared" si="48"/>
        <v>0</v>
      </c>
      <c r="BJ240" s="14" t="s">
        <v>83</v>
      </c>
      <c r="BK240" s="162">
        <f t="shared" si="49"/>
        <v>463.6</v>
      </c>
      <c r="BL240" s="14" t="s">
        <v>431</v>
      </c>
      <c r="BM240" s="161" t="s">
        <v>684</v>
      </c>
    </row>
    <row r="241" spans="1:65" s="2" customFormat="1" ht="21.75" customHeight="1">
      <c r="A241" s="26"/>
      <c r="B241" s="149"/>
      <c r="C241" s="150" t="s">
        <v>685</v>
      </c>
      <c r="D241" s="150" t="s">
        <v>229</v>
      </c>
      <c r="E241" s="151" t="s">
        <v>1642</v>
      </c>
      <c r="F241" s="152" t="s">
        <v>1643</v>
      </c>
      <c r="G241" s="153" t="s">
        <v>269</v>
      </c>
      <c r="H241" s="154">
        <v>1</v>
      </c>
      <c r="I241" s="155">
        <v>99</v>
      </c>
      <c r="J241" s="155">
        <f t="shared" si="40"/>
        <v>99</v>
      </c>
      <c r="K241" s="156"/>
      <c r="L241" s="27"/>
      <c r="M241" s="157" t="s">
        <v>1</v>
      </c>
      <c r="N241" s="158" t="s">
        <v>37</v>
      </c>
      <c r="O241" s="159">
        <v>0</v>
      </c>
      <c r="P241" s="159">
        <f t="shared" si="41"/>
        <v>0</v>
      </c>
      <c r="Q241" s="159">
        <v>0</v>
      </c>
      <c r="R241" s="159">
        <f t="shared" si="42"/>
        <v>0</v>
      </c>
      <c r="S241" s="159">
        <v>0</v>
      </c>
      <c r="T241" s="160">
        <f t="shared" si="43"/>
        <v>0</v>
      </c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R241" s="161" t="s">
        <v>431</v>
      </c>
      <c r="AT241" s="161" t="s">
        <v>229</v>
      </c>
      <c r="AU241" s="161" t="s">
        <v>83</v>
      </c>
      <c r="AY241" s="14" t="s">
        <v>226</v>
      </c>
      <c r="BE241" s="162">
        <f t="shared" si="44"/>
        <v>0</v>
      </c>
      <c r="BF241" s="162">
        <f t="shared" si="45"/>
        <v>99</v>
      </c>
      <c r="BG241" s="162">
        <f t="shared" si="46"/>
        <v>0</v>
      </c>
      <c r="BH241" s="162">
        <f t="shared" si="47"/>
        <v>0</v>
      </c>
      <c r="BI241" s="162">
        <f t="shared" si="48"/>
        <v>0</v>
      </c>
      <c r="BJ241" s="14" t="s">
        <v>83</v>
      </c>
      <c r="BK241" s="162">
        <f t="shared" si="49"/>
        <v>99</v>
      </c>
      <c r="BL241" s="14" t="s">
        <v>431</v>
      </c>
      <c r="BM241" s="161" t="s">
        <v>688</v>
      </c>
    </row>
    <row r="242" spans="1:65" s="2" customFormat="1" ht="21.75" customHeight="1">
      <c r="A242" s="26"/>
      <c r="B242" s="149"/>
      <c r="C242" s="167" t="s">
        <v>503</v>
      </c>
      <c r="D242" s="167" t="s">
        <v>362</v>
      </c>
      <c r="E242" s="168" t="s">
        <v>1644</v>
      </c>
      <c r="F242" s="169" t="s">
        <v>1645</v>
      </c>
      <c r="G242" s="170" t="s">
        <v>269</v>
      </c>
      <c r="H242" s="171">
        <v>1</v>
      </c>
      <c r="I242" s="172">
        <v>194.15</v>
      </c>
      <c r="J242" s="172">
        <f t="shared" si="40"/>
        <v>194.15</v>
      </c>
      <c r="K242" s="173"/>
      <c r="L242" s="174"/>
      <c r="M242" s="175" t="s">
        <v>1</v>
      </c>
      <c r="N242" s="176" t="s">
        <v>37</v>
      </c>
      <c r="O242" s="159">
        <v>0</v>
      </c>
      <c r="P242" s="159">
        <f t="shared" si="41"/>
        <v>0</v>
      </c>
      <c r="Q242" s="159">
        <v>0</v>
      </c>
      <c r="R242" s="159">
        <f t="shared" si="42"/>
        <v>0</v>
      </c>
      <c r="S242" s="159">
        <v>0</v>
      </c>
      <c r="T242" s="160">
        <f t="shared" si="43"/>
        <v>0</v>
      </c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R242" s="161" t="s">
        <v>768</v>
      </c>
      <c r="AT242" s="161" t="s">
        <v>362</v>
      </c>
      <c r="AU242" s="161" t="s">
        <v>83</v>
      </c>
      <c r="AY242" s="14" t="s">
        <v>226</v>
      </c>
      <c r="BE242" s="162">
        <f t="shared" si="44"/>
        <v>0</v>
      </c>
      <c r="BF242" s="162">
        <f t="shared" si="45"/>
        <v>194.15</v>
      </c>
      <c r="BG242" s="162">
        <f t="shared" si="46"/>
        <v>0</v>
      </c>
      <c r="BH242" s="162">
        <f t="shared" si="47"/>
        <v>0</v>
      </c>
      <c r="BI242" s="162">
        <f t="shared" si="48"/>
        <v>0</v>
      </c>
      <c r="BJ242" s="14" t="s">
        <v>83</v>
      </c>
      <c r="BK242" s="162">
        <f t="shared" si="49"/>
        <v>194.15</v>
      </c>
      <c r="BL242" s="14" t="s">
        <v>431</v>
      </c>
      <c r="BM242" s="161" t="s">
        <v>691</v>
      </c>
    </row>
    <row r="243" spans="1:65" s="2" customFormat="1" ht="16.5" customHeight="1">
      <c r="A243" s="26"/>
      <c r="B243" s="149"/>
      <c r="C243" s="150" t="s">
        <v>692</v>
      </c>
      <c r="D243" s="150" t="s">
        <v>229</v>
      </c>
      <c r="E243" s="151" t="s">
        <v>1646</v>
      </c>
      <c r="F243" s="152" t="s">
        <v>1647</v>
      </c>
      <c r="G243" s="153" t="s">
        <v>269</v>
      </c>
      <c r="H243" s="154">
        <v>1</v>
      </c>
      <c r="I243" s="155">
        <v>6.05</v>
      </c>
      <c r="J243" s="155">
        <f t="shared" si="40"/>
        <v>6.05</v>
      </c>
      <c r="K243" s="156"/>
      <c r="L243" s="27"/>
      <c r="M243" s="157" t="s">
        <v>1</v>
      </c>
      <c r="N243" s="158" t="s">
        <v>37</v>
      </c>
      <c r="O243" s="159">
        <v>0</v>
      </c>
      <c r="P243" s="159">
        <f t="shared" si="41"/>
        <v>0</v>
      </c>
      <c r="Q243" s="159">
        <v>0</v>
      </c>
      <c r="R243" s="159">
        <f t="shared" si="42"/>
        <v>0</v>
      </c>
      <c r="S243" s="159">
        <v>0</v>
      </c>
      <c r="T243" s="160">
        <f t="shared" si="43"/>
        <v>0</v>
      </c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R243" s="161" t="s">
        <v>431</v>
      </c>
      <c r="AT243" s="161" t="s">
        <v>229</v>
      </c>
      <c r="AU243" s="161" t="s">
        <v>83</v>
      </c>
      <c r="AY243" s="14" t="s">
        <v>226</v>
      </c>
      <c r="BE243" s="162">
        <f t="shared" si="44"/>
        <v>0</v>
      </c>
      <c r="BF243" s="162">
        <f t="shared" si="45"/>
        <v>6.05</v>
      </c>
      <c r="BG243" s="162">
        <f t="shared" si="46"/>
        <v>0</v>
      </c>
      <c r="BH243" s="162">
        <f t="shared" si="47"/>
        <v>0</v>
      </c>
      <c r="BI243" s="162">
        <f t="shared" si="48"/>
        <v>0</v>
      </c>
      <c r="BJ243" s="14" t="s">
        <v>83</v>
      </c>
      <c r="BK243" s="162">
        <f t="shared" si="49"/>
        <v>6.05</v>
      </c>
      <c r="BL243" s="14" t="s">
        <v>431</v>
      </c>
      <c r="BM243" s="161" t="s">
        <v>695</v>
      </c>
    </row>
    <row r="244" spans="1:65" s="2" customFormat="1" ht="16.5" customHeight="1">
      <c r="A244" s="26"/>
      <c r="B244" s="149"/>
      <c r="C244" s="167" t="s">
        <v>506</v>
      </c>
      <c r="D244" s="167" t="s">
        <v>362</v>
      </c>
      <c r="E244" s="168" t="s">
        <v>1648</v>
      </c>
      <c r="F244" s="169" t="s">
        <v>1649</v>
      </c>
      <c r="G244" s="170" t="s">
        <v>269</v>
      </c>
      <c r="H244" s="171">
        <v>1</v>
      </c>
      <c r="I244" s="172">
        <v>45.43</v>
      </c>
      <c r="J244" s="172">
        <f t="shared" si="40"/>
        <v>45.43</v>
      </c>
      <c r="K244" s="173"/>
      <c r="L244" s="174"/>
      <c r="M244" s="175" t="s">
        <v>1</v>
      </c>
      <c r="N244" s="176" t="s">
        <v>37</v>
      </c>
      <c r="O244" s="159">
        <v>0</v>
      </c>
      <c r="P244" s="159">
        <f t="shared" si="41"/>
        <v>0</v>
      </c>
      <c r="Q244" s="159">
        <v>0</v>
      </c>
      <c r="R244" s="159">
        <f t="shared" si="42"/>
        <v>0</v>
      </c>
      <c r="S244" s="159">
        <v>0</v>
      </c>
      <c r="T244" s="160">
        <f t="shared" si="43"/>
        <v>0</v>
      </c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R244" s="161" t="s">
        <v>768</v>
      </c>
      <c r="AT244" s="161" t="s">
        <v>362</v>
      </c>
      <c r="AU244" s="161" t="s">
        <v>83</v>
      </c>
      <c r="AY244" s="14" t="s">
        <v>226</v>
      </c>
      <c r="BE244" s="162">
        <f t="shared" si="44"/>
        <v>0</v>
      </c>
      <c r="BF244" s="162">
        <f t="shared" si="45"/>
        <v>45.43</v>
      </c>
      <c r="BG244" s="162">
        <f t="shared" si="46"/>
        <v>0</v>
      </c>
      <c r="BH244" s="162">
        <f t="shared" si="47"/>
        <v>0</v>
      </c>
      <c r="BI244" s="162">
        <f t="shared" si="48"/>
        <v>0</v>
      </c>
      <c r="BJ244" s="14" t="s">
        <v>83</v>
      </c>
      <c r="BK244" s="162">
        <f t="shared" si="49"/>
        <v>45.43</v>
      </c>
      <c r="BL244" s="14" t="s">
        <v>431</v>
      </c>
      <c r="BM244" s="161" t="s">
        <v>698</v>
      </c>
    </row>
    <row r="245" spans="1:65" s="2" customFormat="1" ht="21.75" customHeight="1">
      <c r="A245" s="26"/>
      <c r="B245" s="149"/>
      <c r="C245" s="150" t="s">
        <v>699</v>
      </c>
      <c r="D245" s="150" t="s">
        <v>229</v>
      </c>
      <c r="E245" s="151" t="s">
        <v>1650</v>
      </c>
      <c r="F245" s="152" t="s">
        <v>1651</v>
      </c>
      <c r="G245" s="153" t="s">
        <v>269</v>
      </c>
      <c r="H245" s="154">
        <v>14</v>
      </c>
      <c r="I245" s="155">
        <v>3.41</v>
      </c>
      <c r="J245" s="155">
        <f t="shared" si="40"/>
        <v>47.74</v>
      </c>
      <c r="K245" s="156"/>
      <c r="L245" s="27"/>
      <c r="M245" s="157" t="s">
        <v>1</v>
      </c>
      <c r="N245" s="158" t="s">
        <v>37</v>
      </c>
      <c r="O245" s="159">
        <v>0</v>
      </c>
      <c r="P245" s="159">
        <f t="shared" si="41"/>
        <v>0</v>
      </c>
      <c r="Q245" s="159">
        <v>0</v>
      </c>
      <c r="R245" s="159">
        <f t="shared" si="42"/>
        <v>0</v>
      </c>
      <c r="S245" s="159">
        <v>0</v>
      </c>
      <c r="T245" s="160">
        <f t="shared" si="43"/>
        <v>0</v>
      </c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R245" s="161" t="s">
        <v>431</v>
      </c>
      <c r="AT245" s="161" t="s">
        <v>229</v>
      </c>
      <c r="AU245" s="161" t="s">
        <v>83</v>
      </c>
      <c r="AY245" s="14" t="s">
        <v>226</v>
      </c>
      <c r="BE245" s="162">
        <f t="shared" si="44"/>
        <v>0</v>
      </c>
      <c r="BF245" s="162">
        <f t="shared" si="45"/>
        <v>47.74</v>
      </c>
      <c r="BG245" s="162">
        <f t="shared" si="46"/>
        <v>0</v>
      </c>
      <c r="BH245" s="162">
        <f t="shared" si="47"/>
        <v>0</v>
      </c>
      <c r="BI245" s="162">
        <f t="shared" si="48"/>
        <v>0</v>
      </c>
      <c r="BJ245" s="14" t="s">
        <v>83</v>
      </c>
      <c r="BK245" s="162">
        <f t="shared" si="49"/>
        <v>47.74</v>
      </c>
      <c r="BL245" s="14" t="s">
        <v>431</v>
      </c>
      <c r="BM245" s="161" t="s">
        <v>702</v>
      </c>
    </row>
    <row r="246" spans="1:65" s="2" customFormat="1" ht="16.5" customHeight="1">
      <c r="A246" s="26"/>
      <c r="B246" s="149"/>
      <c r="C246" s="150" t="s">
        <v>510</v>
      </c>
      <c r="D246" s="150" t="s">
        <v>229</v>
      </c>
      <c r="E246" s="151" t="s">
        <v>1652</v>
      </c>
      <c r="F246" s="152" t="s">
        <v>1653</v>
      </c>
      <c r="G246" s="153" t="s">
        <v>269</v>
      </c>
      <c r="H246" s="154">
        <v>14</v>
      </c>
      <c r="I246" s="155">
        <v>2.31</v>
      </c>
      <c r="J246" s="155">
        <f t="shared" si="40"/>
        <v>32.340000000000003</v>
      </c>
      <c r="K246" s="156"/>
      <c r="L246" s="27"/>
      <c r="M246" s="157" t="s">
        <v>1</v>
      </c>
      <c r="N246" s="158" t="s">
        <v>37</v>
      </c>
      <c r="O246" s="159">
        <v>0</v>
      </c>
      <c r="P246" s="159">
        <f t="shared" si="41"/>
        <v>0</v>
      </c>
      <c r="Q246" s="159">
        <v>0</v>
      </c>
      <c r="R246" s="159">
        <f t="shared" si="42"/>
        <v>0</v>
      </c>
      <c r="S246" s="159">
        <v>0</v>
      </c>
      <c r="T246" s="160">
        <f t="shared" si="43"/>
        <v>0</v>
      </c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R246" s="161" t="s">
        <v>431</v>
      </c>
      <c r="AT246" s="161" t="s">
        <v>229</v>
      </c>
      <c r="AU246" s="161" t="s">
        <v>83</v>
      </c>
      <c r="AY246" s="14" t="s">
        <v>226</v>
      </c>
      <c r="BE246" s="162">
        <f t="shared" si="44"/>
        <v>0</v>
      </c>
      <c r="BF246" s="162">
        <f t="shared" si="45"/>
        <v>32.340000000000003</v>
      </c>
      <c r="BG246" s="162">
        <f t="shared" si="46"/>
        <v>0</v>
      </c>
      <c r="BH246" s="162">
        <f t="shared" si="47"/>
        <v>0</v>
      </c>
      <c r="BI246" s="162">
        <f t="shared" si="48"/>
        <v>0</v>
      </c>
      <c r="BJ246" s="14" t="s">
        <v>83</v>
      </c>
      <c r="BK246" s="162">
        <f t="shared" si="49"/>
        <v>32.340000000000003</v>
      </c>
      <c r="BL246" s="14" t="s">
        <v>431</v>
      </c>
      <c r="BM246" s="161" t="s">
        <v>705</v>
      </c>
    </row>
    <row r="247" spans="1:65" s="2" customFormat="1" ht="33" customHeight="1">
      <c r="A247" s="26"/>
      <c r="B247" s="149"/>
      <c r="C247" s="150" t="s">
        <v>706</v>
      </c>
      <c r="D247" s="150" t="s">
        <v>229</v>
      </c>
      <c r="E247" s="151" t="s">
        <v>1654</v>
      </c>
      <c r="F247" s="152" t="s">
        <v>1655</v>
      </c>
      <c r="G247" s="153" t="s">
        <v>232</v>
      </c>
      <c r="H247" s="154">
        <v>280</v>
      </c>
      <c r="I247" s="155">
        <v>1.87</v>
      </c>
      <c r="J247" s="155">
        <f t="shared" si="40"/>
        <v>523.6</v>
      </c>
      <c r="K247" s="156"/>
      <c r="L247" s="27"/>
      <c r="M247" s="157" t="s">
        <v>1</v>
      </c>
      <c r="N247" s="158" t="s">
        <v>37</v>
      </c>
      <c r="O247" s="159">
        <v>0</v>
      </c>
      <c r="P247" s="159">
        <f t="shared" si="41"/>
        <v>0</v>
      </c>
      <c r="Q247" s="159">
        <v>0</v>
      </c>
      <c r="R247" s="159">
        <f t="shared" si="42"/>
        <v>0</v>
      </c>
      <c r="S247" s="159">
        <v>0</v>
      </c>
      <c r="T247" s="160">
        <f t="shared" si="43"/>
        <v>0</v>
      </c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R247" s="161" t="s">
        <v>431</v>
      </c>
      <c r="AT247" s="161" t="s">
        <v>229</v>
      </c>
      <c r="AU247" s="161" t="s">
        <v>83</v>
      </c>
      <c r="AY247" s="14" t="s">
        <v>226</v>
      </c>
      <c r="BE247" s="162">
        <f t="shared" si="44"/>
        <v>0</v>
      </c>
      <c r="BF247" s="162">
        <f t="shared" si="45"/>
        <v>523.6</v>
      </c>
      <c r="BG247" s="162">
        <f t="shared" si="46"/>
        <v>0</v>
      </c>
      <c r="BH247" s="162">
        <f t="shared" si="47"/>
        <v>0</v>
      </c>
      <c r="BI247" s="162">
        <f t="shared" si="48"/>
        <v>0</v>
      </c>
      <c r="BJ247" s="14" t="s">
        <v>83</v>
      </c>
      <c r="BK247" s="162">
        <f t="shared" si="49"/>
        <v>523.6</v>
      </c>
      <c r="BL247" s="14" t="s">
        <v>431</v>
      </c>
      <c r="BM247" s="161" t="s">
        <v>709</v>
      </c>
    </row>
    <row r="248" spans="1:65" s="2" customFormat="1" ht="16.5" customHeight="1">
      <c r="A248" s="26"/>
      <c r="B248" s="149"/>
      <c r="C248" s="150" t="s">
        <v>513</v>
      </c>
      <c r="D248" s="150" t="s">
        <v>229</v>
      </c>
      <c r="E248" s="151" t="s">
        <v>1656</v>
      </c>
      <c r="F248" s="152" t="s">
        <v>1657</v>
      </c>
      <c r="G248" s="153" t="s">
        <v>269</v>
      </c>
      <c r="H248" s="154">
        <v>7</v>
      </c>
      <c r="I248" s="155">
        <v>3.41</v>
      </c>
      <c r="J248" s="155">
        <f t="shared" si="40"/>
        <v>23.87</v>
      </c>
      <c r="K248" s="156"/>
      <c r="L248" s="27"/>
      <c r="M248" s="157" t="s">
        <v>1</v>
      </c>
      <c r="N248" s="158" t="s">
        <v>37</v>
      </c>
      <c r="O248" s="159">
        <v>0</v>
      </c>
      <c r="P248" s="159">
        <f t="shared" si="41"/>
        <v>0</v>
      </c>
      <c r="Q248" s="159">
        <v>0</v>
      </c>
      <c r="R248" s="159">
        <f t="shared" si="42"/>
        <v>0</v>
      </c>
      <c r="S248" s="159">
        <v>0</v>
      </c>
      <c r="T248" s="160">
        <f t="shared" si="43"/>
        <v>0</v>
      </c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R248" s="161" t="s">
        <v>431</v>
      </c>
      <c r="AT248" s="161" t="s">
        <v>229</v>
      </c>
      <c r="AU248" s="161" t="s">
        <v>83</v>
      </c>
      <c r="AY248" s="14" t="s">
        <v>226</v>
      </c>
      <c r="BE248" s="162">
        <f t="shared" si="44"/>
        <v>0</v>
      </c>
      <c r="BF248" s="162">
        <f t="shared" si="45"/>
        <v>23.87</v>
      </c>
      <c r="BG248" s="162">
        <f t="shared" si="46"/>
        <v>0</v>
      </c>
      <c r="BH248" s="162">
        <f t="shared" si="47"/>
        <v>0</v>
      </c>
      <c r="BI248" s="162">
        <f t="shared" si="48"/>
        <v>0</v>
      </c>
      <c r="BJ248" s="14" t="s">
        <v>83</v>
      </c>
      <c r="BK248" s="162">
        <f t="shared" si="49"/>
        <v>23.87</v>
      </c>
      <c r="BL248" s="14" t="s">
        <v>431</v>
      </c>
      <c r="BM248" s="161" t="s">
        <v>712</v>
      </c>
    </row>
    <row r="249" spans="1:65" s="2" customFormat="1" ht="16.5" customHeight="1">
      <c r="A249" s="26"/>
      <c r="B249" s="149"/>
      <c r="C249" s="167" t="s">
        <v>713</v>
      </c>
      <c r="D249" s="167" t="s">
        <v>362</v>
      </c>
      <c r="E249" s="168" t="s">
        <v>1658</v>
      </c>
      <c r="F249" s="169" t="s">
        <v>1659</v>
      </c>
      <c r="G249" s="170" t="s">
        <v>269</v>
      </c>
      <c r="H249" s="171">
        <v>7</v>
      </c>
      <c r="I249" s="172">
        <v>14.96</v>
      </c>
      <c r="J249" s="172">
        <f t="shared" si="40"/>
        <v>104.72</v>
      </c>
      <c r="K249" s="173"/>
      <c r="L249" s="174"/>
      <c r="M249" s="175" t="s">
        <v>1</v>
      </c>
      <c r="N249" s="176" t="s">
        <v>37</v>
      </c>
      <c r="O249" s="159">
        <v>0</v>
      </c>
      <c r="P249" s="159">
        <f t="shared" si="41"/>
        <v>0</v>
      </c>
      <c r="Q249" s="159">
        <v>0</v>
      </c>
      <c r="R249" s="159">
        <f t="shared" si="42"/>
        <v>0</v>
      </c>
      <c r="S249" s="159">
        <v>0</v>
      </c>
      <c r="T249" s="160">
        <f t="shared" si="43"/>
        <v>0</v>
      </c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R249" s="161" t="s">
        <v>768</v>
      </c>
      <c r="AT249" s="161" t="s">
        <v>362</v>
      </c>
      <c r="AU249" s="161" t="s">
        <v>83</v>
      </c>
      <c r="AY249" s="14" t="s">
        <v>226</v>
      </c>
      <c r="BE249" s="162">
        <f t="shared" si="44"/>
        <v>0</v>
      </c>
      <c r="BF249" s="162">
        <f t="shared" si="45"/>
        <v>104.72</v>
      </c>
      <c r="BG249" s="162">
        <f t="shared" si="46"/>
        <v>0</v>
      </c>
      <c r="BH249" s="162">
        <f t="shared" si="47"/>
        <v>0</v>
      </c>
      <c r="BI249" s="162">
        <f t="shared" si="48"/>
        <v>0</v>
      </c>
      <c r="BJ249" s="14" t="s">
        <v>83</v>
      </c>
      <c r="BK249" s="162">
        <f t="shared" si="49"/>
        <v>104.72</v>
      </c>
      <c r="BL249" s="14" t="s">
        <v>431</v>
      </c>
      <c r="BM249" s="161" t="s">
        <v>716</v>
      </c>
    </row>
    <row r="250" spans="1:65" s="12" customFormat="1" ht="22.9" customHeight="1">
      <c r="B250" s="137"/>
      <c r="D250" s="138" t="s">
        <v>70</v>
      </c>
      <c r="E250" s="147" t="s">
        <v>1660</v>
      </c>
      <c r="F250" s="147" t="s">
        <v>1661</v>
      </c>
      <c r="J250" s="148">
        <f>BK250</f>
        <v>107.6</v>
      </c>
      <c r="L250" s="137"/>
      <c r="M250" s="141"/>
      <c r="N250" s="142"/>
      <c r="O250" s="142"/>
      <c r="P250" s="143">
        <f>SUM(P251:P252)</f>
        <v>0</v>
      </c>
      <c r="Q250" s="142"/>
      <c r="R250" s="143">
        <f>SUM(R251:R252)</f>
        <v>0</v>
      </c>
      <c r="S250" s="142"/>
      <c r="T250" s="144">
        <f>SUM(T251:T252)</f>
        <v>0</v>
      </c>
      <c r="AR250" s="138" t="s">
        <v>88</v>
      </c>
      <c r="AT250" s="145" t="s">
        <v>70</v>
      </c>
      <c r="AU250" s="145" t="s">
        <v>78</v>
      </c>
      <c r="AY250" s="138" t="s">
        <v>226</v>
      </c>
      <c r="BK250" s="146">
        <f>SUM(BK251:BK252)</f>
        <v>107.6</v>
      </c>
    </row>
    <row r="251" spans="1:65" s="2" customFormat="1" ht="24.2" customHeight="1">
      <c r="A251" s="26"/>
      <c r="B251" s="149"/>
      <c r="C251" s="150" t="s">
        <v>516</v>
      </c>
      <c r="D251" s="150" t="s">
        <v>229</v>
      </c>
      <c r="E251" s="151" t="s">
        <v>1662</v>
      </c>
      <c r="F251" s="152" t="s">
        <v>1663</v>
      </c>
      <c r="G251" s="153" t="s">
        <v>232</v>
      </c>
      <c r="H251" s="154">
        <v>20</v>
      </c>
      <c r="I251" s="155">
        <v>3.9</v>
      </c>
      <c r="J251" s="155">
        <f>ROUND(I251*H251,2)</f>
        <v>78</v>
      </c>
      <c r="K251" s="156"/>
      <c r="L251" s="27"/>
      <c r="M251" s="157" t="s">
        <v>1</v>
      </c>
      <c r="N251" s="158" t="s">
        <v>37</v>
      </c>
      <c r="O251" s="159">
        <v>0</v>
      </c>
      <c r="P251" s="159">
        <f>O251*H251</f>
        <v>0</v>
      </c>
      <c r="Q251" s="159">
        <v>0</v>
      </c>
      <c r="R251" s="159">
        <f>Q251*H251</f>
        <v>0</v>
      </c>
      <c r="S251" s="159">
        <v>0</v>
      </c>
      <c r="T251" s="160">
        <f>S251*H251</f>
        <v>0</v>
      </c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R251" s="161" t="s">
        <v>431</v>
      </c>
      <c r="AT251" s="161" t="s">
        <v>229</v>
      </c>
      <c r="AU251" s="161" t="s">
        <v>83</v>
      </c>
      <c r="AY251" s="14" t="s">
        <v>226</v>
      </c>
      <c r="BE251" s="162">
        <f>IF(N251="základná",J251,0)</f>
        <v>0</v>
      </c>
      <c r="BF251" s="162">
        <f>IF(N251="znížená",J251,0)</f>
        <v>78</v>
      </c>
      <c r="BG251" s="162">
        <f>IF(N251="zákl. prenesená",J251,0)</f>
        <v>0</v>
      </c>
      <c r="BH251" s="162">
        <f>IF(N251="zníž. prenesená",J251,0)</f>
        <v>0</v>
      </c>
      <c r="BI251" s="162">
        <f>IF(N251="nulová",J251,0)</f>
        <v>0</v>
      </c>
      <c r="BJ251" s="14" t="s">
        <v>83</v>
      </c>
      <c r="BK251" s="162">
        <f>ROUND(I251*H251,2)</f>
        <v>78</v>
      </c>
      <c r="BL251" s="14" t="s">
        <v>431</v>
      </c>
      <c r="BM251" s="161" t="s">
        <v>719</v>
      </c>
    </row>
    <row r="252" spans="1:65" s="2" customFormat="1" ht="33" customHeight="1">
      <c r="A252" s="26"/>
      <c r="B252" s="149"/>
      <c r="C252" s="150" t="s">
        <v>720</v>
      </c>
      <c r="D252" s="150" t="s">
        <v>229</v>
      </c>
      <c r="E252" s="151" t="s">
        <v>1664</v>
      </c>
      <c r="F252" s="152" t="s">
        <v>1665</v>
      </c>
      <c r="G252" s="153" t="s">
        <v>232</v>
      </c>
      <c r="H252" s="154">
        <v>20</v>
      </c>
      <c r="I252" s="155">
        <v>1.48</v>
      </c>
      <c r="J252" s="155">
        <f>ROUND(I252*H252,2)</f>
        <v>29.6</v>
      </c>
      <c r="K252" s="156"/>
      <c r="L252" s="27"/>
      <c r="M252" s="157" t="s">
        <v>1</v>
      </c>
      <c r="N252" s="158" t="s">
        <v>37</v>
      </c>
      <c r="O252" s="159">
        <v>0</v>
      </c>
      <c r="P252" s="159">
        <f>O252*H252</f>
        <v>0</v>
      </c>
      <c r="Q252" s="159">
        <v>0</v>
      </c>
      <c r="R252" s="159">
        <f>Q252*H252</f>
        <v>0</v>
      </c>
      <c r="S252" s="159">
        <v>0</v>
      </c>
      <c r="T252" s="160">
        <f>S252*H252</f>
        <v>0</v>
      </c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R252" s="161" t="s">
        <v>431</v>
      </c>
      <c r="AT252" s="161" t="s">
        <v>229</v>
      </c>
      <c r="AU252" s="161" t="s">
        <v>83</v>
      </c>
      <c r="AY252" s="14" t="s">
        <v>226</v>
      </c>
      <c r="BE252" s="162">
        <f>IF(N252="základná",J252,0)</f>
        <v>0</v>
      </c>
      <c r="BF252" s="162">
        <f>IF(N252="znížená",J252,0)</f>
        <v>29.6</v>
      </c>
      <c r="BG252" s="162">
        <f>IF(N252="zákl. prenesená",J252,0)</f>
        <v>0</v>
      </c>
      <c r="BH252" s="162">
        <f>IF(N252="zníž. prenesená",J252,0)</f>
        <v>0</v>
      </c>
      <c r="BI252" s="162">
        <f>IF(N252="nulová",J252,0)</f>
        <v>0</v>
      </c>
      <c r="BJ252" s="14" t="s">
        <v>83</v>
      </c>
      <c r="BK252" s="162">
        <f>ROUND(I252*H252,2)</f>
        <v>29.6</v>
      </c>
      <c r="BL252" s="14" t="s">
        <v>431</v>
      </c>
      <c r="BM252" s="161" t="s">
        <v>723</v>
      </c>
    </row>
    <row r="253" spans="1:65" s="12" customFormat="1" ht="25.9" customHeight="1">
      <c r="B253" s="137"/>
      <c r="D253" s="138" t="s">
        <v>70</v>
      </c>
      <c r="E253" s="139" t="s">
        <v>1666</v>
      </c>
      <c r="F253" s="139" t="s">
        <v>1667</v>
      </c>
      <c r="J253" s="140">
        <f>BK253</f>
        <v>704</v>
      </c>
      <c r="L253" s="137"/>
      <c r="M253" s="141"/>
      <c r="N253" s="142"/>
      <c r="O253" s="142"/>
      <c r="P253" s="143">
        <f>SUM(P254:P257)</f>
        <v>0</v>
      </c>
      <c r="Q253" s="142"/>
      <c r="R253" s="143">
        <f>SUM(R254:R257)</f>
        <v>0</v>
      </c>
      <c r="S253" s="142"/>
      <c r="T253" s="144">
        <f>SUM(T254:T257)</f>
        <v>0</v>
      </c>
      <c r="AR253" s="138" t="s">
        <v>244</v>
      </c>
      <c r="AT253" s="145" t="s">
        <v>70</v>
      </c>
      <c r="AU253" s="145" t="s">
        <v>71</v>
      </c>
      <c r="AY253" s="138" t="s">
        <v>226</v>
      </c>
      <c r="BK253" s="146">
        <f>SUM(BK254:BK257)</f>
        <v>704</v>
      </c>
    </row>
    <row r="254" spans="1:65" s="2" customFormat="1" ht="16.5" customHeight="1">
      <c r="A254" s="26"/>
      <c r="B254" s="149"/>
      <c r="C254" s="150" t="s">
        <v>519</v>
      </c>
      <c r="D254" s="150" t="s">
        <v>229</v>
      </c>
      <c r="E254" s="151" t="s">
        <v>1668</v>
      </c>
      <c r="F254" s="152" t="s">
        <v>1669</v>
      </c>
      <c r="G254" s="153" t="s">
        <v>1511</v>
      </c>
      <c r="H254" s="154">
        <v>1</v>
      </c>
      <c r="I254" s="155">
        <v>209</v>
      </c>
      <c r="J254" s="155">
        <f>ROUND(I254*H254,2)</f>
        <v>209</v>
      </c>
      <c r="K254" s="156"/>
      <c r="L254" s="27"/>
      <c r="M254" s="157" t="s">
        <v>1</v>
      </c>
      <c r="N254" s="158" t="s">
        <v>37</v>
      </c>
      <c r="O254" s="159">
        <v>0</v>
      </c>
      <c r="P254" s="159">
        <f>O254*H254</f>
        <v>0</v>
      </c>
      <c r="Q254" s="159">
        <v>0</v>
      </c>
      <c r="R254" s="159">
        <f>Q254*H254</f>
        <v>0</v>
      </c>
      <c r="S254" s="159">
        <v>0</v>
      </c>
      <c r="T254" s="160">
        <f>S254*H254</f>
        <v>0</v>
      </c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R254" s="161" t="s">
        <v>233</v>
      </c>
      <c r="AT254" s="161" t="s">
        <v>229</v>
      </c>
      <c r="AU254" s="161" t="s">
        <v>78</v>
      </c>
      <c r="AY254" s="14" t="s">
        <v>226</v>
      </c>
      <c r="BE254" s="162">
        <f>IF(N254="základná",J254,0)</f>
        <v>0</v>
      </c>
      <c r="BF254" s="162">
        <f>IF(N254="znížená",J254,0)</f>
        <v>209</v>
      </c>
      <c r="BG254" s="162">
        <f>IF(N254="zákl. prenesená",J254,0)</f>
        <v>0</v>
      </c>
      <c r="BH254" s="162">
        <f>IF(N254="zníž. prenesená",J254,0)</f>
        <v>0</v>
      </c>
      <c r="BI254" s="162">
        <f>IF(N254="nulová",J254,0)</f>
        <v>0</v>
      </c>
      <c r="BJ254" s="14" t="s">
        <v>83</v>
      </c>
      <c r="BK254" s="162">
        <f>ROUND(I254*H254,2)</f>
        <v>209</v>
      </c>
      <c r="BL254" s="14" t="s">
        <v>233</v>
      </c>
      <c r="BM254" s="161" t="s">
        <v>726</v>
      </c>
    </row>
    <row r="255" spans="1:65" s="2" customFormat="1" ht="16.5" customHeight="1">
      <c r="A255" s="26"/>
      <c r="B255" s="149"/>
      <c r="C255" s="150" t="s">
        <v>727</v>
      </c>
      <c r="D255" s="150" t="s">
        <v>229</v>
      </c>
      <c r="E255" s="151" t="s">
        <v>1670</v>
      </c>
      <c r="F255" s="152" t="s">
        <v>1671</v>
      </c>
      <c r="G255" s="153" t="s">
        <v>1511</v>
      </c>
      <c r="H255" s="154">
        <v>1</v>
      </c>
      <c r="I255" s="155">
        <v>165</v>
      </c>
      <c r="J255" s="155">
        <f>ROUND(I255*H255,2)</f>
        <v>165</v>
      </c>
      <c r="K255" s="156"/>
      <c r="L255" s="27"/>
      <c r="M255" s="157" t="s">
        <v>1</v>
      </c>
      <c r="N255" s="158" t="s">
        <v>37</v>
      </c>
      <c r="O255" s="159">
        <v>0</v>
      </c>
      <c r="P255" s="159">
        <f>O255*H255</f>
        <v>0</v>
      </c>
      <c r="Q255" s="159">
        <v>0</v>
      </c>
      <c r="R255" s="159">
        <f>Q255*H255</f>
        <v>0</v>
      </c>
      <c r="S255" s="159">
        <v>0</v>
      </c>
      <c r="T255" s="160">
        <f>S255*H255</f>
        <v>0</v>
      </c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R255" s="161" t="s">
        <v>233</v>
      </c>
      <c r="AT255" s="161" t="s">
        <v>229</v>
      </c>
      <c r="AU255" s="161" t="s">
        <v>78</v>
      </c>
      <c r="AY255" s="14" t="s">
        <v>226</v>
      </c>
      <c r="BE255" s="162">
        <f>IF(N255="základná",J255,0)</f>
        <v>0</v>
      </c>
      <c r="BF255" s="162">
        <f>IF(N255="znížená",J255,0)</f>
        <v>165</v>
      </c>
      <c r="BG255" s="162">
        <f>IF(N255="zákl. prenesená",J255,0)</f>
        <v>0</v>
      </c>
      <c r="BH255" s="162">
        <f>IF(N255="zníž. prenesená",J255,0)</f>
        <v>0</v>
      </c>
      <c r="BI255" s="162">
        <f>IF(N255="nulová",J255,0)</f>
        <v>0</v>
      </c>
      <c r="BJ255" s="14" t="s">
        <v>83</v>
      </c>
      <c r="BK255" s="162">
        <f>ROUND(I255*H255,2)</f>
        <v>165</v>
      </c>
      <c r="BL255" s="14" t="s">
        <v>233</v>
      </c>
      <c r="BM255" s="161" t="s">
        <v>730</v>
      </c>
    </row>
    <row r="256" spans="1:65" s="2" customFormat="1" ht="16.5" customHeight="1">
      <c r="A256" s="26"/>
      <c r="B256" s="149"/>
      <c r="C256" s="150" t="s">
        <v>523</v>
      </c>
      <c r="D256" s="150" t="s">
        <v>229</v>
      </c>
      <c r="E256" s="151" t="s">
        <v>1672</v>
      </c>
      <c r="F256" s="152" t="s">
        <v>1673</v>
      </c>
      <c r="G256" s="153" t="s">
        <v>1511</v>
      </c>
      <c r="H256" s="154">
        <v>1</v>
      </c>
      <c r="I256" s="155">
        <v>275</v>
      </c>
      <c r="J256" s="155">
        <f>ROUND(I256*H256,2)</f>
        <v>275</v>
      </c>
      <c r="K256" s="156"/>
      <c r="L256" s="27"/>
      <c r="M256" s="157" t="s">
        <v>1</v>
      </c>
      <c r="N256" s="158" t="s">
        <v>37</v>
      </c>
      <c r="O256" s="159">
        <v>0</v>
      </c>
      <c r="P256" s="159">
        <f>O256*H256</f>
        <v>0</v>
      </c>
      <c r="Q256" s="159">
        <v>0</v>
      </c>
      <c r="R256" s="159">
        <f>Q256*H256</f>
        <v>0</v>
      </c>
      <c r="S256" s="159">
        <v>0</v>
      </c>
      <c r="T256" s="160">
        <f>S256*H256</f>
        <v>0</v>
      </c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R256" s="161" t="s">
        <v>233</v>
      </c>
      <c r="AT256" s="161" t="s">
        <v>229</v>
      </c>
      <c r="AU256" s="161" t="s">
        <v>78</v>
      </c>
      <c r="AY256" s="14" t="s">
        <v>226</v>
      </c>
      <c r="BE256" s="162">
        <f>IF(N256="základná",J256,0)</f>
        <v>0</v>
      </c>
      <c r="BF256" s="162">
        <f>IF(N256="znížená",J256,0)</f>
        <v>275</v>
      </c>
      <c r="BG256" s="162">
        <f>IF(N256="zákl. prenesená",J256,0)</f>
        <v>0</v>
      </c>
      <c r="BH256" s="162">
        <f>IF(N256="zníž. prenesená",J256,0)</f>
        <v>0</v>
      </c>
      <c r="BI256" s="162">
        <f>IF(N256="nulová",J256,0)</f>
        <v>0</v>
      </c>
      <c r="BJ256" s="14" t="s">
        <v>83</v>
      </c>
      <c r="BK256" s="162">
        <f>ROUND(I256*H256,2)</f>
        <v>275</v>
      </c>
      <c r="BL256" s="14" t="s">
        <v>233</v>
      </c>
      <c r="BM256" s="161" t="s">
        <v>733</v>
      </c>
    </row>
    <row r="257" spans="1:65" s="2" customFormat="1" ht="16.5" customHeight="1">
      <c r="A257" s="26"/>
      <c r="B257" s="149"/>
      <c r="C257" s="150" t="s">
        <v>734</v>
      </c>
      <c r="D257" s="150" t="s">
        <v>229</v>
      </c>
      <c r="E257" s="151" t="s">
        <v>1674</v>
      </c>
      <c r="F257" s="152" t="s">
        <v>1675</v>
      </c>
      <c r="G257" s="153" t="s">
        <v>1511</v>
      </c>
      <c r="H257" s="154">
        <v>1</v>
      </c>
      <c r="I257" s="155">
        <v>55</v>
      </c>
      <c r="J257" s="155">
        <f>ROUND(I257*H257,2)</f>
        <v>55</v>
      </c>
      <c r="K257" s="156"/>
      <c r="L257" s="27"/>
      <c r="M257" s="163" t="s">
        <v>1</v>
      </c>
      <c r="N257" s="164" t="s">
        <v>37</v>
      </c>
      <c r="O257" s="165">
        <v>0</v>
      </c>
      <c r="P257" s="165">
        <f>O257*H257</f>
        <v>0</v>
      </c>
      <c r="Q257" s="165">
        <v>0</v>
      </c>
      <c r="R257" s="165">
        <f>Q257*H257</f>
        <v>0</v>
      </c>
      <c r="S257" s="165">
        <v>0</v>
      </c>
      <c r="T257" s="166">
        <f>S257*H257</f>
        <v>0</v>
      </c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R257" s="161" t="s">
        <v>233</v>
      </c>
      <c r="AT257" s="161" t="s">
        <v>229</v>
      </c>
      <c r="AU257" s="161" t="s">
        <v>78</v>
      </c>
      <c r="AY257" s="14" t="s">
        <v>226</v>
      </c>
      <c r="BE257" s="162">
        <f>IF(N257="základná",J257,0)</f>
        <v>0</v>
      </c>
      <c r="BF257" s="162">
        <f>IF(N257="znížená",J257,0)</f>
        <v>55</v>
      </c>
      <c r="BG257" s="162">
        <f>IF(N257="zákl. prenesená",J257,0)</f>
        <v>0</v>
      </c>
      <c r="BH257" s="162">
        <f>IF(N257="zníž. prenesená",J257,0)</f>
        <v>0</v>
      </c>
      <c r="BI257" s="162">
        <f>IF(N257="nulová",J257,0)</f>
        <v>0</v>
      </c>
      <c r="BJ257" s="14" t="s">
        <v>83</v>
      </c>
      <c r="BK257" s="162">
        <f>ROUND(I257*H257,2)</f>
        <v>55</v>
      </c>
      <c r="BL257" s="14" t="s">
        <v>233</v>
      </c>
      <c r="BM257" s="161" t="s">
        <v>737</v>
      </c>
    </row>
    <row r="258" spans="1:65" s="2" customFormat="1" ht="6.95" customHeight="1">
      <c r="A258" s="26"/>
      <c r="B258" s="44"/>
      <c r="C258" s="45"/>
      <c r="D258" s="45"/>
      <c r="E258" s="45"/>
      <c r="F258" s="45"/>
      <c r="G258" s="45"/>
      <c r="H258" s="45"/>
      <c r="I258" s="45"/>
      <c r="J258" s="45"/>
      <c r="K258" s="45"/>
      <c r="L258" s="27"/>
      <c r="M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</row>
    <row r="260" spans="1:65">
      <c r="H260" s="179"/>
    </row>
    <row r="261" spans="1:65">
      <c r="H261" s="179"/>
    </row>
  </sheetData>
  <autoFilter ref="C130:K257" xr:uid="{00000000-0009-0000-0000-000005000000}"/>
  <mergeCells count="14">
    <mergeCell ref="E121:H121"/>
    <mergeCell ref="E119:H119"/>
    <mergeCell ref="E123:H123"/>
    <mergeCell ref="L2:V2"/>
    <mergeCell ref="E85:H85"/>
    <mergeCell ref="E89:H89"/>
    <mergeCell ref="E87:H87"/>
    <mergeCell ref="E91:H91"/>
    <mergeCell ref="E117:H117"/>
    <mergeCell ref="E7:H7"/>
    <mergeCell ref="E11:H11"/>
    <mergeCell ref="E9:H9"/>
    <mergeCell ref="E13:H13"/>
    <mergeCell ref="E31:H3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M154"/>
  <sheetViews>
    <sheetView showGridLines="0" topLeftCell="A132" workbookViewId="0">
      <selection activeCell="I153" sqref="I153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107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ht="12.75">
      <c r="B8" s="17"/>
      <c r="D8" s="23" t="s">
        <v>192</v>
      </c>
      <c r="L8" s="17"/>
    </row>
    <row r="9" spans="1:46" s="1" customFormat="1" ht="16.5" customHeight="1">
      <c r="B9" s="17"/>
      <c r="E9" s="224" t="s">
        <v>193</v>
      </c>
      <c r="F9" s="206"/>
      <c r="G9" s="206"/>
      <c r="H9" s="206"/>
      <c r="L9" s="17"/>
    </row>
    <row r="10" spans="1:46" s="1" customFormat="1" ht="12" customHeight="1">
      <c r="B10" s="17"/>
      <c r="D10" s="23" t="s">
        <v>194</v>
      </c>
      <c r="L10" s="17"/>
    </row>
    <row r="11" spans="1:46" s="2" customFormat="1" ht="16.5" customHeight="1">
      <c r="A11" s="26"/>
      <c r="B11" s="27"/>
      <c r="C11" s="26"/>
      <c r="D11" s="26"/>
      <c r="E11" s="222" t="s">
        <v>1676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ht="12" customHeight="1">
      <c r="A12" s="26"/>
      <c r="B12" s="27"/>
      <c r="C12" s="26"/>
      <c r="D12" s="23" t="s">
        <v>196</v>
      </c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6.5" customHeight="1">
      <c r="A13" s="26"/>
      <c r="B13" s="27"/>
      <c r="C13" s="26"/>
      <c r="D13" s="26"/>
      <c r="E13" s="189" t="s">
        <v>1677</v>
      </c>
      <c r="F13" s="223"/>
      <c r="G13" s="223"/>
      <c r="H13" s="223"/>
      <c r="I13" s="26"/>
      <c r="J13" s="26"/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>
      <c r="A14" s="26"/>
      <c r="B14" s="27"/>
      <c r="C14" s="26"/>
      <c r="D14" s="26"/>
      <c r="E14" s="26"/>
      <c r="F14" s="26"/>
      <c r="G14" s="26"/>
      <c r="H14" s="26"/>
      <c r="I14" s="26"/>
      <c r="J14" s="26"/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2" customHeight="1">
      <c r="A15" s="26"/>
      <c r="B15" s="27"/>
      <c r="C15" s="26"/>
      <c r="D15" s="23" t="s">
        <v>14</v>
      </c>
      <c r="E15" s="26"/>
      <c r="F15" s="21" t="s">
        <v>1</v>
      </c>
      <c r="G15" s="26"/>
      <c r="H15" s="26"/>
      <c r="I15" s="23" t="s">
        <v>15</v>
      </c>
      <c r="J15" s="21" t="s">
        <v>1</v>
      </c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16</v>
      </c>
      <c r="E16" s="26"/>
      <c r="F16" s="21" t="s">
        <v>17</v>
      </c>
      <c r="G16" s="26"/>
      <c r="H16" s="26"/>
      <c r="I16" s="23" t="s">
        <v>18</v>
      </c>
      <c r="J16" s="52" t="str">
        <f>'Rekapitulácia stavby'!AN8</f>
        <v>12. 5. 2022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0.9" customHeight="1">
      <c r="A17" s="26"/>
      <c r="B17" s="27"/>
      <c r="C17" s="26"/>
      <c r="D17" s="26"/>
      <c r="E17" s="26"/>
      <c r="F17" s="26"/>
      <c r="G17" s="26"/>
      <c r="H17" s="26"/>
      <c r="I17" s="26"/>
      <c r="J17" s="26"/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12" customHeight="1">
      <c r="A18" s="26"/>
      <c r="B18" s="27"/>
      <c r="C18" s="26"/>
      <c r="D18" s="23" t="s">
        <v>20</v>
      </c>
      <c r="E18" s="26"/>
      <c r="F18" s="26"/>
      <c r="G18" s="26"/>
      <c r="H18" s="26"/>
      <c r="I18" s="23" t="s">
        <v>21</v>
      </c>
      <c r="J18" s="21" t="s">
        <v>1</v>
      </c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8" customHeight="1">
      <c r="A19" s="26"/>
      <c r="B19" s="27"/>
      <c r="C19" s="26"/>
      <c r="D19" s="26"/>
      <c r="E19" s="21" t="s">
        <v>22</v>
      </c>
      <c r="F19" s="26"/>
      <c r="G19" s="26"/>
      <c r="H19" s="26"/>
      <c r="I19" s="23" t="s">
        <v>23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6.95" customHeight="1">
      <c r="A20" s="26"/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12" customHeight="1">
      <c r="A21" s="26"/>
      <c r="B21" s="27"/>
      <c r="C21" s="26"/>
      <c r="D21" s="23" t="s">
        <v>24</v>
      </c>
      <c r="E21" s="26"/>
      <c r="F21" s="26"/>
      <c r="G21" s="26"/>
      <c r="H21" s="26"/>
      <c r="I21" s="23" t="s">
        <v>21</v>
      </c>
      <c r="J21" s="21" t="s">
        <v>1</v>
      </c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8" customHeight="1">
      <c r="A22" s="26"/>
      <c r="B22" s="27"/>
      <c r="C22" s="26"/>
      <c r="D22" s="26"/>
      <c r="E22" s="21" t="s">
        <v>25</v>
      </c>
      <c r="F22" s="26"/>
      <c r="G22" s="26"/>
      <c r="H22" s="26"/>
      <c r="I22" s="23" t="s">
        <v>23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6.95" customHeight="1">
      <c r="A23" s="26"/>
      <c r="B23" s="27"/>
      <c r="C23" s="26"/>
      <c r="D23" s="26"/>
      <c r="E23" s="26"/>
      <c r="F23" s="26"/>
      <c r="G23" s="26"/>
      <c r="H23" s="26"/>
      <c r="I23" s="26"/>
      <c r="J23" s="26"/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12" customHeight="1">
      <c r="A24" s="26"/>
      <c r="B24" s="27"/>
      <c r="C24" s="26"/>
      <c r="D24" s="23" t="s">
        <v>26</v>
      </c>
      <c r="E24" s="26"/>
      <c r="F24" s="26"/>
      <c r="G24" s="26"/>
      <c r="H24" s="26"/>
      <c r="I24" s="23" t="s">
        <v>21</v>
      </c>
      <c r="J24" s="21" t="str">
        <f>IF('Rekapitulácia stavby'!AN16="","",'Rekapitulácia stavby'!AN16)</f>
        <v/>
      </c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8" customHeight="1">
      <c r="A25" s="26"/>
      <c r="B25" s="27"/>
      <c r="C25" s="26"/>
      <c r="D25" s="26"/>
      <c r="E25" s="21" t="str">
        <f>IF('Rekapitulácia stavby'!E17="","",'Rekapitulácia stavby'!E17)</f>
        <v xml:space="preserve"> </v>
      </c>
      <c r="F25" s="26"/>
      <c r="G25" s="26"/>
      <c r="H25" s="26"/>
      <c r="I25" s="23" t="s">
        <v>23</v>
      </c>
      <c r="J25" s="21" t="str">
        <f>IF('Rekapitulácia stavby'!AN17="","",'Rekapitulácia stavby'!AN17)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6.95" customHeight="1">
      <c r="A26" s="26"/>
      <c r="B26" s="27"/>
      <c r="C26" s="26"/>
      <c r="D26" s="26"/>
      <c r="E26" s="26"/>
      <c r="F26" s="26"/>
      <c r="G26" s="26"/>
      <c r="H26" s="26"/>
      <c r="I26" s="26"/>
      <c r="J26" s="26"/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12" customHeight="1">
      <c r="A27" s="26"/>
      <c r="B27" s="27"/>
      <c r="C27" s="26"/>
      <c r="D27" s="23" t="s">
        <v>29</v>
      </c>
      <c r="E27" s="26"/>
      <c r="F27" s="26"/>
      <c r="G27" s="26"/>
      <c r="H27" s="26"/>
      <c r="I27" s="23" t="s">
        <v>21</v>
      </c>
      <c r="J27" s="21" t="str">
        <f>IF('Rekapitulácia stavby'!AN19="","",'Rekapitulácia stavby'!AN19)</f>
        <v/>
      </c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8" customHeight="1">
      <c r="A28" s="26"/>
      <c r="B28" s="27"/>
      <c r="C28" s="26"/>
      <c r="D28" s="26"/>
      <c r="E28" s="21" t="str">
        <f>IF('Rekapitulácia stavby'!E20="","",'Rekapitulácia stavby'!E20)</f>
        <v xml:space="preserve"> </v>
      </c>
      <c r="F28" s="26"/>
      <c r="G28" s="26"/>
      <c r="H28" s="26"/>
      <c r="I28" s="23" t="s">
        <v>23</v>
      </c>
      <c r="J28" s="21" t="str">
        <f>IF('Rekapitulácia stavby'!AN20="","",'Rekapitulácia stavby'!AN20)</f>
        <v/>
      </c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2" customFormat="1" ht="6.95" customHeight="1">
      <c r="A29" s="26"/>
      <c r="B29" s="27"/>
      <c r="C29" s="26"/>
      <c r="D29" s="26"/>
      <c r="E29" s="26"/>
      <c r="F29" s="26"/>
      <c r="G29" s="26"/>
      <c r="H29" s="26"/>
      <c r="I29" s="26"/>
      <c r="J29" s="26"/>
      <c r="K29" s="26"/>
      <c r="L29" s="39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</row>
    <row r="30" spans="1:31" s="2" customFormat="1" ht="12" customHeight="1">
      <c r="A30" s="26"/>
      <c r="B30" s="27"/>
      <c r="C30" s="26"/>
      <c r="D30" s="23" t="s">
        <v>30</v>
      </c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8" customFormat="1" ht="16.5" customHeight="1">
      <c r="A31" s="98"/>
      <c r="B31" s="99"/>
      <c r="C31" s="98"/>
      <c r="D31" s="98"/>
      <c r="E31" s="218" t="s">
        <v>1</v>
      </c>
      <c r="F31" s="218"/>
      <c r="G31" s="218"/>
      <c r="H31" s="218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6.95" customHeight="1">
      <c r="A32" s="26"/>
      <c r="B32" s="27"/>
      <c r="C32" s="26"/>
      <c r="D32" s="26"/>
      <c r="E32" s="26"/>
      <c r="F32" s="26"/>
      <c r="G32" s="26"/>
      <c r="H32" s="26"/>
      <c r="I32" s="26"/>
      <c r="J32" s="26"/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25.35" customHeight="1">
      <c r="A34" s="26"/>
      <c r="B34" s="27"/>
      <c r="C34" s="26"/>
      <c r="D34" s="101" t="s">
        <v>31</v>
      </c>
      <c r="E34" s="26"/>
      <c r="F34" s="26"/>
      <c r="G34" s="26"/>
      <c r="H34" s="26"/>
      <c r="I34" s="26"/>
      <c r="J34" s="68">
        <f>ROUND(J130, 2)</f>
        <v>3989.24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6.95" customHeight="1">
      <c r="A35" s="26"/>
      <c r="B35" s="27"/>
      <c r="C35" s="26"/>
      <c r="D35" s="63"/>
      <c r="E35" s="63"/>
      <c r="F35" s="63"/>
      <c r="G35" s="63"/>
      <c r="H35" s="63"/>
      <c r="I35" s="63"/>
      <c r="J35" s="63"/>
      <c r="K35" s="63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26"/>
      <c r="F36" s="30" t="s">
        <v>33</v>
      </c>
      <c r="G36" s="26"/>
      <c r="H36" s="26"/>
      <c r="I36" s="30" t="s">
        <v>32</v>
      </c>
      <c r="J36" s="30" t="s">
        <v>34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customHeight="1">
      <c r="A37" s="26"/>
      <c r="B37" s="27"/>
      <c r="C37" s="26"/>
      <c r="D37" s="97" t="s">
        <v>35</v>
      </c>
      <c r="E37" s="32" t="s">
        <v>36</v>
      </c>
      <c r="F37" s="102">
        <f>ROUND((SUM(BE130:BE150)),  2)</f>
        <v>0</v>
      </c>
      <c r="G37" s="103"/>
      <c r="H37" s="103"/>
      <c r="I37" s="104">
        <v>0.2</v>
      </c>
      <c r="J37" s="102">
        <f>ROUND(((SUM(BE130:BE150))*I37),  2)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customHeight="1">
      <c r="A38" s="26"/>
      <c r="B38" s="27"/>
      <c r="C38" s="26"/>
      <c r="D38" s="26"/>
      <c r="E38" s="32" t="s">
        <v>37</v>
      </c>
      <c r="F38" s="105">
        <f>ROUND((SUM(BF130:BF150)),  2)</f>
        <v>3989.24</v>
      </c>
      <c r="G38" s="26"/>
      <c r="H38" s="26"/>
      <c r="I38" s="106">
        <v>0.2</v>
      </c>
      <c r="J38" s="105">
        <f>ROUND(((SUM(BF130:BF150))*I38),  2)</f>
        <v>797.85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23" t="s">
        <v>38</v>
      </c>
      <c r="F39" s="105">
        <f>ROUND((SUM(BG130:BG150)),  2)</f>
        <v>0</v>
      </c>
      <c r="G39" s="26"/>
      <c r="H39" s="26"/>
      <c r="I39" s="106">
        <v>0.2</v>
      </c>
      <c r="J39" s="105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14.45" hidden="1" customHeight="1">
      <c r="A40" s="26"/>
      <c r="B40" s="27"/>
      <c r="C40" s="26"/>
      <c r="D40" s="26"/>
      <c r="E40" s="23" t="s">
        <v>39</v>
      </c>
      <c r="F40" s="105">
        <f>ROUND((SUM(BH130:BH150)),  2)</f>
        <v>0</v>
      </c>
      <c r="G40" s="26"/>
      <c r="H40" s="26"/>
      <c r="I40" s="106">
        <v>0.2</v>
      </c>
      <c r="J40" s="105">
        <f>0</f>
        <v>0</v>
      </c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14.45" hidden="1" customHeight="1">
      <c r="A41" s="26"/>
      <c r="B41" s="27"/>
      <c r="C41" s="26"/>
      <c r="D41" s="26"/>
      <c r="E41" s="32" t="s">
        <v>40</v>
      </c>
      <c r="F41" s="102">
        <f>ROUND((SUM(BI130:BI150)),  2)</f>
        <v>0</v>
      </c>
      <c r="G41" s="103"/>
      <c r="H41" s="103"/>
      <c r="I41" s="104">
        <v>0</v>
      </c>
      <c r="J41" s="102">
        <f>0</f>
        <v>0</v>
      </c>
      <c r="K41" s="26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6.9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2" customFormat="1" ht="25.35" customHeight="1">
      <c r="A43" s="26"/>
      <c r="B43" s="27"/>
      <c r="C43" s="107"/>
      <c r="D43" s="108" t="s">
        <v>41</v>
      </c>
      <c r="E43" s="57"/>
      <c r="F43" s="57"/>
      <c r="G43" s="109" t="s">
        <v>42</v>
      </c>
      <c r="H43" s="110" t="s">
        <v>43</v>
      </c>
      <c r="I43" s="57"/>
      <c r="J43" s="111">
        <f>SUM(J34:J41)</f>
        <v>4787.09</v>
      </c>
      <c r="K43" s="112"/>
      <c r="L43" s="39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</row>
    <row r="44" spans="1:31" s="2" customFormat="1" ht="14.45" customHeight="1">
      <c r="A44" s="26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39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1" customFormat="1" ht="16.5" customHeight="1">
      <c r="B87" s="17"/>
      <c r="E87" s="224" t="s">
        <v>193</v>
      </c>
      <c r="F87" s="206"/>
      <c r="G87" s="206"/>
      <c r="H87" s="206"/>
      <c r="L87" s="17"/>
    </row>
    <row r="88" spans="1:31" s="1" customFormat="1" ht="12" customHeight="1">
      <c r="B88" s="17"/>
      <c r="C88" s="23" t="s">
        <v>194</v>
      </c>
      <c r="L88" s="17"/>
    </row>
    <row r="89" spans="1:31" s="2" customFormat="1" ht="16.5" customHeight="1">
      <c r="A89" s="26"/>
      <c r="B89" s="27"/>
      <c r="C89" s="26"/>
      <c r="D89" s="26"/>
      <c r="E89" s="222" t="s">
        <v>1676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12" customHeight="1">
      <c r="A90" s="26"/>
      <c r="B90" s="27"/>
      <c r="C90" s="23" t="s">
        <v>196</v>
      </c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6.5" customHeight="1">
      <c r="A91" s="26"/>
      <c r="B91" s="27"/>
      <c r="C91" s="26"/>
      <c r="D91" s="26"/>
      <c r="E91" s="189" t="str">
        <f>E13</f>
        <v xml:space="preserve">SO 01.1-NV - Búracie práce - ZS 1.NP </v>
      </c>
      <c r="F91" s="223"/>
      <c r="G91" s="223"/>
      <c r="H91" s="223"/>
      <c r="I91" s="26"/>
      <c r="J91" s="26"/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2" customHeight="1">
      <c r="A93" s="26"/>
      <c r="B93" s="27"/>
      <c r="C93" s="23" t="s">
        <v>16</v>
      </c>
      <c r="D93" s="26"/>
      <c r="E93" s="26"/>
      <c r="F93" s="21" t="str">
        <f>F16</f>
        <v>kú: Jelka,p.č.:1174/1,4,24,25</v>
      </c>
      <c r="G93" s="26"/>
      <c r="H93" s="26"/>
      <c r="I93" s="23" t="s">
        <v>18</v>
      </c>
      <c r="J93" s="52" t="str">
        <f>IF(J16="","",J16)</f>
        <v>12. 5. 2022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6.95" customHeight="1">
      <c r="A94" s="26"/>
      <c r="B94" s="27"/>
      <c r="C94" s="26"/>
      <c r="D94" s="26"/>
      <c r="E94" s="26"/>
      <c r="F94" s="26"/>
      <c r="G94" s="26"/>
      <c r="H94" s="26"/>
      <c r="I94" s="26"/>
      <c r="J94" s="26"/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5.2" customHeight="1">
      <c r="A95" s="26"/>
      <c r="B95" s="27"/>
      <c r="C95" s="23" t="s">
        <v>20</v>
      </c>
      <c r="D95" s="26"/>
      <c r="E95" s="26"/>
      <c r="F95" s="21" t="str">
        <f>E19</f>
        <v>Obec Jelka, Mierová 959/17, 925 23 Jelka</v>
      </c>
      <c r="G95" s="26"/>
      <c r="H95" s="26"/>
      <c r="I95" s="23" t="s">
        <v>26</v>
      </c>
      <c r="J95" s="24" t="str">
        <f>E25</f>
        <v xml:space="preserve"> </v>
      </c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15.2" customHeight="1">
      <c r="A96" s="26"/>
      <c r="B96" s="27"/>
      <c r="C96" s="23" t="s">
        <v>24</v>
      </c>
      <c r="D96" s="26"/>
      <c r="E96" s="26"/>
      <c r="F96" s="21" t="str">
        <f>IF(E22="","",E22)</f>
        <v>BALA, a.s., Veľká Budafa 66, 930 34 Holice</v>
      </c>
      <c r="G96" s="26"/>
      <c r="H96" s="26"/>
      <c r="I96" s="23" t="s">
        <v>29</v>
      </c>
      <c r="J96" s="24" t="str">
        <f>E28</f>
        <v xml:space="preserve"> </v>
      </c>
      <c r="K96" s="26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9.25" customHeight="1">
      <c r="A98" s="26"/>
      <c r="B98" s="27"/>
      <c r="C98" s="115" t="s">
        <v>199</v>
      </c>
      <c r="D98" s="107"/>
      <c r="E98" s="107"/>
      <c r="F98" s="107"/>
      <c r="G98" s="107"/>
      <c r="H98" s="107"/>
      <c r="I98" s="107"/>
      <c r="J98" s="116" t="s">
        <v>200</v>
      </c>
      <c r="K98" s="107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47" s="2" customFormat="1" ht="10.35" customHeight="1">
      <c r="A99" s="26"/>
      <c r="B99" s="27"/>
      <c r="C99" s="26"/>
      <c r="D99" s="26"/>
      <c r="E99" s="26"/>
      <c r="F99" s="26"/>
      <c r="G99" s="26"/>
      <c r="H99" s="26"/>
      <c r="I99" s="26"/>
      <c r="J99" s="26"/>
      <c r="K99" s="26"/>
      <c r="L99" s="39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</row>
    <row r="100" spans="1:47" s="2" customFormat="1" ht="22.9" customHeight="1">
      <c r="A100" s="26"/>
      <c r="B100" s="27"/>
      <c r="C100" s="117" t="s">
        <v>201</v>
      </c>
      <c r="D100" s="26"/>
      <c r="E100" s="26"/>
      <c r="F100" s="26"/>
      <c r="G100" s="26"/>
      <c r="H100" s="26"/>
      <c r="I100" s="26"/>
      <c r="J100" s="68">
        <f>J130</f>
        <v>3989.24</v>
      </c>
      <c r="K100" s="26"/>
      <c r="L100" s="39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U100" s="14" t="s">
        <v>202</v>
      </c>
    </row>
    <row r="101" spans="1:47" s="9" customFormat="1" ht="24.95" customHeight="1">
      <c r="B101" s="118"/>
      <c r="D101" s="119" t="s">
        <v>203</v>
      </c>
      <c r="E101" s="120"/>
      <c r="F101" s="120"/>
      <c r="G101" s="120"/>
      <c r="H101" s="120"/>
      <c r="I101" s="120"/>
      <c r="J101" s="121">
        <f>J131</f>
        <v>3892.5299999999997</v>
      </c>
      <c r="L101" s="118"/>
    </row>
    <row r="102" spans="1:47" s="10" customFormat="1" ht="19.899999999999999" customHeight="1">
      <c r="B102" s="122"/>
      <c r="D102" s="123" t="s">
        <v>204</v>
      </c>
      <c r="E102" s="124"/>
      <c r="F102" s="124"/>
      <c r="G102" s="124"/>
      <c r="H102" s="124"/>
      <c r="I102" s="124"/>
      <c r="J102" s="125">
        <f>J132</f>
        <v>1122.19</v>
      </c>
      <c r="L102" s="122"/>
    </row>
    <row r="103" spans="1:47" s="10" customFormat="1" ht="19.899999999999999" customHeight="1">
      <c r="B103" s="122"/>
      <c r="D103" s="123" t="s">
        <v>205</v>
      </c>
      <c r="E103" s="124"/>
      <c r="F103" s="124"/>
      <c r="G103" s="124"/>
      <c r="H103" s="124"/>
      <c r="I103" s="124"/>
      <c r="J103" s="125">
        <f>J142</f>
        <v>2059.81</v>
      </c>
      <c r="L103" s="122"/>
    </row>
    <row r="104" spans="1:47" s="10" customFormat="1" ht="19.899999999999999" customHeight="1">
      <c r="B104" s="122"/>
      <c r="D104" s="123" t="s">
        <v>206</v>
      </c>
      <c r="E104" s="124"/>
      <c r="F104" s="124"/>
      <c r="G104" s="124"/>
      <c r="H104" s="124"/>
      <c r="I104" s="124"/>
      <c r="J104" s="125">
        <f>J146</f>
        <v>710.53</v>
      </c>
      <c r="L104" s="122"/>
    </row>
    <row r="105" spans="1:47" s="9" customFormat="1" ht="24.95" customHeight="1">
      <c r="B105" s="118"/>
      <c r="D105" s="119" t="s">
        <v>207</v>
      </c>
      <c r="E105" s="120"/>
      <c r="F105" s="120"/>
      <c r="G105" s="120"/>
      <c r="H105" s="120"/>
      <c r="I105" s="120"/>
      <c r="J105" s="121">
        <f>J148</f>
        <v>96.71</v>
      </c>
      <c r="L105" s="118"/>
    </row>
    <row r="106" spans="1:47" s="10" customFormat="1" ht="19.899999999999999" customHeight="1">
      <c r="B106" s="122"/>
      <c r="D106" s="123" t="s">
        <v>209</v>
      </c>
      <c r="E106" s="124"/>
      <c r="F106" s="124"/>
      <c r="G106" s="124"/>
      <c r="H106" s="124"/>
      <c r="I106" s="124"/>
      <c r="J106" s="125">
        <f>J149</f>
        <v>96.71</v>
      </c>
      <c r="L106" s="122"/>
    </row>
    <row r="107" spans="1:47" s="2" customFormat="1" ht="21.75" customHeight="1">
      <c r="A107" s="26"/>
      <c r="B107" s="27"/>
      <c r="C107" s="26"/>
      <c r="D107" s="26"/>
      <c r="E107" s="26"/>
      <c r="F107" s="26"/>
      <c r="G107" s="26"/>
      <c r="H107" s="26"/>
      <c r="I107" s="26"/>
      <c r="J107" s="26"/>
      <c r="K107" s="26"/>
      <c r="L107" s="39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</row>
    <row r="108" spans="1:47" s="2" customFormat="1" ht="6.95" customHeight="1">
      <c r="A108" s="26"/>
      <c r="B108" s="44"/>
      <c r="C108" s="45"/>
      <c r="D108" s="45"/>
      <c r="E108" s="45"/>
      <c r="F108" s="45"/>
      <c r="G108" s="45"/>
      <c r="H108" s="45"/>
      <c r="I108" s="45"/>
      <c r="J108" s="45"/>
      <c r="K108" s="45"/>
      <c r="L108" s="39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</row>
    <row r="112" spans="1:47" s="2" customFormat="1" ht="6.95" customHeight="1">
      <c r="A112" s="26"/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31" s="2" customFormat="1" ht="24.95" customHeight="1">
      <c r="A113" s="26"/>
      <c r="B113" s="27"/>
      <c r="C113" s="18" t="s">
        <v>212</v>
      </c>
      <c r="D113" s="26"/>
      <c r="E113" s="26"/>
      <c r="F113" s="26"/>
      <c r="G113" s="26"/>
      <c r="H113" s="26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31" s="2" customFormat="1" ht="6.95" customHeight="1">
      <c r="A114" s="26"/>
      <c r="B114" s="27"/>
      <c r="C114" s="26"/>
      <c r="D114" s="26"/>
      <c r="E114" s="26"/>
      <c r="F114" s="26"/>
      <c r="G114" s="26"/>
      <c r="H114" s="26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31" s="2" customFormat="1" ht="12" customHeight="1">
      <c r="A115" s="26"/>
      <c r="B115" s="27"/>
      <c r="C115" s="23" t="s">
        <v>12</v>
      </c>
      <c r="D115" s="26"/>
      <c r="E115" s="26"/>
      <c r="F115" s="26"/>
      <c r="G115" s="26"/>
      <c r="H115" s="26"/>
      <c r="I115" s="26"/>
      <c r="J115" s="26"/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31" s="2" customFormat="1" ht="16.5" customHeight="1">
      <c r="A116" s="26"/>
      <c r="B116" s="27"/>
      <c r="C116" s="26"/>
      <c r="D116" s="26"/>
      <c r="E116" s="224" t="str">
        <f>E7</f>
        <v>Prestavba budov zdravotného strediska</v>
      </c>
      <c r="F116" s="225"/>
      <c r="G116" s="225"/>
      <c r="H116" s="225"/>
      <c r="I116" s="26"/>
      <c r="J116" s="26"/>
      <c r="K116" s="26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31" s="1" customFormat="1" ht="12" customHeight="1">
      <c r="B117" s="17"/>
      <c r="C117" s="23" t="s">
        <v>192</v>
      </c>
      <c r="L117" s="17"/>
    </row>
    <row r="118" spans="1:31" s="1" customFormat="1" ht="16.5" customHeight="1">
      <c r="B118" s="17"/>
      <c r="E118" s="224" t="s">
        <v>193</v>
      </c>
      <c r="F118" s="206"/>
      <c r="G118" s="206"/>
      <c r="H118" s="206"/>
      <c r="L118" s="17"/>
    </row>
    <row r="119" spans="1:31" s="1" customFormat="1" ht="12" customHeight="1">
      <c r="B119" s="17"/>
      <c r="C119" s="23" t="s">
        <v>194</v>
      </c>
      <c r="L119" s="17"/>
    </row>
    <row r="120" spans="1:31" s="2" customFormat="1" ht="16.5" customHeight="1">
      <c r="A120" s="26"/>
      <c r="B120" s="27"/>
      <c r="C120" s="26"/>
      <c r="D120" s="26"/>
      <c r="E120" s="222" t="s">
        <v>1676</v>
      </c>
      <c r="F120" s="223"/>
      <c r="G120" s="223"/>
      <c r="H120" s="223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31" s="2" customFormat="1" ht="12" customHeight="1">
      <c r="A121" s="26"/>
      <c r="B121" s="27"/>
      <c r="C121" s="23" t="s">
        <v>196</v>
      </c>
      <c r="D121" s="26"/>
      <c r="E121" s="26"/>
      <c r="F121" s="26"/>
      <c r="G121" s="26"/>
      <c r="H121" s="26"/>
      <c r="I121" s="26"/>
      <c r="J121" s="26"/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31" s="2" customFormat="1" ht="16.5" customHeight="1">
      <c r="A122" s="26"/>
      <c r="B122" s="27"/>
      <c r="C122" s="26"/>
      <c r="D122" s="26"/>
      <c r="E122" s="189" t="str">
        <f>E13</f>
        <v xml:space="preserve">SO 01.1-NV - Búracie práce - ZS 1.NP </v>
      </c>
      <c r="F122" s="223"/>
      <c r="G122" s="223"/>
      <c r="H122" s="223"/>
      <c r="I122" s="26"/>
      <c r="J122" s="26"/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31" s="2" customFormat="1" ht="6.95" customHeight="1">
      <c r="A123" s="26"/>
      <c r="B123" s="27"/>
      <c r="C123" s="26"/>
      <c r="D123" s="26"/>
      <c r="E123" s="26"/>
      <c r="F123" s="26"/>
      <c r="G123" s="26"/>
      <c r="H123" s="26"/>
      <c r="I123" s="26"/>
      <c r="J123" s="26"/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31" s="2" customFormat="1" ht="12" customHeight="1">
      <c r="A124" s="26"/>
      <c r="B124" s="27"/>
      <c r="C124" s="23" t="s">
        <v>16</v>
      </c>
      <c r="D124" s="26"/>
      <c r="E124" s="26"/>
      <c r="F124" s="21" t="str">
        <f>F16</f>
        <v>kú: Jelka,p.č.:1174/1,4,24,25</v>
      </c>
      <c r="G124" s="26"/>
      <c r="H124" s="26"/>
      <c r="I124" s="23" t="s">
        <v>18</v>
      </c>
      <c r="J124" s="52" t="str">
        <f>IF(J16="","",J16)</f>
        <v>12. 5. 2022</v>
      </c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31" s="2" customFormat="1" ht="6.95" customHeight="1">
      <c r="A125" s="26"/>
      <c r="B125" s="27"/>
      <c r="C125" s="26"/>
      <c r="D125" s="26"/>
      <c r="E125" s="26"/>
      <c r="F125" s="26"/>
      <c r="G125" s="26"/>
      <c r="H125" s="26"/>
      <c r="I125" s="26"/>
      <c r="J125" s="26"/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31" s="2" customFormat="1" ht="15.2" customHeight="1">
      <c r="A126" s="26"/>
      <c r="B126" s="27"/>
      <c r="C126" s="23" t="s">
        <v>20</v>
      </c>
      <c r="D126" s="26"/>
      <c r="E126" s="26"/>
      <c r="F126" s="21" t="str">
        <f>E19</f>
        <v>Obec Jelka, Mierová 959/17, 925 23 Jelka</v>
      </c>
      <c r="G126" s="26"/>
      <c r="H126" s="26"/>
      <c r="I126" s="23" t="s">
        <v>26</v>
      </c>
      <c r="J126" s="24" t="str">
        <f>E25</f>
        <v xml:space="preserve"> </v>
      </c>
      <c r="K126" s="26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31" s="2" customFormat="1" ht="15.2" customHeight="1">
      <c r="A127" s="26"/>
      <c r="B127" s="27"/>
      <c r="C127" s="23" t="s">
        <v>24</v>
      </c>
      <c r="D127" s="26"/>
      <c r="E127" s="26"/>
      <c r="F127" s="21" t="str">
        <f>IF(E22="","",E22)</f>
        <v>BALA, a.s., Veľká Budafa 66, 930 34 Holice</v>
      </c>
      <c r="G127" s="26"/>
      <c r="H127" s="26"/>
      <c r="I127" s="23" t="s">
        <v>29</v>
      </c>
      <c r="J127" s="24" t="str">
        <f>E28</f>
        <v xml:space="preserve"> </v>
      </c>
      <c r="K127" s="26"/>
      <c r="L127" s="39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</row>
    <row r="128" spans="1:31" s="2" customFormat="1" ht="10.35" customHeight="1">
      <c r="A128" s="26"/>
      <c r="B128" s="27"/>
      <c r="C128" s="26"/>
      <c r="D128" s="26"/>
      <c r="E128" s="26"/>
      <c r="F128" s="26"/>
      <c r="G128" s="26"/>
      <c r="H128" s="26"/>
      <c r="I128" s="26"/>
      <c r="J128" s="26"/>
      <c r="K128" s="26"/>
      <c r="L128" s="39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</row>
    <row r="129" spans="1:65" s="11" customFormat="1" ht="29.25" customHeight="1">
      <c r="A129" s="126"/>
      <c r="B129" s="127"/>
      <c r="C129" s="128" t="s">
        <v>213</v>
      </c>
      <c r="D129" s="129" t="s">
        <v>56</v>
      </c>
      <c r="E129" s="129" t="s">
        <v>52</v>
      </c>
      <c r="F129" s="129" t="s">
        <v>53</v>
      </c>
      <c r="G129" s="129" t="s">
        <v>214</v>
      </c>
      <c r="H129" s="129" t="s">
        <v>215</v>
      </c>
      <c r="I129" s="129" t="s">
        <v>216</v>
      </c>
      <c r="J129" s="130" t="s">
        <v>200</v>
      </c>
      <c r="K129" s="131" t="s">
        <v>217</v>
      </c>
      <c r="L129" s="132"/>
      <c r="M129" s="59" t="s">
        <v>1</v>
      </c>
      <c r="N129" s="60" t="s">
        <v>35</v>
      </c>
      <c r="O129" s="60" t="s">
        <v>218</v>
      </c>
      <c r="P129" s="60" t="s">
        <v>219</v>
      </c>
      <c r="Q129" s="60" t="s">
        <v>220</v>
      </c>
      <c r="R129" s="60" t="s">
        <v>221</v>
      </c>
      <c r="S129" s="60" t="s">
        <v>222</v>
      </c>
      <c r="T129" s="61" t="s">
        <v>223</v>
      </c>
      <c r="U129" s="126"/>
      <c r="V129" s="126"/>
      <c r="W129" s="126"/>
      <c r="X129" s="126"/>
      <c r="Y129" s="126"/>
      <c r="Z129" s="126"/>
      <c r="AA129" s="126"/>
      <c r="AB129" s="126"/>
      <c r="AC129" s="126"/>
      <c r="AD129" s="126"/>
      <c r="AE129" s="126"/>
    </row>
    <row r="130" spans="1:65" s="2" customFormat="1" ht="22.9" customHeight="1">
      <c r="A130" s="26"/>
      <c r="B130" s="27"/>
      <c r="C130" s="66" t="s">
        <v>201</v>
      </c>
      <c r="D130" s="26"/>
      <c r="E130" s="26"/>
      <c r="F130" s="26"/>
      <c r="G130" s="26"/>
      <c r="H130" s="26"/>
      <c r="I130" s="26"/>
      <c r="J130" s="133">
        <f>BK130</f>
        <v>3989.24</v>
      </c>
      <c r="K130" s="26"/>
      <c r="L130" s="27"/>
      <c r="M130" s="62"/>
      <c r="N130" s="53"/>
      <c r="O130" s="63"/>
      <c r="P130" s="134">
        <f>P131+P148</f>
        <v>0</v>
      </c>
      <c r="Q130" s="63"/>
      <c r="R130" s="134">
        <f>R131+R148</f>
        <v>0</v>
      </c>
      <c r="S130" s="63"/>
      <c r="T130" s="135">
        <f>T131+T148</f>
        <v>0</v>
      </c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T130" s="14" t="s">
        <v>70</v>
      </c>
      <c r="AU130" s="14" t="s">
        <v>202</v>
      </c>
      <c r="BK130" s="136">
        <f>BK131+BK148</f>
        <v>3989.24</v>
      </c>
    </row>
    <row r="131" spans="1:65" s="12" customFormat="1" ht="25.9" customHeight="1">
      <c r="B131" s="137"/>
      <c r="D131" s="138" t="s">
        <v>70</v>
      </c>
      <c r="E131" s="139" t="s">
        <v>224</v>
      </c>
      <c r="F131" s="139" t="s">
        <v>225</v>
      </c>
      <c r="J131" s="140">
        <f>BK131</f>
        <v>3892.5299999999997</v>
      </c>
      <c r="L131" s="137"/>
      <c r="M131" s="141"/>
      <c r="N131" s="142"/>
      <c r="O131" s="142"/>
      <c r="P131" s="143">
        <f>P132+P142+P146</f>
        <v>0</v>
      </c>
      <c r="Q131" s="142"/>
      <c r="R131" s="143">
        <f>R132+R142+R146</f>
        <v>0</v>
      </c>
      <c r="S131" s="142"/>
      <c r="T131" s="144">
        <f>T132+T142+T146</f>
        <v>0</v>
      </c>
      <c r="AR131" s="138" t="s">
        <v>78</v>
      </c>
      <c r="AT131" s="145" t="s">
        <v>70</v>
      </c>
      <c r="AU131" s="145" t="s">
        <v>71</v>
      </c>
      <c r="AY131" s="138" t="s">
        <v>226</v>
      </c>
      <c r="BK131" s="146">
        <f>BK132+BK142+BK146</f>
        <v>3892.5299999999997</v>
      </c>
    </row>
    <row r="132" spans="1:65" s="12" customFormat="1" ht="22.9" customHeight="1">
      <c r="B132" s="137"/>
      <c r="D132" s="138" t="s">
        <v>70</v>
      </c>
      <c r="E132" s="147" t="s">
        <v>227</v>
      </c>
      <c r="F132" s="147" t="s">
        <v>228</v>
      </c>
      <c r="J132" s="148">
        <f>BK132</f>
        <v>1122.19</v>
      </c>
      <c r="L132" s="137"/>
      <c r="M132" s="141"/>
      <c r="N132" s="142"/>
      <c r="O132" s="142"/>
      <c r="P132" s="143">
        <f>SUM(P133:P141)</f>
        <v>0</v>
      </c>
      <c r="Q132" s="142"/>
      <c r="R132" s="143">
        <f>SUM(R133:R141)</f>
        <v>0</v>
      </c>
      <c r="S132" s="142"/>
      <c r="T132" s="144">
        <f>SUM(T133:T141)</f>
        <v>0</v>
      </c>
      <c r="AR132" s="138" t="s">
        <v>78</v>
      </c>
      <c r="AT132" s="145" t="s">
        <v>70</v>
      </c>
      <c r="AU132" s="145" t="s">
        <v>78</v>
      </c>
      <c r="AY132" s="138" t="s">
        <v>226</v>
      </c>
      <c r="BK132" s="146">
        <f>SUM(BK133:BK141)</f>
        <v>1122.19</v>
      </c>
    </row>
    <row r="133" spans="1:65" s="2" customFormat="1" ht="37.9" customHeight="1">
      <c r="A133" s="26"/>
      <c r="B133" s="149"/>
      <c r="C133" s="150" t="s">
        <v>78</v>
      </c>
      <c r="D133" s="150" t="s">
        <v>229</v>
      </c>
      <c r="E133" s="151" t="s">
        <v>236</v>
      </c>
      <c r="F133" s="152" t="s">
        <v>237</v>
      </c>
      <c r="G133" s="153" t="s">
        <v>238</v>
      </c>
      <c r="H133" s="154">
        <v>439.88499999999999</v>
      </c>
      <c r="I133" s="155">
        <v>1.42</v>
      </c>
      <c r="J133" s="155">
        <f t="shared" ref="J133:J141" si="0">ROUND(I133*H133,2)</f>
        <v>624.64</v>
      </c>
      <c r="K133" s="156"/>
      <c r="L133" s="27"/>
      <c r="M133" s="157" t="s">
        <v>1</v>
      </c>
      <c r="N133" s="158" t="s">
        <v>37</v>
      </c>
      <c r="O133" s="159">
        <v>0</v>
      </c>
      <c r="P133" s="159">
        <f t="shared" ref="P133:P141" si="1">O133*H133</f>
        <v>0</v>
      </c>
      <c r="Q133" s="159">
        <v>0</v>
      </c>
      <c r="R133" s="159">
        <f t="shared" ref="R133:R141" si="2">Q133*H133</f>
        <v>0</v>
      </c>
      <c r="S133" s="159">
        <v>0</v>
      </c>
      <c r="T133" s="160">
        <f t="shared" ref="T133:T141" si="3">S133*H133</f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R133" s="161" t="s">
        <v>233</v>
      </c>
      <c r="AT133" s="161" t="s">
        <v>229</v>
      </c>
      <c r="AU133" s="161" t="s">
        <v>83</v>
      </c>
      <c r="AY133" s="14" t="s">
        <v>226</v>
      </c>
      <c r="BE133" s="162">
        <f t="shared" ref="BE133:BE141" si="4">IF(N133="základná",J133,0)</f>
        <v>0</v>
      </c>
      <c r="BF133" s="162">
        <f t="shared" ref="BF133:BF141" si="5">IF(N133="znížená",J133,0)</f>
        <v>624.64</v>
      </c>
      <c r="BG133" s="162">
        <f t="shared" ref="BG133:BG141" si="6">IF(N133="zákl. prenesená",J133,0)</f>
        <v>0</v>
      </c>
      <c r="BH133" s="162">
        <f t="shared" ref="BH133:BH141" si="7">IF(N133="zníž. prenesená",J133,0)</f>
        <v>0</v>
      </c>
      <c r="BI133" s="162">
        <f t="shared" ref="BI133:BI141" si="8">IF(N133="nulová",J133,0)</f>
        <v>0</v>
      </c>
      <c r="BJ133" s="14" t="s">
        <v>83</v>
      </c>
      <c r="BK133" s="162">
        <f t="shared" ref="BK133:BK141" si="9">ROUND(I133*H133,2)</f>
        <v>624.64</v>
      </c>
      <c r="BL133" s="14" t="s">
        <v>233</v>
      </c>
      <c r="BM133" s="161" t="s">
        <v>83</v>
      </c>
    </row>
    <row r="134" spans="1:65" s="2" customFormat="1" ht="24.2" customHeight="1">
      <c r="A134" s="26"/>
      <c r="B134" s="149"/>
      <c r="C134" s="150" t="s">
        <v>83</v>
      </c>
      <c r="D134" s="150" t="s">
        <v>229</v>
      </c>
      <c r="E134" s="151" t="s">
        <v>240</v>
      </c>
      <c r="F134" s="152" t="s">
        <v>241</v>
      </c>
      <c r="G134" s="153" t="s">
        <v>242</v>
      </c>
      <c r="H134" s="154">
        <v>4.4610000000000003</v>
      </c>
      <c r="I134" s="155">
        <v>10.72</v>
      </c>
      <c r="J134" s="155">
        <f t="shared" si="0"/>
        <v>47.82</v>
      </c>
      <c r="K134" s="156"/>
      <c r="L134" s="27"/>
      <c r="M134" s="157" t="s">
        <v>1</v>
      </c>
      <c r="N134" s="158" t="s">
        <v>37</v>
      </c>
      <c r="O134" s="159">
        <v>0</v>
      </c>
      <c r="P134" s="159">
        <f t="shared" si="1"/>
        <v>0</v>
      </c>
      <c r="Q134" s="159">
        <v>0</v>
      </c>
      <c r="R134" s="159">
        <f t="shared" si="2"/>
        <v>0</v>
      </c>
      <c r="S134" s="159">
        <v>0</v>
      </c>
      <c r="T134" s="160">
        <f t="shared" si="3"/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233</v>
      </c>
      <c r="AT134" s="161" t="s">
        <v>229</v>
      </c>
      <c r="AU134" s="161" t="s">
        <v>83</v>
      </c>
      <c r="AY134" s="14" t="s">
        <v>226</v>
      </c>
      <c r="BE134" s="162">
        <f t="shared" si="4"/>
        <v>0</v>
      </c>
      <c r="BF134" s="162">
        <f t="shared" si="5"/>
        <v>47.82</v>
      </c>
      <c r="BG134" s="162">
        <f t="shared" si="6"/>
        <v>0</v>
      </c>
      <c r="BH134" s="162">
        <f t="shared" si="7"/>
        <v>0</v>
      </c>
      <c r="BI134" s="162">
        <f t="shared" si="8"/>
        <v>0</v>
      </c>
      <c r="BJ134" s="14" t="s">
        <v>83</v>
      </c>
      <c r="BK134" s="162">
        <f t="shared" si="9"/>
        <v>47.82</v>
      </c>
      <c r="BL134" s="14" t="s">
        <v>233</v>
      </c>
      <c r="BM134" s="161" t="s">
        <v>233</v>
      </c>
    </row>
    <row r="135" spans="1:65" s="2" customFormat="1" ht="21.75" customHeight="1">
      <c r="A135" s="26"/>
      <c r="B135" s="149"/>
      <c r="C135" s="150" t="s">
        <v>88</v>
      </c>
      <c r="D135" s="150" t="s">
        <v>229</v>
      </c>
      <c r="E135" s="151" t="s">
        <v>245</v>
      </c>
      <c r="F135" s="152" t="s">
        <v>246</v>
      </c>
      <c r="G135" s="153" t="s">
        <v>242</v>
      </c>
      <c r="H135" s="154">
        <v>4.4610000000000003</v>
      </c>
      <c r="I135" s="155">
        <v>13.88</v>
      </c>
      <c r="J135" s="155">
        <f t="shared" si="0"/>
        <v>61.92</v>
      </c>
      <c r="K135" s="156"/>
      <c r="L135" s="27"/>
      <c r="M135" s="157" t="s">
        <v>1</v>
      </c>
      <c r="N135" s="158" t="s">
        <v>37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233</v>
      </c>
      <c r="AT135" s="161" t="s">
        <v>229</v>
      </c>
      <c r="AU135" s="161" t="s">
        <v>83</v>
      </c>
      <c r="AY135" s="14" t="s">
        <v>226</v>
      </c>
      <c r="BE135" s="162">
        <f t="shared" si="4"/>
        <v>0</v>
      </c>
      <c r="BF135" s="162">
        <f t="shared" si="5"/>
        <v>61.92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83</v>
      </c>
      <c r="BK135" s="162">
        <f t="shared" si="9"/>
        <v>61.92</v>
      </c>
      <c r="BL135" s="14" t="s">
        <v>233</v>
      </c>
      <c r="BM135" s="161" t="s">
        <v>239</v>
      </c>
    </row>
    <row r="136" spans="1:65" s="2" customFormat="1" ht="24.2" customHeight="1">
      <c r="A136" s="26"/>
      <c r="B136" s="149"/>
      <c r="C136" s="150" t="s">
        <v>233</v>
      </c>
      <c r="D136" s="150" t="s">
        <v>229</v>
      </c>
      <c r="E136" s="151" t="s">
        <v>248</v>
      </c>
      <c r="F136" s="152" t="s">
        <v>1678</v>
      </c>
      <c r="G136" s="153" t="s">
        <v>242</v>
      </c>
      <c r="H136" s="154">
        <v>17.844000000000001</v>
      </c>
      <c r="I136" s="155">
        <v>0.44</v>
      </c>
      <c r="J136" s="155">
        <f t="shared" si="0"/>
        <v>7.85</v>
      </c>
      <c r="K136" s="156"/>
      <c r="L136" s="27"/>
      <c r="M136" s="157" t="s">
        <v>1</v>
      </c>
      <c r="N136" s="158" t="s">
        <v>37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233</v>
      </c>
      <c r="AT136" s="161" t="s">
        <v>229</v>
      </c>
      <c r="AU136" s="161" t="s">
        <v>83</v>
      </c>
      <c r="AY136" s="14" t="s">
        <v>226</v>
      </c>
      <c r="BE136" s="162">
        <f t="shared" si="4"/>
        <v>0</v>
      </c>
      <c r="BF136" s="162">
        <f t="shared" si="5"/>
        <v>7.85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83</v>
      </c>
      <c r="BK136" s="162">
        <f t="shared" si="9"/>
        <v>7.85</v>
      </c>
      <c r="BL136" s="14" t="s">
        <v>233</v>
      </c>
      <c r="BM136" s="161" t="s">
        <v>243</v>
      </c>
    </row>
    <row r="137" spans="1:65" s="2" customFormat="1" ht="24.2" customHeight="1">
      <c r="A137" s="26"/>
      <c r="B137" s="149"/>
      <c r="C137" s="150" t="s">
        <v>244</v>
      </c>
      <c r="D137" s="150" t="s">
        <v>229</v>
      </c>
      <c r="E137" s="151" t="s">
        <v>252</v>
      </c>
      <c r="F137" s="152" t="s">
        <v>253</v>
      </c>
      <c r="G137" s="153" t="s">
        <v>242</v>
      </c>
      <c r="H137" s="154">
        <v>4.4610000000000003</v>
      </c>
      <c r="I137" s="155">
        <v>10.81</v>
      </c>
      <c r="J137" s="155">
        <f t="shared" si="0"/>
        <v>48.22</v>
      </c>
      <c r="K137" s="156"/>
      <c r="L137" s="27"/>
      <c r="M137" s="157" t="s">
        <v>1</v>
      </c>
      <c r="N137" s="158" t="s">
        <v>37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233</v>
      </c>
      <c r="AT137" s="161" t="s">
        <v>229</v>
      </c>
      <c r="AU137" s="161" t="s">
        <v>83</v>
      </c>
      <c r="AY137" s="14" t="s">
        <v>226</v>
      </c>
      <c r="BE137" s="162">
        <f t="shared" si="4"/>
        <v>0</v>
      </c>
      <c r="BF137" s="162">
        <f t="shared" si="5"/>
        <v>48.22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83</v>
      </c>
      <c r="BK137" s="162">
        <f t="shared" si="9"/>
        <v>48.22</v>
      </c>
      <c r="BL137" s="14" t="s">
        <v>233</v>
      </c>
      <c r="BM137" s="161" t="s">
        <v>247</v>
      </c>
    </row>
    <row r="138" spans="1:65" s="2" customFormat="1" ht="24.2" customHeight="1">
      <c r="A138" s="26"/>
      <c r="B138" s="149"/>
      <c r="C138" s="150" t="s">
        <v>239</v>
      </c>
      <c r="D138" s="150" t="s">
        <v>229</v>
      </c>
      <c r="E138" s="151" t="s">
        <v>255</v>
      </c>
      <c r="F138" s="152" t="s">
        <v>256</v>
      </c>
      <c r="G138" s="153" t="s">
        <v>242</v>
      </c>
      <c r="H138" s="154">
        <v>4.4610000000000003</v>
      </c>
      <c r="I138" s="155">
        <v>1.22</v>
      </c>
      <c r="J138" s="155">
        <f t="shared" si="0"/>
        <v>5.44</v>
      </c>
      <c r="K138" s="156"/>
      <c r="L138" s="27"/>
      <c r="M138" s="157" t="s">
        <v>1</v>
      </c>
      <c r="N138" s="158" t="s">
        <v>37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233</v>
      </c>
      <c r="AT138" s="161" t="s">
        <v>229</v>
      </c>
      <c r="AU138" s="161" t="s">
        <v>83</v>
      </c>
      <c r="AY138" s="14" t="s">
        <v>226</v>
      </c>
      <c r="BE138" s="162">
        <f t="shared" si="4"/>
        <v>0</v>
      </c>
      <c r="BF138" s="162">
        <f t="shared" si="5"/>
        <v>5.44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83</v>
      </c>
      <c r="BK138" s="162">
        <f t="shared" si="9"/>
        <v>5.44</v>
      </c>
      <c r="BL138" s="14" t="s">
        <v>233</v>
      </c>
      <c r="BM138" s="161" t="s">
        <v>250</v>
      </c>
    </row>
    <row r="139" spans="1:65" s="2" customFormat="1" ht="24.2" customHeight="1">
      <c r="A139" s="26"/>
      <c r="B139" s="149"/>
      <c r="C139" s="150" t="s">
        <v>251</v>
      </c>
      <c r="D139" s="150" t="s">
        <v>229</v>
      </c>
      <c r="E139" s="151" t="s">
        <v>258</v>
      </c>
      <c r="F139" s="152" t="s">
        <v>259</v>
      </c>
      <c r="G139" s="153" t="s">
        <v>242</v>
      </c>
      <c r="H139" s="154">
        <v>4.399</v>
      </c>
      <c r="I139" s="155">
        <v>40</v>
      </c>
      <c r="J139" s="155">
        <f t="shared" si="0"/>
        <v>175.96</v>
      </c>
      <c r="K139" s="156"/>
      <c r="L139" s="27"/>
      <c r="M139" s="157" t="s">
        <v>1</v>
      </c>
      <c r="N139" s="158" t="s">
        <v>37</v>
      </c>
      <c r="O139" s="159">
        <v>0</v>
      </c>
      <c r="P139" s="159">
        <f t="shared" si="1"/>
        <v>0</v>
      </c>
      <c r="Q139" s="159">
        <v>0</v>
      </c>
      <c r="R139" s="159">
        <f t="shared" si="2"/>
        <v>0</v>
      </c>
      <c r="S139" s="159">
        <v>0</v>
      </c>
      <c r="T139" s="160">
        <f t="shared" si="3"/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233</v>
      </c>
      <c r="AT139" s="161" t="s">
        <v>229</v>
      </c>
      <c r="AU139" s="161" t="s">
        <v>83</v>
      </c>
      <c r="AY139" s="14" t="s">
        <v>226</v>
      </c>
      <c r="BE139" s="162">
        <f t="shared" si="4"/>
        <v>0</v>
      </c>
      <c r="BF139" s="162">
        <f t="shared" si="5"/>
        <v>175.96</v>
      </c>
      <c r="BG139" s="162">
        <f t="shared" si="6"/>
        <v>0</v>
      </c>
      <c r="BH139" s="162">
        <f t="shared" si="7"/>
        <v>0</v>
      </c>
      <c r="BI139" s="162">
        <f t="shared" si="8"/>
        <v>0</v>
      </c>
      <c r="BJ139" s="14" t="s">
        <v>83</v>
      </c>
      <c r="BK139" s="162">
        <f t="shared" si="9"/>
        <v>175.96</v>
      </c>
      <c r="BL139" s="14" t="s">
        <v>233</v>
      </c>
      <c r="BM139" s="161" t="s">
        <v>254</v>
      </c>
    </row>
    <row r="140" spans="1:65" s="2" customFormat="1" ht="24.2" customHeight="1">
      <c r="A140" s="26"/>
      <c r="B140" s="149"/>
      <c r="C140" s="150" t="s">
        <v>243</v>
      </c>
      <c r="D140" s="150" t="s">
        <v>229</v>
      </c>
      <c r="E140" s="151" t="s">
        <v>264</v>
      </c>
      <c r="F140" s="152" t="s">
        <v>265</v>
      </c>
      <c r="G140" s="153" t="s">
        <v>242</v>
      </c>
      <c r="H140" s="154">
        <v>6.2E-2</v>
      </c>
      <c r="I140" s="155">
        <v>5.5</v>
      </c>
      <c r="J140" s="155">
        <f t="shared" si="0"/>
        <v>0.34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 t="shared" si="1"/>
        <v>0</v>
      </c>
      <c r="Q140" s="159">
        <v>0</v>
      </c>
      <c r="R140" s="159">
        <f t="shared" si="2"/>
        <v>0</v>
      </c>
      <c r="S140" s="159">
        <v>0</v>
      </c>
      <c r="T140" s="160">
        <f t="shared" si="3"/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233</v>
      </c>
      <c r="AT140" s="161" t="s">
        <v>229</v>
      </c>
      <c r="AU140" s="161" t="s">
        <v>83</v>
      </c>
      <c r="AY140" s="14" t="s">
        <v>226</v>
      </c>
      <c r="BE140" s="162">
        <f t="shared" si="4"/>
        <v>0</v>
      </c>
      <c r="BF140" s="162">
        <f t="shared" si="5"/>
        <v>0.34</v>
      </c>
      <c r="BG140" s="162">
        <f t="shared" si="6"/>
        <v>0</v>
      </c>
      <c r="BH140" s="162">
        <f t="shared" si="7"/>
        <v>0</v>
      </c>
      <c r="BI140" s="162">
        <f t="shared" si="8"/>
        <v>0</v>
      </c>
      <c r="BJ140" s="14" t="s">
        <v>83</v>
      </c>
      <c r="BK140" s="162">
        <f t="shared" si="9"/>
        <v>0.34</v>
      </c>
      <c r="BL140" s="14" t="s">
        <v>233</v>
      </c>
      <c r="BM140" s="161" t="s">
        <v>257</v>
      </c>
    </row>
    <row r="141" spans="1:65" s="2" customFormat="1" ht="16.5" customHeight="1">
      <c r="A141" s="26"/>
      <c r="B141" s="149"/>
      <c r="C141" s="150" t="s">
        <v>227</v>
      </c>
      <c r="D141" s="150" t="s">
        <v>229</v>
      </c>
      <c r="E141" s="151" t="s">
        <v>267</v>
      </c>
      <c r="F141" s="152" t="s">
        <v>268</v>
      </c>
      <c r="G141" s="153" t="s">
        <v>269</v>
      </c>
      <c r="H141" s="154">
        <v>1</v>
      </c>
      <c r="I141" s="155">
        <v>150</v>
      </c>
      <c r="J141" s="155">
        <f t="shared" si="0"/>
        <v>150</v>
      </c>
      <c r="K141" s="156"/>
      <c r="L141" s="27"/>
      <c r="M141" s="157" t="s">
        <v>1</v>
      </c>
      <c r="N141" s="158" t="s">
        <v>37</v>
      </c>
      <c r="O141" s="159">
        <v>0</v>
      </c>
      <c r="P141" s="159">
        <f t="shared" si="1"/>
        <v>0</v>
      </c>
      <c r="Q141" s="159">
        <v>0</v>
      </c>
      <c r="R141" s="159">
        <f t="shared" si="2"/>
        <v>0</v>
      </c>
      <c r="S141" s="159">
        <v>0</v>
      </c>
      <c r="T141" s="160">
        <f t="shared" si="3"/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233</v>
      </c>
      <c r="AT141" s="161" t="s">
        <v>229</v>
      </c>
      <c r="AU141" s="161" t="s">
        <v>83</v>
      </c>
      <c r="AY141" s="14" t="s">
        <v>226</v>
      </c>
      <c r="BE141" s="162">
        <f t="shared" si="4"/>
        <v>0</v>
      </c>
      <c r="BF141" s="162">
        <f t="shared" si="5"/>
        <v>150</v>
      </c>
      <c r="BG141" s="162">
        <f t="shared" si="6"/>
        <v>0</v>
      </c>
      <c r="BH141" s="162">
        <f t="shared" si="7"/>
        <v>0</v>
      </c>
      <c r="BI141" s="162">
        <f t="shared" si="8"/>
        <v>0</v>
      </c>
      <c r="BJ141" s="14" t="s">
        <v>83</v>
      </c>
      <c r="BK141" s="162">
        <f t="shared" si="9"/>
        <v>150</v>
      </c>
      <c r="BL141" s="14" t="s">
        <v>233</v>
      </c>
      <c r="BM141" s="161" t="s">
        <v>260</v>
      </c>
    </row>
    <row r="142" spans="1:65" s="12" customFormat="1" ht="22.9" customHeight="1">
      <c r="B142" s="137"/>
      <c r="D142" s="138" t="s">
        <v>70</v>
      </c>
      <c r="E142" s="147" t="s">
        <v>271</v>
      </c>
      <c r="F142" s="147" t="s">
        <v>272</v>
      </c>
      <c r="J142" s="148">
        <f>BK142</f>
        <v>2059.81</v>
      </c>
      <c r="L142" s="137"/>
      <c r="M142" s="141"/>
      <c r="N142" s="142"/>
      <c r="O142" s="142"/>
      <c r="P142" s="143">
        <f>SUM(P143:P145)</f>
        <v>0</v>
      </c>
      <c r="Q142" s="142"/>
      <c r="R142" s="143">
        <f>SUM(R143:R145)</f>
        <v>0</v>
      </c>
      <c r="S142" s="142"/>
      <c r="T142" s="144">
        <f>SUM(T143:T145)</f>
        <v>0</v>
      </c>
      <c r="AR142" s="138" t="s">
        <v>78</v>
      </c>
      <c r="AT142" s="145" t="s">
        <v>70</v>
      </c>
      <c r="AU142" s="145" t="s">
        <v>78</v>
      </c>
      <c r="AY142" s="138" t="s">
        <v>226</v>
      </c>
      <c r="BK142" s="146">
        <f>SUM(BK143:BK145)</f>
        <v>2059.81</v>
      </c>
    </row>
    <row r="143" spans="1:65" s="2" customFormat="1" ht="33" customHeight="1">
      <c r="A143" s="26"/>
      <c r="B143" s="149"/>
      <c r="C143" s="150" t="s">
        <v>247</v>
      </c>
      <c r="D143" s="150" t="s">
        <v>229</v>
      </c>
      <c r="E143" s="151" t="s">
        <v>274</v>
      </c>
      <c r="F143" s="152" t="s">
        <v>275</v>
      </c>
      <c r="G143" s="153" t="s">
        <v>238</v>
      </c>
      <c r="H143" s="154">
        <v>484.66</v>
      </c>
      <c r="I143" s="155">
        <v>1.1000000000000001</v>
      </c>
      <c r="J143" s="155">
        <f>ROUND(I143*H143,2)</f>
        <v>533.13</v>
      </c>
      <c r="K143" s="156"/>
      <c r="L143" s="27"/>
      <c r="M143" s="157" t="s">
        <v>1</v>
      </c>
      <c r="N143" s="158" t="s">
        <v>37</v>
      </c>
      <c r="O143" s="159">
        <v>0</v>
      </c>
      <c r="P143" s="159">
        <f>O143*H143</f>
        <v>0</v>
      </c>
      <c r="Q143" s="159">
        <v>0</v>
      </c>
      <c r="R143" s="159">
        <f>Q143*H143</f>
        <v>0</v>
      </c>
      <c r="S143" s="159">
        <v>0</v>
      </c>
      <c r="T143" s="160">
        <f>S143*H143</f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233</v>
      </c>
      <c r="AT143" s="161" t="s">
        <v>229</v>
      </c>
      <c r="AU143" s="161" t="s">
        <v>83</v>
      </c>
      <c r="AY143" s="14" t="s">
        <v>226</v>
      </c>
      <c r="BE143" s="162">
        <f>IF(N143="základná",J143,0)</f>
        <v>0</v>
      </c>
      <c r="BF143" s="162">
        <f>IF(N143="znížená",J143,0)</f>
        <v>533.13</v>
      </c>
      <c r="BG143" s="162">
        <f>IF(N143="zákl. prenesená",J143,0)</f>
        <v>0</v>
      </c>
      <c r="BH143" s="162">
        <f>IF(N143="zníž. prenesená",J143,0)</f>
        <v>0</v>
      </c>
      <c r="BI143" s="162">
        <f>IF(N143="nulová",J143,0)</f>
        <v>0</v>
      </c>
      <c r="BJ143" s="14" t="s">
        <v>83</v>
      </c>
      <c r="BK143" s="162">
        <f>ROUND(I143*H143,2)</f>
        <v>533.13</v>
      </c>
      <c r="BL143" s="14" t="s">
        <v>233</v>
      </c>
      <c r="BM143" s="161" t="s">
        <v>7</v>
      </c>
    </row>
    <row r="144" spans="1:65" s="2" customFormat="1" ht="44.25" customHeight="1">
      <c r="A144" s="26"/>
      <c r="B144" s="149"/>
      <c r="C144" s="150" t="s">
        <v>263</v>
      </c>
      <c r="D144" s="150" t="s">
        <v>229</v>
      </c>
      <c r="E144" s="151" t="s">
        <v>277</v>
      </c>
      <c r="F144" s="152" t="s">
        <v>278</v>
      </c>
      <c r="G144" s="153" t="s">
        <v>238</v>
      </c>
      <c r="H144" s="154">
        <v>484.66</v>
      </c>
      <c r="I144" s="155">
        <v>2.0499999999999998</v>
      </c>
      <c r="J144" s="155">
        <f>ROUND(I144*H144,2)</f>
        <v>993.55</v>
      </c>
      <c r="K144" s="156"/>
      <c r="L144" s="27"/>
      <c r="M144" s="157" t="s">
        <v>1</v>
      </c>
      <c r="N144" s="158" t="s">
        <v>37</v>
      </c>
      <c r="O144" s="159">
        <v>0</v>
      </c>
      <c r="P144" s="159">
        <f>O144*H144</f>
        <v>0</v>
      </c>
      <c r="Q144" s="159">
        <v>0</v>
      </c>
      <c r="R144" s="159">
        <f>Q144*H144</f>
        <v>0</v>
      </c>
      <c r="S144" s="159">
        <v>0</v>
      </c>
      <c r="T144" s="160">
        <f>S144*H144</f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233</v>
      </c>
      <c r="AT144" s="161" t="s">
        <v>229</v>
      </c>
      <c r="AU144" s="161" t="s">
        <v>83</v>
      </c>
      <c r="AY144" s="14" t="s">
        <v>226</v>
      </c>
      <c r="BE144" s="162">
        <f>IF(N144="základná",J144,0)</f>
        <v>0</v>
      </c>
      <c r="BF144" s="162">
        <f>IF(N144="znížená",J144,0)</f>
        <v>993.55</v>
      </c>
      <c r="BG144" s="162">
        <f>IF(N144="zákl. prenesená",J144,0)</f>
        <v>0</v>
      </c>
      <c r="BH144" s="162">
        <f>IF(N144="zníž. prenesená",J144,0)</f>
        <v>0</v>
      </c>
      <c r="BI144" s="162">
        <f>IF(N144="nulová",J144,0)</f>
        <v>0</v>
      </c>
      <c r="BJ144" s="14" t="s">
        <v>83</v>
      </c>
      <c r="BK144" s="162">
        <f>ROUND(I144*H144,2)</f>
        <v>993.55</v>
      </c>
      <c r="BL144" s="14" t="s">
        <v>233</v>
      </c>
      <c r="BM144" s="161" t="s">
        <v>266</v>
      </c>
    </row>
    <row r="145" spans="1:65" s="2" customFormat="1" ht="33" customHeight="1">
      <c r="A145" s="26"/>
      <c r="B145" s="149"/>
      <c r="C145" s="150" t="s">
        <v>250</v>
      </c>
      <c r="D145" s="150" t="s">
        <v>229</v>
      </c>
      <c r="E145" s="151" t="s">
        <v>281</v>
      </c>
      <c r="F145" s="152" t="s">
        <v>282</v>
      </c>
      <c r="G145" s="153" t="s">
        <v>238</v>
      </c>
      <c r="H145" s="154">
        <v>484.66</v>
      </c>
      <c r="I145" s="155">
        <v>1.1000000000000001</v>
      </c>
      <c r="J145" s="155">
        <f>ROUND(I145*H145,2)</f>
        <v>533.13</v>
      </c>
      <c r="K145" s="156"/>
      <c r="L145" s="27"/>
      <c r="M145" s="157" t="s">
        <v>1</v>
      </c>
      <c r="N145" s="158" t="s">
        <v>37</v>
      </c>
      <c r="O145" s="159">
        <v>0</v>
      </c>
      <c r="P145" s="159">
        <f>O145*H145</f>
        <v>0</v>
      </c>
      <c r="Q145" s="159">
        <v>0</v>
      </c>
      <c r="R145" s="159">
        <f>Q145*H145</f>
        <v>0</v>
      </c>
      <c r="S145" s="159">
        <v>0</v>
      </c>
      <c r="T145" s="160">
        <f>S145*H145</f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233</v>
      </c>
      <c r="AT145" s="161" t="s">
        <v>229</v>
      </c>
      <c r="AU145" s="161" t="s">
        <v>83</v>
      </c>
      <c r="AY145" s="14" t="s">
        <v>226</v>
      </c>
      <c r="BE145" s="162">
        <f>IF(N145="základná",J145,0)</f>
        <v>0</v>
      </c>
      <c r="BF145" s="162">
        <f>IF(N145="znížená",J145,0)</f>
        <v>533.13</v>
      </c>
      <c r="BG145" s="162">
        <f>IF(N145="zákl. prenesená",J145,0)</f>
        <v>0</v>
      </c>
      <c r="BH145" s="162">
        <f>IF(N145="zníž. prenesená",J145,0)</f>
        <v>0</v>
      </c>
      <c r="BI145" s="162">
        <f>IF(N145="nulová",J145,0)</f>
        <v>0</v>
      </c>
      <c r="BJ145" s="14" t="s">
        <v>83</v>
      </c>
      <c r="BK145" s="162">
        <f>ROUND(I145*H145,2)</f>
        <v>533.13</v>
      </c>
      <c r="BL145" s="14" t="s">
        <v>233</v>
      </c>
      <c r="BM145" s="161" t="s">
        <v>270</v>
      </c>
    </row>
    <row r="146" spans="1:65" s="12" customFormat="1" ht="22.9" customHeight="1">
      <c r="B146" s="137"/>
      <c r="D146" s="138" t="s">
        <v>70</v>
      </c>
      <c r="E146" s="147" t="s">
        <v>284</v>
      </c>
      <c r="F146" s="147" t="s">
        <v>285</v>
      </c>
      <c r="J146" s="148">
        <f>BK146</f>
        <v>710.53</v>
      </c>
      <c r="L146" s="137"/>
      <c r="M146" s="141"/>
      <c r="N146" s="142"/>
      <c r="O146" s="142"/>
      <c r="P146" s="143">
        <f>P147</f>
        <v>0</v>
      </c>
      <c r="Q146" s="142"/>
      <c r="R146" s="143">
        <f>R147</f>
        <v>0</v>
      </c>
      <c r="S146" s="142"/>
      <c r="T146" s="144">
        <f>T147</f>
        <v>0</v>
      </c>
      <c r="AR146" s="138" t="s">
        <v>78</v>
      </c>
      <c r="AT146" s="145" t="s">
        <v>70</v>
      </c>
      <c r="AU146" s="145" t="s">
        <v>78</v>
      </c>
      <c r="AY146" s="138" t="s">
        <v>226</v>
      </c>
      <c r="BK146" s="146">
        <f>BK147</f>
        <v>710.53</v>
      </c>
    </row>
    <row r="147" spans="1:65" s="2" customFormat="1" ht="24.2" customHeight="1">
      <c r="A147" s="26"/>
      <c r="B147" s="149"/>
      <c r="C147" s="150" t="s">
        <v>273</v>
      </c>
      <c r="D147" s="150" t="s">
        <v>229</v>
      </c>
      <c r="E147" s="151" t="s">
        <v>286</v>
      </c>
      <c r="F147" s="152" t="s">
        <v>287</v>
      </c>
      <c r="G147" s="153" t="s">
        <v>242</v>
      </c>
      <c r="H147" s="154">
        <v>24.931000000000001</v>
      </c>
      <c r="I147" s="155">
        <v>28.5</v>
      </c>
      <c r="J147" s="155">
        <f>ROUND(I147*H147,2)</f>
        <v>710.53</v>
      </c>
      <c r="K147" s="156"/>
      <c r="L147" s="27"/>
      <c r="M147" s="157" t="s">
        <v>1</v>
      </c>
      <c r="N147" s="158" t="s">
        <v>37</v>
      </c>
      <c r="O147" s="159">
        <v>0</v>
      </c>
      <c r="P147" s="159">
        <f>O147*H147</f>
        <v>0</v>
      </c>
      <c r="Q147" s="159">
        <v>0</v>
      </c>
      <c r="R147" s="159">
        <f>Q147*H147</f>
        <v>0</v>
      </c>
      <c r="S147" s="159">
        <v>0</v>
      </c>
      <c r="T147" s="160">
        <f>S147*H147</f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233</v>
      </c>
      <c r="AT147" s="161" t="s">
        <v>229</v>
      </c>
      <c r="AU147" s="161" t="s">
        <v>83</v>
      </c>
      <c r="AY147" s="14" t="s">
        <v>226</v>
      </c>
      <c r="BE147" s="162">
        <f>IF(N147="základná",J147,0)</f>
        <v>0</v>
      </c>
      <c r="BF147" s="162">
        <f>IF(N147="znížená",J147,0)</f>
        <v>710.53</v>
      </c>
      <c r="BG147" s="162">
        <f>IF(N147="zákl. prenesená",J147,0)</f>
        <v>0</v>
      </c>
      <c r="BH147" s="162">
        <f>IF(N147="zníž. prenesená",J147,0)</f>
        <v>0</v>
      </c>
      <c r="BI147" s="162">
        <f>IF(N147="nulová",J147,0)</f>
        <v>0</v>
      </c>
      <c r="BJ147" s="14" t="s">
        <v>83</v>
      </c>
      <c r="BK147" s="162">
        <f>ROUND(I147*H147,2)</f>
        <v>710.53</v>
      </c>
      <c r="BL147" s="14" t="s">
        <v>233</v>
      </c>
      <c r="BM147" s="161" t="s">
        <v>276</v>
      </c>
    </row>
    <row r="148" spans="1:65" s="12" customFormat="1" ht="25.9" customHeight="1">
      <c r="B148" s="137"/>
      <c r="D148" s="138" t="s">
        <v>70</v>
      </c>
      <c r="E148" s="139" t="s">
        <v>289</v>
      </c>
      <c r="F148" s="139" t="s">
        <v>290</v>
      </c>
      <c r="J148" s="140">
        <f>BK148</f>
        <v>96.71</v>
      </c>
      <c r="L148" s="137"/>
      <c r="M148" s="141"/>
      <c r="N148" s="142"/>
      <c r="O148" s="142"/>
      <c r="P148" s="143">
        <f>P149</f>
        <v>0</v>
      </c>
      <c r="Q148" s="142"/>
      <c r="R148" s="143">
        <f>R149</f>
        <v>0</v>
      </c>
      <c r="S148" s="142"/>
      <c r="T148" s="144">
        <f>T149</f>
        <v>0</v>
      </c>
      <c r="AR148" s="138" t="s">
        <v>83</v>
      </c>
      <c r="AT148" s="145" t="s">
        <v>70</v>
      </c>
      <c r="AU148" s="145" t="s">
        <v>71</v>
      </c>
      <c r="AY148" s="138" t="s">
        <v>226</v>
      </c>
      <c r="BK148" s="146">
        <f>BK149</f>
        <v>96.71</v>
      </c>
    </row>
    <row r="149" spans="1:65" s="12" customFormat="1" ht="22.9" customHeight="1">
      <c r="B149" s="137"/>
      <c r="D149" s="138" t="s">
        <v>70</v>
      </c>
      <c r="E149" s="147" t="s">
        <v>307</v>
      </c>
      <c r="F149" s="147" t="s">
        <v>308</v>
      </c>
      <c r="J149" s="148">
        <f>BK149</f>
        <v>96.71</v>
      </c>
      <c r="L149" s="137"/>
      <c r="M149" s="141"/>
      <c r="N149" s="142"/>
      <c r="O149" s="142"/>
      <c r="P149" s="143">
        <f>P150</f>
        <v>0</v>
      </c>
      <c r="Q149" s="142"/>
      <c r="R149" s="143">
        <f>R150</f>
        <v>0</v>
      </c>
      <c r="S149" s="142"/>
      <c r="T149" s="144">
        <f>T150</f>
        <v>0</v>
      </c>
      <c r="AR149" s="138" t="s">
        <v>83</v>
      </c>
      <c r="AT149" s="145" t="s">
        <v>70</v>
      </c>
      <c r="AU149" s="145" t="s">
        <v>78</v>
      </c>
      <c r="AY149" s="138" t="s">
        <v>226</v>
      </c>
      <c r="BK149" s="146">
        <f>BK150</f>
        <v>96.71</v>
      </c>
    </row>
    <row r="150" spans="1:65" s="2" customFormat="1" ht="24.2" customHeight="1">
      <c r="A150" s="26"/>
      <c r="B150" s="149"/>
      <c r="C150" s="150" t="s">
        <v>254</v>
      </c>
      <c r="D150" s="150" t="s">
        <v>229</v>
      </c>
      <c r="E150" s="151" t="s">
        <v>313</v>
      </c>
      <c r="F150" s="152" t="s">
        <v>314</v>
      </c>
      <c r="G150" s="153" t="s">
        <v>232</v>
      </c>
      <c r="H150" s="154">
        <v>46.05</v>
      </c>
      <c r="I150" s="155">
        <v>2.1</v>
      </c>
      <c r="J150" s="155">
        <f>ROUND(I150*H150,2)</f>
        <v>96.71</v>
      </c>
      <c r="K150" s="156"/>
      <c r="L150" s="27"/>
      <c r="M150" s="163" t="s">
        <v>1</v>
      </c>
      <c r="N150" s="164" t="s">
        <v>37</v>
      </c>
      <c r="O150" s="165">
        <v>0</v>
      </c>
      <c r="P150" s="165">
        <f>O150*H150</f>
        <v>0</v>
      </c>
      <c r="Q150" s="165">
        <v>0</v>
      </c>
      <c r="R150" s="165">
        <f>Q150*H150</f>
        <v>0</v>
      </c>
      <c r="S150" s="165">
        <v>0</v>
      </c>
      <c r="T150" s="166">
        <f>S150*H150</f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257</v>
      </c>
      <c r="AT150" s="161" t="s">
        <v>229</v>
      </c>
      <c r="AU150" s="161" t="s">
        <v>83</v>
      </c>
      <c r="AY150" s="14" t="s">
        <v>226</v>
      </c>
      <c r="BE150" s="162">
        <f>IF(N150="základná",J150,0)</f>
        <v>0</v>
      </c>
      <c r="BF150" s="162">
        <f>IF(N150="znížená",J150,0)</f>
        <v>96.71</v>
      </c>
      <c r="BG150" s="162">
        <f>IF(N150="zákl. prenesená",J150,0)</f>
        <v>0</v>
      </c>
      <c r="BH150" s="162">
        <f>IF(N150="zníž. prenesená",J150,0)</f>
        <v>0</v>
      </c>
      <c r="BI150" s="162">
        <f>IF(N150="nulová",J150,0)</f>
        <v>0</v>
      </c>
      <c r="BJ150" s="14" t="s">
        <v>83</v>
      </c>
      <c r="BK150" s="162">
        <f>ROUND(I150*H150,2)</f>
        <v>96.71</v>
      </c>
      <c r="BL150" s="14" t="s">
        <v>257</v>
      </c>
      <c r="BM150" s="161" t="s">
        <v>279</v>
      </c>
    </row>
    <row r="151" spans="1:65" s="2" customFormat="1" ht="6.95" customHeight="1">
      <c r="A151" s="26"/>
      <c r="B151" s="44"/>
      <c r="C151" s="45"/>
      <c r="D151" s="45"/>
      <c r="E151" s="45"/>
      <c r="F151" s="45"/>
      <c r="G151" s="45"/>
      <c r="H151" s="45"/>
      <c r="I151" s="45"/>
      <c r="J151" s="45"/>
      <c r="K151" s="45"/>
      <c r="L151" s="27"/>
      <c r="M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</row>
    <row r="154" spans="1:65">
      <c r="H154" s="179"/>
    </row>
  </sheetData>
  <autoFilter ref="C129:K150" xr:uid="{00000000-0009-0000-0000-000006000000}"/>
  <mergeCells count="14">
    <mergeCell ref="E120:H120"/>
    <mergeCell ref="E118:H118"/>
    <mergeCell ref="E122:H122"/>
    <mergeCell ref="L2:V2"/>
    <mergeCell ref="E85:H85"/>
    <mergeCell ref="E89:H89"/>
    <mergeCell ref="E87:H87"/>
    <mergeCell ref="E91:H91"/>
    <mergeCell ref="E116:H116"/>
    <mergeCell ref="E7:H7"/>
    <mergeCell ref="E11:H11"/>
    <mergeCell ref="E9:H9"/>
    <mergeCell ref="E13:H13"/>
    <mergeCell ref="E31:H3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M171"/>
  <sheetViews>
    <sheetView showGridLines="0" topLeftCell="A149" workbookViewId="0">
      <selection activeCell="I171" sqref="I171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110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ht="12.75">
      <c r="B8" s="17"/>
      <c r="D8" s="23" t="s">
        <v>192</v>
      </c>
      <c r="L8" s="17"/>
    </row>
    <row r="9" spans="1:46" s="1" customFormat="1" ht="16.5" customHeight="1">
      <c r="B9" s="17"/>
      <c r="E9" s="224" t="s">
        <v>193</v>
      </c>
      <c r="F9" s="206"/>
      <c r="G9" s="206"/>
      <c r="H9" s="206"/>
      <c r="L9" s="17"/>
    </row>
    <row r="10" spans="1:46" s="1" customFormat="1" ht="12" customHeight="1">
      <c r="B10" s="17"/>
      <c r="D10" s="23" t="s">
        <v>194</v>
      </c>
      <c r="L10" s="17"/>
    </row>
    <row r="11" spans="1:46" s="2" customFormat="1" ht="16.5" customHeight="1">
      <c r="A11" s="26"/>
      <c r="B11" s="27"/>
      <c r="C11" s="26"/>
      <c r="D11" s="26"/>
      <c r="E11" s="222" t="s">
        <v>1676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ht="12" customHeight="1">
      <c r="A12" s="26"/>
      <c r="B12" s="27"/>
      <c r="C12" s="26"/>
      <c r="D12" s="23" t="s">
        <v>196</v>
      </c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6.5" customHeight="1">
      <c r="A13" s="26"/>
      <c r="B13" s="27"/>
      <c r="C13" s="26"/>
      <c r="D13" s="26"/>
      <c r="E13" s="189" t="s">
        <v>1679</v>
      </c>
      <c r="F13" s="223"/>
      <c r="G13" s="223"/>
      <c r="H13" s="223"/>
      <c r="I13" s="26"/>
      <c r="J13" s="26"/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>
      <c r="A14" s="26"/>
      <c r="B14" s="27"/>
      <c r="C14" s="26"/>
      <c r="D14" s="26"/>
      <c r="E14" s="26"/>
      <c r="F14" s="26"/>
      <c r="G14" s="26"/>
      <c r="H14" s="26"/>
      <c r="I14" s="26"/>
      <c r="J14" s="26"/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2" customHeight="1">
      <c r="A15" s="26"/>
      <c r="B15" s="27"/>
      <c r="C15" s="26"/>
      <c r="D15" s="23" t="s">
        <v>14</v>
      </c>
      <c r="E15" s="26"/>
      <c r="F15" s="21" t="s">
        <v>1</v>
      </c>
      <c r="G15" s="26"/>
      <c r="H15" s="26"/>
      <c r="I15" s="23" t="s">
        <v>15</v>
      </c>
      <c r="J15" s="21" t="s">
        <v>1</v>
      </c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16</v>
      </c>
      <c r="E16" s="26"/>
      <c r="F16" s="21" t="s">
        <v>17</v>
      </c>
      <c r="G16" s="26"/>
      <c r="H16" s="26"/>
      <c r="I16" s="23" t="s">
        <v>18</v>
      </c>
      <c r="J16" s="52" t="str">
        <f>'Rekapitulácia stavby'!AN8</f>
        <v>12. 5. 2022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0.9" customHeight="1">
      <c r="A17" s="26"/>
      <c r="B17" s="27"/>
      <c r="C17" s="26"/>
      <c r="D17" s="26"/>
      <c r="E17" s="26"/>
      <c r="F17" s="26"/>
      <c r="G17" s="26"/>
      <c r="H17" s="26"/>
      <c r="I17" s="26"/>
      <c r="J17" s="26"/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12" customHeight="1">
      <c r="A18" s="26"/>
      <c r="B18" s="27"/>
      <c r="C18" s="26"/>
      <c r="D18" s="23" t="s">
        <v>20</v>
      </c>
      <c r="E18" s="26"/>
      <c r="F18" s="26"/>
      <c r="G18" s="26"/>
      <c r="H18" s="26"/>
      <c r="I18" s="23" t="s">
        <v>21</v>
      </c>
      <c r="J18" s="21" t="s">
        <v>1</v>
      </c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8" customHeight="1">
      <c r="A19" s="26"/>
      <c r="B19" s="27"/>
      <c r="C19" s="26"/>
      <c r="D19" s="26"/>
      <c r="E19" s="21" t="s">
        <v>22</v>
      </c>
      <c r="F19" s="26"/>
      <c r="G19" s="26"/>
      <c r="H19" s="26"/>
      <c r="I19" s="23" t="s">
        <v>23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6.95" customHeight="1">
      <c r="A20" s="26"/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12" customHeight="1">
      <c r="A21" s="26"/>
      <c r="B21" s="27"/>
      <c r="C21" s="26"/>
      <c r="D21" s="23" t="s">
        <v>24</v>
      </c>
      <c r="E21" s="26"/>
      <c r="F21" s="26"/>
      <c r="G21" s="26"/>
      <c r="H21" s="26"/>
      <c r="I21" s="23" t="s">
        <v>21</v>
      </c>
      <c r="J21" s="21" t="s">
        <v>1</v>
      </c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8" customHeight="1">
      <c r="A22" s="26"/>
      <c r="B22" s="27"/>
      <c r="C22" s="26"/>
      <c r="D22" s="26"/>
      <c r="E22" s="21" t="s">
        <v>25</v>
      </c>
      <c r="F22" s="26"/>
      <c r="G22" s="26"/>
      <c r="H22" s="26"/>
      <c r="I22" s="23" t="s">
        <v>23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6.95" customHeight="1">
      <c r="A23" s="26"/>
      <c r="B23" s="27"/>
      <c r="C23" s="26"/>
      <c r="D23" s="26"/>
      <c r="E23" s="26"/>
      <c r="F23" s="26"/>
      <c r="G23" s="26"/>
      <c r="H23" s="26"/>
      <c r="I23" s="26"/>
      <c r="J23" s="26"/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12" customHeight="1">
      <c r="A24" s="26"/>
      <c r="B24" s="27"/>
      <c r="C24" s="26"/>
      <c r="D24" s="23" t="s">
        <v>26</v>
      </c>
      <c r="E24" s="26"/>
      <c r="F24" s="26"/>
      <c r="G24" s="26"/>
      <c r="H24" s="26"/>
      <c r="I24" s="23" t="s">
        <v>21</v>
      </c>
      <c r="J24" s="21" t="str">
        <f>IF('Rekapitulácia stavby'!AN16="","",'Rekapitulácia stavby'!AN16)</f>
        <v/>
      </c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8" customHeight="1">
      <c r="A25" s="26"/>
      <c r="B25" s="27"/>
      <c r="C25" s="26"/>
      <c r="D25" s="26"/>
      <c r="E25" s="21" t="str">
        <f>IF('Rekapitulácia stavby'!E17="","",'Rekapitulácia stavby'!E17)</f>
        <v xml:space="preserve"> </v>
      </c>
      <c r="F25" s="26"/>
      <c r="G25" s="26"/>
      <c r="H25" s="26"/>
      <c r="I25" s="23" t="s">
        <v>23</v>
      </c>
      <c r="J25" s="21" t="str">
        <f>IF('Rekapitulácia stavby'!AN17="","",'Rekapitulácia stavby'!AN17)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6.95" customHeight="1">
      <c r="A26" s="26"/>
      <c r="B26" s="27"/>
      <c r="C26" s="26"/>
      <c r="D26" s="26"/>
      <c r="E26" s="26"/>
      <c r="F26" s="26"/>
      <c r="G26" s="26"/>
      <c r="H26" s="26"/>
      <c r="I26" s="26"/>
      <c r="J26" s="26"/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12" customHeight="1">
      <c r="A27" s="26"/>
      <c r="B27" s="27"/>
      <c r="C27" s="26"/>
      <c r="D27" s="23" t="s">
        <v>29</v>
      </c>
      <c r="E27" s="26"/>
      <c r="F27" s="26"/>
      <c r="G27" s="26"/>
      <c r="H27" s="26"/>
      <c r="I27" s="23" t="s">
        <v>21</v>
      </c>
      <c r="J27" s="21" t="str">
        <f>IF('Rekapitulácia stavby'!AN19="","",'Rekapitulácia stavby'!AN19)</f>
        <v/>
      </c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8" customHeight="1">
      <c r="A28" s="26"/>
      <c r="B28" s="27"/>
      <c r="C28" s="26"/>
      <c r="D28" s="26"/>
      <c r="E28" s="21" t="str">
        <f>IF('Rekapitulácia stavby'!E20="","",'Rekapitulácia stavby'!E20)</f>
        <v xml:space="preserve"> </v>
      </c>
      <c r="F28" s="26"/>
      <c r="G28" s="26"/>
      <c r="H28" s="26"/>
      <c r="I28" s="23" t="s">
        <v>23</v>
      </c>
      <c r="J28" s="21" t="str">
        <f>IF('Rekapitulácia stavby'!AN20="","",'Rekapitulácia stavby'!AN20)</f>
        <v/>
      </c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2" customFormat="1" ht="6.95" customHeight="1">
      <c r="A29" s="26"/>
      <c r="B29" s="27"/>
      <c r="C29" s="26"/>
      <c r="D29" s="26"/>
      <c r="E29" s="26"/>
      <c r="F29" s="26"/>
      <c r="G29" s="26"/>
      <c r="H29" s="26"/>
      <c r="I29" s="26"/>
      <c r="J29" s="26"/>
      <c r="K29" s="26"/>
      <c r="L29" s="39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</row>
    <row r="30" spans="1:31" s="2" customFormat="1" ht="12" customHeight="1">
      <c r="A30" s="26"/>
      <c r="B30" s="27"/>
      <c r="C30" s="26"/>
      <c r="D30" s="23" t="s">
        <v>30</v>
      </c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8" customFormat="1" ht="16.5" customHeight="1">
      <c r="A31" s="98"/>
      <c r="B31" s="99"/>
      <c r="C31" s="98"/>
      <c r="D31" s="98"/>
      <c r="E31" s="218" t="s">
        <v>1</v>
      </c>
      <c r="F31" s="218"/>
      <c r="G31" s="218"/>
      <c r="H31" s="218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6.95" customHeight="1">
      <c r="A32" s="26"/>
      <c r="B32" s="27"/>
      <c r="C32" s="26"/>
      <c r="D32" s="26"/>
      <c r="E32" s="26"/>
      <c r="F32" s="26"/>
      <c r="G32" s="26"/>
      <c r="H32" s="26"/>
      <c r="I32" s="26"/>
      <c r="J32" s="26"/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25.35" customHeight="1">
      <c r="A34" s="26"/>
      <c r="B34" s="27"/>
      <c r="C34" s="26"/>
      <c r="D34" s="101" t="s">
        <v>31</v>
      </c>
      <c r="E34" s="26"/>
      <c r="F34" s="26"/>
      <c r="G34" s="26"/>
      <c r="H34" s="26"/>
      <c r="I34" s="26"/>
      <c r="J34" s="68">
        <f>ROUND(J134, 2)</f>
        <v>51439.21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6.95" customHeight="1">
      <c r="A35" s="26"/>
      <c r="B35" s="27"/>
      <c r="C35" s="26"/>
      <c r="D35" s="63"/>
      <c r="E35" s="63"/>
      <c r="F35" s="63"/>
      <c r="G35" s="63"/>
      <c r="H35" s="63"/>
      <c r="I35" s="63"/>
      <c r="J35" s="63"/>
      <c r="K35" s="63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26"/>
      <c r="F36" s="30" t="s">
        <v>33</v>
      </c>
      <c r="G36" s="26"/>
      <c r="H36" s="26"/>
      <c r="I36" s="30" t="s">
        <v>32</v>
      </c>
      <c r="J36" s="30" t="s">
        <v>34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customHeight="1">
      <c r="A37" s="26"/>
      <c r="B37" s="27"/>
      <c r="C37" s="26"/>
      <c r="D37" s="97" t="s">
        <v>35</v>
      </c>
      <c r="E37" s="32" t="s">
        <v>36</v>
      </c>
      <c r="F37" s="102">
        <f>ROUND((SUM(BE134:BE167)),  2)</f>
        <v>0</v>
      </c>
      <c r="G37" s="103"/>
      <c r="H37" s="103"/>
      <c r="I37" s="104">
        <v>0.2</v>
      </c>
      <c r="J37" s="102">
        <f>ROUND(((SUM(BE134:BE167))*I37),  2)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customHeight="1">
      <c r="A38" s="26"/>
      <c r="B38" s="27"/>
      <c r="C38" s="26"/>
      <c r="D38" s="26"/>
      <c r="E38" s="32" t="s">
        <v>37</v>
      </c>
      <c r="F38" s="105">
        <f>ROUND((SUM(BF134:BF167)),  2)</f>
        <v>51439.21</v>
      </c>
      <c r="G38" s="26"/>
      <c r="H38" s="26"/>
      <c r="I38" s="106">
        <v>0.2</v>
      </c>
      <c r="J38" s="105">
        <f>ROUND(((SUM(BF134:BF167))*I38),  2)</f>
        <v>10287.84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23" t="s">
        <v>38</v>
      </c>
      <c r="F39" s="105">
        <f>ROUND((SUM(BG134:BG167)),  2)</f>
        <v>0</v>
      </c>
      <c r="G39" s="26"/>
      <c r="H39" s="26"/>
      <c r="I39" s="106">
        <v>0.2</v>
      </c>
      <c r="J39" s="105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14.45" hidden="1" customHeight="1">
      <c r="A40" s="26"/>
      <c r="B40" s="27"/>
      <c r="C40" s="26"/>
      <c r="D40" s="26"/>
      <c r="E40" s="23" t="s">
        <v>39</v>
      </c>
      <c r="F40" s="105">
        <f>ROUND((SUM(BH134:BH167)),  2)</f>
        <v>0</v>
      </c>
      <c r="G40" s="26"/>
      <c r="H40" s="26"/>
      <c r="I40" s="106">
        <v>0.2</v>
      </c>
      <c r="J40" s="105">
        <f>0</f>
        <v>0</v>
      </c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14.45" hidden="1" customHeight="1">
      <c r="A41" s="26"/>
      <c r="B41" s="27"/>
      <c r="C41" s="26"/>
      <c r="D41" s="26"/>
      <c r="E41" s="32" t="s">
        <v>40</v>
      </c>
      <c r="F41" s="102">
        <f>ROUND((SUM(BI134:BI167)),  2)</f>
        <v>0</v>
      </c>
      <c r="G41" s="103"/>
      <c r="H41" s="103"/>
      <c r="I41" s="104">
        <v>0</v>
      </c>
      <c r="J41" s="102">
        <f>0</f>
        <v>0</v>
      </c>
      <c r="K41" s="26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6.9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2" customFormat="1" ht="25.35" customHeight="1">
      <c r="A43" s="26"/>
      <c r="B43" s="27"/>
      <c r="C43" s="107"/>
      <c r="D43" s="108" t="s">
        <v>41</v>
      </c>
      <c r="E43" s="57"/>
      <c r="F43" s="57"/>
      <c r="G43" s="109" t="s">
        <v>42</v>
      </c>
      <c r="H43" s="110" t="s">
        <v>43</v>
      </c>
      <c r="I43" s="57"/>
      <c r="J43" s="111">
        <f>SUM(J34:J41)</f>
        <v>61727.05</v>
      </c>
      <c r="K43" s="112"/>
      <c r="L43" s="39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</row>
    <row r="44" spans="1:31" s="2" customFormat="1" ht="14.45" customHeight="1">
      <c r="A44" s="26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39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1" customFormat="1" ht="16.5" customHeight="1">
      <c r="B87" s="17"/>
      <c r="E87" s="224" t="s">
        <v>193</v>
      </c>
      <c r="F87" s="206"/>
      <c r="G87" s="206"/>
      <c r="H87" s="206"/>
      <c r="L87" s="17"/>
    </row>
    <row r="88" spans="1:31" s="1" customFormat="1" ht="12" customHeight="1">
      <c r="B88" s="17"/>
      <c r="C88" s="23" t="s">
        <v>194</v>
      </c>
      <c r="L88" s="17"/>
    </row>
    <row r="89" spans="1:31" s="2" customFormat="1" ht="16.5" customHeight="1">
      <c r="A89" s="26"/>
      <c r="B89" s="27"/>
      <c r="C89" s="26"/>
      <c r="D89" s="26"/>
      <c r="E89" s="222" t="s">
        <v>1676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12" customHeight="1">
      <c r="A90" s="26"/>
      <c r="B90" s="27"/>
      <c r="C90" s="23" t="s">
        <v>196</v>
      </c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6.5" customHeight="1">
      <c r="A91" s="26"/>
      <c r="B91" s="27"/>
      <c r="C91" s="26"/>
      <c r="D91" s="26"/>
      <c r="E91" s="189" t="str">
        <f>E13</f>
        <v xml:space="preserve">SO 01.2-NV - Navrhovaný stav - ZS 1.NP </v>
      </c>
      <c r="F91" s="223"/>
      <c r="G91" s="223"/>
      <c r="H91" s="223"/>
      <c r="I91" s="26"/>
      <c r="J91" s="26"/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2" customHeight="1">
      <c r="A93" s="26"/>
      <c r="B93" s="27"/>
      <c r="C93" s="23" t="s">
        <v>16</v>
      </c>
      <c r="D93" s="26"/>
      <c r="E93" s="26"/>
      <c r="F93" s="21" t="str">
        <f>F16</f>
        <v>kú: Jelka,p.č.:1174/1,4,24,25</v>
      </c>
      <c r="G93" s="26"/>
      <c r="H93" s="26"/>
      <c r="I93" s="23" t="s">
        <v>18</v>
      </c>
      <c r="J93" s="52" t="str">
        <f>IF(J16="","",J16)</f>
        <v>12. 5. 2022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6.95" customHeight="1">
      <c r="A94" s="26"/>
      <c r="B94" s="27"/>
      <c r="C94" s="26"/>
      <c r="D94" s="26"/>
      <c r="E94" s="26"/>
      <c r="F94" s="26"/>
      <c r="G94" s="26"/>
      <c r="H94" s="26"/>
      <c r="I94" s="26"/>
      <c r="J94" s="26"/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5.2" customHeight="1">
      <c r="A95" s="26"/>
      <c r="B95" s="27"/>
      <c r="C95" s="23" t="s">
        <v>20</v>
      </c>
      <c r="D95" s="26"/>
      <c r="E95" s="26"/>
      <c r="F95" s="21" t="str">
        <f>E19</f>
        <v>Obec Jelka, Mierová 959/17, 925 23 Jelka</v>
      </c>
      <c r="G95" s="26"/>
      <c r="H95" s="26"/>
      <c r="I95" s="23" t="s">
        <v>26</v>
      </c>
      <c r="J95" s="24" t="str">
        <f>E25</f>
        <v xml:space="preserve"> </v>
      </c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15.2" customHeight="1">
      <c r="A96" s="26"/>
      <c r="B96" s="27"/>
      <c r="C96" s="23" t="s">
        <v>24</v>
      </c>
      <c r="D96" s="26"/>
      <c r="E96" s="26"/>
      <c r="F96" s="21" t="str">
        <f>IF(E22="","",E22)</f>
        <v>BALA, a.s., Veľká Budafa 66, 930 34 Holice</v>
      </c>
      <c r="G96" s="26"/>
      <c r="H96" s="26"/>
      <c r="I96" s="23" t="s">
        <v>29</v>
      </c>
      <c r="J96" s="24" t="str">
        <f>E28</f>
        <v xml:space="preserve"> </v>
      </c>
      <c r="K96" s="26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9.25" customHeight="1">
      <c r="A98" s="26"/>
      <c r="B98" s="27"/>
      <c r="C98" s="115" t="s">
        <v>199</v>
      </c>
      <c r="D98" s="107"/>
      <c r="E98" s="107"/>
      <c r="F98" s="107"/>
      <c r="G98" s="107"/>
      <c r="H98" s="107"/>
      <c r="I98" s="107"/>
      <c r="J98" s="116" t="s">
        <v>200</v>
      </c>
      <c r="K98" s="107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47" s="2" customFormat="1" ht="10.35" customHeight="1">
      <c r="A99" s="26"/>
      <c r="B99" s="27"/>
      <c r="C99" s="26"/>
      <c r="D99" s="26"/>
      <c r="E99" s="26"/>
      <c r="F99" s="26"/>
      <c r="G99" s="26"/>
      <c r="H99" s="26"/>
      <c r="I99" s="26"/>
      <c r="J99" s="26"/>
      <c r="K99" s="26"/>
      <c r="L99" s="39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</row>
    <row r="100" spans="1:47" s="2" customFormat="1" ht="22.9" customHeight="1">
      <c r="A100" s="26"/>
      <c r="B100" s="27"/>
      <c r="C100" s="117" t="s">
        <v>201</v>
      </c>
      <c r="D100" s="26"/>
      <c r="E100" s="26"/>
      <c r="F100" s="26"/>
      <c r="G100" s="26"/>
      <c r="H100" s="26"/>
      <c r="I100" s="26"/>
      <c r="J100" s="68">
        <f>J134</f>
        <v>51439.210000000006</v>
      </c>
      <c r="K100" s="26"/>
      <c r="L100" s="39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U100" s="14" t="s">
        <v>202</v>
      </c>
    </row>
    <row r="101" spans="1:47" s="9" customFormat="1" ht="24.95" customHeight="1">
      <c r="B101" s="118"/>
      <c r="D101" s="119" t="s">
        <v>203</v>
      </c>
      <c r="E101" s="120"/>
      <c r="F101" s="120"/>
      <c r="G101" s="120"/>
      <c r="H101" s="120"/>
      <c r="I101" s="120"/>
      <c r="J101" s="121">
        <f>J135</f>
        <v>46220.55</v>
      </c>
      <c r="L101" s="118"/>
    </row>
    <row r="102" spans="1:47" s="10" customFormat="1" ht="19.899999999999999" customHeight="1">
      <c r="B102" s="122"/>
      <c r="D102" s="123" t="s">
        <v>334</v>
      </c>
      <c r="E102" s="124"/>
      <c r="F102" s="124"/>
      <c r="G102" s="124"/>
      <c r="H102" s="124"/>
      <c r="I102" s="124"/>
      <c r="J102" s="125">
        <f>J136</f>
        <v>195.17</v>
      </c>
      <c r="L102" s="122"/>
    </row>
    <row r="103" spans="1:47" s="10" customFormat="1" ht="19.899999999999999" customHeight="1">
      <c r="B103" s="122"/>
      <c r="D103" s="123" t="s">
        <v>335</v>
      </c>
      <c r="E103" s="124"/>
      <c r="F103" s="124"/>
      <c r="G103" s="124"/>
      <c r="H103" s="124"/>
      <c r="I103" s="124"/>
      <c r="J103" s="125">
        <f>J138</f>
        <v>0</v>
      </c>
      <c r="L103" s="122"/>
    </row>
    <row r="104" spans="1:47" s="10" customFormat="1" ht="19.899999999999999" customHeight="1">
      <c r="B104" s="122"/>
      <c r="D104" s="123" t="s">
        <v>337</v>
      </c>
      <c r="E104" s="124"/>
      <c r="F104" s="124"/>
      <c r="G104" s="124"/>
      <c r="H104" s="124"/>
      <c r="I104" s="124"/>
      <c r="J104" s="125">
        <f>J139</f>
        <v>36451.490000000005</v>
      </c>
      <c r="L104" s="122"/>
    </row>
    <row r="105" spans="1:47" s="10" customFormat="1" ht="19.899999999999999" customHeight="1">
      <c r="B105" s="122"/>
      <c r="D105" s="123" t="s">
        <v>204</v>
      </c>
      <c r="E105" s="124"/>
      <c r="F105" s="124"/>
      <c r="G105" s="124"/>
      <c r="H105" s="124"/>
      <c r="I105" s="124"/>
      <c r="J105" s="125">
        <f>J149</f>
        <v>8197.4500000000007</v>
      </c>
      <c r="L105" s="122"/>
    </row>
    <row r="106" spans="1:47" s="10" customFormat="1" ht="19.899999999999999" customHeight="1">
      <c r="B106" s="122"/>
      <c r="D106" s="123" t="s">
        <v>205</v>
      </c>
      <c r="E106" s="124"/>
      <c r="F106" s="124"/>
      <c r="G106" s="124"/>
      <c r="H106" s="124"/>
      <c r="I106" s="124"/>
      <c r="J106" s="125">
        <f>J158</f>
        <v>0</v>
      </c>
      <c r="L106" s="122"/>
    </row>
    <row r="107" spans="1:47" s="10" customFormat="1" ht="19.899999999999999" customHeight="1">
      <c r="B107" s="122"/>
      <c r="D107" s="123" t="s">
        <v>206</v>
      </c>
      <c r="E107" s="124"/>
      <c r="F107" s="124"/>
      <c r="G107" s="124"/>
      <c r="H107" s="124"/>
      <c r="I107" s="124"/>
      <c r="J107" s="125">
        <f>J159</f>
        <v>1376.44</v>
      </c>
      <c r="L107" s="122"/>
    </row>
    <row r="108" spans="1:47" s="9" customFormat="1" ht="24.95" customHeight="1">
      <c r="B108" s="118"/>
      <c r="D108" s="119" t="s">
        <v>207</v>
      </c>
      <c r="E108" s="120"/>
      <c r="F108" s="120"/>
      <c r="G108" s="120"/>
      <c r="H108" s="120"/>
      <c r="I108" s="120"/>
      <c r="J108" s="121">
        <f>J161</f>
        <v>5218.66</v>
      </c>
      <c r="L108" s="118"/>
    </row>
    <row r="109" spans="1:47" s="10" customFormat="1" ht="19.899999999999999" customHeight="1">
      <c r="B109" s="122"/>
      <c r="D109" s="123" t="s">
        <v>338</v>
      </c>
      <c r="E109" s="124"/>
      <c r="F109" s="124"/>
      <c r="G109" s="124"/>
      <c r="H109" s="124"/>
      <c r="I109" s="124"/>
      <c r="J109" s="125">
        <f>J162</f>
        <v>2195.9499999999998</v>
      </c>
      <c r="L109" s="122"/>
    </row>
    <row r="110" spans="1:47" s="10" customFormat="1" ht="19.899999999999999" customHeight="1">
      <c r="B110" s="122"/>
      <c r="D110" s="123" t="s">
        <v>209</v>
      </c>
      <c r="E110" s="124"/>
      <c r="F110" s="124"/>
      <c r="G110" s="124"/>
      <c r="H110" s="124"/>
      <c r="I110" s="124"/>
      <c r="J110" s="125">
        <f>J165</f>
        <v>3022.71</v>
      </c>
      <c r="L110" s="122"/>
    </row>
    <row r="111" spans="1:47" s="2" customFormat="1" ht="21.75" customHeight="1">
      <c r="A111" s="26"/>
      <c r="B111" s="27"/>
      <c r="C111" s="26"/>
      <c r="D111" s="26"/>
      <c r="E111" s="26"/>
      <c r="F111" s="26"/>
      <c r="G111" s="26"/>
      <c r="H111" s="26"/>
      <c r="I111" s="26"/>
      <c r="J111" s="26"/>
      <c r="K111" s="26"/>
      <c r="L111" s="39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2" spans="1:47" s="2" customFormat="1" ht="6.95" customHeight="1">
      <c r="A112" s="26"/>
      <c r="B112" s="44"/>
      <c r="C112" s="45"/>
      <c r="D112" s="45"/>
      <c r="E112" s="45"/>
      <c r="F112" s="45"/>
      <c r="G112" s="45"/>
      <c r="H112" s="45"/>
      <c r="I112" s="45"/>
      <c r="J112" s="45"/>
      <c r="K112" s="45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6" spans="1:31" s="2" customFormat="1" ht="6.95" customHeight="1">
      <c r="A116" s="26"/>
      <c r="B116" s="46"/>
      <c r="C116" s="47"/>
      <c r="D116" s="47"/>
      <c r="E116" s="47"/>
      <c r="F116" s="47"/>
      <c r="G116" s="47"/>
      <c r="H116" s="47"/>
      <c r="I116" s="47"/>
      <c r="J116" s="47"/>
      <c r="K116" s="47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31" s="2" customFormat="1" ht="24.95" customHeight="1">
      <c r="A117" s="26"/>
      <c r="B117" s="27"/>
      <c r="C117" s="18" t="s">
        <v>212</v>
      </c>
      <c r="D117" s="26"/>
      <c r="E117" s="26"/>
      <c r="F117" s="26"/>
      <c r="G117" s="26"/>
      <c r="H117" s="26"/>
      <c r="I117" s="26"/>
      <c r="J117" s="26"/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31" s="2" customFormat="1" ht="6.95" customHeight="1">
      <c r="A118" s="26"/>
      <c r="B118" s="27"/>
      <c r="C118" s="26"/>
      <c r="D118" s="26"/>
      <c r="E118" s="26"/>
      <c r="F118" s="26"/>
      <c r="G118" s="26"/>
      <c r="H118" s="26"/>
      <c r="I118" s="26"/>
      <c r="J118" s="26"/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31" s="2" customFormat="1" ht="12" customHeight="1">
      <c r="A119" s="26"/>
      <c r="B119" s="27"/>
      <c r="C119" s="23" t="s">
        <v>12</v>
      </c>
      <c r="D119" s="26"/>
      <c r="E119" s="26"/>
      <c r="F119" s="26"/>
      <c r="G119" s="26"/>
      <c r="H119" s="26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31" s="2" customFormat="1" ht="16.5" customHeight="1">
      <c r="A120" s="26"/>
      <c r="B120" s="27"/>
      <c r="C120" s="26"/>
      <c r="D120" s="26"/>
      <c r="E120" s="224" t="str">
        <f>E7</f>
        <v>Prestavba budov zdravotného strediska</v>
      </c>
      <c r="F120" s="225"/>
      <c r="G120" s="225"/>
      <c r="H120" s="225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31" s="1" customFormat="1" ht="12" customHeight="1">
      <c r="B121" s="17"/>
      <c r="C121" s="23" t="s">
        <v>192</v>
      </c>
      <c r="L121" s="17"/>
    </row>
    <row r="122" spans="1:31" s="1" customFormat="1" ht="16.5" customHeight="1">
      <c r="B122" s="17"/>
      <c r="E122" s="224" t="s">
        <v>193</v>
      </c>
      <c r="F122" s="206"/>
      <c r="G122" s="206"/>
      <c r="H122" s="206"/>
      <c r="L122" s="17"/>
    </row>
    <row r="123" spans="1:31" s="1" customFormat="1" ht="12" customHeight="1">
      <c r="B123" s="17"/>
      <c r="C123" s="23" t="s">
        <v>194</v>
      </c>
      <c r="L123" s="17"/>
    </row>
    <row r="124" spans="1:31" s="2" customFormat="1" ht="16.5" customHeight="1">
      <c r="A124" s="26"/>
      <c r="B124" s="27"/>
      <c r="C124" s="26"/>
      <c r="D124" s="26"/>
      <c r="E124" s="222" t="s">
        <v>1676</v>
      </c>
      <c r="F124" s="223"/>
      <c r="G124" s="223"/>
      <c r="H124" s="223"/>
      <c r="I124" s="26"/>
      <c r="J124" s="26"/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31" s="2" customFormat="1" ht="12" customHeight="1">
      <c r="A125" s="26"/>
      <c r="B125" s="27"/>
      <c r="C125" s="23" t="s">
        <v>196</v>
      </c>
      <c r="D125" s="26"/>
      <c r="E125" s="26"/>
      <c r="F125" s="26"/>
      <c r="G125" s="26"/>
      <c r="H125" s="26"/>
      <c r="I125" s="26"/>
      <c r="J125" s="26"/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31" s="2" customFormat="1" ht="16.5" customHeight="1">
      <c r="A126" s="26"/>
      <c r="B126" s="27"/>
      <c r="C126" s="26"/>
      <c r="D126" s="26"/>
      <c r="E126" s="189" t="str">
        <f>E13</f>
        <v xml:space="preserve">SO 01.2-NV - Navrhovaný stav - ZS 1.NP </v>
      </c>
      <c r="F126" s="223"/>
      <c r="G126" s="223"/>
      <c r="H126" s="223"/>
      <c r="I126" s="26"/>
      <c r="J126" s="26"/>
      <c r="K126" s="26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31" s="2" customFormat="1" ht="6.95" customHeight="1">
      <c r="A127" s="26"/>
      <c r="B127" s="27"/>
      <c r="C127" s="26"/>
      <c r="D127" s="26"/>
      <c r="E127" s="26"/>
      <c r="F127" s="26"/>
      <c r="G127" s="26"/>
      <c r="H127" s="26"/>
      <c r="I127" s="26"/>
      <c r="J127" s="26"/>
      <c r="K127" s="26"/>
      <c r="L127" s="39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</row>
    <row r="128" spans="1:31" s="2" customFormat="1" ht="12" customHeight="1">
      <c r="A128" s="26"/>
      <c r="B128" s="27"/>
      <c r="C128" s="23" t="s">
        <v>16</v>
      </c>
      <c r="D128" s="26"/>
      <c r="E128" s="26"/>
      <c r="F128" s="21" t="str">
        <f>F16</f>
        <v>kú: Jelka,p.č.:1174/1,4,24,25</v>
      </c>
      <c r="G128" s="26"/>
      <c r="H128" s="26"/>
      <c r="I128" s="23" t="s">
        <v>18</v>
      </c>
      <c r="J128" s="52" t="str">
        <f>IF(J16="","",J16)</f>
        <v>12. 5. 2022</v>
      </c>
      <c r="K128" s="26"/>
      <c r="L128" s="39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</row>
    <row r="129" spans="1:65" s="2" customFormat="1" ht="6.95" customHeight="1">
      <c r="A129" s="26"/>
      <c r="B129" s="27"/>
      <c r="C129" s="26"/>
      <c r="D129" s="26"/>
      <c r="E129" s="26"/>
      <c r="F129" s="26"/>
      <c r="G129" s="26"/>
      <c r="H129" s="26"/>
      <c r="I129" s="26"/>
      <c r="J129" s="26"/>
      <c r="K129" s="26"/>
      <c r="L129" s="39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</row>
    <row r="130" spans="1:65" s="2" customFormat="1" ht="15.2" customHeight="1">
      <c r="A130" s="26"/>
      <c r="B130" s="27"/>
      <c r="C130" s="23" t="s">
        <v>20</v>
      </c>
      <c r="D130" s="26"/>
      <c r="E130" s="26"/>
      <c r="F130" s="21" t="str">
        <f>E19</f>
        <v>Obec Jelka, Mierová 959/17, 925 23 Jelka</v>
      </c>
      <c r="G130" s="26"/>
      <c r="H130" s="26"/>
      <c r="I130" s="23" t="s">
        <v>26</v>
      </c>
      <c r="J130" s="24" t="str">
        <f>E25</f>
        <v xml:space="preserve"> </v>
      </c>
      <c r="K130" s="26"/>
      <c r="L130" s="39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</row>
    <row r="131" spans="1:65" s="2" customFormat="1" ht="15.2" customHeight="1">
      <c r="A131" s="26"/>
      <c r="B131" s="27"/>
      <c r="C131" s="23" t="s">
        <v>24</v>
      </c>
      <c r="D131" s="26"/>
      <c r="E131" s="26"/>
      <c r="F131" s="21" t="str">
        <f>IF(E22="","",E22)</f>
        <v>BALA, a.s., Veľká Budafa 66, 930 34 Holice</v>
      </c>
      <c r="G131" s="26"/>
      <c r="H131" s="26"/>
      <c r="I131" s="23" t="s">
        <v>29</v>
      </c>
      <c r="J131" s="24" t="str">
        <f>E28</f>
        <v xml:space="preserve"> </v>
      </c>
      <c r="K131" s="26"/>
      <c r="L131" s="39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</row>
    <row r="132" spans="1:65" s="2" customFormat="1" ht="10.35" customHeight="1">
      <c r="A132" s="26"/>
      <c r="B132" s="27"/>
      <c r="C132" s="26"/>
      <c r="D132" s="26"/>
      <c r="E132" s="26"/>
      <c r="F132" s="26"/>
      <c r="G132" s="26"/>
      <c r="H132" s="26"/>
      <c r="I132" s="26"/>
      <c r="J132" s="26"/>
      <c r="K132" s="26"/>
      <c r="L132" s="39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</row>
    <row r="133" spans="1:65" s="11" customFormat="1" ht="29.25" customHeight="1">
      <c r="A133" s="126"/>
      <c r="B133" s="127"/>
      <c r="C133" s="128" t="s">
        <v>213</v>
      </c>
      <c r="D133" s="129" t="s">
        <v>56</v>
      </c>
      <c r="E133" s="129" t="s">
        <v>52</v>
      </c>
      <c r="F133" s="129" t="s">
        <v>53</v>
      </c>
      <c r="G133" s="129" t="s">
        <v>214</v>
      </c>
      <c r="H133" s="129" t="s">
        <v>215</v>
      </c>
      <c r="I133" s="129" t="s">
        <v>216</v>
      </c>
      <c r="J133" s="130" t="s">
        <v>200</v>
      </c>
      <c r="K133" s="131" t="s">
        <v>217</v>
      </c>
      <c r="L133" s="132"/>
      <c r="M133" s="59" t="s">
        <v>1</v>
      </c>
      <c r="N133" s="60" t="s">
        <v>35</v>
      </c>
      <c r="O133" s="60" t="s">
        <v>218</v>
      </c>
      <c r="P133" s="60" t="s">
        <v>219</v>
      </c>
      <c r="Q133" s="60" t="s">
        <v>220</v>
      </c>
      <c r="R133" s="60" t="s">
        <v>221</v>
      </c>
      <c r="S133" s="60" t="s">
        <v>222</v>
      </c>
      <c r="T133" s="61" t="s">
        <v>223</v>
      </c>
      <c r="U133" s="126"/>
      <c r="V133" s="126"/>
      <c r="W133" s="126"/>
      <c r="X133" s="126"/>
      <c r="Y133" s="126"/>
      <c r="Z133" s="126"/>
      <c r="AA133" s="126"/>
      <c r="AB133" s="126"/>
      <c r="AC133" s="126"/>
      <c r="AD133" s="126"/>
      <c r="AE133" s="126"/>
    </row>
    <row r="134" spans="1:65" s="2" customFormat="1" ht="22.9" customHeight="1">
      <c r="A134" s="26"/>
      <c r="B134" s="27"/>
      <c r="C134" s="66" t="s">
        <v>201</v>
      </c>
      <c r="D134" s="26"/>
      <c r="E134" s="26"/>
      <c r="F134" s="26"/>
      <c r="G134" s="26"/>
      <c r="H134" s="26"/>
      <c r="I134" s="26"/>
      <c r="J134" s="133">
        <f>BK134</f>
        <v>51439.210000000006</v>
      </c>
      <c r="K134" s="26"/>
      <c r="L134" s="27"/>
      <c r="M134" s="62"/>
      <c r="N134" s="53"/>
      <c r="O134" s="63"/>
      <c r="P134" s="134">
        <f>P135+P161</f>
        <v>0</v>
      </c>
      <c r="Q134" s="63"/>
      <c r="R134" s="134">
        <f>R135+R161</f>
        <v>0</v>
      </c>
      <c r="S134" s="63"/>
      <c r="T134" s="135">
        <f>T135+T161</f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T134" s="14" t="s">
        <v>70</v>
      </c>
      <c r="AU134" s="14" t="s">
        <v>202</v>
      </c>
      <c r="BK134" s="136">
        <f>BK135+BK161</f>
        <v>51439.210000000006</v>
      </c>
    </row>
    <row r="135" spans="1:65" s="12" customFormat="1" ht="25.9" customHeight="1">
      <c r="B135" s="137"/>
      <c r="D135" s="138" t="s">
        <v>70</v>
      </c>
      <c r="E135" s="139" t="s">
        <v>224</v>
      </c>
      <c r="F135" s="139" t="s">
        <v>225</v>
      </c>
      <c r="J135" s="140">
        <f>BK135</f>
        <v>46220.55</v>
      </c>
      <c r="L135" s="137"/>
      <c r="M135" s="141"/>
      <c r="N135" s="142"/>
      <c r="O135" s="142"/>
      <c r="P135" s="143">
        <f>P136+P138+P139+P149+P158+P159</f>
        <v>0</v>
      </c>
      <c r="Q135" s="142"/>
      <c r="R135" s="143">
        <f>R136+R138+R139+R149+R158+R159</f>
        <v>0</v>
      </c>
      <c r="S135" s="142"/>
      <c r="T135" s="144">
        <f>T136+T138+T139+T149+T158+T159</f>
        <v>0</v>
      </c>
      <c r="AR135" s="138" t="s">
        <v>78</v>
      </c>
      <c r="AT135" s="145" t="s">
        <v>70</v>
      </c>
      <c r="AU135" s="145" t="s">
        <v>71</v>
      </c>
      <c r="AY135" s="138" t="s">
        <v>226</v>
      </c>
      <c r="BK135" s="146">
        <f>BK136+BK138+BK139+BK149+BK158+BK159</f>
        <v>46220.55</v>
      </c>
    </row>
    <row r="136" spans="1:65" s="12" customFormat="1" ht="22.9" customHeight="1">
      <c r="B136" s="137"/>
      <c r="D136" s="138" t="s">
        <v>70</v>
      </c>
      <c r="E136" s="147" t="s">
        <v>88</v>
      </c>
      <c r="F136" s="147" t="s">
        <v>369</v>
      </c>
      <c r="J136" s="148">
        <f>BK136</f>
        <v>195.17</v>
      </c>
      <c r="L136" s="137"/>
      <c r="M136" s="141"/>
      <c r="N136" s="142"/>
      <c r="O136" s="142"/>
      <c r="P136" s="143">
        <f>P137</f>
        <v>0</v>
      </c>
      <c r="Q136" s="142"/>
      <c r="R136" s="143">
        <f>R137</f>
        <v>0</v>
      </c>
      <c r="S136" s="142"/>
      <c r="T136" s="144">
        <f>T137</f>
        <v>0</v>
      </c>
      <c r="AR136" s="138" t="s">
        <v>78</v>
      </c>
      <c r="AT136" s="145" t="s">
        <v>70</v>
      </c>
      <c r="AU136" s="145" t="s">
        <v>78</v>
      </c>
      <c r="AY136" s="138" t="s">
        <v>226</v>
      </c>
      <c r="BK136" s="146">
        <f>BK137</f>
        <v>195.17</v>
      </c>
    </row>
    <row r="137" spans="1:65" s="2" customFormat="1" ht="24.2" customHeight="1">
      <c r="A137" s="26"/>
      <c r="B137" s="149"/>
      <c r="C137" s="150" t="s">
        <v>78</v>
      </c>
      <c r="D137" s="150" t="s">
        <v>229</v>
      </c>
      <c r="E137" s="151" t="s">
        <v>1680</v>
      </c>
      <c r="F137" s="152" t="s">
        <v>1681</v>
      </c>
      <c r="G137" s="153" t="s">
        <v>238</v>
      </c>
      <c r="H137" s="154">
        <v>2.25</v>
      </c>
      <c r="I137" s="155">
        <v>86.74</v>
      </c>
      <c r="J137" s="155">
        <f>ROUND(I137*H137,2)</f>
        <v>195.17</v>
      </c>
      <c r="K137" s="156"/>
      <c r="L137" s="27"/>
      <c r="M137" s="157" t="s">
        <v>1</v>
      </c>
      <c r="N137" s="158" t="s">
        <v>37</v>
      </c>
      <c r="O137" s="159">
        <v>0</v>
      </c>
      <c r="P137" s="159">
        <f>O137*H137</f>
        <v>0</v>
      </c>
      <c r="Q137" s="159">
        <v>0</v>
      </c>
      <c r="R137" s="159">
        <f>Q137*H137</f>
        <v>0</v>
      </c>
      <c r="S137" s="159">
        <v>0</v>
      </c>
      <c r="T137" s="160">
        <f>S137*H137</f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233</v>
      </c>
      <c r="AT137" s="161" t="s">
        <v>229</v>
      </c>
      <c r="AU137" s="161" t="s">
        <v>83</v>
      </c>
      <c r="AY137" s="14" t="s">
        <v>226</v>
      </c>
      <c r="BE137" s="162">
        <f>IF(N137="základná",J137,0)</f>
        <v>0</v>
      </c>
      <c r="BF137" s="162">
        <f>IF(N137="znížená",J137,0)</f>
        <v>195.17</v>
      </c>
      <c r="BG137" s="162">
        <f>IF(N137="zákl. prenesená",J137,0)</f>
        <v>0</v>
      </c>
      <c r="BH137" s="162">
        <f>IF(N137="zníž. prenesená",J137,0)</f>
        <v>0</v>
      </c>
      <c r="BI137" s="162">
        <f>IF(N137="nulová",J137,0)</f>
        <v>0</v>
      </c>
      <c r="BJ137" s="14" t="s">
        <v>83</v>
      </c>
      <c r="BK137" s="162">
        <f>ROUND(I137*H137,2)</f>
        <v>195.17</v>
      </c>
      <c r="BL137" s="14" t="s">
        <v>233</v>
      </c>
      <c r="BM137" s="161" t="s">
        <v>83</v>
      </c>
    </row>
    <row r="138" spans="1:65" s="12" customFormat="1" ht="22.9" customHeight="1">
      <c r="B138" s="137"/>
      <c r="D138" s="138" t="s">
        <v>70</v>
      </c>
      <c r="E138" s="147" t="s">
        <v>239</v>
      </c>
      <c r="F138" s="147" t="s">
        <v>392</v>
      </c>
      <c r="J138" s="148">
        <f>BK138</f>
        <v>0</v>
      </c>
      <c r="L138" s="137"/>
      <c r="M138" s="141"/>
      <c r="N138" s="142"/>
      <c r="O138" s="142"/>
      <c r="P138" s="143">
        <v>0</v>
      </c>
      <c r="Q138" s="142"/>
      <c r="R138" s="143">
        <v>0</v>
      </c>
      <c r="S138" s="142"/>
      <c r="T138" s="144">
        <v>0</v>
      </c>
      <c r="AR138" s="138" t="s">
        <v>78</v>
      </c>
      <c r="AT138" s="145" t="s">
        <v>70</v>
      </c>
      <c r="AU138" s="145" t="s">
        <v>78</v>
      </c>
      <c r="AY138" s="138" t="s">
        <v>226</v>
      </c>
      <c r="BK138" s="146">
        <v>0</v>
      </c>
    </row>
    <row r="139" spans="1:65" s="12" customFormat="1" ht="22.9" customHeight="1">
      <c r="B139" s="137"/>
      <c r="D139" s="138" t="s">
        <v>70</v>
      </c>
      <c r="E139" s="147" t="s">
        <v>439</v>
      </c>
      <c r="F139" s="147" t="s">
        <v>440</v>
      </c>
      <c r="J139" s="148">
        <f>BK139</f>
        <v>36451.490000000005</v>
      </c>
      <c r="L139" s="137"/>
      <c r="M139" s="141"/>
      <c r="N139" s="142"/>
      <c r="O139" s="142"/>
      <c r="P139" s="143">
        <f>SUM(P140:P148)</f>
        <v>0</v>
      </c>
      <c r="Q139" s="142"/>
      <c r="R139" s="143">
        <f>SUM(R140:R148)</f>
        <v>0</v>
      </c>
      <c r="S139" s="142"/>
      <c r="T139" s="144">
        <f>SUM(T140:T148)</f>
        <v>0</v>
      </c>
      <c r="AR139" s="138" t="s">
        <v>78</v>
      </c>
      <c r="AT139" s="145" t="s">
        <v>70</v>
      </c>
      <c r="AU139" s="145" t="s">
        <v>78</v>
      </c>
      <c r="AY139" s="138" t="s">
        <v>226</v>
      </c>
      <c r="BK139" s="146">
        <f>SUM(BK140:BK148)</f>
        <v>36451.490000000005</v>
      </c>
    </row>
    <row r="140" spans="1:65" s="2" customFormat="1" ht="33" customHeight="1">
      <c r="A140" s="26"/>
      <c r="B140" s="149"/>
      <c r="C140" s="150" t="s">
        <v>83</v>
      </c>
      <c r="D140" s="150" t="s">
        <v>229</v>
      </c>
      <c r="E140" s="151" t="s">
        <v>1682</v>
      </c>
      <c r="F140" s="152" t="s">
        <v>1683</v>
      </c>
      <c r="G140" s="153" t="s">
        <v>238</v>
      </c>
      <c r="H140" s="154">
        <v>448.54199999999997</v>
      </c>
      <c r="I140" s="155">
        <v>5.31</v>
      </c>
      <c r="J140" s="155">
        <f t="shared" ref="J140:J148" si="0">ROUND(I140*H140,2)</f>
        <v>2381.7600000000002</v>
      </c>
      <c r="K140" s="156"/>
      <c r="L140" s="27"/>
      <c r="M140" s="157" t="s">
        <v>1</v>
      </c>
      <c r="N140" s="158" t="s">
        <v>37</v>
      </c>
      <c r="O140" s="159">
        <v>0</v>
      </c>
      <c r="P140" s="159">
        <f t="shared" ref="P140:P148" si="1">O140*H140</f>
        <v>0</v>
      </c>
      <c r="Q140" s="159">
        <v>0</v>
      </c>
      <c r="R140" s="159">
        <f t="shared" ref="R140:R148" si="2">Q140*H140</f>
        <v>0</v>
      </c>
      <c r="S140" s="159">
        <v>0</v>
      </c>
      <c r="T140" s="160">
        <f t="shared" ref="T140:T148" si="3">S140*H140</f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233</v>
      </c>
      <c r="AT140" s="161" t="s">
        <v>229</v>
      </c>
      <c r="AU140" s="161" t="s">
        <v>83</v>
      </c>
      <c r="AY140" s="14" t="s">
        <v>226</v>
      </c>
      <c r="BE140" s="162">
        <f t="shared" ref="BE140:BE148" si="4">IF(N140="základná",J140,0)</f>
        <v>0</v>
      </c>
      <c r="BF140" s="162">
        <f t="shared" ref="BF140:BF148" si="5">IF(N140="znížená",J140,0)</f>
        <v>2381.7600000000002</v>
      </c>
      <c r="BG140" s="162">
        <f t="shared" ref="BG140:BG148" si="6">IF(N140="zákl. prenesená",J140,0)</f>
        <v>0</v>
      </c>
      <c r="BH140" s="162">
        <f t="shared" ref="BH140:BH148" si="7">IF(N140="zníž. prenesená",J140,0)</f>
        <v>0</v>
      </c>
      <c r="BI140" s="162">
        <f t="shared" ref="BI140:BI148" si="8">IF(N140="nulová",J140,0)</f>
        <v>0</v>
      </c>
      <c r="BJ140" s="14" t="s">
        <v>83</v>
      </c>
      <c r="BK140" s="162">
        <f t="shared" ref="BK140:BK148" si="9">ROUND(I140*H140,2)</f>
        <v>2381.7600000000002</v>
      </c>
      <c r="BL140" s="14" t="s">
        <v>233</v>
      </c>
      <c r="BM140" s="161" t="s">
        <v>233</v>
      </c>
    </row>
    <row r="141" spans="1:65" s="2" customFormat="1" ht="24.2" customHeight="1">
      <c r="A141" s="26"/>
      <c r="B141" s="149"/>
      <c r="C141" s="150" t="s">
        <v>88</v>
      </c>
      <c r="D141" s="150" t="s">
        <v>229</v>
      </c>
      <c r="E141" s="151" t="s">
        <v>442</v>
      </c>
      <c r="F141" s="152" t="s">
        <v>443</v>
      </c>
      <c r="G141" s="153" t="s">
        <v>238</v>
      </c>
      <c r="H141" s="154">
        <v>479.49799999999999</v>
      </c>
      <c r="I141" s="155">
        <v>14.12</v>
      </c>
      <c r="J141" s="155">
        <f t="shared" si="0"/>
        <v>6770.51</v>
      </c>
      <c r="K141" s="156"/>
      <c r="L141" s="27"/>
      <c r="M141" s="157" t="s">
        <v>1</v>
      </c>
      <c r="N141" s="158" t="s">
        <v>37</v>
      </c>
      <c r="O141" s="159">
        <v>0</v>
      </c>
      <c r="P141" s="159">
        <f t="shared" si="1"/>
        <v>0</v>
      </c>
      <c r="Q141" s="159">
        <v>0</v>
      </c>
      <c r="R141" s="159">
        <f t="shared" si="2"/>
        <v>0</v>
      </c>
      <c r="S141" s="159">
        <v>0</v>
      </c>
      <c r="T141" s="160">
        <f t="shared" si="3"/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233</v>
      </c>
      <c r="AT141" s="161" t="s">
        <v>229</v>
      </c>
      <c r="AU141" s="161" t="s">
        <v>83</v>
      </c>
      <c r="AY141" s="14" t="s">
        <v>226</v>
      </c>
      <c r="BE141" s="162">
        <f t="shared" si="4"/>
        <v>0</v>
      </c>
      <c r="BF141" s="162">
        <f t="shared" si="5"/>
        <v>6770.51</v>
      </c>
      <c r="BG141" s="162">
        <f t="shared" si="6"/>
        <v>0</v>
      </c>
      <c r="BH141" s="162">
        <f t="shared" si="7"/>
        <v>0</v>
      </c>
      <c r="BI141" s="162">
        <f t="shared" si="8"/>
        <v>0</v>
      </c>
      <c r="BJ141" s="14" t="s">
        <v>83</v>
      </c>
      <c r="BK141" s="162">
        <f t="shared" si="9"/>
        <v>6770.51</v>
      </c>
      <c r="BL141" s="14" t="s">
        <v>233</v>
      </c>
      <c r="BM141" s="161" t="s">
        <v>239</v>
      </c>
    </row>
    <row r="142" spans="1:65" s="2" customFormat="1" ht="24.2" customHeight="1">
      <c r="A142" s="26"/>
      <c r="B142" s="149"/>
      <c r="C142" s="150" t="s">
        <v>233</v>
      </c>
      <c r="D142" s="150" t="s">
        <v>229</v>
      </c>
      <c r="E142" s="151" t="s">
        <v>445</v>
      </c>
      <c r="F142" s="152" t="s">
        <v>446</v>
      </c>
      <c r="G142" s="153" t="s">
        <v>238</v>
      </c>
      <c r="H142" s="154">
        <v>479.49799999999999</v>
      </c>
      <c r="I142" s="155">
        <v>2.48</v>
      </c>
      <c r="J142" s="155">
        <f t="shared" si="0"/>
        <v>1189.1600000000001</v>
      </c>
      <c r="K142" s="156"/>
      <c r="L142" s="27"/>
      <c r="M142" s="157" t="s">
        <v>1</v>
      </c>
      <c r="N142" s="158" t="s">
        <v>37</v>
      </c>
      <c r="O142" s="159">
        <v>0</v>
      </c>
      <c r="P142" s="159">
        <f t="shared" si="1"/>
        <v>0</v>
      </c>
      <c r="Q142" s="159">
        <v>0</v>
      </c>
      <c r="R142" s="159">
        <f t="shared" si="2"/>
        <v>0</v>
      </c>
      <c r="S142" s="159">
        <v>0</v>
      </c>
      <c r="T142" s="160">
        <f t="shared" si="3"/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233</v>
      </c>
      <c r="AT142" s="161" t="s">
        <v>229</v>
      </c>
      <c r="AU142" s="161" t="s">
        <v>83</v>
      </c>
      <c r="AY142" s="14" t="s">
        <v>226</v>
      </c>
      <c r="BE142" s="162">
        <f t="shared" si="4"/>
        <v>0</v>
      </c>
      <c r="BF142" s="162">
        <f t="shared" si="5"/>
        <v>1189.1600000000001</v>
      </c>
      <c r="BG142" s="162">
        <f t="shared" si="6"/>
        <v>0</v>
      </c>
      <c r="BH142" s="162">
        <f t="shared" si="7"/>
        <v>0</v>
      </c>
      <c r="BI142" s="162">
        <f t="shared" si="8"/>
        <v>0</v>
      </c>
      <c r="BJ142" s="14" t="s">
        <v>83</v>
      </c>
      <c r="BK142" s="162">
        <f t="shared" si="9"/>
        <v>1189.1600000000001</v>
      </c>
      <c r="BL142" s="14" t="s">
        <v>233</v>
      </c>
      <c r="BM142" s="161" t="s">
        <v>243</v>
      </c>
    </row>
    <row r="143" spans="1:65" s="2" customFormat="1" ht="24.2" customHeight="1">
      <c r="A143" s="26"/>
      <c r="B143" s="149"/>
      <c r="C143" s="150" t="s">
        <v>244</v>
      </c>
      <c r="D143" s="150" t="s">
        <v>229</v>
      </c>
      <c r="E143" s="151" t="s">
        <v>449</v>
      </c>
      <c r="F143" s="152" t="s">
        <v>1684</v>
      </c>
      <c r="G143" s="153" t="s">
        <v>238</v>
      </c>
      <c r="H143" s="154">
        <v>30.956</v>
      </c>
      <c r="I143" s="155">
        <v>8.0500000000000007</v>
      </c>
      <c r="J143" s="155">
        <f t="shared" si="0"/>
        <v>249.2</v>
      </c>
      <c r="K143" s="156"/>
      <c r="L143" s="27"/>
      <c r="M143" s="157" t="s">
        <v>1</v>
      </c>
      <c r="N143" s="158" t="s">
        <v>37</v>
      </c>
      <c r="O143" s="159">
        <v>0</v>
      </c>
      <c r="P143" s="159">
        <f t="shared" si="1"/>
        <v>0</v>
      </c>
      <c r="Q143" s="159">
        <v>0</v>
      </c>
      <c r="R143" s="159">
        <f t="shared" si="2"/>
        <v>0</v>
      </c>
      <c r="S143" s="159">
        <v>0</v>
      </c>
      <c r="T143" s="160">
        <f t="shared" si="3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233</v>
      </c>
      <c r="AT143" s="161" t="s">
        <v>229</v>
      </c>
      <c r="AU143" s="161" t="s">
        <v>83</v>
      </c>
      <c r="AY143" s="14" t="s">
        <v>226</v>
      </c>
      <c r="BE143" s="162">
        <f t="shared" si="4"/>
        <v>0</v>
      </c>
      <c r="BF143" s="162">
        <f t="shared" si="5"/>
        <v>249.2</v>
      </c>
      <c r="BG143" s="162">
        <f t="shared" si="6"/>
        <v>0</v>
      </c>
      <c r="BH143" s="162">
        <f t="shared" si="7"/>
        <v>0</v>
      </c>
      <c r="BI143" s="162">
        <f t="shared" si="8"/>
        <v>0</v>
      </c>
      <c r="BJ143" s="14" t="s">
        <v>83</v>
      </c>
      <c r="BK143" s="162">
        <f t="shared" si="9"/>
        <v>249.2</v>
      </c>
      <c r="BL143" s="14" t="s">
        <v>233</v>
      </c>
      <c r="BM143" s="161" t="s">
        <v>247</v>
      </c>
    </row>
    <row r="144" spans="1:65" s="2" customFormat="1" ht="37.9" customHeight="1">
      <c r="A144" s="26"/>
      <c r="B144" s="149"/>
      <c r="C144" s="150" t="s">
        <v>239</v>
      </c>
      <c r="D144" s="150" t="s">
        <v>229</v>
      </c>
      <c r="E144" s="151" t="s">
        <v>1685</v>
      </c>
      <c r="F144" s="152" t="s">
        <v>1686</v>
      </c>
      <c r="G144" s="153" t="s">
        <v>238</v>
      </c>
      <c r="H144" s="154">
        <v>28.49</v>
      </c>
      <c r="I144" s="155">
        <v>40.74</v>
      </c>
      <c r="J144" s="155">
        <f t="shared" si="0"/>
        <v>1160.68</v>
      </c>
      <c r="K144" s="156"/>
      <c r="L144" s="27"/>
      <c r="M144" s="157" t="s">
        <v>1</v>
      </c>
      <c r="N144" s="158" t="s">
        <v>37</v>
      </c>
      <c r="O144" s="159">
        <v>0</v>
      </c>
      <c r="P144" s="159">
        <f t="shared" si="1"/>
        <v>0</v>
      </c>
      <c r="Q144" s="159">
        <v>0</v>
      </c>
      <c r="R144" s="159">
        <f t="shared" si="2"/>
        <v>0</v>
      </c>
      <c r="S144" s="159">
        <v>0</v>
      </c>
      <c r="T144" s="160">
        <f t="shared" si="3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233</v>
      </c>
      <c r="AT144" s="161" t="s">
        <v>229</v>
      </c>
      <c r="AU144" s="161" t="s">
        <v>83</v>
      </c>
      <c r="AY144" s="14" t="s">
        <v>226</v>
      </c>
      <c r="BE144" s="162">
        <f t="shared" si="4"/>
        <v>0</v>
      </c>
      <c r="BF144" s="162">
        <f t="shared" si="5"/>
        <v>1160.68</v>
      </c>
      <c r="BG144" s="162">
        <f t="shared" si="6"/>
        <v>0</v>
      </c>
      <c r="BH144" s="162">
        <f t="shared" si="7"/>
        <v>0</v>
      </c>
      <c r="BI144" s="162">
        <f t="shared" si="8"/>
        <v>0</v>
      </c>
      <c r="BJ144" s="14" t="s">
        <v>83</v>
      </c>
      <c r="BK144" s="162">
        <f t="shared" si="9"/>
        <v>1160.68</v>
      </c>
      <c r="BL144" s="14" t="s">
        <v>233</v>
      </c>
      <c r="BM144" s="161" t="s">
        <v>250</v>
      </c>
    </row>
    <row r="145" spans="1:65" s="2" customFormat="1" ht="37.9" customHeight="1">
      <c r="A145" s="26"/>
      <c r="B145" s="149"/>
      <c r="C145" s="150" t="s">
        <v>251</v>
      </c>
      <c r="D145" s="150" t="s">
        <v>229</v>
      </c>
      <c r="E145" s="151" t="s">
        <v>1687</v>
      </c>
      <c r="F145" s="152" t="s">
        <v>1688</v>
      </c>
      <c r="G145" s="153" t="s">
        <v>238</v>
      </c>
      <c r="H145" s="154">
        <v>9.0860000000000003</v>
      </c>
      <c r="I145" s="155">
        <v>41.1</v>
      </c>
      <c r="J145" s="155">
        <f t="shared" si="0"/>
        <v>373.43</v>
      </c>
      <c r="K145" s="156"/>
      <c r="L145" s="27"/>
      <c r="M145" s="157" t="s">
        <v>1</v>
      </c>
      <c r="N145" s="158" t="s">
        <v>37</v>
      </c>
      <c r="O145" s="159">
        <v>0</v>
      </c>
      <c r="P145" s="159">
        <f t="shared" si="1"/>
        <v>0</v>
      </c>
      <c r="Q145" s="159">
        <v>0</v>
      </c>
      <c r="R145" s="159">
        <f t="shared" si="2"/>
        <v>0</v>
      </c>
      <c r="S145" s="159">
        <v>0</v>
      </c>
      <c r="T145" s="160">
        <f t="shared" si="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233</v>
      </c>
      <c r="AT145" s="161" t="s">
        <v>229</v>
      </c>
      <c r="AU145" s="161" t="s">
        <v>83</v>
      </c>
      <c r="AY145" s="14" t="s">
        <v>226</v>
      </c>
      <c r="BE145" s="162">
        <f t="shared" si="4"/>
        <v>0</v>
      </c>
      <c r="BF145" s="162">
        <f t="shared" si="5"/>
        <v>373.43</v>
      </c>
      <c r="BG145" s="162">
        <f t="shared" si="6"/>
        <v>0</v>
      </c>
      <c r="BH145" s="162">
        <f t="shared" si="7"/>
        <v>0</v>
      </c>
      <c r="BI145" s="162">
        <f t="shared" si="8"/>
        <v>0</v>
      </c>
      <c r="BJ145" s="14" t="s">
        <v>83</v>
      </c>
      <c r="BK145" s="162">
        <f t="shared" si="9"/>
        <v>373.43</v>
      </c>
      <c r="BL145" s="14" t="s">
        <v>233</v>
      </c>
      <c r="BM145" s="161" t="s">
        <v>254</v>
      </c>
    </row>
    <row r="146" spans="1:65" s="2" customFormat="1" ht="44.25" customHeight="1">
      <c r="A146" s="26"/>
      <c r="B146" s="149"/>
      <c r="C146" s="150" t="s">
        <v>243</v>
      </c>
      <c r="D146" s="150" t="s">
        <v>229</v>
      </c>
      <c r="E146" s="151" t="s">
        <v>1689</v>
      </c>
      <c r="F146" s="152" t="s">
        <v>1690</v>
      </c>
      <c r="G146" s="153" t="s">
        <v>238</v>
      </c>
      <c r="H146" s="154">
        <v>1.5840000000000001</v>
      </c>
      <c r="I146" s="155">
        <v>26.28</v>
      </c>
      <c r="J146" s="155">
        <f t="shared" si="0"/>
        <v>41.63</v>
      </c>
      <c r="K146" s="156"/>
      <c r="L146" s="27"/>
      <c r="M146" s="157" t="s">
        <v>1</v>
      </c>
      <c r="N146" s="158" t="s">
        <v>37</v>
      </c>
      <c r="O146" s="159">
        <v>0</v>
      </c>
      <c r="P146" s="159">
        <f t="shared" si="1"/>
        <v>0</v>
      </c>
      <c r="Q146" s="159">
        <v>0</v>
      </c>
      <c r="R146" s="159">
        <f t="shared" si="2"/>
        <v>0</v>
      </c>
      <c r="S146" s="159">
        <v>0</v>
      </c>
      <c r="T146" s="160">
        <f t="shared" si="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233</v>
      </c>
      <c r="AT146" s="161" t="s">
        <v>229</v>
      </c>
      <c r="AU146" s="161" t="s">
        <v>83</v>
      </c>
      <c r="AY146" s="14" t="s">
        <v>226</v>
      </c>
      <c r="BE146" s="162">
        <f t="shared" si="4"/>
        <v>0</v>
      </c>
      <c r="BF146" s="162">
        <f t="shared" si="5"/>
        <v>41.63</v>
      </c>
      <c r="BG146" s="162">
        <f t="shared" si="6"/>
        <v>0</v>
      </c>
      <c r="BH146" s="162">
        <f t="shared" si="7"/>
        <v>0</v>
      </c>
      <c r="BI146" s="162">
        <f t="shared" si="8"/>
        <v>0</v>
      </c>
      <c r="BJ146" s="14" t="s">
        <v>83</v>
      </c>
      <c r="BK146" s="162">
        <f t="shared" si="9"/>
        <v>41.63</v>
      </c>
      <c r="BL146" s="14" t="s">
        <v>233</v>
      </c>
      <c r="BM146" s="161" t="s">
        <v>257</v>
      </c>
    </row>
    <row r="147" spans="1:65" s="2" customFormat="1" ht="44.25" customHeight="1">
      <c r="A147" s="26"/>
      <c r="B147" s="149"/>
      <c r="C147" s="150" t="s">
        <v>227</v>
      </c>
      <c r="D147" s="150" t="s">
        <v>229</v>
      </c>
      <c r="E147" s="151" t="s">
        <v>1691</v>
      </c>
      <c r="F147" s="152" t="s">
        <v>1692</v>
      </c>
      <c r="G147" s="153" t="s">
        <v>238</v>
      </c>
      <c r="H147" s="154">
        <v>66.471000000000004</v>
      </c>
      <c r="I147" s="155">
        <v>57.42</v>
      </c>
      <c r="J147" s="155">
        <f t="shared" si="0"/>
        <v>3816.76</v>
      </c>
      <c r="K147" s="156"/>
      <c r="L147" s="27"/>
      <c r="M147" s="157" t="s">
        <v>1</v>
      </c>
      <c r="N147" s="158" t="s">
        <v>37</v>
      </c>
      <c r="O147" s="159">
        <v>0</v>
      </c>
      <c r="P147" s="159">
        <f t="shared" si="1"/>
        <v>0</v>
      </c>
      <c r="Q147" s="159">
        <v>0</v>
      </c>
      <c r="R147" s="159">
        <f t="shared" si="2"/>
        <v>0</v>
      </c>
      <c r="S147" s="159">
        <v>0</v>
      </c>
      <c r="T147" s="160">
        <f t="shared" si="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233</v>
      </c>
      <c r="AT147" s="161" t="s">
        <v>229</v>
      </c>
      <c r="AU147" s="161" t="s">
        <v>83</v>
      </c>
      <c r="AY147" s="14" t="s">
        <v>226</v>
      </c>
      <c r="BE147" s="162">
        <f t="shared" si="4"/>
        <v>0</v>
      </c>
      <c r="BF147" s="162">
        <f t="shared" si="5"/>
        <v>3816.76</v>
      </c>
      <c r="BG147" s="162">
        <f t="shared" si="6"/>
        <v>0</v>
      </c>
      <c r="BH147" s="162">
        <f t="shared" si="7"/>
        <v>0</v>
      </c>
      <c r="BI147" s="162">
        <f t="shared" si="8"/>
        <v>0</v>
      </c>
      <c r="BJ147" s="14" t="s">
        <v>83</v>
      </c>
      <c r="BK147" s="162">
        <f t="shared" si="9"/>
        <v>3816.76</v>
      </c>
      <c r="BL147" s="14" t="s">
        <v>233</v>
      </c>
      <c r="BM147" s="161" t="s">
        <v>260</v>
      </c>
    </row>
    <row r="148" spans="1:65" s="2" customFormat="1" ht="37.9" customHeight="1">
      <c r="A148" s="26"/>
      <c r="B148" s="149"/>
      <c r="C148" s="150" t="s">
        <v>247</v>
      </c>
      <c r="D148" s="150" t="s">
        <v>229</v>
      </c>
      <c r="E148" s="151" t="s">
        <v>452</v>
      </c>
      <c r="F148" s="152" t="s">
        <v>453</v>
      </c>
      <c r="G148" s="153" t="s">
        <v>238</v>
      </c>
      <c r="H148" s="154">
        <v>342.911</v>
      </c>
      <c r="I148" s="155">
        <v>59.69</v>
      </c>
      <c r="J148" s="155">
        <f t="shared" si="0"/>
        <v>20468.36</v>
      </c>
      <c r="K148" s="156"/>
      <c r="L148" s="27"/>
      <c r="M148" s="157" t="s">
        <v>1</v>
      </c>
      <c r="N148" s="158" t="s">
        <v>37</v>
      </c>
      <c r="O148" s="159">
        <v>0</v>
      </c>
      <c r="P148" s="159">
        <f t="shared" si="1"/>
        <v>0</v>
      </c>
      <c r="Q148" s="159">
        <v>0</v>
      </c>
      <c r="R148" s="159">
        <f t="shared" si="2"/>
        <v>0</v>
      </c>
      <c r="S148" s="159">
        <v>0</v>
      </c>
      <c r="T148" s="160">
        <f t="shared" si="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233</v>
      </c>
      <c r="AT148" s="161" t="s">
        <v>229</v>
      </c>
      <c r="AU148" s="161" t="s">
        <v>83</v>
      </c>
      <c r="AY148" s="14" t="s">
        <v>226</v>
      </c>
      <c r="BE148" s="162">
        <f t="shared" si="4"/>
        <v>0</v>
      </c>
      <c r="BF148" s="162">
        <f t="shared" si="5"/>
        <v>20468.36</v>
      </c>
      <c r="BG148" s="162">
        <f t="shared" si="6"/>
        <v>0</v>
      </c>
      <c r="BH148" s="162">
        <f t="shared" si="7"/>
        <v>0</v>
      </c>
      <c r="BI148" s="162">
        <f t="shared" si="8"/>
        <v>0</v>
      </c>
      <c r="BJ148" s="14" t="s">
        <v>83</v>
      </c>
      <c r="BK148" s="162">
        <f t="shared" si="9"/>
        <v>20468.36</v>
      </c>
      <c r="BL148" s="14" t="s">
        <v>233</v>
      </c>
      <c r="BM148" s="161" t="s">
        <v>7</v>
      </c>
    </row>
    <row r="149" spans="1:65" s="12" customFormat="1" ht="22.9" customHeight="1">
      <c r="B149" s="137"/>
      <c r="D149" s="138" t="s">
        <v>70</v>
      </c>
      <c r="E149" s="147" t="s">
        <v>227</v>
      </c>
      <c r="F149" s="147" t="s">
        <v>228</v>
      </c>
      <c r="J149" s="148">
        <f>BK149</f>
        <v>8197.4500000000007</v>
      </c>
      <c r="L149" s="137"/>
      <c r="M149" s="141"/>
      <c r="N149" s="142"/>
      <c r="O149" s="142"/>
      <c r="P149" s="143">
        <f>SUM(P150:P157)</f>
        <v>0</v>
      </c>
      <c r="Q149" s="142"/>
      <c r="R149" s="143">
        <f>SUM(R150:R157)</f>
        <v>0</v>
      </c>
      <c r="S149" s="142"/>
      <c r="T149" s="144">
        <f>SUM(T150:T157)</f>
        <v>0</v>
      </c>
      <c r="AR149" s="138" t="s">
        <v>78</v>
      </c>
      <c r="AT149" s="145" t="s">
        <v>70</v>
      </c>
      <c r="AU149" s="145" t="s">
        <v>78</v>
      </c>
      <c r="AY149" s="138" t="s">
        <v>226</v>
      </c>
      <c r="BK149" s="146">
        <f>SUM(BK150:BK157)</f>
        <v>8197.4500000000007</v>
      </c>
    </row>
    <row r="150" spans="1:65" s="2" customFormat="1" ht="33" customHeight="1">
      <c r="A150" s="26"/>
      <c r="B150" s="149"/>
      <c r="C150" s="150" t="s">
        <v>263</v>
      </c>
      <c r="D150" s="150" t="s">
        <v>229</v>
      </c>
      <c r="E150" s="151" t="s">
        <v>274</v>
      </c>
      <c r="F150" s="152" t="s">
        <v>275</v>
      </c>
      <c r="G150" s="153" t="s">
        <v>238</v>
      </c>
      <c r="H150" s="154">
        <v>496.44799999999998</v>
      </c>
      <c r="I150" s="155">
        <v>1.1000000000000001</v>
      </c>
      <c r="J150" s="155">
        <f t="shared" ref="J150:J157" si="10">ROUND(I150*H150,2)</f>
        <v>546.09</v>
      </c>
      <c r="K150" s="156"/>
      <c r="L150" s="27"/>
      <c r="M150" s="157" t="s">
        <v>1</v>
      </c>
      <c r="N150" s="158" t="s">
        <v>37</v>
      </c>
      <c r="O150" s="159">
        <v>0</v>
      </c>
      <c r="P150" s="159">
        <f t="shared" ref="P150:P157" si="11">O150*H150</f>
        <v>0</v>
      </c>
      <c r="Q150" s="159">
        <v>0</v>
      </c>
      <c r="R150" s="159">
        <f t="shared" ref="R150:R157" si="12">Q150*H150</f>
        <v>0</v>
      </c>
      <c r="S150" s="159">
        <v>0</v>
      </c>
      <c r="T150" s="160">
        <f t="shared" ref="T150:T157" si="13">S150*H150</f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233</v>
      </c>
      <c r="AT150" s="161" t="s">
        <v>229</v>
      </c>
      <c r="AU150" s="161" t="s">
        <v>83</v>
      </c>
      <c r="AY150" s="14" t="s">
        <v>226</v>
      </c>
      <c r="BE150" s="162">
        <f t="shared" ref="BE150:BE157" si="14">IF(N150="základná",J150,0)</f>
        <v>0</v>
      </c>
      <c r="BF150" s="162">
        <f t="shared" ref="BF150:BF157" si="15">IF(N150="znížená",J150,0)</f>
        <v>546.09</v>
      </c>
      <c r="BG150" s="162">
        <f t="shared" ref="BG150:BG157" si="16">IF(N150="zákl. prenesená",J150,0)</f>
        <v>0</v>
      </c>
      <c r="BH150" s="162">
        <f t="shared" ref="BH150:BH157" si="17">IF(N150="zníž. prenesená",J150,0)</f>
        <v>0</v>
      </c>
      <c r="BI150" s="162">
        <f t="shared" ref="BI150:BI157" si="18">IF(N150="nulová",J150,0)</f>
        <v>0</v>
      </c>
      <c r="BJ150" s="14" t="s">
        <v>83</v>
      </c>
      <c r="BK150" s="162">
        <f t="shared" ref="BK150:BK157" si="19">ROUND(I150*H150,2)</f>
        <v>546.09</v>
      </c>
      <c r="BL150" s="14" t="s">
        <v>233</v>
      </c>
      <c r="BM150" s="161" t="s">
        <v>266</v>
      </c>
    </row>
    <row r="151" spans="1:65" s="2" customFormat="1" ht="44.25" customHeight="1">
      <c r="A151" s="26"/>
      <c r="B151" s="149"/>
      <c r="C151" s="150" t="s">
        <v>250</v>
      </c>
      <c r="D151" s="150" t="s">
        <v>229</v>
      </c>
      <c r="E151" s="151" t="s">
        <v>277</v>
      </c>
      <c r="F151" s="152" t="s">
        <v>278</v>
      </c>
      <c r="G151" s="153" t="s">
        <v>238</v>
      </c>
      <c r="H151" s="154">
        <v>992.89599999999996</v>
      </c>
      <c r="I151" s="155">
        <v>2.0499999999999998</v>
      </c>
      <c r="J151" s="155">
        <f t="shared" si="10"/>
        <v>2035.44</v>
      </c>
      <c r="K151" s="156"/>
      <c r="L151" s="27"/>
      <c r="M151" s="157" t="s">
        <v>1</v>
      </c>
      <c r="N151" s="158" t="s">
        <v>37</v>
      </c>
      <c r="O151" s="159">
        <v>0</v>
      </c>
      <c r="P151" s="159">
        <f t="shared" si="11"/>
        <v>0</v>
      </c>
      <c r="Q151" s="159">
        <v>0</v>
      </c>
      <c r="R151" s="159">
        <f t="shared" si="12"/>
        <v>0</v>
      </c>
      <c r="S151" s="159">
        <v>0</v>
      </c>
      <c r="T151" s="160">
        <f t="shared" si="1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233</v>
      </c>
      <c r="AT151" s="161" t="s">
        <v>229</v>
      </c>
      <c r="AU151" s="161" t="s">
        <v>83</v>
      </c>
      <c r="AY151" s="14" t="s">
        <v>226</v>
      </c>
      <c r="BE151" s="162">
        <f t="shared" si="14"/>
        <v>0</v>
      </c>
      <c r="BF151" s="162">
        <f t="shared" si="15"/>
        <v>2035.44</v>
      </c>
      <c r="BG151" s="162">
        <f t="shared" si="16"/>
        <v>0</v>
      </c>
      <c r="BH151" s="162">
        <f t="shared" si="17"/>
        <v>0</v>
      </c>
      <c r="BI151" s="162">
        <f t="shared" si="18"/>
        <v>0</v>
      </c>
      <c r="BJ151" s="14" t="s">
        <v>83</v>
      </c>
      <c r="BK151" s="162">
        <f t="shared" si="19"/>
        <v>2035.44</v>
      </c>
      <c r="BL151" s="14" t="s">
        <v>233</v>
      </c>
      <c r="BM151" s="161" t="s">
        <v>270</v>
      </c>
    </row>
    <row r="152" spans="1:65" s="2" customFormat="1" ht="33" customHeight="1">
      <c r="A152" s="26"/>
      <c r="B152" s="149"/>
      <c r="C152" s="150" t="s">
        <v>273</v>
      </c>
      <c r="D152" s="150" t="s">
        <v>229</v>
      </c>
      <c r="E152" s="151" t="s">
        <v>281</v>
      </c>
      <c r="F152" s="152" t="s">
        <v>282</v>
      </c>
      <c r="G152" s="153" t="s">
        <v>238</v>
      </c>
      <c r="H152" s="154">
        <v>496.44799999999998</v>
      </c>
      <c r="I152" s="155">
        <v>1.1000000000000001</v>
      </c>
      <c r="J152" s="155">
        <f t="shared" si="10"/>
        <v>546.09</v>
      </c>
      <c r="K152" s="156"/>
      <c r="L152" s="27"/>
      <c r="M152" s="157" t="s">
        <v>1</v>
      </c>
      <c r="N152" s="158" t="s">
        <v>37</v>
      </c>
      <c r="O152" s="159">
        <v>0</v>
      </c>
      <c r="P152" s="159">
        <f t="shared" si="11"/>
        <v>0</v>
      </c>
      <c r="Q152" s="159">
        <v>0</v>
      </c>
      <c r="R152" s="159">
        <f t="shared" si="12"/>
        <v>0</v>
      </c>
      <c r="S152" s="159">
        <v>0</v>
      </c>
      <c r="T152" s="160">
        <f t="shared" si="1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233</v>
      </c>
      <c r="AT152" s="161" t="s">
        <v>229</v>
      </c>
      <c r="AU152" s="161" t="s">
        <v>83</v>
      </c>
      <c r="AY152" s="14" t="s">
        <v>226</v>
      </c>
      <c r="BE152" s="162">
        <f t="shared" si="14"/>
        <v>0</v>
      </c>
      <c r="BF152" s="162">
        <f t="shared" si="15"/>
        <v>546.09</v>
      </c>
      <c r="BG152" s="162">
        <f t="shared" si="16"/>
        <v>0</v>
      </c>
      <c r="BH152" s="162">
        <f t="shared" si="17"/>
        <v>0</v>
      </c>
      <c r="BI152" s="162">
        <f t="shared" si="18"/>
        <v>0</v>
      </c>
      <c r="BJ152" s="14" t="s">
        <v>83</v>
      </c>
      <c r="BK152" s="162">
        <f t="shared" si="19"/>
        <v>546.09</v>
      </c>
      <c r="BL152" s="14" t="s">
        <v>233</v>
      </c>
      <c r="BM152" s="161" t="s">
        <v>276</v>
      </c>
    </row>
    <row r="153" spans="1:65" s="2" customFormat="1" ht="16.5" customHeight="1">
      <c r="A153" s="26"/>
      <c r="B153" s="149"/>
      <c r="C153" s="150" t="s">
        <v>254</v>
      </c>
      <c r="D153" s="150" t="s">
        <v>229</v>
      </c>
      <c r="E153" s="151" t="s">
        <v>1693</v>
      </c>
      <c r="F153" s="152" t="s">
        <v>1694</v>
      </c>
      <c r="G153" s="153" t="s">
        <v>232</v>
      </c>
      <c r="H153" s="154">
        <v>489.34800000000001</v>
      </c>
      <c r="I153" s="155">
        <v>7.11</v>
      </c>
      <c r="J153" s="155">
        <f t="shared" si="10"/>
        <v>3479.26</v>
      </c>
      <c r="K153" s="156"/>
      <c r="L153" s="27"/>
      <c r="M153" s="157" t="s">
        <v>1</v>
      </c>
      <c r="N153" s="158" t="s">
        <v>37</v>
      </c>
      <c r="O153" s="159">
        <v>0</v>
      </c>
      <c r="P153" s="159">
        <f t="shared" si="11"/>
        <v>0</v>
      </c>
      <c r="Q153" s="159">
        <v>0</v>
      </c>
      <c r="R153" s="159">
        <f t="shared" si="12"/>
        <v>0</v>
      </c>
      <c r="S153" s="159">
        <v>0</v>
      </c>
      <c r="T153" s="160">
        <f t="shared" si="1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233</v>
      </c>
      <c r="AT153" s="161" t="s">
        <v>229</v>
      </c>
      <c r="AU153" s="161" t="s">
        <v>83</v>
      </c>
      <c r="AY153" s="14" t="s">
        <v>226</v>
      </c>
      <c r="BE153" s="162">
        <f t="shared" si="14"/>
        <v>0</v>
      </c>
      <c r="BF153" s="162">
        <f t="shared" si="15"/>
        <v>3479.26</v>
      </c>
      <c r="BG153" s="162">
        <f t="shared" si="16"/>
        <v>0</v>
      </c>
      <c r="BH153" s="162">
        <f t="shared" si="17"/>
        <v>0</v>
      </c>
      <c r="BI153" s="162">
        <f t="shared" si="18"/>
        <v>0</v>
      </c>
      <c r="BJ153" s="14" t="s">
        <v>83</v>
      </c>
      <c r="BK153" s="162">
        <f t="shared" si="19"/>
        <v>3479.26</v>
      </c>
      <c r="BL153" s="14" t="s">
        <v>233</v>
      </c>
      <c r="BM153" s="161" t="s">
        <v>279</v>
      </c>
    </row>
    <row r="154" spans="1:65" s="2" customFormat="1" ht="16.5" customHeight="1">
      <c r="A154" s="26"/>
      <c r="B154" s="149"/>
      <c r="C154" s="150" t="s">
        <v>280</v>
      </c>
      <c r="D154" s="150" t="s">
        <v>229</v>
      </c>
      <c r="E154" s="151" t="s">
        <v>456</v>
      </c>
      <c r="F154" s="152" t="s">
        <v>457</v>
      </c>
      <c r="G154" s="153" t="s">
        <v>232</v>
      </c>
      <c r="H154" s="154">
        <v>171.01499999999999</v>
      </c>
      <c r="I154" s="155">
        <v>4.82</v>
      </c>
      <c r="J154" s="155">
        <f t="shared" si="10"/>
        <v>824.29</v>
      </c>
      <c r="K154" s="156"/>
      <c r="L154" s="27"/>
      <c r="M154" s="157" t="s">
        <v>1</v>
      </c>
      <c r="N154" s="158" t="s">
        <v>37</v>
      </c>
      <c r="O154" s="159">
        <v>0</v>
      </c>
      <c r="P154" s="159">
        <f t="shared" si="11"/>
        <v>0</v>
      </c>
      <c r="Q154" s="159">
        <v>0</v>
      </c>
      <c r="R154" s="159">
        <f t="shared" si="12"/>
        <v>0</v>
      </c>
      <c r="S154" s="159">
        <v>0</v>
      </c>
      <c r="T154" s="160">
        <f t="shared" si="1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233</v>
      </c>
      <c r="AT154" s="161" t="s">
        <v>229</v>
      </c>
      <c r="AU154" s="161" t="s">
        <v>83</v>
      </c>
      <c r="AY154" s="14" t="s">
        <v>226</v>
      </c>
      <c r="BE154" s="162">
        <f t="shared" si="14"/>
        <v>0</v>
      </c>
      <c r="BF154" s="162">
        <f t="shared" si="15"/>
        <v>824.29</v>
      </c>
      <c r="BG154" s="162">
        <f t="shared" si="16"/>
        <v>0</v>
      </c>
      <c r="BH154" s="162">
        <f t="shared" si="17"/>
        <v>0</v>
      </c>
      <c r="BI154" s="162">
        <f t="shared" si="18"/>
        <v>0</v>
      </c>
      <c r="BJ154" s="14" t="s">
        <v>83</v>
      </c>
      <c r="BK154" s="162">
        <f t="shared" si="19"/>
        <v>824.29</v>
      </c>
      <c r="BL154" s="14" t="s">
        <v>233</v>
      </c>
      <c r="BM154" s="161" t="s">
        <v>283</v>
      </c>
    </row>
    <row r="155" spans="1:65" s="2" customFormat="1" ht="16.5" customHeight="1">
      <c r="A155" s="26"/>
      <c r="B155" s="149"/>
      <c r="C155" s="150" t="s">
        <v>257</v>
      </c>
      <c r="D155" s="150" t="s">
        <v>229</v>
      </c>
      <c r="E155" s="151" t="s">
        <v>459</v>
      </c>
      <c r="F155" s="152" t="s">
        <v>460</v>
      </c>
      <c r="G155" s="153" t="s">
        <v>232</v>
      </c>
      <c r="H155" s="154">
        <v>49.674999999999997</v>
      </c>
      <c r="I155" s="155">
        <v>3.14</v>
      </c>
      <c r="J155" s="155">
        <f t="shared" si="10"/>
        <v>155.97999999999999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 t="shared" si="11"/>
        <v>0</v>
      </c>
      <c r="Q155" s="159">
        <v>0</v>
      </c>
      <c r="R155" s="159">
        <f t="shared" si="12"/>
        <v>0</v>
      </c>
      <c r="S155" s="159">
        <v>0</v>
      </c>
      <c r="T155" s="160">
        <f t="shared" si="1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233</v>
      </c>
      <c r="AT155" s="161" t="s">
        <v>229</v>
      </c>
      <c r="AU155" s="161" t="s">
        <v>83</v>
      </c>
      <c r="AY155" s="14" t="s">
        <v>226</v>
      </c>
      <c r="BE155" s="162">
        <f t="shared" si="14"/>
        <v>0</v>
      </c>
      <c r="BF155" s="162">
        <f t="shared" si="15"/>
        <v>155.97999999999999</v>
      </c>
      <c r="BG155" s="162">
        <f t="shared" si="16"/>
        <v>0</v>
      </c>
      <c r="BH155" s="162">
        <f t="shared" si="17"/>
        <v>0</v>
      </c>
      <c r="BI155" s="162">
        <f t="shared" si="18"/>
        <v>0</v>
      </c>
      <c r="BJ155" s="14" t="s">
        <v>83</v>
      </c>
      <c r="BK155" s="162">
        <f t="shared" si="19"/>
        <v>155.97999999999999</v>
      </c>
      <c r="BL155" s="14" t="s">
        <v>233</v>
      </c>
      <c r="BM155" s="161" t="s">
        <v>288</v>
      </c>
    </row>
    <row r="156" spans="1:65" s="2" customFormat="1" ht="16.5" customHeight="1">
      <c r="A156" s="26"/>
      <c r="B156" s="149"/>
      <c r="C156" s="150" t="s">
        <v>293</v>
      </c>
      <c r="D156" s="150" t="s">
        <v>229</v>
      </c>
      <c r="E156" s="151" t="s">
        <v>463</v>
      </c>
      <c r="F156" s="152" t="s">
        <v>464</v>
      </c>
      <c r="G156" s="153" t="s">
        <v>232</v>
      </c>
      <c r="H156" s="154">
        <v>45.354999999999997</v>
      </c>
      <c r="I156" s="155">
        <v>3.55</v>
      </c>
      <c r="J156" s="155">
        <f t="shared" si="10"/>
        <v>161.01</v>
      </c>
      <c r="K156" s="156"/>
      <c r="L156" s="27"/>
      <c r="M156" s="157" t="s">
        <v>1</v>
      </c>
      <c r="N156" s="158" t="s">
        <v>37</v>
      </c>
      <c r="O156" s="159">
        <v>0</v>
      </c>
      <c r="P156" s="159">
        <f t="shared" si="11"/>
        <v>0</v>
      </c>
      <c r="Q156" s="159">
        <v>0</v>
      </c>
      <c r="R156" s="159">
        <f t="shared" si="12"/>
        <v>0</v>
      </c>
      <c r="S156" s="159">
        <v>0</v>
      </c>
      <c r="T156" s="160">
        <f t="shared" si="1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233</v>
      </c>
      <c r="AT156" s="161" t="s">
        <v>229</v>
      </c>
      <c r="AU156" s="161" t="s">
        <v>83</v>
      </c>
      <c r="AY156" s="14" t="s">
        <v>226</v>
      </c>
      <c r="BE156" s="162">
        <f t="shared" si="14"/>
        <v>0</v>
      </c>
      <c r="BF156" s="162">
        <f t="shared" si="15"/>
        <v>161.01</v>
      </c>
      <c r="BG156" s="162">
        <f t="shared" si="16"/>
        <v>0</v>
      </c>
      <c r="BH156" s="162">
        <f t="shared" si="17"/>
        <v>0</v>
      </c>
      <c r="BI156" s="162">
        <f t="shared" si="18"/>
        <v>0</v>
      </c>
      <c r="BJ156" s="14" t="s">
        <v>83</v>
      </c>
      <c r="BK156" s="162">
        <f t="shared" si="19"/>
        <v>161.01</v>
      </c>
      <c r="BL156" s="14" t="s">
        <v>233</v>
      </c>
      <c r="BM156" s="161" t="s">
        <v>296</v>
      </c>
    </row>
    <row r="157" spans="1:65" s="2" customFormat="1" ht="16.5" customHeight="1">
      <c r="A157" s="26"/>
      <c r="B157" s="149"/>
      <c r="C157" s="150" t="s">
        <v>260</v>
      </c>
      <c r="D157" s="150" t="s">
        <v>229</v>
      </c>
      <c r="E157" s="151" t="s">
        <v>466</v>
      </c>
      <c r="F157" s="152" t="s">
        <v>467</v>
      </c>
      <c r="G157" s="153" t="s">
        <v>232</v>
      </c>
      <c r="H157" s="154">
        <v>153.34</v>
      </c>
      <c r="I157" s="155">
        <v>2.93</v>
      </c>
      <c r="J157" s="155">
        <f t="shared" si="10"/>
        <v>449.29</v>
      </c>
      <c r="K157" s="156"/>
      <c r="L157" s="27"/>
      <c r="M157" s="157" t="s">
        <v>1</v>
      </c>
      <c r="N157" s="158" t="s">
        <v>37</v>
      </c>
      <c r="O157" s="159">
        <v>0</v>
      </c>
      <c r="P157" s="159">
        <f t="shared" si="11"/>
        <v>0</v>
      </c>
      <c r="Q157" s="159">
        <v>0</v>
      </c>
      <c r="R157" s="159">
        <f t="shared" si="12"/>
        <v>0</v>
      </c>
      <c r="S157" s="159">
        <v>0</v>
      </c>
      <c r="T157" s="160">
        <f t="shared" si="1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233</v>
      </c>
      <c r="AT157" s="161" t="s">
        <v>229</v>
      </c>
      <c r="AU157" s="161" t="s">
        <v>83</v>
      </c>
      <c r="AY157" s="14" t="s">
        <v>226</v>
      </c>
      <c r="BE157" s="162">
        <f t="shared" si="14"/>
        <v>0</v>
      </c>
      <c r="BF157" s="162">
        <f t="shared" si="15"/>
        <v>449.29</v>
      </c>
      <c r="BG157" s="162">
        <f t="shared" si="16"/>
        <v>0</v>
      </c>
      <c r="BH157" s="162">
        <f t="shared" si="17"/>
        <v>0</v>
      </c>
      <c r="BI157" s="162">
        <f t="shared" si="18"/>
        <v>0</v>
      </c>
      <c r="BJ157" s="14" t="s">
        <v>83</v>
      </c>
      <c r="BK157" s="162">
        <f t="shared" si="19"/>
        <v>449.29</v>
      </c>
      <c r="BL157" s="14" t="s">
        <v>233</v>
      </c>
      <c r="BM157" s="161" t="s">
        <v>299</v>
      </c>
    </row>
    <row r="158" spans="1:65" s="12" customFormat="1" ht="22.9" customHeight="1">
      <c r="B158" s="137"/>
      <c r="D158" s="138" t="s">
        <v>70</v>
      </c>
      <c r="E158" s="147" t="s">
        <v>271</v>
      </c>
      <c r="F158" s="147" t="s">
        <v>272</v>
      </c>
      <c r="J158" s="148">
        <f>BK158</f>
        <v>0</v>
      </c>
      <c r="L158" s="137"/>
      <c r="M158" s="141"/>
      <c r="N158" s="142"/>
      <c r="O158" s="142"/>
      <c r="P158" s="143">
        <v>0</v>
      </c>
      <c r="Q158" s="142"/>
      <c r="R158" s="143">
        <v>0</v>
      </c>
      <c r="S158" s="142"/>
      <c r="T158" s="144">
        <v>0</v>
      </c>
      <c r="AR158" s="138" t="s">
        <v>78</v>
      </c>
      <c r="AT158" s="145" t="s">
        <v>70</v>
      </c>
      <c r="AU158" s="145" t="s">
        <v>78</v>
      </c>
      <c r="AY158" s="138" t="s">
        <v>226</v>
      </c>
      <c r="BK158" s="146">
        <v>0</v>
      </c>
    </row>
    <row r="159" spans="1:65" s="12" customFormat="1" ht="22.9" customHeight="1">
      <c r="B159" s="137"/>
      <c r="D159" s="138" t="s">
        <v>70</v>
      </c>
      <c r="E159" s="147" t="s">
        <v>284</v>
      </c>
      <c r="F159" s="147" t="s">
        <v>285</v>
      </c>
      <c r="J159" s="148">
        <f>BK159</f>
        <v>1376.44</v>
      </c>
      <c r="L159" s="137"/>
      <c r="M159" s="141"/>
      <c r="N159" s="142"/>
      <c r="O159" s="142"/>
      <c r="P159" s="143">
        <f>P160</f>
        <v>0</v>
      </c>
      <c r="Q159" s="142"/>
      <c r="R159" s="143">
        <f>R160</f>
        <v>0</v>
      </c>
      <c r="S159" s="142"/>
      <c r="T159" s="144">
        <f>T160</f>
        <v>0</v>
      </c>
      <c r="AR159" s="138" t="s">
        <v>78</v>
      </c>
      <c r="AT159" s="145" t="s">
        <v>70</v>
      </c>
      <c r="AU159" s="145" t="s">
        <v>78</v>
      </c>
      <c r="AY159" s="138" t="s">
        <v>226</v>
      </c>
      <c r="BK159" s="146">
        <f>BK160</f>
        <v>1376.44</v>
      </c>
    </row>
    <row r="160" spans="1:65" s="2" customFormat="1" ht="24.2" customHeight="1">
      <c r="A160" s="26"/>
      <c r="B160" s="149"/>
      <c r="C160" s="150" t="s">
        <v>300</v>
      </c>
      <c r="D160" s="150" t="s">
        <v>229</v>
      </c>
      <c r="E160" s="151" t="s">
        <v>286</v>
      </c>
      <c r="F160" s="152" t="s">
        <v>287</v>
      </c>
      <c r="G160" s="153" t="s">
        <v>242</v>
      </c>
      <c r="H160" s="154">
        <v>48.295999999999999</v>
      </c>
      <c r="I160" s="155">
        <v>28.5</v>
      </c>
      <c r="J160" s="155">
        <f>ROUND(I160*H160,2)</f>
        <v>1376.44</v>
      </c>
      <c r="K160" s="156"/>
      <c r="L160" s="27"/>
      <c r="M160" s="157" t="s">
        <v>1</v>
      </c>
      <c r="N160" s="158" t="s">
        <v>37</v>
      </c>
      <c r="O160" s="159">
        <v>0</v>
      </c>
      <c r="P160" s="159">
        <f>O160*H160</f>
        <v>0</v>
      </c>
      <c r="Q160" s="159">
        <v>0</v>
      </c>
      <c r="R160" s="159">
        <f>Q160*H160</f>
        <v>0</v>
      </c>
      <c r="S160" s="159">
        <v>0</v>
      </c>
      <c r="T160" s="160">
        <f>S160*H160</f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233</v>
      </c>
      <c r="AT160" s="161" t="s">
        <v>229</v>
      </c>
      <c r="AU160" s="161" t="s">
        <v>83</v>
      </c>
      <c r="AY160" s="14" t="s">
        <v>226</v>
      </c>
      <c r="BE160" s="162">
        <f>IF(N160="základná",J160,0)</f>
        <v>0</v>
      </c>
      <c r="BF160" s="162">
        <f>IF(N160="znížená",J160,0)</f>
        <v>1376.44</v>
      </c>
      <c r="BG160" s="162">
        <f>IF(N160="zákl. prenesená",J160,0)</f>
        <v>0</v>
      </c>
      <c r="BH160" s="162">
        <f>IF(N160="zníž. prenesená",J160,0)</f>
        <v>0</v>
      </c>
      <c r="BI160" s="162">
        <f>IF(N160="nulová",J160,0)</f>
        <v>0</v>
      </c>
      <c r="BJ160" s="14" t="s">
        <v>83</v>
      </c>
      <c r="BK160" s="162">
        <f>ROUND(I160*H160,2)</f>
        <v>1376.44</v>
      </c>
      <c r="BL160" s="14" t="s">
        <v>233</v>
      </c>
      <c r="BM160" s="161" t="s">
        <v>303</v>
      </c>
    </row>
    <row r="161" spans="1:65" s="12" customFormat="1" ht="25.9" customHeight="1">
      <c r="B161" s="137"/>
      <c r="D161" s="138" t="s">
        <v>70</v>
      </c>
      <c r="E161" s="139" t="s">
        <v>289</v>
      </c>
      <c r="F161" s="139" t="s">
        <v>290</v>
      </c>
      <c r="J161" s="140">
        <f>BK161</f>
        <v>5218.66</v>
      </c>
      <c r="L161" s="137"/>
      <c r="M161" s="141"/>
      <c r="N161" s="142"/>
      <c r="O161" s="142"/>
      <c r="P161" s="143">
        <f>P162+P165</f>
        <v>0</v>
      </c>
      <c r="Q161" s="142"/>
      <c r="R161" s="143">
        <f>R162+R165</f>
        <v>0</v>
      </c>
      <c r="S161" s="142"/>
      <c r="T161" s="144">
        <f>T162+T165</f>
        <v>0</v>
      </c>
      <c r="AR161" s="138" t="s">
        <v>83</v>
      </c>
      <c r="AT161" s="145" t="s">
        <v>70</v>
      </c>
      <c r="AU161" s="145" t="s">
        <v>71</v>
      </c>
      <c r="AY161" s="138" t="s">
        <v>226</v>
      </c>
      <c r="BK161" s="146">
        <f>BK162+BK165</f>
        <v>5218.66</v>
      </c>
    </row>
    <row r="162" spans="1:65" s="12" customFormat="1" ht="22.9" customHeight="1">
      <c r="B162" s="137"/>
      <c r="D162" s="138" t="s">
        <v>70</v>
      </c>
      <c r="E162" s="147" t="s">
        <v>486</v>
      </c>
      <c r="F162" s="147" t="s">
        <v>487</v>
      </c>
      <c r="J162" s="148">
        <f>BK162</f>
        <v>2195.9499999999998</v>
      </c>
      <c r="L162" s="137"/>
      <c r="M162" s="141"/>
      <c r="N162" s="142"/>
      <c r="O162" s="142"/>
      <c r="P162" s="143">
        <f>SUM(P163:P164)</f>
        <v>0</v>
      </c>
      <c r="Q162" s="142"/>
      <c r="R162" s="143">
        <f>SUM(R163:R164)</f>
        <v>0</v>
      </c>
      <c r="S162" s="142"/>
      <c r="T162" s="144">
        <f>SUM(T163:T164)</f>
        <v>0</v>
      </c>
      <c r="AR162" s="138" t="s">
        <v>83</v>
      </c>
      <c r="AT162" s="145" t="s">
        <v>70</v>
      </c>
      <c r="AU162" s="145" t="s">
        <v>78</v>
      </c>
      <c r="AY162" s="138" t="s">
        <v>226</v>
      </c>
      <c r="BK162" s="146">
        <f>SUM(BK163:BK164)</f>
        <v>2195.9499999999998</v>
      </c>
    </row>
    <row r="163" spans="1:65" s="2" customFormat="1" ht="24.2" customHeight="1">
      <c r="A163" s="26"/>
      <c r="B163" s="149"/>
      <c r="C163" s="150" t="s">
        <v>7</v>
      </c>
      <c r="D163" s="150" t="s">
        <v>229</v>
      </c>
      <c r="E163" s="151" t="s">
        <v>1695</v>
      </c>
      <c r="F163" s="152" t="s">
        <v>1696</v>
      </c>
      <c r="G163" s="153" t="s">
        <v>238</v>
      </c>
      <c r="H163" s="154">
        <v>68.055000000000007</v>
      </c>
      <c r="I163" s="155">
        <v>32.07</v>
      </c>
      <c r="J163" s="155">
        <f>ROUND(I163*H163,2)</f>
        <v>2182.52</v>
      </c>
      <c r="K163" s="156"/>
      <c r="L163" s="27"/>
      <c r="M163" s="157" t="s">
        <v>1</v>
      </c>
      <c r="N163" s="158" t="s">
        <v>37</v>
      </c>
      <c r="O163" s="159">
        <v>0</v>
      </c>
      <c r="P163" s="159">
        <f>O163*H163</f>
        <v>0</v>
      </c>
      <c r="Q163" s="159">
        <v>0</v>
      </c>
      <c r="R163" s="159">
        <f>Q163*H163</f>
        <v>0</v>
      </c>
      <c r="S163" s="159">
        <v>0</v>
      </c>
      <c r="T163" s="160">
        <f>S163*H163</f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257</v>
      </c>
      <c r="AT163" s="161" t="s">
        <v>229</v>
      </c>
      <c r="AU163" s="161" t="s">
        <v>83</v>
      </c>
      <c r="AY163" s="14" t="s">
        <v>226</v>
      </c>
      <c r="BE163" s="162">
        <f>IF(N163="základná",J163,0)</f>
        <v>0</v>
      </c>
      <c r="BF163" s="162">
        <f>IF(N163="znížená",J163,0)</f>
        <v>2182.52</v>
      </c>
      <c r="BG163" s="162">
        <f>IF(N163="zákl. prenesená",J163,0)</f>
        <v>0</v>
      </c>
      <c r="BH163" s="162">
        <f>IF(N163="zníž. prenesená",J163,0)</f>
        <v>0</v>
      </c>
      <c r="BI163" s="162">
        <f>IF(N163="nulová",J163,0)</f>
        <v>0</v>
      </c>
      <c r="BJ163" s="14" t="s">
        <v>83</v>
      </c>
      <c r="BK163" s="162">
        <f>ROUND(I163*H163,2)</f>
        <v>2182.52</v>
      </c>
      <c r="BL163" s="14" t="s">
        <v>257</v>
      </c>
      <c r="BM163" s="161" t="s">
        <v>306</v>
      </c>
    </row>
    <row r="164" spans="1:65" s="2" customFormat="1" ht="24.2" customHeight="1">
      <c r="A164" s="26"/>
      <c r="B164" s="149"/>
      <c r="C164" s="150" t="s">
        <v>309</v>
      </c>
      <c r="D164" s="150" t="s">
        <v>229</v>
      </c>
      <c r="E164" s="151" t="s">
        <v>495</v>
      </c>
      <c r="F164" s="152" t="s">
        <v>496</v>
      </c>
      <c r="G164" s="153" t="s">
        <v>242</v>
      </c>
      <c r="H164" s="154">
        <v>0.41</v>
      </c>
      <c r="I164" s="155">
        <v>32.76</v>
      </c>
      <c r="J164" s="155">
        <f>ROUND(I164*H164,2)</f>
        <v>13.43</v>
      </c>
      <c r="K164" s="156"/>
      <c r="L164" s="27"/>
      <c r="M164" s="157" t="s">
        <v>1</v>
      </c>
      <c r="N164" s="158" t="s">
        <v>37</v>
      </c>
      <c r="O164" s="159">
        <v>0</v>
      </c>
      <c r="P164" s="159">
        <f>O164*H164</f>
        <v>0</v>
      </c>
      <c r="Q164" s="159">
        <v>0</v>
      </c>
      <c r="R164" s="159">
        <f>Q164*H164</f>
        <v>0</v>
      </c>
      <c r="S164" s="159">
        <v>0</v>
      </c>
      <c r="T164" s="160">
        <f>S164*H164</f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257</v>
      </c>
      <c r="AT164" s="161" t="s">
        <v>229</v>
      </c>
      <c r="AU164" s="161" t="s">
        <v>83</v>
      </c>
      <c r="AY164" s="14" t="s">
        <v>226</v>
      </c>
      <c r="BE164" s="162">
        <f>IF(N164="základná",J164,0)</f>
        <v>0</v>
      </c>
      <c r="BF164" s="162">
        <f>IF(N164="znížená",J164,0)</f>
        <v>13.43</v>
      </c>
      <c r="BG164" s="162">
        <f>IF(N164="zákl. prenesená",J164,0)</f>
        <v>0</v>
      </c>
      <c r="BH164" s="162">
        <f>IF(N164="zníž. prenesená",J164,0)</f>
        <v>0</v>
      </c>
      <c r="BI164" s="162">
        <f>IF(N164="nulová",J164,0)</f>
        <v>0</v>
      </c>
      <c r="BJ164" s="14" t="s">
        <v>83</v>
      </c>
      <c r="BK164" s="162">
        <f>ROUND(I164*H164,2)</f>
        <v>13.43</v>
      </c>
      <c r="BL164" s="14" t="s">
        <v>257</v>
      </c>
      <c r="BM164" s="161" t="s">
        <v>312</v>
      </c>
    </row>
    <row r="165" spans="1:65" s="12" customFormat="1" ht="22.9" customHeight="1">
      <c r="B165" s="137"/>
      <c r="D165" s="138" t="s">
        <v>70</v>
      </c>
      <c r="E165" s="147" t="s">
        <v>307</v>
      </c>
      <c r="F165" s="147" t="s">
        <v>308</v>
      </c>
      <c r="J165" s="148">
        <f>BK165</f>
        <v>3022.71</v>
      </c>
      <c r="L165" s="137"/>
      <c r="M165" s="141"/>
      <c r="N165" s="142"/>
      <c r="O165" s="142"/>
      <c r="P165" s="143">
        <f>SUM(P166:P167)</f>
        <v>0</v>
      </c>
      <c r="Q165" s="142"/>
      <c r="R165" s="143">
        <f>SUM(R166:R167)</f>
        <v>0</v>
      </c>
      <c r="S165" s="142"/>
      <c r="T165" s="144">
        <f>SUM(T166:T167)</f>
        <v>0</v>
      </c>
      <c r="AR165" s="138" t="s">
        <v>83</v>
      </c>
      <c r="AT165" s="145" t="s">
        <v>70</v>
      </c>
      <c r="AU165" s="145" t="s">
        <v>78</v>
      </c>
      <c r="AY165" s="138" t="s">
        <v>226</v>
      </c>
      <c r="BK165" s="146">
        <f>SUM(BK166:BK167)</f>
        <v>3022.71</v>
      </c>
    </row>
    <row r="166" spans="1:65" s="2" customFormat="1" ht="37.9" customHeight="1">
      <c r="A166" s="26"/>
      <c r="B166" s="149"/>
      <c r="C166" s="150" t="s">
        <v>266</v>
      </c>
      <c r="D166" s="150" t="s">
        <v>229</v>
      </c>
      <c r="E166" s="151" t="s">
        <v>1697</v>
      </c>
      <c r="F166" s="152" t="s">
        <v>1698</v>
      </c>
      <c r="G166" s="153" t="s">
        <v>232</v>
      </c>
      <c r="H166" s="154">
        <v>45.354999999999997</v>
      </c>
      <c r="I166" s="155">
        <v>66.55</v>
      </c>
      <c r="J166" s="155">
        <f>ROUND(I166*H166,2)</f>
        <v>3018.38</v>
      </c>
      <c r="K166" s="156"/>
      <c r="L166" s="27"/>
      <c r="M166" s="157" t="s">
        <v>1</v>
      </c>
      <c r="N166" s="158" t="s">
        <v>37</v>
      </c>
      <c r="O166" s="159">
        <v>0</v>
      </c>
      <c r="P166" s="159">
        <f>O166*H166</f>
        <v>0</v>
      </c>
      <c r="Q166" s="159">
        <v>0</v>
      </c>
      <c r="R166" s="159">
        <f>Q166*H166</f>
        <v>0</v>
      </c>
      <c r="S166" s="159">
        <v>0</v>
      </c>
      <c r="T166" s="160">
        <f>S166*H166</f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257</v>
      </c>
      <c r="AT166" s="161" t="s">
        <v>229</v>
      </c>
      <c r="AU166" s="161" t="s">
        <v>83</v>
      </c>
      <c r="AY166" s="14" t="s">
        <v>226</v>
      </c>
      <c r="BE166" s="162">
        <f>IF(N166="základná",J166,0)</f>
        <v>0</v>
      </c>
      <c r="BF166" s="162">
        <f>IF(N166="znížená",J166,0)</f>
        <v>3018.38</v>
      </c>
      <c r="BG166" s="162">
        <f>IF(N166="zákl. prenesená",J166,0)</f>
        <v>0</v>
      </c>
      <c r="BH166" s="162">
        <f>IF(N166="zníž. prenesená",J166,0)</f>
        <v>0</v>
      </c>
      <c r="BI166" s="162">
        <f>IF(N166="nulová",J166,0)</f>
        <v>0</v>
      </c>
      <c r="BJ166" s="14" t="s">
        <v>83</v>
      </c>
      <c r="BK166" s="162">
        <f>ROUND(I166*H166,2)</f>
        <v>3018.38</v>
      </c>
      <c r="BL166" s="14" t="s">
        <v>257</v>
      </c>
      <c r="BM166" s="161" t="s">
        <v>315</v>
      </c>
    </row>
    <row r="167" spans="1:65" s="2" customFormat="1" ht="24.2" customHeight="1">
      <c r="A167" s="26"/>
      <c r="B167" s="149"/>
      <c r="C167" s="150" t="s">
        <v>316</v>
      </c>
      <c r="D167" s="150" t="s">
        <v>229</v>
      </c>
      <c r="E167" s="151" t="s">
        <v>1699</v>
      </c>
      <c r="F167" s="152" t="s">
        <v>1700</v>
      </c>
      <c r="G167" s="153" t="s">
        <v>242</v>
      </c>
      <c r="H167" s="154">
        <v>6.3E-2</v>
      </c>
      <c r="I167" s="155">
        <v>68.67</v>
      </c>
      <c r="J167" s="155">
        <f>ROUND(I167*H167,2)</f>
        <v>4.33</v>
      </c>
      <c r="K167" s="156"/>
      <c r="L167" s="27"/>
      <c r="M167" s="163" t="s">
        <v>1</v>
      </c>
      <c r="N167" s="164" t="s">
        <v>37</v>
      </c>
      <c r="O167" s="165">
        <v>0</v>
      </c>
      <c r="P167" s="165">
        <f>O167*H167</f>
        <v>0</v>
      </c>
      <c r="Q167" s="165">
        <v>0</v>
      </c>
      <c r="R167" s="165">
        <f>Q167*H167</f>
        <v>0</v>
      </c>
      <c r="S167" s="165">
        <v>0</v>
      </c>
      <c r="T167" s="166">
        <f>S167*H167</f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257</v>
      </c>
      <c r="AT167" s="161" t="s">
        <v>229</v>
      </c>
      <c r="AU167" s="161" t="s">
        <v>83</v>
      </c>
      <c r="AY167" s="14" t="s">
        <v>226</v>
      </c>
      <c r="BE167" s="162">
        <f>IF(N167="základná",J167,0)</f>
        <v>0</v>
      </c>
      <c r="BF167" s="162">
        <f>IF(N167="znížená",J167,0)</f>
        <v>4.33</v>
      </c>
      <c r="BG167" s="162">
        <f>IF(N167="zákl. prenesená",J167,0)</f>
        <v>0</v>
      </c>
      <c r="BH167" s="162">
        <f>IF(N167="zníž. prenesená",J167,0)</f>
        <v>0</v>
      </c>
      <c r="BI167" s="162">
        <f>IF(N167="nulová",J167,0)</f>
        <v>0</v>
      </c>
      <c r="BJ167" s="14" t="s">
        <v>83</v>
      </c>
      <c r="BK167" s="162">
        <f>ROUND(I167*H167,2)</f>
        <v>4.33</v>
      </c>
      <c r="BL167" s="14" t="s">
        <v>257</v>
      </c>
      <c r="BM167" s="161" t="s">
        <v>319</v>
      </c>
    </row>
    <row r="168" spans="1:65" s="2" customFormat="1" ht="6.95" customHeight="1">
      <c r="A168" s="26"/>
      <c r="B168" s="44"/>
      <c r="C168" s="45"/>
      <c r="D168" s="45"/>
      <c r="E168" s="45"/>
      <c r="F168" s="45"/>
      <c r="G168" s="45"/>
      <c r="H168" s="45"/>
      <c r="I168" s="45"/>
      <c r="J168" s="45"/>
      <c r="K168" s="45"/>
      <c r="L168" s="27"/>
      <c r="M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</row>
    <row r="171" spans="1:65">
      <c r="H171" s="179"/>
    </row>
  </sheetData>
  <autoFilter ref="C133:K167" xr:uid="{00000000-0009-0000-0000-000007000000}"/>
  <mergeCells count="14">
    <mergeCell ref="E124:H124"/>
    <mergeCell ref="E122:H122"/>
    <mergeCell ref="E126:H126"/>
    <mergeCell ref="L2:V2"/>
    <mergeCell ref="E85:H85"/>
    <mergeCell ref="E89:H89"/>
    <mergeCell ref="E87:H87"/>
    <mergeCell ref="E91:H91"/>
    <mergeCell ref="E120:H120"/>
    <mergeCell ref="E7:H7"/>
    <mergeCell ref="E11:H11"/>
    <mergeCell ref="E9:H9"/>
    <mergeCell ref="E13:H13"/>
    <mergeCell ref="E31:H3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BM330"/>
  <sheetViews>
    <sheetView showGridLines="0" topLeftCell="A306" workbookViewId="0">
      <selection activeCell="I331" sqref="I331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5"/>
    </row>
    <row r="2" spans="1:46" s="1" customFormat="1" ht="36.950000000000003" customHeight="1">
      <c r="L2" s="205" t="s">
        <v>5</v>
      </c>
      <c r="M2" s="206"/>
      <c r="N2" s="206"/>
      <c r="O2" s="206"/>
      <c r="P2" s="206"/>
      <c r="Q2" s="206"/>
      <c r="R2" s="206"/>
      <c r="S2" s="206"/>
      <c r="T2" s="206"/>
      <c r="U2" s="206"/>
      <c r="V2" s="206"/>
      <c r="AT2" s="14" t="s">
        <v>119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customHeight="1">
      <c r="B4" s="17"/>
      <c r="D4" s="18" t="s">
        <v>191</v>
      </c>
      <c r="L4" s="17"/>
      <c r="M4" s="96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3" t="s">
        <v>12</v>
      </c>
      <c r="L6" s="17"/>
    </row>
    <row r="7" spans="1:46" s="1" customFormat="1" ht="16.5" customHeight="1">
      <c r="B7" s="17"/>
      <c r="E7" s="224" t="str">
        <f>'Rekapitulácia stavby'!K6</f>
        <v>Prestavba budov zdravotného strediska</v>
      </c>
      <c r="F7" s="225"/>
      <c r="G7" s="225"/>
      <c r="H7" s="225"/>
      <c r="L7" s="17"/>
    </row>
    <row r="8" spans="1:46" ht="12.75">
      <c r="B8" s="17"/>
      <c r="D8" s="23" t="s">
        <v>192</v>
      </c>
      <c r="L8" s="17"/>
    </row>
    <row r="9" spans="1:46" s="1" customFormat="1" ht="16.5" customHeight="1">
      <c r="B9" s="17"/>
      <c r="E9" s="224" t="s">
        <v>1701</v>
      </c>
      <c r="F9" s="206"/>
      <c r="G9" s="206"/>
      <c r="H9" s="206"/>
      <c r="L9" s="17"/>
    </row>
    <row r="10" spans="1:46" s="1" customFormat="1" ht="12" customHeight="1">
      <c r="B10" s="17"/>
      <c r="D10" s="23" t="s">
        <v>194</v>
      </c>
      <c r="L10" s="17"/>
    </row>
    <row r="11" spans="1:46" s="2" customFormat="1" ht="16.5" customHeight="1">
      <c r="A11" s="26"/>
      <c r="B11" s="27"/>
      <c r="C11" s="26"/>
      <c r="D11" s="26"/>
      <c r="E11" s="222" t="s">
        <v>1702</v>
      </c>
      <c r="F11" s="223"/>
      <c r="G11" s="223"/>
      <c r="H11" s="223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ht="12" customHeight="1">
      <c r="A12" s="26"/>
      <c r="B12" s="27"/>
      <c r="C12" s="26"/>
      <c r="D12" s="23" t="s">
        <v>196</v>
      </c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30" customHeight="1">
      <c r="A13" s="26"/>
      <c r="B13" s="27"/>
      <c r="C13" s="26"/>
      <c r="D13" s="26"/>
      <c r="E13" s="189" t="s">
        <v>1703</v>
      </c>
      <c r="F13" s="223"/>
      <c r="G13" s="223"/>
      <c r="H13" s="223"/>
      <c r="I13" s="26"/>
      <c r="J13" s="26"/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>
      <c r="A14" s="26"/>
      <c r="B14" s="27"/>
      <c r="C14" s="26"/>
      <c r="D14" s="26"/>
      <c r="E14" s="26"/>
      <c r="F14" s="26"/>
      <c r="G14" s="26"/>
      <c r="H14" s="26"/>
      <c r="I14" s="26"/>
      <c r="J14" s="26"/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2" customHeight="1">
      <c r="A15" s="26"/>
      <c r="B15" s="27"/>
      <c r="C15" s="26"/>
      <c r="D15" s="23" t="s">
        <v>14</v>
      </c>
      <c r="E15" s="26"/>
      <c r="F15" s="21" t="s">
        <v>1</v>
      </c>
      <c r="G15" s="26"/>
      <c r="H15" s="26"/>
      <c r="I15" s="23" t="s">
        <v>15</v>
      </c>
      <c r="J15" s="21" t="s">
        <v>1</v>
      </c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>
      <c r="A16" s="26"/>
      <c r="B16" s="27"/>
      <c r="C16" s="26"/>
      <c r="D16" s="23" t="s">
        <v>16</v>
      </c>
      <c r="E16" s="26"/>
      <c r="F16" s="21" t="s">
        <v>17</v>
      </c>
      <c r="G16" s="26"/>
      <c r="H16" s="26"/>
      <c r="I16" s="23" t="s">
        <v>18</v>
      </c>
      <c r="J16" s="52" t="str">
        <f>'Rekapitulácia stavby'!AN8</f>
        <v>12. 5. 2022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0.9" customHeight="1">
      <c r="A17" s="26"/>
      <c r="B17" s="27"/>
      <c r="C17" s="26"/>
      <c r="D17" s="26"/>
      <c r="E17" s="26"/>
      <c r="F17" s="26"/>
      <c r="G17" s="26"/>
      <c r="H17" s="26"/>
      <c r="I17" s="26"/>
      <c r="J17" s="26"/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12" customHeight="1">
      <c r="A18" s="26"/>
      <c r="B18" s="27"/>
      <c r="C18" s="26"/>
      <c r="D18" s="23" t="s">
        <v>20</v>
      </c>
      <c r="E18" s="26"/>
      <c r="F18" s="26"/>
      <c r="G18" s="26"/>
      <c r="H18" s="26"/>
      <c r="I18" s="23" t="s">
        <v>21</v>
      </c>
      <c r="J18" s="21" t="s">
        <v>1</v>
      </c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8" customHeight="1">
      <c r="A19" s="26"/>
      <c r="B19" s="27"/>
      <c r="C19" s="26"/>
      <c r="D19" s="26"/>
      <c r="E19" s="21" t="s">
        <v>22</v>
      </c>
      <c r="F19" s="26"/>
      <c r="G19" s="26"/>
      <c r="H19" s="26"/>
      <c r="I19" s="23" t="s">
        <v>23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6.95" customHeight="1">
      <c r="A20" s="26"/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12" customHeight="1">
      <c r="A21" s="26"/>
      <c r="B21" s="27"/>
      <c r="C21" s="26"/>
      <c r="D21" s="23" t="s">
        <v>24</v>
      </c>
      <c r="E21" s="26"/>
      <c r="F21" s="26"/>
      <c r="G21" s="26"/>
      <c r="H21" s="26"/>
      <c r="I21" s="23" t="s">
        <v>21</v>
      </c>
      <c r="J21" s="21" t="s">
        <v>1</v>
      </c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8" customHeight="1">
      <c r="A22" s="26"/>
      <c r="B22" s="27"/>
      <c r="C22" s="26"/>
      <c r="D22" s="26"/>
      <c r="E22" s="21" t="s">
        <v>25</v>
      </c>
      <c r="F22" s="26"/>
      <c r="G22" s="26"/>
      <c r="H22" s="26"/>
      <c r="I22" s="23" t="s">
        <v>23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6.95" customHeight="1">
      <c r="A23" s="26"/>
      <c r="B23" s="27"/>
      <c r="C23" s="26"/>
      <c r="D23" s="26"/>
      <c r="E23" s="26"/>
      <c r="F23" s="26"/>
      <c r="G23" s="26"/>
      <c r="H23" s="26"/>
      <c r="I23" s="26"/>
      <c r="J23" s="26"/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12" customHeight="1">
      <c r="A24" s="26"/>
      <c r="B24" s="27"/>
      <c r="C24" s="26"/>
      <c r="D24" s="23" t="s">
        <v>26</v>
      </c>
      <c r="E24" s="26"/>
      <c r="F24" s="26"/>
      <c r="G24" s="26"/>
      <c r="H24" s="26"/>
      <c r="I24" s="23" t="s">
        <v>21</v>
      </c>
      <c r="J24" s="21" t="str">
        <f>IF('Rekapitulácia stavby'!AN16="","",'Rekapitulácia stavby'!AN16)</f>
        <v/>
      </c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8" customHeight="1">
      <c r="A25" s="26"/>
      <c r="B25" s="27"/>
      <c r="C25" s="26"/>
      <c r="D25" s="26"/>
      <c r="E25" s="21" t="str">
        <f>IF('Rekapitulácia stavby'!E17="","",'Rekapitulácia stavby'!E17)</f>
        <v xml:space="preserve"> </v>
      </c>
      <c r="F25" s="26"/>
      <c r="G25" s="26"/>
      <c r="H25" s="26"/>
      <c r="I25" s="23" t="s">
        <v>23</v>
      </c>
      <c r="J25" s="21" t="str">
        <f>IF('Rekapitulácia stavby'!AN17="","",'Rekapitulácia stavby'!AN17)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6.95" customHeight="1">
      <c r="A26" s="26"/>
      <c r="B26" s="27"/>
      <c r="C26" s="26"/>
      <c r="D26" s="26"/>
      <c r="E26" s="26"/>
      <c r="F26" s="26"/>
      <c r="G26" s="26"/>
      <c r="H26" s="26"/>
      <c r="I26" s="26"/>
      <c r="J26" s="26"/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12" customHeight="1">
      <c r="A27" s="26"/>
      <c r="B27" s="27"/>
      <c r="C27" s="26"/>
      <c r="D27" s="23" t="s">
        <v>29</v>
      </c>
      <c r="E27" s="26"/>
      <c r="F27" s="26"/>
      <c r="G27" s="26"/>
      <c r="H27" s="26"/>
      <c r="I27" s="23" t="s">
        <v>21</v>
      </c>
      <c r="J27" s="21" t="str">
        <f>IF('Rekapitulácia stavby'!AN19="","",'Rekapitulácia stavby'!AN19)</f>
        <v/>
      </c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8" customHeight="1">
      <c r="A28" s="26"/>
      <c r="B28" s="27"/>
      <c r="C28" s="26"/>
      <c r="D28" s="26"/>
      <c r="E28" s="21" t="str">
        <f>IF('Rekapitulácia stavby'!E20="","",'Rekapitulácia stavby'!E20)</f>
        <v xml:space="preserve"> </v>
      </c>
      <c r="F28" s="26"/>
      <c r="G28" s="26"/>
      <c r="H28" s="26"/>
      <c r="I28" s="23" t="s">
        <v>23</v>
      </c>
      <c r="J28" s="21" t="str">
        <f>IF('Rekapitulácia stavby'!AN20="","",'Rekapitulácia stavby'!AN20)</f>
        <v/>
      </c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2" customFormat="1" ht="6.95" customHeight="1">
      <c r="A29" s="26"/>
      <c r="B29" s="27"/>
      <c r="C29" s="26"/>
      <c r="D29" s="26"/>
      <c r="E29" s="26"/>
      <c r="F29" s="26"/>
      <c r="G29" s="26"/>
      <c r="H29" s="26"/>
      <c r="I29" s="26"/>
      <c r="J29" s="26"/>
      <c r="K29" s="26"/>
      <c r="L29" s="39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</row>
    <row r="30" spans="1:31" s="2" customFormat="1" ht="12" customHeight="1">
      <c r="A30" s="26"/>
      <c r="B30" s="27"/>
      <c r="C30" s="26"/>
      <c r="D30" s="23" t="s">
        <v>30</v>
      </c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8" customFormat="1" ht="16.5" customHeight="1">
      <c r="A31" s="98"/>
      <c r="B31" s="99"/>
      <c r="C31" s="98"/>
      <c r="D31" s="98"/>
      <c r="E31" s="218" t="s">
        <v>1</v>
      </c>
      <c r="F31" s="218"/>
      <c r="G31" s="218"/>
      <c r="H31" s="218"/>
      <c r="I31" s="98"/>
      <c r="J31" s="98"/>
      <c r="K31" s="98"/>
      <c r="L31" s="100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</row>
    <row r="32" spans="1:31" s="2" customFormat="1" ht="6.95" customHeight="1">
      <c r="A32" s="26"/>
      <c r="B32" s="27"/>
      <c r="C32" s="26"/>
      <c r="D32" s="26"/>
      <c r="E32" s="26"/>
      <c r="F32" s="26"/>
      <c r="G32" s="26"/>
      <c r="H32" s="26"/>
      <c r="I32" s="26"/>
      <c r="J32" s="26"/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25.35" customHeight="1">
      <c r="A34" s="26"/>
      <c r="B34" s="27"/>
      <c r="C34" s="26"/>
      <c r="D34" s="101" t="s">
        <v>31</v>
      </c>
      <c r="E34" s="26"/>
      <c r="F34" s="26"/>
      <c r="G34" s="26"/>
      <c r="H34" s="26"/>
      <c r="I34" s="26"/>
      <c r="J34" s="68">
        <f>ROUND(J148, 2)</f>
        <v>124130.74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6.95" customHeight="1">
      <c r="A35" s="26"/>
      <c r="B35" s="27"/>
      <c r="C35" s="26"/>
      <c r="D35" s="63"/>
      <c r="E35" s="63"/>
      <c r="F35" s="63"/>
      <c r="G35" s="63"/>
      <c r="H35" s="63"/>
      <c r="I35" s="63"/>
      <c r="J35" s="63"/>
      <c r="K35" s="63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>
      <c r="A36" s="26"/>
      <c r="B36" s="27"/>
      <c r="C36" s="26"/>
      <c r="D36" s="26"/>
      <c r="E36" s="26"/>
      <c r="F36" s="30" t="s">
        <v>33</v>
      </c>
      <c r="G36" s="26"/>
      <c r="H36" s="26"/>
      <c r="I36" s="30" t="s">
        <v>32</v>
      </c>
      <c r="J36" s="30" t="s">
        <v>34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customHeight="1">
      <c r="A37" s="26"/>
      <c r="B37" s="27"/>
      <c r="C37" s="26"/>
      <c r="D37" s="97" t="s">
        <v>35</v>
      </c>
      <c r="E37" s="32" t="s">
        <v>36</v>
      </c>
      <c r="F37" s="102">
        <f>ROUND((SUM(BE148:BE326)),  2)</f>
        <v>0</v>
      </c>
      <c r="G37" s="103"/>
      <c r="H37" s="103"/>
      <c r="I37" s="104">
        <v>0.2</v>
      </c>
      <c r="J37" s="102">
        <f>ROUND(((SUM(BE148:BE326))*I37),  2)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customHeight="1">
      <c r="A38" s="26"/>
      <c r="B38" s="27"/>
      <c r="C38" s="26"/>
      <c r="D38" s="26"/>
      <c r="E38" s="32" t="s">
        <v>37</v>
      </c>
      <c r="F38" s="105">
        <f>ROUND((SUM(BF148:BF326)),  2)</f>
        <v>124130.74</v>
      </c>
      <c r="G38" s="26"/>
      <c r="H38" s="26"/>
      <c r="I38" s="106">
        <v>0.2</v>
      </c>
      <c r="J38" s="105">
        <f>ROUND(((SUM(BF148:BF326))*I38),  2)</f>
        <v>24826.15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>
      <c r="A39" s="26"/>
      <c r="B39" s="27"/>
      <c r="C39" s="26"/>
      <c r="D39" s="26"/>
      <c r="E39" s="23" t="s">
        <v>38</v>
      </c>
      <c r="F39" s="105">
        <f>ROUND((SUM(BG148:BG326)),  2)</f>
        <v>0</v>
      </c>
      <c r="G39" s="26"/>
      <c r="H39" s="26"/>
      <c r="I39" s="106">
        <v>0.2</v>
      </c>
      <c r="J39" s="105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14.45" hidden="1" customHeight="1">
      <c r="A40" s="26"/>
      <c r="B40" s="27"/>
      <c r="C40" s="26"/>
      <c r="D40" s="26"/>
      <c r="E40" s="23" t="s">
        <v>39</v>
      </c>
      <c r="F40" s="105">
        <f>ROUND((SUM(BH148:BH326)),  2)</f>
        <v>0</v>
      </c>
      <c r="G40" s="26"/>
      <c r="H40" s="26"/>
      <c r="I40" s="106">
        <v>0.2</v>
      </c>
      <c r="J40" s="105">
        <f>0</f>
        <v>0</v>
      </c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14.45" hidden="1" customHeight="1">
      <c r="A41" s="26"/>
      <c r="B41" s="27"/>
      <c r="C41" s="26"/>
      <c r="D41" s="26"/>
      <c r="E41" s="32" t="s">
        <v>40</v>
      </c>
      <c r="F41" s="102">
        <f>ROUND((SUM(BI148:BI326)),  2)</f>
        <v>0</v>
      </c>
      <c r="G41" s="103"/>
      <c r="H41" s="103"/>
      <c r="I41" s="104">
        <v>0</v>
      </c>
      <c r="J41" s="102">
        <f>0</f>
        <v>0</v>
      </c>
      <c r="K41" s="26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6.95" customHeight="1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2" customFormat="1" ht="25.35" customHeight="1">
      <c r="A43" s="26"/>
      <c r="B43" s="27"/>
      <c r="C43" s="107"/>
      <c r="D43" s="108" t="s">
        <v>41</v>
      </c>
      <c r="E43" s="57"/>
      <c r="F43" s="57"/>
      <c r="G43" s="109" t="s">
        <v>42</v>
      </c>
      <c r="H43" s="110" t="s">
        <v>43</v>
      </c>
      <c r="I43" s="57"/>
      <c r="J43" s="111">
        <f>SUM(J34:J41)</f>
        <v>148956.89000000001</v>
      </c>
      <c r="K43" s="112"/>
      <c r="L43" s="39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</row>
    <row r="44" spans="1:31" s="2" customFormat="1" ht="14.45" customHeight="1">
      <c r="A44" s="26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39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44</v>
      </c>
      <c r="E50" s="41"/>
      <c r="F50" s="41"/>
      <c r="G50" s="40" t="s">
        <v>45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46</v>
      </c>
      <c r="E61" s="29"/>
      <c r="F61" s="113" t="s">
        <v>47</v>
      </c>
      <c r="G61" s="42" t="s">
        <v>46</v>
      </c>
      <c r="H61" s="29"/>
      <c r="I61" s="29"/>
      <c r="J61" s="114" t="s">
        <v>47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48</v>
      </c>
      <c r="E65" s="43"/>
      <c r="F65" s="43"/>
      <c r="G65" s="40" t="s">
        <v>49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46</v>
      </c>
      <c r="E76" s="29"/>
      <c r="F76" s="113" t="s">
        <v>47</v>
      </c>
      <c r="G76" s="42" t="s">
        <v>46</v>
      </c>
      <c r="H76" s="29"/>
      <c r="I76" s="29"/>
      <c r="J76" s="114" t="s">
        <v>47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>
      <c r="A82" s="26"/>
      <c r="B82" s="27"/>
      <c r="C82" s="18" t="s">
        <v>198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>
      <c r="A85" s="26"/>
      <c r="B85" s="27"/>
      <c r="C85" s="26"/>
      <c r="D85" s="26"/>
      <c r="E85" s="224" t="str">
        <f>E7</f>
        <v>Prestavba budov zdravotného strediska</v>
      </c>
      <c r="F85" s="225"/>
      <c r="G85" s="225"/>
      <c r="H85" s="225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>
      <c r="B86" s="17"/>
      <c r="C86" s="23" t="s">
        <v>192</v>
      </c>
      <c r="L86" s="17"/>
    </row>
    <row r="87" spans="1:31" s="1" customFormat="1" ht="16.5" customHeight="1">
      <c r="B87" s="17"/>
      <c r="E87" s="224" t="s">
        <v>1701</v>
      </c>
      <c r="F87" s="206"/>
      <c r="G87" s="206"/>
      <c r="H87" s="206"/>
      <c r="L87" s="17"/>
    </row>
    <row r="88" spans="1:31" s="1" customFormat="1" ht="12" customHeight="1">
      <c r="B88" s="17"/>
      <c r="C88" s="23" t="s">
        <v>194</v>
      </c>
      <c r="L88" s="17"/>
    </row>
    <row r="89" spans="1:31" s="2" customFormat="1" ht="16.5" customHeight="1">
      <c r="A89" s="26"/>
      <c r="B89" s="27"/>
      <c r="C89" s="26"/>
      <c r="D89" s="26"/>
      <c r="E89" s="222" t="s">
        <v>1702</v>
      </c>
      <c r="F89" s="223"/>
      <c r="G89" s="223"/>
      <c r="H89" s="223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12" customHeight="1">
      <c r="A90" s="26"/>
      <c r="B90" s="27"/>
      <c r="C90" s="23" t="s">
        <v>196</v>
      </c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30" customHeight="1">
      <c r="A91" s="26"/>
      <c r="B91" s="27"/>
      <c r="C91" s="26"/>
      <c r="D91" s="26"/>
      <c r="E91" s="189" t="str">
        <f>E13</f>
        <v xml:space="preserve">SO 02.1-OV - Navrhovaný stav-Stavebná časť - Bývalá kotolňa 2.NP </v>
      </c>
      <c r="F91" s="223"/>
      <c r="G91" s="223"/>
      <c r="H91" s="223"/>
      <c r="I91" s="26"/>
      <c r="J91" s="26"/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12" customHeight="1">
      <c r="A93" s="26"/>
      <c r="B93" s="27"/>
      <c r="C93" s="23" t="s">
        <v>16</v>
      </c>
      <c r="D93" s="26"/>
      <c r="E93" s="26"/>
      <c r="F93" s="21" t="str">
        <f>F16</f>
        <v>kú: Jelka,p.č.:1174/1,4,24,25</v>
      </c>
      <c r="G93" s="26"/>
      <c r="H93" s="26"/>
      <c r="I93" s="23" t="s">
        <v>18</v>
      </c>
      <c r="J93" s="52" t="str">
        <f>IF(J16="","",J16)</f>
        <v>12. 5. 2022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6.95" customHeight="1">
      <c r="A94" s="26"/>
      <c r="B94" s="27"/>
      <c r="C94" s="26"/>
      <c r="D94" s="26"/>
      <c r="E94" s="26"/>
      <c r="F94" s="26"/>
      <c r="G94" s="26"/>
      <c r="H94" s="26"/>
      <c r="I94" s="26"/>
      <c r="J94" s="26"/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5.2" customHeight="1">
      <c r="A95" s="26"/>
      <c r="B95" s="27"/>
      <c r="C95" s="23" t="s">
        <v>20</v>
      </c>
      <c r="D95" s="26"/>
      <c r="E95" s="26"/>
      <c r="F95" s="21" t="str">
        <f>E19</f>
        <v>Obec Jelka, Mierová 959/17, 925 23 Jelka</v>
      </c>
      <c r="G95" s="26"/>
      <c r="H95" s="26"/>
      <c r="I95" s="23" t="s">
        <v>26</v>
      </c>
      <c r="J95" s="24" t="str">
        <f>E25</f>
        <v xml:space="preserve"> </v>
      </c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15.2" customHeight="1">
      <c r="A96" s="26"/>
      <c r="B96" s="27"/>
      <c r="C96" s="23" t="s">
        <v>24</v>
      </c>
      <c r="D96" s="26"/>
      <c r="E96" s="26"/>
      <c r="F96" s="21" t="str">
        <f>IF(E22="","",E22)</f>
        <v>BALA, a.s., Veľká Budafa 66, 930 34 Holice</v>
      </c>
      <c r="G96" s="26"/>
      <c r="H96" s="26"/>
      <c r="I96" s="23" t="s">
        <v>29</v>
      </c>
      <c r="J96" s="24" t="str">
        <f>E28</f>
        <v xml:space="preserve"> </v>
      </c>
      <c r="K96" s="26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9.25" customHeight="1">
      <c r="A98" s="26"/>
      <c r="B98" s="27"/>
      <c r="C98" s="115" t="s">
        <v>199</v>
      </c>
      <c r="D98" s="107"/>
      <c r="E98" s="107"/>
      <c r="F98" s="107"/>
      <c r="G98" s="107"/>
      <c r="H98" s="107"/>
      <c r="I98" s="107"/>
      <c r="J98" s="116" t="s">
        <v>200</v>
      </c>
      <c r="K98" s="107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47" s="2" customFormat="1" ht="10.35" customHeight="1">
      <c r="A99" s="26"/>
      <c r="B99" s="27"/>
      <c r="C99" s="26"/>
      <c r="D99" s="26"/>
      <c r="E99" s="26"/>
      <c r="F99" s="26"/>
      <c r="G99" s="26"/>
      <c r="H99" s="26"/>
      <c r="I99" s="26"/>
      <c r="J99" s="26"/>
      <c r="K99" s="26"/>
      <c r="L99" s="39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</row>
    <row r="100" spans="1:47" s="2" customFormat="1" ht="22.9" customHeight="1">
      <c r="A100" s="26"/>
      <c r="B100" s="27"/>
      <c r="C100" s="117" t="s">
        <v>201</v>
      </c>
      <c r="D100" s="26"/>
      <c r="E100" s="26"/>
      <c r="F100" s="26"/>
      <c r="G100" s="26"/>
      <c r="H100" s="26"/>
      <c r="I100" s="26"/>
      <c r="J100" s="68">
        <f>J148</f>
        <v>124130.74000000002</v>
      </c>
      <c r="K100" s="26"/>
      <c r="L100" s="39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U100" s="14" t="s">
        <v>202</v>
      </c>
    </row>
    <row r="101" spans="1:47" s="9" customFormat="1" ht="24.95" customHeight="1">
      <c r="B101" s="118"/>
      <c r="D101" s="119" t="s">
        <v>203</v>
      </c>
      <c r="E101" s="120"/>
      <c r="F101" s="120"/>
      <c r="G101" s="120"/>
      <c r="H101" s="120"/>
      <c r="I101" s="120"/>
      <c r="J101" s="121">
        <f>J149</f>
        <v>37660.870000000003</v>
      </c>
      <c r="L101" s="118"/>
    </row>
    <row r="102" spans="1:47" s="10" customFormat="1" ht="19.899999999999999" customHeight="1">
      <c r="B102" s="122"/>
      <c r="D102" s="123" t="s">
        <v>332</v>
      </c>
      <c r="E102" s="124"/>
      <c r="F102" s="124"/>
      <c r="G102" s="124"/>
      <c r="H102" s="124"/>
      <c r="I102" s="124"/>
      <c r="J102" s="125">
        <f>J150</f>
        <v>581.97</v>
      </c>
      <c r="L102" s="122"/>
    </row>
    <row r="103" spans="1:47" s="10" customFormat="1" ht="19.899999999999999" customHeight="1">
      <c r="B103" s="122"/>
      <c r="D103" s="123" t="s">
        <v>333</v>
      </c>
      <c r="E103" s="124"/>
      <c r="F103" s="124"/>
      <c r="G103" s="124"/>
      <c r="H103" s="124"/>
      <c r="I103" s="124"/>
      <c r="J103" s="125">
        <f>J154</f>
        <v>4192.18</v>
      </c>
      <c r="L103" s="122"/>
    </row>
    <row r="104" spans="1:47" s="10" customFormat="1" ht="19.899999999999999" customHeight="1">
      <c r="B104" s="122"/>
      <c r="D104" s="123" t="s">
        <v>334</v>
      </c>
      <c r="E104" s="124"/>
      <c r="F104" s="124"/>
      <c r="G104" s="124"/>
      <c r="H104" s="124"/>
      <c r="I104" s="124"/>
      <c r="J104" s="125">
        <f>J160</f>
        <v>9061.9600000000009</v>
      </c>
      <c r="L104" s="122"/>
    </row>
    <row r="105" spans="1:47" s="10" customFormat="1" ht="19.899999999999999" customHeight="1">
      <c r="B105" s="122"/>
      <c r="D105" s="123" t="s">
        <v>1704</v>
      </c>
      <c r="E105" s="124"/>
      <c r="F105" s="124"/>
      <c r="G105" s="124"/>
      <c r="H105" s="124"/>
      <c r="I105" s="124"/>
      <c r="J105" s="125">
        <f>J171</f>
        <v>2885.0499999999997</v>
      </c>
      <c r="L105" s="122"/>
    </row>
    <row r="106" spans="1:47" s="10" customFormat="1" ht="19.899999999999999" customHeight="1">
      <c r="B106" s="122"/>
      <c r="D106" s="123" t="s">
        <v>335</v>
      </c>
      <c r="E106" s="124"/>
      <c r="F106" s="124"/>
      <c r="G106" s="124"/>
      <c r="H106" s="124"/>
      <c r="I106" s="124"/>
      <c r="J106" s="125">
        <f>J178</f>
        <v>2032.2900000000002</v>
      </c>
      <c r="L106" s="122"/>
    </row>
    <row r="107" spans="1:47" s="10" customFormat="1" ht="19.899999999999999" customHeight="1">
      <c r="B107" s="122"/>
      <c r="D107" s="123" t="s">
        <v>336</v>
      </c>
      <c r="E107" s="124"/>
      <c r="F107" s="124"/>
      <c r="G107" s="124"/>
      <c r="H107" s="124"/>
      <c r="I107" s="124"/>
      <c r="J107" s="125">
        <f>J188</f>
        <v>2027.8799999999999</v>
      </c>
      <c r="L107" s="122"/>
    </row>
    <row r="108" spans="1:47" s="10" customFormat="1" ht="19.899999999999999" customHeight="1">
      <c r="B108" s="122"/>
      <c r="D108" s="123" t="s">
        <v>337</v>
      </c>
      <c r="E108" s="124"/>
      <c r="F108" s="124"/>
      <c r="G108" s="124"/>
      <c r="H108" s="124"/>
      <c r="I108" s="124"/>
      <c r="J108" s="125">
        <f>J192</f>
        <v>11203.869999999999</v>
      </c>
      <c r="L108" s="122"/>
    </row>
    <row r="109" spans="1:47" s="10" customFormat="1" ht="19.899999999999999" customHeight="1">
      <c r="B109" s="122"/>
      <c r="D109" s="123" t="s">
        <v>204</v>
      </c>
      <c r="E109" s="124"/>
      <c r="F109" s="124"/>
      <c r="G109" s="124"/>
      <c r="H109" s="124"/>
      <c r="I109" s="124"/>
      <c r="J109" s="125">
        <f>J199</f>
        <v>852.41000000000008</v>
      </c>
      <c r="L109" s="122"/>
    </row>
    <row r="110" spans="1:47" s="10" customFormat="1" ht="19.899999999999999" customHeight="1">
      <c r="B110" s="122"/>
      <c r="D110" s="123" t="s">
        <v>205</v>
      </c>
      <c r="E110" s="124"/>
      <c r="F110" s="124"/>
      <c r="G110" s="124"/>
      <c r="H110" s="124"/>
      <c r="I110" s="124"/>
      <c r="J110" s="125">
        <f>J205</f>
        <v>1287.98</v>
      </c>
      <c r="L110" s="122"/>
    </row>
    <row r="111" spans="1:47" s="10" customFormat="1" ht="19.899999999999999" customHeight="1">
      <c r="B111" s="122"/>
      <c r="D111" s="123" t="s">
        <v>206</v>
      </c>
      <c r="E111" s="124"/>
      <c r="F111" s="124"/>
      <c r="G111" s="124"/>
      <c r="H111" s="124"/>
      <c r="I111" s="124"/>
      <c r="J111" s="125">
        <f>J210</f>
        <v>3535.28</v>
      </c>
      <c r="L111" s="122"/>
    </row>
    <row r="112" spans="1:47" s="9" customFormat="1" ht="24.95" customHeight="1">
      <c r="B112" s="118"/>
      <c r="D112" s="119" t="s">
        <v>207</v>
      </c>
      <c r="E112" s="120"/>
      <c r="F112" s="120"/>
      <c r="G112" s="120"/>
      <c r="H112" s="120"/>
      <c r="I112" s="120"/>
      <c r="J112" s="121">
        <f>J212</f>
        <v>86469.870000000024</v>
      </c>
      <c r="L112" s="118"/>
    </row>
    <row r="113" spans="1:31" s="10" customFormat="1" ht="19.899999999999999" customHeight="1">
      <c r="B113" s="122"/>
      <c r="D113" s="123" t="s">
        <v>338</v>
      </c>
      <c r="E113" s="124"/>
      <c r="F113" s="124"/>
      <c r="G113" s="124"/>
      <c r="H113" s="124"/>
      <c r="I113" s="124"/>
      <c r="J113" s="125">
        <f>J213</f>
        <v>696.06999999999994</v>
      </c>
      <c r="L113" s="122"/>
    </row>
    <row r="114" spans="1:31" s="10" customFormat="1" ht="19.899999999999999" customHeight="1">
      <c r="B114" s="122"/>
      <c r="D114" s="123" t="s">
        <v>339</v>
      </c>
      <c r="E114" s="124"/>
      <c r="F114" s="124"/>
      <c r="G114" s="124"/>
      <c r="H114" s="124"/>
      <c r="I114" s="124"/>
      <c r="J114" s="125">
        <f>J220</f>
        <v>6349.1</v>
      </c>
      <c r="L114" s="122"/>
    </row>
    <row r="115" spans="1:31" s="10" customFormat="1" ht="19.899999999999999" customHeight="1">
      <c r="B115" s="122"/>
      <c r="D115" s="123" t="s">
        <v>340</v>
      </c>
      <c r="E115" s="124"/>
      <c r="F115" s="124"/>
      <c r="G115" s="124"/>
      <c r="H115" s="124"/>
      <c r="I115" s="124"/>
      <c r="J115" s="125">
        <f>J240</f>
        <v>6916.8700000000017</v>
      </c>
      <c r="L115" s="122"/>
    </row>
    <row r="116" spans="1:31" s="10" customFormat="1" ht="19.899999999999999" customHeight="1">
      <c r="B116" s="122"/>
      <c r="D116" s="123" t="s">
        <v>208</v>
      </c>
      <c r="E116" s="124"/>
      <c r="F116" s="124"/>
      <c r="G116" s="124"/>
      <c r="H116" s="124"/>
      <c r="I116" s="124"/>
      <c r="J116" s="125">
        <f>J250</f>
        <v>18358.410000000003</v>
      </c>
      <c r="L116" s="122"/>
    </row>
    <row r="117" spans="1:31" s="10" customFormat="1" ht="19.899999999999999" customHeight="1">
      <c r="B117" s="122"/>
      <c r="D117" s="123" t="s">
        <v>341</v>
      </c>
      <c r="E117" s="124"/>
      <c r="F117" s="124"/>
      <c r="G117" s="124"/>
      <c r="H117" s="124"/>
      <c r="I117" s="124"/>
      <c r="J117" s="125">
        <f>J260</f>
        <v>3984.0800000000004</v>
      </c>
      <c r="L117" s="122"/>
    </row>
    <row r="118" spans="1:31" s="10" customFormat="1" ht="19.899999999999999" customHeight="1">
      <c r="B118" s="122"/>
      <c r="D118" s="123" t="s">
        <v>209</v>
      </c>
      <c r="E118" s="124"/>
      <c r="F118" s="124"/>
      <c r="G118" s="124"/>
      <c r="H118" s="124"/>
      <c r="I118" s="124"/>
      <c r="J118" s="125">
        <f>J266</f>
        <v>1452.7</v>
      </c>
      <c r="L118" s="122"/>
    </row>
    <row r="119" spans="1:31" s="10" customFormat="1" ht="19.899999999999999" customHeight="1">
      <c r="B119" s="122"/>
      <c r="D119" s="123" t="s">
        <v>342</v>
      </c>
      <c r="E119" s="124"/>
      <c r="F119" s="124"/>
      <c r="G119" s="124"/>
      <c r="H119" s="124"/>
      <c r="I119" s="124"/>
      <c r="J119" s="125">
        <f>J271</f>
        <v>13941.98</v>
      </c>
      <c r="L119" s="122"/>
    </row>
    <row r="120" spans="1:31" s="10" customFormat="1" ht="19.899999999999999" customHeight="1">
      <c r="B120" s="122"/>
      <c r="D120" s="123" t="s">
        <v>211</v>
      </c>
      <c r="E120" s="124"/>
      <c r="F120" s="124"/>
      <c r="G120" s="124"/>
      <c r="H120" s="124"/>
      <c r="I120" s="124"/>
      <c r="J120" s="125">
        <f>J288</f>
        <v>26297.9</v>
      </c>
      <c r="L120" s="122"/>
    </row>
    <row r="121" spans="1:31" s="10" customFormat="1" ht="19.899999999999999" customHeight="1">
      <c r="B121" s="122"/>
      <c r="D121" s="123" t="s">
        <v>343</v>
      </c>
      <c r="E121" s="124"/>
      <c r="F121" s="124"/>
      <c r="G121" s="124"/>
      <c r="H121" s="124"/>
      <c r="I121" s="124"/>
      <c r="J121" s="125">
        <f>J299</f>
        <v>583.90999999999985</v>
      </c>
      <c r="L121" s="122"/>
    </row>
    <row r="122" spans="1:31" s="10" customFormat="1" ht="19.899999999999999" customHeight="1">
      <c r="B122" s="122"/>
      <c r="D122" s="123" t="s">
        <v>344</v>
      </c>
      <c r="E122" s="124"/>
      <c r="F122" s="124"/>
      <c r="G122" s="124"/>
      <c r="H122" s="124"/>
      <c r="I122" s="124"/>
      <c r="J122" s="125">
        <f>J306</f>
        <v>4131.21</v>
      </c>
      <c r="L122" s="122"/>
    </row>
    <row r="123" spans="1:31" s="10" customFormat="1" ht="19.899999999999999" customHeight="1">
      <c r="B123" s="122"/>
      <c r="D123" s="123" t="s">
        <v>345</v>
      </c>
      <c r="E123" s="124"/>
      <c r="F123" s="124"/>
      <c r="G123" s="124"/>
      <c r="H123" s="124"/>
      <c r="I123" s="124"/>
      <c r="J123" s="125">
        <f>J317</f>
        <v>2851.24</v>
      </c>
      <c r="L123" s="122"/>
    </row>
    <row r="124" spans="1:31" s="10" customFormat="1" ht="19.899999999999999" customHeight="1">
      <c r="B124" s="122"/>
      <c r="D124" s="123" t="s">
        <v>347</v>
      </c>
      <c r="E124" s="124"/>
      <c r="F124" s="124"/>
      <c r="G124" s="124"/>
      <c r="H124" s="124"/>
      <c r="I124" s="124"/>
      <c r="J124" s="125">
        <f>J325</f>
        <v>906.4</v>
      </c>
      <c r="L124" s="122"/>
    </row>
    <row r="125" spans="1:31" s="2" customFormat="1" ht="21.75" customHeight="1">
      <c r="A125" s="26"/>
      <c r="B125" s="27"/>
      <c r="C125" s="26"/>
      <c r="D125" s="26"/>
      <c r="E125" s="26"/>
      <c r="F125" s="26"/>
      <c r="G125" s="26"/>
      <c r="H125" s="26"/>
      <c r="I125" s="26"/>
      <c r="J125" s="26"/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31" s="2" customFormat="1" ht="6.95" customHeight="1">
      <c r="A126" s="26"/>
      <c r="B126" s="44"/>
      <c r="C126" s="45"/>
      <c r="D126" s="45"/>
      <c r="E126" s="45"/>
      <c r="F126" s="45"/>
      <c r="G126" s="45"/>
      <c r="H126" s="45"/>
      <c r="I126" s="45"/>
      <c r="J126" s="45"/>
      <c r="K126" s="45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30" spans="1:31" s="2" customFormat="1" ht="6.95" customHeight="1">
      <c r="A130" s="26"/>
      <c r="B130" s="46"/>
      <c r="C130" s="47"/>
      <c r="D130" s="47"/>
      <c r="E130" s="47"/>
      <c r="F130" s="47"/>
      <c r="G130" s="47"/>
      <c r="H130" s="47"/>
      <c r="I130" s="47"/>
      <c r="J130" s="47"/>
      <c r="K130" s="47"/>
      <c r="L130" s="39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</row>
    <row r="131" spans="1:31" s="2" customFormat="1" ht="24.95" customHeight="1">
      <c r="A131" s="26"/>
      <c r="B131" s="27"/>
      <c r="C131" s="18" t="s">
        <v>212</v>
      </c>
      <c r="D131" s="26"/>
      <c r="E131" s="26"/>
      <c r="F131" s="26"/>
      <c r="G131" s="26"/>
      <c r="H131" s="26"/>
      <c r="I131" s="26"/>
      <c r="J131" s="26"/>
      <c r="K131" s="26"/>
      <c r="L131" s="39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</row>
    <row r="132" spans="1:31" s="2" customFormat="1" ht="6.95" customHeight="1">
      <c r="A132" s="26"/>
      <c r="B132" s="27"/>
      <c r="C132" s="26"/>
      <c r="D132" s="26"/>
      <c r="E132" s="26"/>
      <c r="F132" s="26"/>
      <c r="G132" s="26"/>
      <c r="H132" s="26"/>
      <c r="I132" s="26"/>
      <c r="J132" s="26"/>
      <c r="K132" s="26"/>
      <c r="L132" s="39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</row>
    <row r="133" spans="1:31" s="2" customFormat="1" ht="12" customHeight="1">
      <c r="A133" s="26"/>
      <c r="B133" s="27"/>
      <c r="C133" s="23" t="s">
        <v>12</v>
      </c>
      <c r="D133" s="26"/>
      <c r="E133" s="26"/>
      <c r="F133" s="26"/>
      <c r="G133" s="26"/>
      <c r="H133" s="26"/>
      <c r="I133" s="26"/>
      <c r="J133" s="26"/>
      <c r="K133" s="26"/>
      <c r="L133" s="39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</row>
    <row r="134" spans="1:31" s="2" customFormat="1" ht="16.5" customHeight="1">
      <c r="A134" s="26"/>
      <c r="B134" s="27"/>
      <c r="C134" s="26"/>
      <c r="D134" s="26"/>
      <c r="E134" s="224" t="str">
        <f>E7</f>
        <v>Prestavba budov zdravotného strediska</v>
      </c>
      <c r="F134" s="225"/>
      <c r="G134" s="225"/>
      <c r="H134" s="225"/>
      <c r="I134" s="26"/>
      <c r="J134" s="26"/>
      <c r="K134" s="26"/>
      <c r="L134" s="39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</row>
    <row r="135" spans="1:31" s="1" customFormat="1" ht="12" customHeight="1">
      <c r="B135" s="17"/>
      <c r="C135" s="23" t="s">
        <v>192</v>
      </c>
      <c r="L135" s="17"/>
    </row>
    <row r="136" spans="1:31" s="1" customFormat="1" ht="16.5" customHeight="1">
      <c r="B136" s="17"/>
      <c r="E136" s="224" t="s">
        <v>1701</v>
      </c>
      <c r="F136" s="206"/>
      <c r="G136" s="206"/>
      <c r="H136" s="206"/>
      <c r="L136" s="17"/>
    </row>
    <row r="137" spans="1:31" s="1" customFormat="1" ht="12" customHeight="1">
      <c r="B137" s="17"/>
      <c r="C137" s="23" t="s">
        <v>194</v>
      </c>
      <c r="L137" s="17"/>
    </row>
    <row r="138" spans="1:31" s="2" customFormat="1" ht="16.5" customHeight="1">
      <c r="A138" s="26"/>
      <c r="B138" s="27"/>
      <c r="C138" s="26"/>
      <c r="D138" s="26"/>
      <c r="E138" s="222" t="s">
        <v>1702</v>
      </c>
      <c r="F138" s="223"/>
      <c r="G138" s="223"/>
      <c r="H138" s="223"/>
      <c r="I138" s="26"/>
      <c r="J138" s="26"/>
      <c r="K138" s="26"/>
      <c r="L138" s="39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</row>
    <row r="139" spans="1:31" s="2" customFormat="1" ht="12" customHeight="1">
      <c r="A139" s="26"/>
      <c r="B139" s="27"/>
      <c r="C139" s="23" t="s">
        <v>196</v>
      </c>
      <c r="D139" s="26"/>
      <c r="E139" s="26"/>
      <c r="F139" s="26"/>
      <c r="G139" s="26"/>
      <c r="H139" s="26"/>
      <c r="I139" s="26"/>
      <c r="J139" s="26"/>
      <c r="K139" s="26"/>
      <c r="L139" s="39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</row>
    <row r="140" spans="1:31" s="2" customFormat="1" ht="30" customHeight="1">
      <c r="A140" s="26"/>
      <c r="B140" s="27"/>
      <c r="C140" s="26"/>
      <c r="D140" s="26"/>
      <c r="E140" s="189" t="str">
        <f>E13</f>
        <v xml:space="preserve">SO 02.1-OV - Navrhovaný stav-Stavebná časť - Bývalá kotolňa 2.NP </v>
      </c>
      <c r="F140" s="223"/>
      <c r="G140" s="223"/>
      <c r="H140" s="223"/>
      <c r="I140" s="26"/>
      <c r="J140" s="26"/>
      <c r="K140" s="26"/>
      <c r="L140" s="39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</row>
    <row r="141" spans="1:31" s="2" customFormat="1" ht="6.95" customHeight="1">
      <c r="A141" s="26"/>
      <c r="B141" s="27"/>
      <c r="C141" s="26"/>
      <c r="D141" s="26"/>
      <c r="E141" s="26"/>
      <c r="F141" s="26"/>
      <c r="G141" s="26"/>
      <c r="H141" s="26"/>
      <c r="I141" s="26"/>
      <c r="J141" s="26"/>
      <c r="K141" s="26"/>
      <c r="L141" s="39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</row>
    <row r="142" spans="1:31" s="2" customFormat="1" ht="12" customHeight="1">
      <c r="A142" s="26"/>
      <c r="B142" s="27"/>
      <c r="C142" s="23" t="s">
        <v>16</v>
      </c>
      <c r="D142" s="26"/>
      <c r="E142" s="26"/>
      <c r="F142" s="21" t="str">
        <f>F16</f>
        <v>kú: Jelka,p.č.:1174/1,4,24,25</v>
      </c>
      <c r="G142" s="26"/>
      <c r="H142" s="26"/>
      <c r="I142" s="23" t="s">
        <v>18</v>
      </c>
      <c r="J142" s="52" t="str">
        <f>IF(J16="","",J16)</f>
        <v>12. 5. 2022</v>
      </c>
      <c r="K142" s="26"/>
      <c r="L142" s="39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</row>
    <row r="143" spans="1:31" s="2" customFormat="1" ht="6.95" customHeight="1">
      <c r="A143" s="26"/>
      <c r="B143" s="27"/>
      <c r="C143" s="26"/>
      <c r="D143" s="26"/>
      <c r="E143" s="26"/>
      <c r="F143" s="26"/>
      <c r="G143" s="26"/>
      <c r="H143" s="26"/>
      <c r="I143" s="26"/>
      <c r="J143" s="26"/>
      <c r="K143" s="26"/>
      <c r="L143" s="39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</row>
    <row r="144" spans="1:31" s="2" customFormat="1" ht="15.2" customHeight="1">
      <c r="A144" s="26"/>
      <c r="B144" s="27"/>
      <c r="C144" s="23" t="s">
        <v>20</v>
      </c>
      <c r="D144" s="26"/>
      <c r="E144" s="26"/>
      <c r="F144" s="21" t="str">
        <f>E19</f>
        <v>Obec Jelka, Mierová 959/17, 925 23 Jelka</v>
      </c>
      <c r="G144" s="26"/>
      <c r="H144" s="26"/>
      <c r="I144" s="23" t="s">
        <v>26</v>
      </c>
      <c r="J144" s="24" t="str">
        <f>E25</f>
        <v xml:space="preserve"> </v>
      </c>
      <c r="K144" s="26"/>
      <c r="L144" s="39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</row>
    <row r="145" spans="1:65" s="2" customFormat="1" ht="15.2" customHeight="1">
      <c r="A145" s="26"/>
      <c r="B145" s="27"/>
      <c r="C145" s="23" t="s">
        <v>24</v>
      </c>
      <c r="D145" s="26"/>
      <c r="E145" s="26"/>
      <c r="F145" s="21" t="str">
        <f>IF(E22="","",E22)</f>
        <v>BALA, a.s., Veľká Budafa 66, 930 34 Holice</v>
      </c>
      <c r="G145" s="26"/>
      <c r="H145" s="26"/>
      <c r="I145" s="23" t="s">
        <v>29</v>
      </c>
      <c r="J145" s="24" t="str">
        <f>E28</f>
        <v xml:space="preserve"> </v>
      </c>
      <c r="K145" s="26"/>
      <c r="L145" s="39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</row>
    <row r="146" spans="1:65" s="2" customFormat="1" ht="10.35" customHeight="1">
      <c r="A146" s="26"/>
      <c r="B146" s="27"/>
      <c r="C146" s="26"/>
      <c r="D146" s="26"/>
      <c r="E146" s="26"/>
      <c r="F146" s="26"/>
      <c r="G146" s="26"/>
      <c r="H146" s="26"/>
      <c r="I146" s="26"/>
      <c r="J146" s="26"/>
      <c r="K146" s="26"/>
      <c r="L146" s="39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</row>
    <row r="147" spans="1:65" s="11" customFormat="1" ht="29.25" customHeight="1">
      <c r="A147" s="126"/>
      <c r="B147" s="127"/>
      <c r="C147" s="128" t="s">
        <v>213</v>
      </c>
      <c r="D147" s="129" t="s">
        <v>56</v>
      </c>
      <c r="E147" s="129" t="s">
        <v>52</v>
      </c>
      <c r="F147" s="129" t="s">
        <v>53</v>
      </c>
      <c r="G147" s="129" t="s">
        <v>214</v>
      </c>
      <c r="H147" s="129" t="s">
        <v>215</v>
      </c>
      <c r="I147" s="129" t="s">
        <v>216</v>
      </c>
      <c r="J147" s="130" t="s">
        <v>200</v>
      </c>
      <c r="K147" s="131" t="s">
        <v>217</v>
      </c>
      <c r="L147" s="132"/>
      <c r="M147" s="59" t="s">
        <v>1</v>
      </c>
      <c r="N147" s="60" t="s">
        <v>35</v>
      </c>
      <c r="O147" s="60" t="s">
        <v>218</v>
      </c>
      <c r="P147" s="60" t="s">
        <v>219</v>
      </c>
      <c r="Q147" s="60" t="s">
        <v>220</v>
      </c>
      <c r="R147" s="60" t="s">
        <v>221</v>
      </c>
      <c r="S147" s="60" t="s">
        <v>222</v>
      </c>
      <c r="T147" s="61" t="s">
        <v>223</v>
      </c>
      <c r="U147" s="126"/>
      <c r="V147" s="126"/>
      <c r="W147" s="126"/>
      <c r="X147" s="126"/>
      <c r="Y147" s="126"/>
      <c r="Z147" s="126"/>
      <c r="AA147" s="126"/>
      <c r="AB147" s="126"/>
      <c r="AC147" s="126"/>
      <c r="AD147" s="126"/>
      <c r="AE147" s="126"/>
    </row>
    <row r="148" spans="1:65" s="2" customFormat="1" ht="22.9" customHeight="1">
      <c r="A148" s="26"/>
      <c r="B148" s="27"/>
      <c r="C148" s="66" t="s">
        <v>201</v>
      </c>
      <c r="D148" s="26"/>
      <c r="E148" s="26"/>
      <c r="F148" s="26"/>
      <c r="G148" s="26"/>
      <c r="H148" s="26"/>
      <c r="I148" s="26"/>
      <c r="J148" s="133">
        <f>BK148</f>
        <v>124130.74000000002</v>
      </c>
      <c r="K148" s="26"/>
      <c r="L148" s="27"/>
      <c r="M148" s="62"/>
      <c r="N148" s="53"/>
      <c r="O148" s="63"/>
      <c r="P148" s="134">
        <f>P149+P212</f>
        <v>0</v>
      </c>
      <c r="Q148" s="63"/>
      <c r="R148" s="134">
        <f>R149+R212</f>
        <v>0</v>
      </c>
      <c r="S148" s="63"/>
      <c r="T148" s="135">
        <f>T149+T212</f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T148" s="14" t="s">
        <v>70</v>
      </c>
      <c r="AU148" s="14" t="s">
        <v>202</v>
      </c>
      <c r="BK148" s="136">
        <f>BK149+BK212</f>
        <v>124130.74000000002</v>
      </c>
    </row>
    <row r="149" spans="1:65" s="12" customFormat="1" ht="25.9" customHeight="1">
      <c r="B149" s="137"/>
      <c r="D149" s="138" t="s">
        <v>70</v>
      </c>
      <c r="E149" s="139" t="s">
        <v>224</v>
      </c>
      <c r="F149" s="139" t="s">
        <v>225</v>
      </c>
      <c r="J149" s="140">
        <f>BK149</f>
        <v>37660.870000000003</v>
      </c>
      <c r="L149" s="137"/>
      <c r="M149" s="141"/>
      <c r="N149" s="142"/>
      <c r="O149" s="142"/>
      <c r="P149" s="143">
        <f>P150+P154+P160+P171+P178+P188+P192+P199+P205+P210</f>
        <v>0</v>
      </c>
      <c r="Q149" s="142"/>
      <c r="R149" s="143">
        <f>R150+R154+R160+R171+R178+R188+R192+R199+R205+R210</f>
        <v>0</v>
      </c>
      <c r="S149" s="142"/>
      <c r="T149" s="144">
        <f>T150+T154+T160+T171+T178+T188+T192+T199+T205+T210</f>
        <v>0</v>
      </c>
      <c r="AR149" s="138" t="s">
        <v>78</v>
      </c>
      <c r="AT149" s="145" t="s">
        <v>70</v>
      </c>
      <c r="AU149" s="145" t="s">
        <v>71</v>
      </c>
      <c r="AY149" s="138" t="s">
        <v>226</v>
      </c>
      <c r="BK149" s="146">
        <f>BK150+BK154+BK160+BK171+BK178+BK188+BK192+BK199+BK205+BK210</f>
        <v>37660.870000000003</v>
      </c>
    </row>
    <row r="150" spans="1:65" s="12" customFormat="1" ht="22.9" customHeight="1">
      <c r="B150" s="137"/>
      <c r="D150" s="138" t="s">
        <v>70</v>
      </c>
      <c r="E150" s="147" t="s">
        <v>78</v>
      </c>
      <c r="F150" s="147" t="s">
        <v>349</v>
      </c>
      <c r="J150" s="148">
        <f>BK150</f>
        <v>581.97</v>
      </c>
      <c r="L150" s="137"/>
      <c r="M150" s="141"/>
      <c r="N150" s="142"/>
      <c r="O150" s="142"/>
      <c r="P150" s="143">
        <f>SUM(P151:P153)</f>
        <v>0</v>
      </c>
      <c r="Q150" s="142"/>
      <c r="R150" s="143">
        <f>SUM(R151:R153)</f>
        <v>0</v>
      </c>
      <c r="S150" s="142"/>
      <c r="T150" s="144">
        <f>SUM(T151:T153)</f>
        <v>0</v>
      </c>
      <c r="AR150" s="138" t="s">
        <v>78</v>
      </c>
      <c r="AT150" s="145" t="s">
        <v>70</v>
      </c>
      <c r="AU150" s="145" t="s">
        <v>78</v>
      </c>
      <c r="AY150" s="138" t="s">
        <v>226</v>
      </c>
      <c r="BK150" s="146">
        <f>SUM(BK151:BK153)</f>
        <v>581.97</v>
      </c>
    </row>
    <row r="151" spans="1:65" s="2" customFormat="1" ht="21.75" customHeight="1">
      <c r="A151" s="26"/>
      <c r="B151" s="149"/>
      <c r="C151" s="150" t="s">
        <v>78</v>
      </c>
      <c r="D151" s="150" t="s">
        <v>229</v>
      </c>
      <c r="E151" s="151" t="s">
        <v>350</v>
      </c>
      <c r="F151" s="152" t="s">
        <v>351</v>
      </c>
      <c r="G151" s="153" t="s">
        <v>352</v>
      </c>
      <c r="H151" s="154">
        <v>15.36</v>
      </c>
      <c r="I151" s="155">
        <v>33.340000000000003</v>
      </c>
      <c r="J151" s="155">
        <f>ROUND(I151*H151,2)</f>
        <v>512.1</v>
      </c>
      <c r="K151" s="156"/>
      <c r="L151" s="27"/>
      <c r="M151" s="157" t="s">
        <v>1</v>
      </c>
      <c r="N151" s="158" t="s">
        <v>37</v>
      </c>
      <c r="O151" s="159">
        <v>0</v>
      </c>
      <c r="P151" s="159">
        <f>O151*H151</f>
        <v>0</v>
      </c>
      <c r="Q151" s="159">
        <v>0</v>
      </c>
      <c r="R151" s="159">
        <f>Q151*H151</f>
        <v>0</v>
      </c>
      <c r="S151" s="159">
        <v>0</v>
      </c>
      <c r="T151" s="160">
        <f>S151*H151</f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233</v>
      </c>
      <c r="AT151" s="161" t="s">
        <v>229</v>
      </c>
      <c r="AU151" s="161" t="s">
        <v>83</v>
      </c>
      <c r="AY151" s="14" t="s">
        <v>226</v>
      </c>
      <c r="BE151" s="162">
        <f>IF(N151="základná",J151,0)</f>
        <v>0</v>
      </c>
      <c r="BF151" s="162">
        <f>IF(N151="znížená",J151,0)</f>
        <v>512.1</v>
      </c>
      <c r="BG151" s="162">
        <f>IF(N151="zákl. prenesená",J151,0)</f>
        <v>0</v>
      </c>
      <c r="BH151" s="162">
        <f>IF(N151="zníž. prenesená",J151,0)</f>
        <v>0</v>
      </c>
      <c r="BI151" s="162">
        <f>IF(N151="nulová",J151,0)</f>
        <v>0</v>
      </c>
      <c r="BJ151" s="14" t="s">
        <v>83</v>
      </c>
      <c r="BK151" s="162">
        <f>ROUND(I151*H151,2)</f>
        <v>512.1</v>
      </c>
      <c r="BL151" s="14" t="s">
        <v>233</v>
      </c>
      <c r="BM151" s="161" t="s">
        <v>83</v>
      </c>
    </row>
    <row r="152" spans="1:65" s="2" customFormat="1" ht="37.9" customHeight="1">
      <c r="A152" s="26"/>
      <c r="B152" s="149"/>
      <c r="C152" s="150" t="s">
        <v>83</v>
      </c>
      <c r="D152" s="150" t="s">
        <v>229</v>
      </c>
      <c r="E152" s="151" t="s">
        <v>353</v>
      </c>
      <c r="F152" s="152" t="s">
        <v>354</v>
      </c>
      <c r="G152" s="153" t="s">
        <v>352</v>
      </c>
      <c r="H152" s="154">
        <v>4.6079999999999997</v>
      </c>
      <c r="I152" s="155">
        <v>9.43</v>
      </c>
      <c r="J152" s="155">
        <f>ROUND(I152*H152,2)</f>
        <v>43.45</v>
      </c>
      <c r="K152" s="156"/>
      <c r="L152" s="27"/>
      <c r="M152" s="157" t="s">
        <v>1</v>
      </c>
      <c r="N152" s="158" t="s">
        <v>37</v>
      </c>
      <c r="O152" s="159">
        <v>0</v>
      </c>
      <c r="P152" s="159">
        <f>O152*H152</f>
        <v>0</v>
      </c>
      <c r="Q152" s="159">
        <v>0</v>
      </c>
      <c r="R152" s="159">
        <f>Q152*H152</f>
        <v>0</v>
      </c>
      <c r="S152" s="159">
        <v>0</v>
      </c>
      <c r="T152" s="160">
        <f>S152*H152</f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233</v>
      </c>
      <c r="AT152" s="161" t="s">
        <v>229</v>
      </c>
      <c r="AU152" s="161" t="s">
        <v>83</v>
      </c>
      <c r="AY152" s="14" t="s">
        <v>226</v>
      </c>
      <c r="BE152" s="162">
        <f>IF(N152="základná",J152,0)</f>
        <v>0</v>
      </c>
      <c r="BF152" s="162">
        <f>IF(N152="znížená",J152,0)</f>
        <v>43.45</v>
      </c>
      <c r="BG152" s="162">
        <f>IF(N152="zákl. prenesená",J152,0)</f>
        <v>0</v>
      </c>
      <c r="BH152" s="162">
        <f>IF(N152="zníž. prenesená",J152,0)</f>
        <v>0</v>
      </c>
      <c r="BI152" s="162">
        <f>IF(N152="nulová",J152,0)</f>
        <v>0</v>
      </c>
      <c r="BJ152" s="14" t="s">
        <v>83</v>
      </c>
      <c r="BK152" s="162">
        <f>ROUND(I152*H152,2)</f>
        <v>43.45</v>
      </c>
      <c r="BL152" s="14" t="s">
        <v>233</v>
      </c>
      <c r="BM152" s="161" t="s">
        <v>233</v>
      </c>
    </row>
    <row r="153" spans="1:65" s="2" customFormat="1" ht="24.2" customHeight="1">
      <c r="A153" s="26"/>
      <c r="B153" s="149"/>
      <c r="C153" s="150" t="s">
        <v>88</v>
      </c>
      <c r="D153" s="150" t="s">
        <v>229</v>
      </c>
      <c r="E153" s="151" t="s">
        <v>355</v>
      </c>
      <c r="F153" s="152" t="s">
        <v>356</v>
      </c>
      <c r="G153" s="153" t="s">
        <v>352</v>
      </c>
      <c r="H153" s="154">
        <v>15.36</v>
      </c>
      <c r="I153" s="155">
        <v>1.72</v>
      </c>
      <c r="J153" s="155">
        <f>ROUND(I153*H153,2)</f>
        <v>26.42</v>
      </c>
      <c r="K153" s="156"/>
      <c r="L153" s="27"/>
      <c r="M153" s="157" t="s">
        <v>1</v>
      </c>
      <c r="N153" s="158" t="s">
        <v>37</v>
      </c>
      <c r="O153" s="159">
        <v>0</v>
      </c>
      <c r="P153" s="159">
        <f>O153*H153</f>
        <v>0</v>
      </c>
      <c r="Q153" s="159">
        <v>0</v>
      </c>
      <c r="R153" s="159">
        <f>Q153*H153</f>
        <v>0</v>
      </c>
      <c r="S153" s="159">
        <v>0</v>
      </c>
      <c r="T153" s="160">
        <f>S153*H153</f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233</v>
      </c>
      <c r="AT153" s="161" t="s">
        <v>229</v>
      </c>
      <c r="AU153" s="161" t="s">
        <v>83</v>
      </c>
      <c r="AY153" s="14" t="s">
        <v>226</v>
      </c>
      <c r="BE153" s="162">
        <f>IF(N153="základná",J153,0)</f>
        <v>0</v>
      </c>
      <c r="BF153" s="162">
        <f>IF(N153="znížená",J153,0)</f>
        <v>26.42</v>
      </c>
      <c r="BG153" s="162">
        <f>IF(N153="zákl. prenesená",J153,0)</f>
        <v>0</v>
      </c>
      <c r="BH153" s="162">
        <f>IF(N153="zníž. prenesená",J153,0)</f>
        <v>0</v>
      </c>
      <c r="BI153" s="162">
        <f>IF(N153="nulová",J153,0)</f>
        <v>0</v>
      </c>
      <c r="BJ153" s="14" t="s">
        <v>83</v>
      </c>
      <c r="BK153" s="162">
        <f>ROUND(I153*H153,2)</f>
        <v>26.42</v>
      </c>
      <c r="BL153" s="14" t="s">
        <v>233</v>
      </c>
      <c r="BM153" s="161" t="s">
        <v>239</v>
      </c>
    </row>
    <row r="154" spans="1:65" s="12" customFormat="1" ht="22.9" customHeight="1">
      <c r="B154" s="137"/>
      <c r="D154" s="138" t="s">
        <v>70</v>
      </c>
      <c r="E154" s="147" t="s">
        <v>83</v>
      </c>
      <c r="F154" s="147" t="s">
        <v>357</v>
      </c>
      <c r="J154" s="148">
        <f>BK154</f>
        <v>4192.18</v>
      </c>
      <c r="L154" s="137"/>
      <c r="M154" s="141"/>
      <c r="N154" s="142"/>
      <c r="O154" s="142"/>
      <c r="P154" s="143">
        <f>SUM(P155:P159)</f>
        <v>0</v>
      </c>
      <c r="Q154" s="142"/>
      <c r="R154" s="143">
        <f>SUM(R155:R159)</f>
        <v>0</v>
      </c>
      <c r="S154" s="142"/>
      <c r="T154" s="144">
        <f>SUM(T155:T159)</f>
        <v>0</v>
      </c>
      <c r="AR154" s="138" t="s">
        <v>78</v>
      </c>
      <c r="AT154" s="145" t="s">
        <v>70</v>
      </c>
      <c r="AU154" s="145" t="s">
        <v>78</v>
      </c>
      <c r="AY154" s="138" t="s">
        <v>226</v>
      </c>
      <c r="BK154" s="146">
        <f>SUM(BK155:BK159)</f>
        <v>4192.18</v>
      </c>
    </row>
    <row r="155" spans="1:65" s="2" customFormat="1" ht="24.2" customHeight="1">
      <c r="A155" s="26"/>
      <c r="B155" s="149"/>
      <c r="C155" s="150" t="s">
        <v>233</v>
      </c>
      <c r="D155" s="150" t="s">
        <v>229</v>
      </c>
      <c r="E155" s="151" t="s">
        <v>358</v>
      </c>
      <c r="F155" s="152" t="s">
        <v>359</v>
      </c>
      <c r="G155" s="153" t="s">
        <v>352</v>
      </c>
      <c r="H155" s="154">
        <v>4.4690000000000003</v>
      </c>
      <c r="I155" s="155">
        <v>97.15</v>
      </c>
      <c r="J155" s="155">
        <f>ROUND(I155*H155,2)</f>
        <v>434.16</v>
      </c>
      <c r="K155" s="156"/>
      <c r="L155" s="27"/>
      <c r="M155" s="157" t="s">
        <v>1</v>
      </c>
      <c r="N155" s="158" t="s">
        <v>37</v>
      </c>
      <c r="O155" s="159">
        <v>0</v>
      </c>
      <c r="P155" s="159">
        <f>O155*H155</f>
        <v>0</v>
      </c>
      <c r="Q155" s="159">
        <v>0</v>
      </c>
      <c r="R155" s="159">
        <f>Q155*H155</f>
        <v>0</v>
      </c>
      <c r="S155" s="159">
        <v>0</v>
      </c>
      <c r="T155" s="160">
        <f>S155*H155</f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233</v>
      </c>
      <c r="AT155" s="161" t="s">
        <v>229</v>
      </c>
      <c r="AU155" s="161" t="s">
        <v>83</v>
      </c>
      <c r="AY155" s="14" t="s">
        <v>226</v>
      </c>
      <c r="BE155" s="162">
        <f>IF(N155="základná",J155,0)</f>
        <v>0</v>
      </c>
      <c r="BF155" s="162">
        <f>IF(N155="znížená",J155,0)</f>
        <v>434.16</v>
      </c>
      <c r="BG155" s="162">
        <f>IF(N155="zákl. prenesená",J155,0)</f>
        <v>0</v>
      </c>
      <c r="BH155" s="162">
        <f>IF(N155="zníž. prenesená",J155,0)</f>
        <v>0</v>
      </c>
      <c r="BI155" s="162">
        <f>IF(N155="nulová",J155,0)</f>
        <v>0</v>
      </c>
      <c r="BJ155" s="14" t="s">
        <v>83</v>
      </c>
      <c r="BK155" s="162">
        <f>ROUND(I155*H155,2)</f>
        <v>434.16</v>
      </c>
      <c r="BL155" s="14" t="s">
        <v>233</v>
      </c>
      <c r="BM155" s="161" t="s">
        <v>243</v>
      </c>
    </row>
    <row r="156" spans="1:65" s="2" customFormat="1" ht="24.2" customHeight="1">
      <c r="A156" s="26"/>
      <c r="B156" s="149"/>
      <c r="C156" s="150" t="s">
        <v>244</v>
      </c>
      <c r="D156" s="150" t="s">
        <v>229</v>
      </c>
      <c r="E156" s="151" t="s">
        <v>360</v>
      </c>
      <c r="F156" s="152" t="s">
        <v>361</v>
      </c>
      <c r="G156" s="153" t="s">
        <v>242</v>
      </c>
      <c r="H156" s="154">
        <v>0.45600000000000002</v>
      </c>
      <c r="I156" s="155">
        <v>0.4</v>
      </c>
      <c r="J156" s="155">
        <f>ROUND(I156*H156,2)</f>
        <v>0.18</v>
      </c>
      <c r="K156" s="156"/>
      <c r="L156" s="27"/>
      <c r="M156" s="157" t="s">
        <v>1</v>
      </c>
      <c r="N156" s="158" t="s">
        <v>37</v>
      </c>
      <c r="O156" s="159">
        <v>0</v>
      </c>
      <c r="P156" s="159">
        <f>O156*H156</f>
        <v>0</v>
      </c>
      <c r="Q156" s="159">
        <v>0</v>
      </c>
      <c r="R156" s="159">
        <f>Q156*H156</f>
        <v>0</v>
      </c>
      <c r="S156" s="159">
        <v>0</v>
      </c>
      <c r="T156" s="160">
        <f>S156*H156</f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233</v>
      </c>
      <c r="AT156" s="161" t="s">
        <v>229</v>
      </c>
      <c r="AU156" s="161" t="s">
        <v>83</v>
      </c>
      <c r="AY156" s="14" t="s">
        <v>226</v>
      </c>
      <c r="BE156" s="162">
        <f>IF(N156="základná",J156,0)</f>
        <v>0</v>
      </c>
      <c r="BF156" s="162">
        <f>IF(N156="znížená",J156,0)</f>
        <v>0.18</v>
      </c>
      <c r="BG156" s="162">
        <f>IF(N156="zákl. prenesená",J156,0)</f>
        <v>0</v>
      </c>
      <c r="BH156" s="162">
        <f>IF(N156="zníž. prenesená",J156,0)</f>
        <v>0</v>
      </c>
      <c r="BI156" s="162">
        <f>IF(N156="nulová",J156,0)</f>
        <v>0</v>
      </c>
      <c r="BJ156" s="14" t="s">
        <v>83</v>
      </c>
      <c r="BK156" s="162">
        <f>ROUND(I156*H156,2)</f>
        <v>0.18</v>
      </c>
      <c r="BL156" s="14" t="s">
        <v>233</v>
      </c>
      <c r="BM156" s="161" t="s">
        <v>247</v>
      </c>
    </row>
    <row r="157" spans="1:65" s="2" customFormat="1" ht="24.2" customHeight="1">
      <c r="A157" s="26"/>
      <c r="B157" s="149"/>
      <c r="C157" s="167" t="s">
        <v>239</v>
      </c>
      <c r="D157" s="167" t="s">
        <v>362</v>
      </c>
      <c r="E157" s="168" t="s">
        <v>363</v>
      </c>
      <c r="F157" s="169" t="s">
        <v>364</v>
      </c>
      <c r="G157" s="170" t="s">
        <v>238</v>
      </c>
      <c r="H157" s="171">
        <v>84</v>
      </c>
      <c r="I157" s="172">
        <v>1.87</v>
      </c>
      <c r="J157" s="172">
        <f>ROUND(I157*H157,2)</f>
        <v>157.08000000000001</v>
      </c>
      <c r="K157" s="173"/>
      <c r="L157" s="174"/>
      <c r="M157" s="175" t="s">
        <v>1</v>
      </c>
      <c r="N157" s="176" t="s">
        <v>37</v>
      </c>
      <c r="O157" s="159">
        <v>0</v>
      </c>
      <c r="P157" s="159">
        <f>O157*H157</f>
        <v>0</v>
      </c>
      <c r="Q157" s="159">
        <v>0</v>
      </c>
      <c r="R157" s="159">
        <f>Q157*H157</f>
        <v>0</v>
      </c>
      <c r="S157" s="159">
        <v>0</v>
      </c>
      <c r="T157" s="160">
        <f>S157*H157</f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243</v>
      </c>
      <c r="AT157" s="161" t="s">
        <v>362</v>
      </c>
      <c r="AU157" s="161" t="s">
        <v>83</v>
      </c>
      <c r="AY157" s="14" t="s">
        <v>226</v>
      </c>
      <c r="BE157" s="162">
        <f>IF(N157="základná",J157,0)</f>
        <v>0</v>
      </c>
      <c r="BF157" s="162">
        <f>IF(N157="znížená",J157,0)</f>
        <v>157.08000000000001</v>
      </c>
      <c r="BG157" s="162">
        <f>IF(N157="zákl. prenesená",J157,0)</f>
        <v>0</v>
      </c>
      <c r="BH157" s="162">
        <f>IF(N157="zníž. prenesená",J157,0)</f>
        <v>0</v>
      </c>
      <c r="BI157" s="162">
        <f>IF(N157="nulová",J157,0)</f>
        <v>0</v>
      </c>
      <c r="BJ157" s="14" t="s">
        <v>83</v>
      </c>
      <c r="BK157" s="162">
        <f>ROUND(I157*H157,2)</f>
        <v>157.08000000000001</v>
      </c>
      <c r="BL157" s="14" t="s">
        <v>233</v>
      </c>
      <c r="BM157" s="161" t="s">
        <v>250</v>
      </c>
    </row>
    <row r="158" spans="1:65" s="2" customFormat="1" ht="24.2" customHeight="1">
      <c r="A158" s="26"/>
      <c r="B158" s="149"/>
      <c r="C158" s="150" t="s">
        <v>251</v>
      </c>
      <c r="D158" s="150" t="s">
        <v>229</v>
      </c>
      <c r="E158" s="151" t="s">
        <v>365</v>
      </c>
      <c r="F158" s="152" t="s">
        <v>366</v>
      </c>
      <c r="G158" s="153" t="s">
        <v>352</v>
      </c>
      <c r="H158" s="154">
        <v>15.36</v>
      </c>
      <c r="I158" s="155">
        <v>95.85</v>
      </c>
      <c r="J158" s="155">
        <f>ROUND(I158*H158,2)</f>
        <v>1472.26</v>
      </c>
      <c r="K158" s="156"/>
      <c r="L158" s="27"/>
      <c r="M158" s="157" t="s">
        <v>1</v>
      </c>
      <c r="N158" s="158" t="s">
        <v>37</v>
      </c>
      <c r="O158" s="159">
        <v>0</v>
      </c>
      <c r="P158" s="159">
        <f>O158*H158</f>
        <v>0</v>
      </c>
      <c r="Q158" s="159">
        <v>0</v>
      </c>
      <c r="R158" s="159">
        <f>Q158*H158</f>
        <v>0</v>
      </c>
      <c r="S158" s="159">
        <v>0</v>
      </c>
      <c r="T158" s="160">
        <f>S158*H158</f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233</v>
      </c>
      <c r="AT158" s="161" t="s">
        <v>229</v>
      </c>
      <c r="AU158" s="161" t="s">
        <v>83</v>
      </c>
      <c r="AY158" s="14" t="s">
        <v>226</v>
      </c>
      <c r="BE158" s="162">
        <f>IF(N158="základná",J158,0)</f>
        <v>0</v>
      </c>
      <c r="BF158" s="162">
        <f>IF(N158="znížená",J158,0)</f>
        <v>1472.26</v>
      </c>
      <c r="BG158" s="162">
        <f>IF(N158="zákl. prenesená",J158,0)</f>
        <v>0</v>
      </c>
      <c r="BH158" s="162">
        <f>IF(N158="zníž. prenesená",J158,0)</f>
        <v>0</v>
      </c>
      <c r="BI158" s="162">
        <f>IF(N158="nulová",J158,0)</f>
        <v>0</v>
      </c>
      <c r="BJ158" s="14" t="s">
        <v>83</v>
      </c>
      <c r="BK158" s="162">
        <f>ROUND(I158*H158,2)</f>
        <v>1472.26</v>
      </c>
      <c r="BL158" s="14" t="s">
        <v>233</v>
      </c>
      <c r="BM158" s="161" t="s">
        <v>254</v>
      </c>
    </row>
    <row r="159" spans="1:65" s="2" customFormat="1" ht="16.5" customHeight="1">
      <c r="A159" s="26"/>
      <c r="B159" s="149"/>
      <c r="C159" s="150" t="s">
        <v>243</v>
      </c>
      <c r="D159" s="150" t="s">
        <v>229</v>
      </c>
      <c r="E159" s="151" t="s">
        <v>367</v>
      </c>
      <c r="F159" s="152" t="s">
        <v>368</v>
      </c>
      <c r="G159" s="153" t="s">
        <v>242</v>
      </c>
      <c r="H159" s="154">
        <v>0.94599999999999995</v>
      </c>
      <c r="I159" s="155">
        <v>2250</v>
      </c>
      <c r="J159" s="155">
        <f>ROUND(I159*H159,2)</f>
        <v>2128.5</v>
      </c>
      <c r="K159" s="156"/>
      <c r="L159" s="27"/>
      <c r="M159" s="157" t="s">
        <v>1</v>
      </c>
      <c r="N159" s="158" t="s">
        <v>37</v>
      </c>
      <c r="O159" s="159">
        <v>0</v>
      </c>
      <c r="P159" s="159">
        <f>O159*H159</f>
        <v>0</v>
      </c>
      <c r="Q159" s="159">
        <v>0</v>
      </c>
      <c r="R159" s="159">
        <f>Q159*H159</f>
        <v>0</v>
      </c>
      <c r="S159" s="159">
        <v>0</v>
      </c>
      <c r="T159" s="160">
        <f>S159*H159</f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233</v>
      </c>
      <c r="AT159" s="161" t="s">
        <v>229</v>
      </c>
      <c r="AU159" s="161" t="s">
        <v>83</v>
      </c>
      <c r="AY159" s="14" t="s">
        <v>226</v>
      </c>
      <c r="BE159" s="162">
        <f>IF(N159="základná",J159,0)</f>
        <v>0</v>
      </c>
      <c r="BF159" s="162">
        <f>IF(N159="znížená",J159,0)</f>
        <v>2128.5</v>
      </c>
      <c r="BG159" s="162">
        <f>IF(N159="zákl. prenesená",J159,0)</f>
        <v>0</v>
      </c>
      <c r="BH159" s="162">
        <f>IF(N159="zníž. prenesená",J159,0)</f>
        <v>0</v>
      </c>
      <c r="BI159" s="162">
        <f>IF(N159="nulová",J159,0)</f>
        <v>0</v>
      </c>
      <c r="BJ159" s="14" t="s">
        <v>83</v>
      </c>
      <c r="BK159" s="162">
        <f>ROUND(I159*H159,2)</f>
        <v>2128.5</v>
      </c>
      <c r="BL159" s="14" t="s">
        <v>233</v>
      </c>
      <c r="BM159" s="161" t="s">
        <v>257</v>
      </c>
    </row>
    <row r="160" spans="1:65" s="12" customFormat="1" ht="22.9" customHeight="1">
      <c r="B160" s="137"/>
      <c r="D160" s="138" t="s">
        <v>70</v>
      </c>
      <c r="E160" s="147" t="s">
        <v>88</v>
      </c>
      <c r="F160" s="147" t="s">
        <v>369</v>
      </c>
      <c r="J160" s="148">
        <f>BK160</f>
        <v>9061.9600000000009</v>
      </c>
      <c r="L160" s="137"/>
      <c r="M160" s="141"/>
      <c r="N160" s="142"/>
      <c r="O160" s="142"/>
      <c r="P160" s="143">
        <f>SUM(P161:P170)</f>
        <v>0</v>
      </c>
      <c r="Q160" s="142"/>
      <c r="R160" s="143">
        <f>SUM(R161:R170)</f>
        <v>0</v>
      </c>
      <c r="S160" s="142"/>
      <c r="T160" s="144">
        <f>SUM(T161:T170)</f>
        <v>0</v>
      </c>
      <c r="AR160" s="138" t="s">
        <v>78</v>
      </c>
      <c r="AT160" s="145" t="s">
        <v>70</v>
      </c>
      <c r="AU160" s="145" t="s">
        <v>78</v>
      </c>
      <c r="AY160" s="138" t="s">
        <v>226</v>
      </c>
      <c r="BK160" s="146">
        <f>SUM(BK161:BK170)</f>
        <v>9061.9600000000009</v>
      </c>
    </row>
    <row r="161" spans="1:65" s="2" customFormat="1" ht="37.9" customHeight="1">
      <c r="A161" s="26"/>
      <c r="B161" s="149"/>
      <c r="C161" s="150" t="s">
        <v>227</v>
      </c>
      <c r="D161" s="150" t="s">
        <v>229</v>
      </c>
      <c r="E161" s="151" t="s">
        <v>370</v>
      </c>
      <c r="F161" s="152" t="s">
        <v>371</v>
      </c>
      <c r="G161" s="153" t="s">
        <v>352</v>
      </c>
      <c r="H161" s="154">
        <v>3.85</v>
      </c>
      <c r="I161" s="155">
        <v>295.5</v>
      </c>
      <c r="J161" s="155">
        <f t="shared" ref="J161:J170" si="0">ROUND(I161*H161,2)</f>
        <v>1137.68</v>
      </c>
      <c r="K161" s="156"/>
      <c r="L161" s="27"/>
      <c r="M161" s="157" t="s">
        <v>1</v>
      </c>
      <c r="N161" s="158" t="s">
        <v>37</v>
      </c>
      <c r="O161" s="159">
        <v>0</v>
      </c>
      <c r="P161" s="159">
        <f t="shared" ref="P161:P170" si="1">O161*H161</f>
        <v>0</v>
      </c>
      <c r="Q161" s="159">
        <v>0</v>
      </c>
      <c r="R161" s="159">
        <f t="shared" ref="R161:R170" si="2">Q161*H161</f>
        <v>0</v>
      </c>
      <c r="S161" s="159">
        <v>0</v>
      </c>
      <c r="T161" s="160">
        <f t="shared" ref="T161:T170" si="3">S161*H161</f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233</v>
      </c>
      <c r="AT161" s="161" t="s">
        <v>229</v>
      </c>
      <c r="AU161" s="161" t="s">
        <v>83</v>
      </c>
      <c r="AY161" s="14" t="s">
        <v>226</v>
      </c>
      <c r="BE161" s="162">
        <f t="shared" ref="BE161:BE170" si="4">IF(N161="základná",J161,0)</f>
        <v>0</v>
      </c>
      <c r="BF161" s="162">
        <f t="shared" ref="BF161:BF170" si="5">IF(N161="znížená",J161,0)</f>
        <v>1137.68</v>
      </c>
      <c r="BG161" s="162">
        <f t="shared" ref="BG161:BG170" si="6">IF(N161="zákl. prenesená",J161,0)</f>
        <v>0</v>
      </c>
      <c r="BH161" s="162">
        <f t="shared" ref="BH161:BH170" si="7">IF(N161="zníž. prenesená",J161,0)</f>
        <v>0</v>
      </c>
      <c r="BI161" s="162">
        <f t="shared" ref="BI161:BI170" si="8">IF(N161="nulová",J161,0)</f>
        <v>0</v>
      </c>
      <c r="BJ161" s="14" t="s">
        <v>83</v>
      </c>
      <c r="BK161" s="162">
        <f t="shared" ref="BK161:BK170" si="9">ROUND(I161*H161,2)</f>
        <v>1137.68</v>
      </c>
      <c r="BL161" s="14" t="s">
        <v>233</v>
      </c>
      <c r="BM161" s="161" t="s">
        <v>260</v>
      </c>
    </row>
    <row r="162" spans="1:65" s="2" customFormat="1" ht="37.9" customHeight="1">
      <c r="A162" s="26"/>
      <c r="B162" s="149"/>
      <c r="C162" s="150" t="s">
        <v>247</v>
      </c>
      <c r="D162" s="150" t="s">
        <v>229</v>
      </c>
      <c r="E162" s="151" t="s">
        <v>372</v>
      </c>
      <c r="F162" s="152" t="s">
        <v>373</v>
      </c>
      <c r="G162" s="153" t="s">
        <v>352</v>
      </c>
      <c r="H162" s="154">
        <v>27.696000000000002</v>
      </c>
      <c r="I162" s="155">
        <v>201.3</v>
      </c>
      <c r="J162" s="155">
        <f t="shared" si="0"/>
        <v>5575.2</v>
      </c>
      <c r="K162" s="156"/>
      <c r="L162" s="27"/>
      <c r="M162" s="157" t="s">
        <v>1</v>
      </c>
      <c r="N162" s="158" t="s">
        <v>37</v>
      </c>
      <c r="O162" s="159">
        <v>0</v>
      </c>
      <c r="P162" s="159">
        <f t="shared" si="1"/>
        <v>0</v>
      </c>
      <c r="Q162" s="159">
        <v>0</v>
      </c>
      <c r="R162" s="159">
        <f t="shared" si="2"/>
        <v>0</v>
      </c>
      <c r="S162" s="159">
        <v>0</v>
      </c>
      <c r="T162" s="160">
        <f t="shared" si="3"/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233</v>
      </c>
      <c r="AT162" s="161" t="s">
        <v>229</v>
      </c>
      <c r="AU162" s="161" t="s">
        <v>83</v>
      </c>
      <c r="AY162" s="14" t="s">
        <v>226</v>
      </c>
      <c r="BE162" s="162">
        <f t="shared" si="4"/>
        <v>0</v>
      </c>
      <c r="BF162" s="162">
        <f t="shared" si="5"/>
        <v>5575.2</v>
      </c>
      <c r="BG162" s="162">
        <f t="shared" si="6"/>
        <v>0</v>
      </c>
      <c r="BH162" s="162">
        <f t="shared" si="7"/>
        <v>0</v>
      </c>
      <c r="BI162" s="162">
        <f t="shared" si="8"/>
        <v>0</v>
      </c>
      <c r="BJ162" s="14" t="s">
        <v>83</v>
      </c>
      <c r="BK162" s="162">
        <f t="shared" si="9"/>
        <v>5575.2</v>
      </c>
      <c r="BL162" s="14" t="s">
        <v>233</v>
      </c>
      <c r="BM162" s="161" t="s">
        <v>7</v>
      </c>
    </row>
    <row r="163" spans="1:65" s="2" customFormat="1" ht="24.2" customHeight="1">
      <c r="A163" s="26"/>
      <c r="B163" s="149"/>
      <c r="C163" s="150" t="s">
        <v>263</v>
      </c>
      <c r="D163" s="150" t="s">
        <v>229</v>
      </c>
      <c r="E163" s="151" t="s">
        <v>1705</v>
      </c>
      <c r="F163" s="152" t="s">
        <v>1706</v>
      </c>
      <c r="G163" s="153" t="s">
        <v>269</v>
      </c>
      <c r="H163" s="154">
        <v>2</v>
      </c>
      <c r="I163" s="155">
        <v>17.420000000000002</v>
      </c>
      <c r="J163" s="155">
        <f t="shared" si="0"/>
        <v>34.840000000000003</v>
      </c>
      <c r="K163" s="156"/>
      <c r="L163" s="27"/>
      <c r="M163" s="157" t="s">
        <v>1</v>
      </c>
      <c r="N163" s="158" t="s">
        <v>37</v>
      </c>
      <c r="O163" s="159">
        <v>0</v>
      </c>
      <c r="P163" s="159">
        <f t="shared" si="1"/>
        <v>0</v>
      </c>
      <c r="Q163" s="159">
        <v>0</v>
      </c>
      <c r="R163" s="159">
        <f t="shared" si="2"/>
        <v>0</v>
      </c>
      <c r="S163" s="159">
        <v>0</v>
      </c>
      <c r="T163" s="160">
        <f t="shared" si="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233</v>
      </c>
      <c r="AT163" s="161" t="s">
        <v>229</v>
      </c>
      <c r="AU163" s="161" t="s">
        <v>83</v>
      </c>
      <c r="AY163" s="14" t="s">
        <v>226</v>
      </c>
      <c r="BE163" s="162">
        <f t="shared" si="4"/>
        <v>0</v>
      </c>
      <c r="BF163" s="162">
        <f t="shared" si="5"/>
        <v>34.840000000000003</v>
      </c>
      <c r="BG163" s="162">
        <f t="shared" si="6"/>
        <v>0</v>
      </c>
      <c r="BH163" s="162">
        <f t="shared" si="7"/>
        <v>0</v>
      </c>
      <c r="BI163" s="162">
        <f t="shared" si="8"/>
        <v>0</v>
      </c>
      <c r="BJ163" s="14" t="s">
        <v>83</v>
      </c>
      <c r="BK163" s="162">
        <f t="shared" si="9"/>
        <v>34.840000000000003</v>
      </c>
      <c r="BL163" s="14" t="s">
        <v>233</v>
      </c>
      <c r="BM163" s="161" t="s">
        <v>266</v>
      </c>
    </row>
    <row r="164" spans="1:65" s="2" customFormat="1" ht="24.2" customHeight="1">
      <c r="A164" s="26"/>
      <c r="B164" s="149"/>
      <c r="C164" s="150" t="s">
        <v>250</v>
      </c>
      <c r="D164" s="150" t="s">
        <v>229</v>
      </c>
      <c r="E164" s="151" t="s">
        <v>1707</v>
      </c>
      <c r="F164" s="152" t="s">
        <v>1708</v>
      </c>
      <c r="G164" s="153" t="s">
        <v>269</v>
      </c>
      <c r="H164" s="154">
        <v>2</v>
      </c>
      <c r="I164" s="155">
        <v>78.75</v>
      </c>
      <c r="J164" s="155">
        <f t="shared" si="0"/>
        <v>157.5</v>
      </c>
      <c r="K164" s="156"/>
      <c r="L164" s="27"/>
      <c r="M164" s="157" t="s">
        <v>1</v>
      </c>
      <c r="N164" s="158" t="s">
        <v>37</v>
      </c>
      <c r="O164" s="159">
        <v>0</v>
      </c>
      <c r="P164" s="159">
        <f t="shared" si="1"/>
        <v>0</v>
      </c>
      <c r="Q164" s="159">
        <v>0</v>
      </c>
      <c r="R164" s="159">
        <f t="shared" si="2"/>
        <v>0</v>
      </c>
      <c r="S164" s="159">
        <v>0</v>
      </c>
      <c r="T164" s="160">
        <f t="shared" si="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233</v>
      </c>
      <c r="AT164" s="161" t="s">
        <v>229</v>
      </c>
      <c r="AU164" s="161" t="s">
        <v>83</v>
      </c>
      <c r="AY164" s="14" t="s">
        <v>226</v>
      </c>
      <c r="BE164" s="162">
        <f t="shared" si="4"/>
        <v>0</v>
      </c>
      <c r="BF164" s="162">
        <f t="shared" si="5"/>
        <v>157.5</v>
      </c>
      <c r="BG164" s="162">
        <f t="shared" si="6"/>
        <v>0</v>
      </c>
      <c r="BH164" s="162">
        <f t="shared" si="7"/>
        <v>0</v>
      </c>
      <c r="BI164" s="162">
        <f t="shared" si="8"/>
        <v>0</v>
      </c>
      <c r="BJ164" s="14" t="s">
        <v>83</v>
      </c>
      <c r="BK164" s="162">
        <f t="shared" si="9"/>
        <v>157.5</v>
      </c>
      <c r="BL164" s="14" t="s">
        <v>233</v>
      </c>
      <c r="BM164" s="161" t="s">
        <v>270</v>
      </c>
    </row>
    <row r="165" spans="1:65" s="2" customFormat="1" ht="24.2" customHeight="1">
      <c r="A165" s="26"/>
      <c r="B165" s="149"/>
      <c r="C165" s="150" t="s">
        <v>273</v>
      </c>
      <c r="D165" s="150" t="s">
        <v>229</v>
      </c>
      <c r="E165" s="151" t="s">
        <v>376</v>
      </c>
      <c r="F165" s="152" t="s">
        <v>377</v>
      </c>
      <c r="G165" s="153" t="s">
        <v>269</v>
      </c>
      <c r="H165" s="154">
        <v>2</v>
      </c>
      <c r="I165" s="155">
        <v>95.29</v>
      </c>
      <c r="J165" s="155">
        <f t="shared" si="0"/>
        <v>190.58</v>
      </c>
      <c r="K165" s="156"/>
      <c r="L165" s="27"/>
      <c r="M165" s="157" t="s">
        <v>1</v>
      </c>
      <c r="N165" s="158" t="s">
        <v>37</v>
      </c>
      <c r="O165" s="159">
        <v>0</v>
      </c>
      <c r="P165" s="159">
        <f t="shared" si="1"/>
        <v>0</v>
      </c>
      <c r="Q165" s="159">
        <v>0</v>
      </c>
      <c r="R165" s="159">
        <f t="shared" si="2"/>
        <v>0</v>
      </c>
      <c r="S165" s="159">
        <v>0</v>
      </c>
      <c r="T165" s="160">
        <f t="shared" si="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233</v>
      </c>
      <c r="AT165" s="161" t="s">
        <v>229</v>
      </c>
      <c r="AU165" s="161" t="s">
        <v>83</v>
      </c>
      <c r="AY165" s="14" t="s">
        <v>226</v>
      </c>
      <c r="BE165" s="162">
        <f t="shared" si="4"/>
        <v>0</v>
      </c>
      <c r="BF165" s="162">
        <f t="shared" si="5"/>
        <v>190.58</v>
      </c>
      <c r="BG165" s="162">
        <f t="shared" si="6"/>
        <v>0</v>
      </c>
      <c r="BH165" s="162">
        <f t="shared" si="7"/>
        <v>0</v>
      </c>
      <c r="BI165" s="162">
        <f t="shared" si="8"/>
        <v>0</v>
      </c>
      <c r="BJ165" s="14" t="s">
        <v>83</v>
      </c>
      <c r="BK165" s="162">
        <f t="shared" si="9"/>
        <v>190.58</v>
      </c>
      <c r="BL165" s="14" t="s">
        <v>233</v>
      </c>
      <c r="BM165" s="161" t="s">
        <v>276</v>
      </c>
    </row>
    <row r="166" spans="1:65" s="2" customFormat="1" ht="24.2" customHeight="1">
      <c r="A166" s="26"/>
      <c r="B166" s="149"/>
      <c r="C166" s="150" t="s">
        <v>254</v>
      </c>
      <c r="D166" s="150" t="s">
        <v>229</v>
      </c>
      <c r="E166" s="151" t="s">
        <v>378</v>
      </c>
      <c r="F166" s="152" t="s">
        <v>379</v>
      </c>
      <c r="G166" s="153" t="s">
        <v>269</v>
      </c>
      <c r="H166" s="154">
        <v>2</v>
      </c>
      <c r="I166" s="155">
        <v>124.19</v>
      </c>
      <c r="J166" s="155">
        <f t="shared" si="0"/>
        <v>248.38</v>
      </c>
      <c r="K166" s="156"/>
      <c r="L166" s="27"/>
      <c r="M166" s="157" t="s">
        <v>1</v>
      </c>
      <c r="N166" s="158" t="s">
        <v>37</v>
      </c>
      <c r="O166" s="159">
        <v>0</v>
      </c>
      <c r="P166" s="159">
        <f t="shared" si="1"/>
        <v>0</v>
      </c>
      <c r="Q166" s="159">
        <v>0</v>
      </c>
      <c r="R166" s="159">
        <f t="shared" si="2"/>
        <v>0</v>
      </c>
      <c r="S166" s="159">
        <v>0</v>
      </c>
      <c r="T166" s="160">
        <f t="shared" si="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233</v>
      </c>
      <c r="AT166" s="161" t="s">
        <v>229</v>
      </c>
      <c r="AU166" s="161" t="s">
        <v>83</v>
      </c>
      <c r="AY166" s="14" t="s">
        <v>226</v>
      </c>
      <c r="BE166" s="162">
        <f t="shared" si="4"/>
        <v>0</v>
      </c>
      <c r="BF166" s="162">
        <f t="shared" si="5"/>
        <v>248.38</v>
      </c>
      <c r="BG166" s="162">
        <f t="shared" si="6"/>
        <v>0</v>
      </c>
      <c r="BH166" s="162">
        <f t="shared" si="7"/>
        <v>0</v>
      </c>
      <c r="BI166" s="162">
        <f t="shared" si="8"/>
        <v>0</v>
      </c>
      <c r="BJ166" s="14" t="s">
        <v>83</v>
      </c>
      <c r="BK166" s="162">
        <f t="shared" si="9"/>
        <v>248.38</v>
      </c>
      <c r="BL166" s="14" t="s">
        <v>233</v>
      </c>
      <c r="BM166" s="161" t="s">
        <v>279</v>
      </c>
    </row>
    <row r="167" spans="1:65" s="2" customFormat="1" ht="24.2" customHeight="1">
      <c r="A167" s="26"/>
      <c r="B167" s="149"/>
      <c r="C167" s="150" t="s">
        <v>280</v>
      </c>
      <c r="D167" s="150" t="s">
        <v>229</v>
      </c>
      <c r="E167" s="151" t="s">
        <v>1709</v>
      </c>
      <c r="F167" s="152" t="s">
        <v>1710</v>
      </c>
      <c r="G167" s="153" t="s">
        <v>269</v>
      </c>
      <c r="H167" s="154">
        <v>2</v>
      </c>
      <c r="I167" s="155">
        <v>150.59</v>
      </c>
      <c r="J167" s="155">
        <f t="shared" si="0"/>
        <v>301.18</v>
      </c>
      <c r="K167" s="156"/>
      <c r="L167" s="27"/>
      <c r="M167" s="157" t="s">
        <v>1</v>
      </c>
      <c r="N167" s="158" t="s">
        <v>37</v>
      </c>
      <c r="O167" s="159">
        <v>0</v>
      </c>
      <c r="P167" s="159">
        <f t="shared" si="1"/>
        <v>0</v>
      </c>
      <c r="Q167" s="159">
        <v>0</v>
      </c>
      <c r="R167" s="159">
        <f t="shared" si="2"/>
        <v>0</v>
      </c>
      <c r="S167" s="159">
        <v>0</v>
      </c>
      <c r="T167" s="160">
        <f t="shared" si="3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233</v>
      </c>
      <c r="AT167" s="161" t="s">
        <v>229</v>
      </c>
      <c r="AU167" s="161" t="s">
        <v>83</v>
      </c>
      <c r="AY167" s="14" t="s">
        <v>226</v>
      </c>
      <c r="BE167" s="162">
        <f t="shared" si="4"/>
        <v>0</v>
      </c>
      <c r="BF167" s="162">
        <f t="shared" si="5"/>
        <v>301.18</v>
      </c>
      <c r="BG167" s="162">
        <f t="shared" si="6"/>
        <v>0</v>
      </c>
      <c r="BH167" s="162">
        <f t="shared" si="7"/>
        <v>0</v>
      </c>
      <c r="BI167" s="162">
        <f t="shared" si="8"/>
        <v>0</v>
      </c>
      <c r="BJ167" s="14" t="s">
        <v>83</v>
      </c>
      <c r="BK167" s="162">
        <f t="shared" si="9"/>
        <v>301.18</v>
      </c>
      <c r="BL167" s="14" t="s">
        <v>233</v>
      </c>
      <c r="BM167" s="161" t="s">
        <v>283</v>
      </c>
    </row>
    <row r="168" spans="1:65" s="2" customFormat="1" ht="24.2" customHeight="1">
      <c r="A168" s="26"/>
      <c r="B168" s="149"/>
      <c r="C168" s="150" t="s">
        <v>257</v>
      </c>
      <c r="D168" s="150" t="s">
        <v>229</v>
      </c>
      <c r="E168" s="151" t="s">
        <v>390</v>
      </c>
      <c r="F168" s="152" t="s">
        <v>391</v>
      </c>
      <c r="G168" s="153" t="s">
        <v>238</v>
      </c>
      <c r="H168" s="154">
        <v>7.14</v>
      </c>
      <c r="I168" s="155">
        <v>22.37</v>
      </c>
      <c r="J168" s="155">
        <f t="shared" si="0"/>
        <v>159.72</v>
      </c>
      <c r="K168" s="156"/>
      <c r="L168" s="27"/>
      <c r="M168" s="157" t="s">
        <v>1</v>
      </c>
      <c r="N168" s="158" t="s">
        <v>37</v>
      </c>
      <c r="O168" s="159">
        <v>0</v>
      </c>
      <c r="P168" s="159">
        <f t="shared" si="1"/>
        <v>0</v>
      </c>
      <c r="Q168" s="159">
        <v>0</v>
      </c>
      <c r="R168" s="159">
        <f t="shared" si="2"/>
        <v>0</v>
      </c>
      <c r="S168" s="159">
        <v>0</v>
      </c>
      <c r="T168" s="160">
        <f t="shared" si="3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233</v>
      </c>
      <c r="AT168" s="161" t="s">
        <v>229</v>
      </c>
      <c r="AU168" s="161" t="s">
        <v>83</v>
      </c>
      <c r="AY168" s="14" t="s">
        <v>226</v>
      </c>
      <c r="BE168" s="162">
        <f t="shared" si="4"/>
        <v>0</v>
      </c>
      <c r="BF168" s="162">
        <f t="shared" si="5"/>
        <v>159.72</v>
      </c>
      <c r="BG168" s="162">
        <f t="shared" si="6"/>
        <v>0</v>
      </c>
      <c r="BH168" s="162">
        <f t="shared" si="7"/>
        <v>0</v>
      </c>
      <c r="BI168" s="162">
        <f t="shared" si="8"/>
        <v>0</v>
      </c>
      <c r="BJ168" s="14" t="s">
        <v>83</v>
      </c>
      <c r="BK168" s="162">
        <f t="shared" si="9"/>
        <v>159.72</v>
      </c>
      <c r="BL168" s="14" t="s">
        <v>233</v>
      </c>
      <c r="BM168" s="161" t="s">
        <v>288</v>
      </c>
    </row>
    <row r="169" spans="1:65" s="2" customFormat="1" ht="33" customHeight="1">
      <c r="A169" s="26"/>
      <c r="B169" s="149"/>
      <c r="C169" s="150" t="s">
        <v>293</v>
      </c>
      <c r="D169" s="150" t="s">
        <v>229</v>
      </c>
      <c r="E169" s="151" t="s">
        <v>386</v>
      </c>
      <c r="F169" s="152" t="s">
        <v>387</v>
      </c>
      <c r="G169" s="153" t="s">
        <v>238</v>
      </c>
      <c r="H169" s="154">
        <v>37.567999999999998</v>
      </c>
      <c r="I169" s="155">
        <v>33.1</v>
      </c>
      <c r="J169" s="155">
        <f t="shared" si="0"/>
        <v>1243.5</v>
      </c>
      <c r="K169" s="156"/>
      <c r="L169" s="27"/>
      <c r="M169" s="157" t="s">
        <v>1</v>
      </c>
      <c r="N169" s="158" t="s">
        <v>37</v>
      </c>
      <c r="O169" s="159">
        <v>0</v>
      </c>
      <c r="P169" s="159">
        <f t="shared" si="1"/>
        <v>0</v>
      </c>
      <c r="Q169" s="159">
        <v>0</v>
      </c>
      <c r="R169" s="159">
        <f t="shared" si="2"/>
        <v>0</v>
      </c>
      <c r="S169" s="159">
        <v>0</v>
      </c>
      <c r="T169" s="160">
        <f t="shared" si="3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233</v>
      </c>
      <c r="AT169" s="161" t="s">
        <v>229</v>
      </c>
      <c r="AU169" s="161" t="s">
        <v>83</v>
      </c>
      <c r="AY169" s="14" t="s">
        <v>226</v>
      </c>
      <c r="BE169" s="162">
        <f t="shared" si="4"/>
        <v>0</v>
      </c>
      <c r="BF169" s="162">
        <f t="shared" si="5"/>
        <v>1243.5</v>
      </c>
      <c r="BG169" s="162">
        <f t="shared" si="6"/>
        <v>0</v>
      </c>
      <c r="BH169" s="162">
        <f t="shared" si="7"/>
        <v>0</v>
      </c>
      <c r="BI169" s="162">
        <f t="shared" si="8"/>
        <v>0</v>
      </c>
      <c r="BJ169" s="14" t="s">
        <v>83</v>
      </c>
      <c r="BK169" s="162">
        <f t="shared" si="9"/>
        <v>1243.5</v>
      </c>
      <c r="BL169" s="14" t="s">
        <v>233</v>
      </c>
      <c r="BM169" s="161" t="s">
        <v>296</v>
      </c>
    </row>
    <row r="170" spans="1:65" s="2" customFormat="1" ht="33" customHeight="1">
      <c r="A170" s="26"/>
      <c r="B170" s="149"/>
      <c r="C170" s="150" t="s">
        <v>260</v>
      </c>
      <c r="D170" s="150" t="s">
        <v>229</v>
      </c>
      <c r="E170" s="151" t="s">
        <v>388</v>
      </c>
      <c r="F170" s="152" t="s">
        <v>389</v>
      </c>
      <c r="G170" s="153" t="s">
        <v>232</v>
      </c>
      <c r="H170" s="154">
        <v>6</v>
      </c>
      <c r="I170" s="155">
        <v>2.23</v>
      </c>
      <c r="J170" s="155">
        <f t="shared" si="0"/>
        <v>13.38</v>
      </c>
      <c r="K170" s="156"/>
      <c r="L170" s="27"/>
      <c r="M170" s="157" t="s">
        <v>1</v>
      </c>
      <c r="N170" s="158" t="s">
        <v>37</v>
      </c>
      <c r="O170" s="159">
        <v>0</v>
      </c>
      <c r="P170" s="159">
        <f t="shared" si="1"/>
        <v>0</v>
      </c>
      <c r="Q170" s="159">
        <v>0</v>
      </c>
      <c r="R170" s="159">
        <f t="shared" si="2"/>
        <v>0</v>
      </c>
      <c r="S170" s="159">
        <v>0</v>
      </c>
      <c r="T170" s="160">
        <f t="shared" si="3"/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233</v>
      </c>
      <c r="AT170" s="161" t="s">
        <v>229</v>
      </c>
      <c r="AU170" s="161" t="s">
        <v>83</v>
      </c>
      <c r="AY170" s="14" t="s">
        <v>226</v>
      </c>
      <c r="BE170" s="162">
        <f t="shared" si="4"/>
        <v>0</v>
      </c>
      <c r="BF170" s="162">
        <f t="shared" si="5"/>
        <v>13.38</v>
      </c>
      <c r="BG170" s="162">
        <f t="shared" si="6"/>
        <v>0</v>
      </c>
      <c r="BH170" s="162">
        <f t="shared" si="7"/>
        <v>0</v>
      </c>
      <c r="BI170" s="162">
        <f t="shared" si="8"/>
        <v>0</v>
      </c>
      <c r="BJ170" s="14" t="s">
        <v>83</v>
      </c>
      <c r="BK170" s="162">
        <f t="shared" si="9"/>
        <v>13.38</v>
      </c>
      <c r="BL170" s="14" t="s">
        <v>233</v>
      </c>
      <c r="BM170" s="161" t="s">
        <v>299</v>
      </c>
    </row>
    <row r="171" spans="1:65" s="12" customFormat="1" ht="22.9" customHeight="1">
      <c r="B171" s="137"/>
      <c r="D171" s="138" t="s">
        <v>70</v>
      </c>
      <c r="E171" s="147" t="s">
        <v>233</v>
      </c>
      <c r="F171" s="147" t="s">
        <v>1711</v>
      </c>
      <c r="J171" s="148">
        <f>BK171</f>
        <v>2885.0499999999997</v>
      </c>
      <c r="L171" s="137"/>
      <c r="M171" s="141"/>
      <c r="N171" s="142"/>
      <c r="O171" s="142"/>
      <c r="P171" s="143">
        <f>SUM(P172:P177)</f>
        <v>0</v>
      </c>
      <c r="Q171" s="142"/>
      <c r="R171" s="143">
        <f>SUM(R172:R177)</f>
        <v>0</v>
      </c>
      <c r="S171" s="142"/>
      <c r="T171" s="144">
        <f>SUM(T172:T177)</f>
        <v>0</v>
      </c>
      <c r="AR171" s="138" t="s">
        <v>78</v>
      </c>
      <c r="AT171" s="145" t="s">
        <v>70</v>
      </c>
      <c r="AU171" s="145" t="s">
        <v>78</v>
      </c>
      <c r="AY171" s="138" t="s">
        <v>226</v>
      </c>
      <c r="BK171" s="146">
        <f>SUM(BK172:BK177)</f>
        <v>2885.0499999999997</v>
      </c>
    </row>
    <row r="172" spans="1:65" s="2" customFormat="1" ht="21.75" customHeight="1">
      <c r="A172" s="26"/>
      <c r="B172" s="149"/>
      <c r="C172" s="150" t="s">
        <v>300</v>
      </c>
      <c r="D172" s="150" t="s">
        <v>229</v>
      </c>
      <c r="E172" s="151" t="s">
        <v>1712</v>
      </c>
      <c r="F172" s="152" t="s">
        <v>1713</v>
      </c>
      <c r="G172" s="153" t="s">
        <v>352</v>
      </c>
      <c r="H172" s="154">
        <v>4.1429999999999998</v>
      </c>
      <c r="I172" s="155">
        <v>117.18</v>
      </c>
      <c r="J172" s="155">
        <f t="shared" ref="J172:J177" si="10">ROUND(I172*H172,2)</f>
        <v>485.48</v>
      </c>
      <c r="K172" s="156"/>
      <c r="L172" s="27"/>
      <c r="M172" s="157" t="s">
        <v>1</v>
      </c>
      <c r="N172" s="158" t="s">
        <v>37</v>
      </c>
      <c r="O172" s="159">
        <v>0</v>
      </c>
      <c r="P172" s="159">
        <f t="shared" ref="P172:P177" si="11">O172*H172</f>
        <v>0</v>
      </c>
      <c r="Q172" s="159">
        <v>0</v>
      </c>
      <c r="R172" s="159">
        <f t="shared" ref="R172:R177" si="12">Q172*H172</f>
        <v>0</v>
      </c>
      <c r="S172" s="159">
        <v>0</v>
      </c>
      <c r="T172" s="160">
        <f t="shared" ref="T172:T177" si="13">S172*H172</f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233</v>
      </c>
      <c r="AT172" s="161" t="s">
        <v>229</v>
      </c>
      <c r="AU172" s="161" t="s">
        <v>83</v>
      </c>
      <c r="AY172" s="14" t="s">
        <v>226</v>
      </c>
      <c r="BE172" s="162">
        <f t="shared" ref="BE172:BE177" si="14">IF(N172="základná",J172,0)</f>
        <v>0</v>
      </c>
      <c r="BF172" s="162">
        <f t="shared" ref="BF172:BF177" si="15">IF(N172="znížená",J172,0)</f>
        <v>485.48</v>
      </c>
      <c r="BG172" s="162">
        <f t="shared" ref="BG172:BG177" si="16">IF(N172="zákl. prenesená",J172,0)</f>
        <v>0</v>
      </c>
      <c r="BH172" s="162">
        <f t="shared" ref="BH172:BH177" si="17">IF(N172="zníž. prenesená",J172,0)</f>
        <v>0</v>
      </c>
      <c r="BI172" s="162">
        <f t="shared" ref="BI172:BI177" si="18">IF(N172="nulová",J172,0)</f>
        <v>0</v>
      </c>
      <c r="BJ172" s="14" t="s">
        <v>83</v>
      </c>
      <c r="BK172" s="162">
        <f t="shared" ref="BK172:BK177" si="19">ROUND(I172*H172,2)</f>
        <v>485.48</v>
      </c>
      <c r="BL172" s="14" t="s">
        <v>233</v>
      </c>
      <c r="BM172" s="161" t="s">
        <v>303</v>
      </c>
    </row>
    <row r="173" spans="1:65" s="2" customFormat="1" ht="24.2" customHeight="1">
      <c r="A173" s="26"/>
      <c r="B173" s="149"/>
      <c r="C173" s="150" t="s">
        <v>7</v>
      </c>
      <c r="D173" s="150" t="s">
        <v>229</v>
      </c>
      <c r="E173" s="151" t="s">
        <v>1714</v>
      </c>
      <c r="F173" s="152" t="s">
        <v>1715</v>
      </c>
      <c r="G173" s="153" t="s">
        <v>238</v>
      </c>
      <c r="H173" s="154">
        <v>34.68</v>
      </c>
      <c r="I173" s="155">
        <v>21.85</v>
      </c>
      <c r="J173" s="155">
        <f t="shared" si="10"/>
        <v>757.76</v>
      </c>
      <c r="K173" s="156"/>
      <c r="L173" s="27"/>
      <c r="M173" s="157" t="s">
        <v>1</v>
      </c>
      <c r="N173" s="158" t="s">
        <v>37</v>
      </c>
      <c r="O173" s="159">
        <v>0</v>
      </c>
      <c r="P173" s="159">
        <f t="shared" si="11"/>
        <v>0</v>
      </c>
      <c r="Q173" s="159">
        <v>0</v>
      </c>
      <c r="R173" s="159">
        <f t="shared" si="12"/>
        <v>0</v>
      </c>
      <c r="S173" s="159">
        <v>0</v>
      </c>
      <c r="T173" s="160">
        <f t="shared" si="13"/>
        <v>0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R173" s="161" t="s">
        <v>233</v>
      </c>
      <c r="AT173" s="161" t="s">
        <v>229</v>
      </c>
      <c r="AU173" s="161" t="s">
        <v>83</v>
      </c>
      <c r="AY173" s="14" t="s">
        <v>226</v>
      </c>
      <c r="BE173" s="162">
        <f t="shared" si="14"/>
        <v>0</v>
      </c>
      <c r="BF173" s="162">
        <f t="shared" si="15"/>
        <v>757.76</v>
      </c>
      <c r="BG173" s="162">
        <f t="shared" si="16"/>
        <v>0</v>
      </c>
      <c r="BH173" s="162">
        <f t="shared" si="17"/>
        <v>0</v>
      </c>
      <c r="BI173" s="162">
        <f t="shared" si="18"/>
        <v>0</v>
      </c>
      <c r="BJ173" s="14" t="s">
        <v>83</v>
      </c>
      <c r="BK173" s="162">
        <f t="shared" si="19"/>
        <v>757.76</v>
      </c>
      <c r="BL173" s="14" t="s">
        <v>233</v>
      </c>
      <c r="BM173" s="161" t="s">
        <v>306</v>
      </c>
    </row>
    <row r="174" spans="1:65" s="2" customFormat="1" ht="24.2" customHeight="1">
      <c r="A174" s="26"/>
      <c r="B174" s="149"/>
      <c r="C174" s="150" t="s">
        <v>309</v>
      </c>
      <c r="D174" s="150" t="s">
        <v>229</v>
      </c>
      <c r="E174" s="151" t="s">
        <v>1716</v>
      </c>
      <c r="F174" s="152" t="s">
        <v>1717</v>
      </c>
      <c r="G174" s="153" t="s">
        <v>238</v>
      </c>
      <c r="H174" s="154">
        <v>34.68</v>
      </c>
      <c r="I174" s="155">
        <v>4.25</v>
      </c>
      <c r="J174" s="155">
        <f t="shared" si="10"/>
        <v>147.38999999999999</v>
      </c>
      <c r="K174" s="156"/>
      <c r="L174" s="27"/>
      <c r="M174" s="157" t="s">
        <v>1</v>
      </c>
      <c r="N174" s="158" t="s">
        <v>37</v>
      </c>
      <c r="O174" s="159">
        <v>0</v>
      </c>
      <c r="P174" s="159">
        <f t="shared" si="11"/>
        <v>0</v>
      </c>
      <c r="Q174" s="159">
        <v>0</v>
      </c>
      <c r="R174" s="159">
        <f t="shared" si="12"/>
        <v>0</v>
      </c>
      <c r="S174" s="159">
        <v>0</v>
      </c>
      <c r="T174" s="160">
        <f t="shared" si="13"/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233</v>
      </c>
      <c r="AT174" s="161" t="s">
        <v>229</v>
      </c>
      <c r="AU174" s="161" t="s">
        <v>83</v>
      </c>
      <c r="AY174" s="14" t="s">
        <v>226</v>
      </c>
      <c r="BE174" s="162">
        <f t="shared" si="14"/>
        <v>0</v>
      </c>
      <c r="BF174" s="162">
        <f t="shared" si="15"/>
        <v>147.38999999999999</v>
      </c>
      <c r="BG174" s="162">
        <f t="shared" si="16"/>
        <v>0</v>
      </c>
      <c r="BH174" s="162">
        <f t="shared" si="17"/>
        <v>0</v>
      </c>
      <c r="BI174" s="162">
        <f t="shared" si="18"/>
        <v>0</v>
      </c>
      <c r="BJ174" s="14" t="s">
        <v>83</v>
      </c>
      <c r="BK174" s="162">
        <f t="shared" si="19"/>
        <v>147.38999999999999</v>
      </c>
      <c r="BL174" s="14" t="s">
        <v>233</v>
      </c>
      <c r="BM174" s="161" t="s">
        <v>312</v>
      </c>
    </row>
    <row r="175" spans="1:65" s="2" customFormat="1" ht="24.2" customHeight="1">
      <c r="A175" s="26"/>
      <c r="B175" s="149"/>
      <c r="C175" s="150" t="s">
        <v>266</v>
      </c>
      <c r="D175" s="150" t="s">
        <v>229</v>
      </c>
      <c r="E175" s="151" t="s">
        <v>1718</v>
      </c>
      <c r="F175" s="152" t="s">
        <v>1719</v>
      </c>
      <c r="G175" s="153" t="s">
        <v>242</v>
      </c>
      <c r="H175" s="154">
        <v>0.629</v>
      </c>
      <c r="I175" s="155">
        <v>2150</v>
      </c>
      <c r="J175" s="155">
        <f t="shared" si="10"/>
        <v>1352.35</v>
      </c>
      <c r="K175" s="156"/>
      <c r="L175" s="27"/>
      <c r="M175" s="157" t="s">
        <v>1</v>
      </c>
      <c r="N175" s="158" t="s">
        <v>37</v>
      </c>
      <c r="O175" s="159">
        <v>0</v>
      </c>
      <c r="P175" s="159">
        <f t="shared" si="11"/>
        <v>0</v>
      </c>
      <c r="Q175" s="159">
        <v>0</v>
      </c>
      <c r="R175" s="159">
        <f t="shared" si="12"/>
        <v>0</v>
      </c>
      <c r="S175" s="159">
        <v>0</v>
      </c>
      <c r="T175" s="160">
        <f t="shared" si="13"/>
        <v>0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61" t="s">
        <v>233</v>
      </c>
      <c r="AT175" s="161" t="s">
        <v>229</v>
      </c>
      <c r="AU175" s="161" t="s">
        <v>83</v>
      </c>
      <c r="AY175" s="14" t="s">
        <v>226</v>
      </c>
      <c r="BE175" s="162">
        <f t="shared" si="14"/>
        <v>0</v>
      </c>
      <c r="BF175" s="162">
        <f t="shared" si="15"/>
        <v>1352.35</v>
      </c>
      <c r="BG175" s="162">
        <f t="shared" si="16"/>
        <v>0</v>
      </c>
      <c r="BH175" s="162">
        <f t="shared" si="17"/>
        <v>0</v>
      </c>
      <c r="BI175" s="162">
        <f t="shared" si="18"/>
        <v>0</v>
      </c>
      <c r="BJ175" s="14" t="s">
        <v>83</v>
      </c>
      <c r="BK175" s="162">
        <f t="shared" si="19"/>
        <v>1352.35</v>
      </c>
      <c r="BL175" s="14" t="s">
        <v>233</v>
      </c>
      <c r="BM175" s="161" t="s">
        <v>315</v>
      </c>
    </row>
    <row r="176" spans="1:65" s="2" customFormat="1" ht="33" customHeight="1">
      <c r="A176" s="26"/>
      <c r="B176" s="149"/>
      <c r="C176" s="150" t="s">
        <v>316</v>
      </c>
      <c r="D176" s="150" t="s">
        <v>229</v>
      </c>
      <c r="E176" s="151" t="s">
        <v>1720</v>
      </c>
      <c r="F176" s="152" t="s">
        <v>1721</v>
      </c>
      <c r="G176" s="153" t="s">
        <v>238</v>
      </c>
      <c r="H176" s="154">
        <v>10.692</v>
      </c>
      <c r="I176" s="155">
        <v>3.46</v>
      </c>
      <c r="J176" s="155">
        <f t="shared" si="10"/>
        <v>36.99</v>
      </c>
      <c r="K176" s="156"/>
      <c r="L176" s="27"/>
      <c r="M176" s="157" t="s">
        <v>1</v>
      </c>
      <c r="N176" s="158" t="s">
        <v>37</v>
      </c>
      <c r="O176" s="159">
        <v>0</v>
      </c>
      <c r="P176" s="159">
        <f t="shared" si="11"/>
        <v>0</v>
      </c>
      <c r="Q176" s="159">
        <v>0</v>
      </c>
      <c r="R176" s="159">
        <f t="shared" si="12"/>
        <v>0</v>
      </c>
      <c r="S176" s="159">
        <v>0</v>
      </c>
      <c r="T176" s="160">
        <f t="shared" si="13"/>
        <v>0</v>
      </c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R176" s="161" t="s">
        <v>233</v>
      </c>
      <c r="AT176" s="161" t="s">
        <v>229</v>
      </c>
      <c r="AU176" s="161" t="s">
        <v>83</v>
      </c>
      <c r="AY176" s="14" t="s">
        <v>226</v>
      </c>
      <c r="BE176" s="162">
        <f t="shared" si="14"/>
        <v>0</v>
      </c>
      <c r="BF176" s="162">
        <f t="shared" si="15"/>
        <v>36.99</v>
      </c>
      <c r="BG176" s="162">
        <f t="shared" si="16"/>
        <v>0</v>
      </c>
      <c r="BH176" s="162">
        <f t="shared" si="17"/>
        <v>0</v>
      </c>
      <c r="BI176" s="162">
        <f t="shared" si="18"/>
        <v>0</v>
      </c>
      <c r="BJ176" s="14" t="s">
        <v>83</v>
      </c>
      <c r="BK176" s="162">
        <f t="shared" si="19"/>
        <v>36.99</v>
      </c>
      <c r="BL176" s="14" t="s">
        <v>233</v>
      </c>
      <c r="BM176" s="161" t="s">
        <v>319</v>
      </c>
    </row>
    <row r="177" spans="1:65" s="2" customFormat="1" ht="24.2" customHeight="1">
      <c r="A177" s="26"/>
      <c r="B177" s="149"/>
      <c r="C177" s="167" t="s">
        <v>270</v>
      </c>
      <c r="D177" s="167" t="s">
        <v>362</v>
      </c>
      <c r="E177" s="168" t="s">
        <v>1722</v>
      </c>
      <c r="F177" s="169" t="s">
        <v>1723</v>
      </c>
      <c r="G177" s="170" t="s">
        <v>238</v>
      </c>
      <c r="H177" s="171">
        <v>11.227</v>
      </c>
      <c r="I177" s="172">
        <v>9.36</v>
      </c>
      <c r="J177" s="172">
        <f t="shared" si="10"/>
        <v>105.08</v>
      </c>
      <c r="K177" s="173"/>
      <c r="L177" s="174"/>
      <c r="M177" s="175" t="s">
        <v>1</v>
      </c>
      <c r="N177" s="176" t="s">
        <v>37</v>
      </c>
      <c r="O177" s="159">
        <v>0</v>
      </c>
      <c r="P177" s="159">
        <f t="shared" si="11"/>
        <v>0</v>
      </c>
      <c r="Q177" s="159">
        <v>0</v>
      </c>
      <c r="R177" s="159">
        <f t="shared" si="12"/>
        <v>0</v>
      </c>
      <c r="S177" s="159">
        <v>0</v>
      </c>
      <c r="T177" s="160">
        <f t="shared" si="13"/>
        <v>0</v>
      </c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R177" s="161" t="s">
        <v>243</v>
      </c>
      <c r="AT177" s="161" t="s">
        <v>362</v>
      </c>
      <c r="AU177" s="161" t="s">
        <v>83</v>
      </c>
      <c r="AY177" s="14" t="s">
        <v>226</v>
      </c>
      <c r="BE177" s="162">
        <f t="shared" si="14"/>
        <v>0</v>
      </c>
      <c r="BF177" s="162">
        <f t="shared" si="15"/>
        <v>105.08</v>
      </c>
      <c r="BG177" s="162">
        <f t="shared" si="16"/>
        <v>0</v>
      </c>
      <c r="BH177" s="162">
        <f t="shared" si="17"/>
        <v>0</v>
      </c>
      <c r="BI177" s="162">
        <f t="shared" si="18"/>
        <v>0</v>
      </c>
      <c r="BJ177" s="14" t="s">
        <v>83</v>
      </c>
      <c r="BK177" s="162">
        <f t="shared" si="19"/>
        <v>105.08</v>
      </c>
      <c r="BL177" s="14" t="s">
        <v>233</v>
      </c>
      <c r="BM177" s="161" t="s">
        <v>324</v>
      </c>
    </row>
    <row r="178" spans="1:65" s="12" customFormat="1" ht="22.9" customHeight="1">
      <c r="B178" s="137"/>
      <c r="D178" s="138" t="s">
        <v>70</v>
      </c>
      <c r="E178" s="147" t="s">
        <v>239</v>
      </c>
      <c r="F178" s="147" t="s">
        <v>392</v>
      </c>
      <c r="J178" s="148">
        <f>BK178</f>
        <v>2032.2900000000002</v>
      </c>
      <c r="L178" s="137"/>
      <c r="M178" s="141"/>
      <c r="N178" s="142"/>
      <c r="O178" s="142"/>
      <c r="P178" s="143">
        <f>SUM(P179:P187)</f>
        <v>0</v>
      </c>
      <c r="Q178" s="142"/>
      <c r="R178" s="143">
        <f>SUM(R179:R187)</f>
        <v>0</v>
      </c>
      <c r="S178" s="142"/>
      <c r="T178" s="144">
        <f>SUM(T179:T187)</f>
        <v>0</v>
      </c>
      <c r="AR178" s="138" t="s">
        <v>78</v>
      </c>
      <c r="AT178" s="145" t="s">
        <v>70</v>
      </c>
      <c r="AU178" s="145" t="s">
        <v>78</v>
      </c>
      <c r="AY178" s="138" t="s">
        <v>226</v>
      </c>
      <c r="BK178" s="146">
        <f>SUM(BK179:BK187)</f>
        <v>2032.2900000000002</v>
      </c>
    </row>
    <row r="179" spans="1:65" s="2" customFormat="1" ht="21.75" customHeight="1">
      <c r="A179" s="26"/>
      <c r="B179" s="149"/>
      <c r="C179" s="150" t="s">
        <v>327</v>
      </c>
      <c r="D179" s="150" t="s">
        <v>229</v>
      </c>
      <c r="E179" s="151" t="s">
        <v>422</v>
      </c>
      <c r="F179" s="152" t="s">
        <v>423</v>
      </c>
      <c r="G179" s="153" t="s">
        <v>232</v>
      </c>
      <c r="H179" s="154">
        <v>80.62</v>
      </c>
      <c r="I179" s="155">
        <v>2.39</v>
      </c>
      <c r="J179" s="155">
        <f t="shared" ref="J179:J187" si="20">ROUND(I179*H179,2)</f>
        <v>192.68</v>
      </c>
      <c r="K179" s="156"/>
      <c r="L179" s="27"/>
      <c r="M179" s="157" t="s">
        <v>1</v>
      </c>
      <c r="N179" s="158" t="s">
        <v>37</v>
      </c>
      <c r="O179" s="159">
        <v>0</v>
      </c>
      <c r="P179" s="159">
        <f t="shared" ref="P179:P187" si="21">O179*H179</f>
        <v>0</v>
      </c>
      <c r="Q179" s="159">
        <v>0</v>
      </c>
      <c r="R179" s="159">
        <f t="shared" ref="R179:R187" si="22">Q179*H179</f>
        <v>0</v>
      </c>
      <c r="S179" s="159">
        <v>0</v>
      </c>
      <c r="T179" s="160">
        <f t="shared" ref="T179:T187" si="23">S179*H179</f>
        <v>0</v>
      </c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R179" s="161" t="s">
        <v>233</v>
      </c>
      <c r="AT179" s="161" t="s">
        <v>229</v>
      </c>
      <c r="AU179" s="161" t="s">
        <v>83</v>
      </c>
      <c r="AY179" s="14" t="s">
        <v>226</v>
      </c>
      <c r="BE179" s="162">
        <f t="shared" ref="BE179:BE187" si="24">IF(N179="základná",J179,0)</f>
        <v>0</v>
      </c>
      <c r="BF179" s="162">
        <f t="shared" ref="BF179:BF187" si="25">IF(N179="znížená",J179,0)</f>
        <v>192.68</v>
      </c>
      <c r="BG179" s="162">
        <f t="shared" ref="BG179:BG187" si="26">IF(N179="zákl. prenesená",J179,0)</f>
        <v>0</v>
      </c>
      <c r="BH179" s="162">
        <f t="shared" ref="BH179:BH187" si="27">IF(N179="zníž. prenesená",J179,0)</f>
        <v>0</v>
      </c>
      <c r="BI179" s="162">
        <f t="shared" ref="BI179:BI187" si="28">IF(N179="nulová",J179,0)</f>
        <v>0</v>
      </c>
      <c r="BJ179" s="14" t="s">
        <v>83</v>
      </c>
      <c r="BK179" s="162">
        <f t="shared" ref="BK179:BK187" si="29">ROUND(I179*H179,2)</f>
        <v>192.68</v>
      </c>
      <c r="BL179" s="14" t="s">
        <v>233</v>
      </c>
      <c r="BM179" s="161" t="s">
        <v>330</v>
      </c>
    </row>
    <row r="180" spans="1:65" s="2" customFormat="1" ht="37.9" customHeight="1">
      <c r="A180" s="26"/>
      <c r="B180" s="149"/>
      <c r="C180" s="150" t="s">
        <v>276</v>
      </c>
      <c r="D180" s="150" t="s">
        <v>229</v>
      </c>
      <c r="E180" s="151" t="s">
        <v>393</v>
      </c>
      <c r="F180" s="152" t="s">
        <v>1724</v>
      </c>
      <c r="G180" s="153" t="s">
        <v>352</v>
      </c>
      <c r="H180" s="154">
        <v>3.532</v>
      </c>
      <c r="I180" s="155">
        <v>145.16999999999999</v>
      </c>
      <c r="J180" s="155">
        <f t="shared" si="20"/>
        <v>512.74</v>
      </c>
      <c r="K180" s="156"/>
      <c r="L180" s="27"/>
      <c r="M180" s="157" t="s">
        <v>1</v>
      </c>
      <c r="N180" s="158" t="s">
        <v>37</v>
      </c>
      <c r="O180" s="159">
        <v>0</v>
      </c>
      <c r="P180" s="159">
        <f t="shared" si="21"/>
        <v>0</v>
      </c>
      <c r="Q180" s="159">
        <v>0</v>
      </c>
      <c r="R180" s="159">
        <f t="shared" si="22"/>
        <v>0</v>
      </c>
      <c r="S180" s="159">
        <v>0</v>
      </c>
      <c r="T180" s="160">
        <f t="shared" si="23"/>
        <v>0</v>
      </c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R180" s="161" t="s">
        <v>233</v>
      </c>
      <c r="AT180" s="161" t="s">
        <v>229</v>
      </c>
      <c r="AU180" s="161" t="s">
        <v>83</v>
      </c>
      <c r="AY180" s="14" t="s">
        <v>226</v>
      </c>
      <c r="BE180" s="162">
        <f t="shared" si="24"/>
        <v>0</v>
      </c>
      <c r="BF180" s="162">
        <f t="shared" si="25"/>
        <v>512.74</v>
      </c>
      <c r="BG180" s="162">
        <f t="shared" si="26"/>
        <v>0</v>
      </c>
      <c r="BH180" s="162">
        <f t="shared" si="27"/>
        <v>0</v>
      </c>
      <c r="BI180" s="162">
        <f t="shared" si="28"/>
        <v>0</v>
      </c>
      <c r="BJ180" s="14" t="s">
        <v>83</v>
      </c>
      <c r="BK180" s="162">
        <f t="shared" si="29"/>
        <v>512.74</v>
      </c>
      <c r="BL180" s="14" t="s">
        <v>233</v>
      </c>
      <c r="BM180" s="161" t="s">
        <v>408</v>
      </c>
    </row>
    <row r="181" spans="1:65" s="2" customFormat="1" ht="24.2" customHeight="1">
      <c r="A181" s="26"/>
      <c r="B181" s="149"/>
      <c r="C181" s="150" t="s">
        <v>409</v>
      </c>
      <c r="D181" s="150" t="s">
        <v>229</v>
      </c>
      <c r="E181" s="151" t="s">
        <v>395</v>
      </c>
      <c r="F181" s="152" t="s">
        <v>396</v>
      </c>
      <c r="G181" s="153" t="s">
        <v>238</v>
      </c>
      <c r="H181" s="154">
        <v>81.975999999999999</v>
      </c>
      <c r="I181" s="155">
        <v>0.16</v>
      </c>
      <c r="J181" s="155">
        <f t="shared" si="20"/>
        <v>13.12</v>
      </c>
      <c r="K181" s="156"/>
      <c r="L181" s="27"/>
      <c r="M181" s="157" t="s">
        <v>1</v>
      </c>
      <c r="N181" s="158" t="s">
        <v>37</v>
      </c>
      <c r="O181" s="159">
        <v>0</v>
      </c>
      <c r="P181" s="159">
        <f t="shared" si="21"/>
        <v>0</v>
      </c>
      <c r="Q181" s="159">
        <v>0</v>
      </c>
      <c r="R181" s="159">
        <f t="shared" si="22"/>
        <v>0</v>
      </c>
      <c r="S181" s="159">
        <v>0</v>
      </c>
      <c r="T181" s="160">
        <f t="shared" si="23"/>
        <v>0</v>
      </c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R181" s="161" t="s">
        <v>233</v>
      </c>
      <c r="AT181" s="161" t="s">
        <v>229</v>
      </c>
      <c r="AU181" s="161" t="s">
        <v>83</v>
      </c>
      <c r="AY181" s="14" t="s">
        <v>226</v>
      </c>
      <c r="BE181" s="162">
        <f t="shared" si="24"/>
        <v>0</v>
      </c>
      <c r="BF181" s="162">
        <f t="shared" si="25"/>
        <v>13.12</v>
      </c>
      <c r="BG181" s="162">
        <f t="shared" si="26"/>
        <v>0</v>
      </c>
      <c r="BH181" s="162">
        <f t="shared" si="27"/>
        <v>0</v>
      </c>
      <c r="BI181" s="162">
        <f t="shared" si="28"/>
        <v>0</v>
      </c>
      <c r="BJ181" s="14" t="s">
        <v>83</v>
      </c>
      <c r="BK181" s="162">
        <f t="shared" si="29"/>
        <v>13.12</v>
      </c>
      <c r="BL181" s="14" t="s">
        <v>233</v>
      </c>
      <c r="BM181" s="161" t="s">
        <v>412</v>
      </c>
    </row>
    <row r="182" spans="1:65" s="2" customFormat="1" ht="16.5" customHeight="1">
      <c r="A182" s="26"/>
      <c r="B182" s="149"/>
      <c r="C182" s="167" t="s">
        <v>279</v>
      </c>
      <c r="D182" s="167" t="s">
        <v>362</v>
      </c>
      <c r="E182" s="168" t="s">
        <v>397</v>
      </c>
      <c r="F182" s="169" t="s">
        <v>398</v>
      </c>
      <c r="G182" s="170" t="s">
        <v>238</v>
      </c>
      <c r="H182" s="171">
        <v>94.272000000000006</v>
      </c>
      <c r="I182" s="172">
        <v>0.53</v>
      </c>
      <c r="J182" s="172">
        <f t="shared" si="20"/>
        <v>49.96</v>
      </c>
      <c r="K182" s="173"/>
      <c r="L182" s="174"/>
      <c r="M182" s="175" t="s">
        <v>1</v>
      </c>
      <c r="N182" s="176" t="s">
        <v>37</v>
      </c>
      <c r="O182" s="159">
        <v>0</v>
      </c>
      <c r="P182" s="159">
        <f t="shared" si="21"/>
        <v>0</v>
      </c>
      <c r="Q182" s="159">
        <v>0</v>
      </c>
      <c r="R182" s="159">
        <f t="shared" si="22"/>
        <v>0</v>
      </c>
      <c r="S182" s="159">
        <v>0</v>
      </c>
      <c r="T182" s="160">
        <f t="shared" si="23"/>
        <v>0</v>
      </c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R182" s="161" t="s">
        <v>243</v>
      </c>
      <c r="AT182" s="161" t="s">
        <v>362</v>
      </c>
      <c r="AU182" s="161" t="s">
        <v>83</v>
      </c>
      <c r="AY182" s="14" t="s">
        <v>226</v>
      </c>
      <c r="BE182" s="162">
        <f t="shared" si="24"/>
        <v>0</v>
      </c>
      <c r="BF182" s="162">
        <f t="shared" si="25"/>
        <v>49.96</v>
      </c>
      <c r="BG182" s="162">
        <f t="shared" si="26"/>
        <v>0</v>
      </c>
      <c r="BH182" s="162">
        <f t="shared" si="27"/>
        <v>0</v>
      </c>
      <c r="BI182" s="162">
        <f t="shared" si="28"/>
        <v>0</v>
      </c>
      <c r="BJ182" s="14" t="s">
        <v>83</v>
      </c>
      <c r="BK182" s="162">
        <f t="shared" si="29"/>
        <v>49.96</v>
      </c>
      <c r="BL182" s="14" t="s">
        <v>233</v>
      </c>
      <c r="BM182" s="161" t="s">
        <v>415</v>
      </c>
    </row>
    <row r="183" spans="1:65" s="2" customFormat="1" ht="16.5" customHeight="1">
      <c r="A183" s="26"/>
      <c r="B183" s="149"/>
      <c r="C183" s="150" t="s">
        <v>416</v>
      </c>
      <c r="D183" s="150" t="s">
        <v>229</v>
      </c>
      <c r="E183" s="151" t="s">
        <v>399</v>
      </c>
      <c r="F183" s="152" t="s">
        <v>400</v>
      </c>
      <c r="G183" s="153" t="s">
        <v>232</v>
      </c>
      <c r="H183" s="154">
        <v>91.23</v>
      </c>
      <c r="I183" s="155">
        <v>0.24</v>
      </c>
      <c r="J183" s="155">
        <f t="shared" si="20"/>
        <v>21.9</v>
      </c>
      <c r="K183" s="156"/>
      <c r="L183" s="27"/>
      <c r="M183" s="157" t="s">
        <v>1</v>
      </c>
      <c r="N183" s="158" t="s">
        <v>37</v>
      </c>
      <c r="O183" s="159">
        <v>0</v>
      </c>
      <c r="P183" s="159">
        <f t="shared" si="21"/>
        <v>0</v>
      </c>
      <c r="Q183" s="159">
        <v>0</v>
      </c>
      <c r="R183" s="159">
        <f t="shared" si="22"/>
        <v>0</v>
      </c>
      <c r="S183" s="159">
        <v>0</v>
      </c>
      <c r="T183" s="160">
        <f t="shared" si="23"/>
        <v>0</v>
      </c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R183" s="161" t="s">
        <v>233</v>
      </c>
      <c r="AT183" s="161" t="s">
        <v>229</v>
      </c>
      <c r="AU183" s="161" t="s">
        <v>83</v>
      </c>
      <c r="AY183" s="14" t="s">
        <v>226</v>
      </c>
      <c r="BE183" s="162">
        <f t="shared" si="24"/>
        <v>0</v>
      </c>
      <c r="BF183" s="162">
        <f t="shared" si="25"/>
        <v>21.9</v>
      </c>
      <c r="BG183" s="162">
        <f t="shared" si="26"/>
        <v>0</v>
      </c>
      <c r="BH183" s="162">
        <f t="shared" si="27"/>
        <v>0</v>
      </c>
      <c r="BI183" s="162">
        <f t="shared" si="28"/>
        <v>0</v>
      </c>
      <c r="BJ183" s="14" t="s">
        <v>83</v>
      </c>
      <c r="BK183" s="162">
        <f t="shared" si="29"/>
        <v>21.9</v>
      </c>
      <c r="BL183" s="14" t="s">
        <v>233</v>
      </c>
      <c r="BM183" s="161" t="s">
        <v>419</v>
      </c>
    </row>
    <row r="184" spans="1:65" s="2" customFormat="1" ht="24.2" customHeight="1">
      <c r="A184" s="26"/>
      <c r="B184" s="149"/>
      <c r="C184" s="167" t="s">
        <v>283</v>
      </c>
      <c r="D184" s="167" t="s">
        <v>362</v>
      </c>
      <c r="E184" s="168" t="s">
        <v>401</v>
      </c>
      <c r="F184" s="169" t="s">
        <v>402</v>
      </c>
      <c r="G184" s="170" t="s">
        <v>232</v>
      </c>
      <c r="H184" s="171">
        <v>92.141999999999996</v>
      </c>
      <c r="I184" s="172">
        <v>0.35</v>
      </c>
      <c r="J184" s="172">
        <f t="shared" si="20"/>
        <v>32.25</v>
      </c>
      <c r="K184" s="173"/>
      <c r="L184" s="174"/>
      <c r="M184" s="175" t="s">
        <v>1</v>
      </c>
      <c r="N184" s="176" t="s">
        <v>37</v>
      </c>
      <c r="O184" s="159">
        <v>0</v>
      </c>
      <c r="P184" s="159">
        <f t="shared" si="21"/>
        <v>0</v>
      </c>
      <c r="Q184" s="159">
        <v>0</v>
      </c>
      <c r="R184" s="159">
        <f t="shared" si="22"/>
        <v>0</v>
      </c>
      <c r="S184" s="159">
        <v>0</v>
      </c>
      <c r="T184" s="160">
        <f t="shared" si="23"/>
        <v>0</v>
      </c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R184" s="161" t="s">
        <v>243</v>
      </c>
      <c r="AT184" s="161" t="s">
        <v>362</v>
      </c>
      <c r="AU184" s="161" t="s">
        <v>83</v>
      </c>
      <c r="AY184" s="14" t="s">
        <v>226</v>
      </c>
      <c r="BE184" s="162">
        <f t="shared" si="24"/>
        <v>0</v>
      </c>
      <c r="BF184" s="162">
        <f t="shared" si="25"/>
        <v>32.25</v>
      </c>
      <c r="BG184" s="162">
        <f t="shared" si="26"/>
        <v>0</v>
      </c>
      <c r="BH184" s="162">
        <f t="shared" si="27"/>
        <v>0</v>
      </c>
      <c r="BI184" s="162">
        <f t="shared" si="28"/>
        <v>0</v>
      </c>
      <c r="BJ184" s="14" t="s">
        <v>83</v>
      </c>
      <c r="BK184" s="162">
        <f t="shared" si="29"/>
        <v>32.25</v>
      </c>
      <c r="BL184" s="14" t="s">
        <v>233</v>
      </c>
      <c r="BM184" s="161" t="s">
        <v>424</v>
      </c>
    </row>
    <row r="185" spans="1:65" s="2" customFormat="1" ht="24.2" customHeight="1">
      <c r="A185" s="26"/>
      <c r="B185" s="149"/>
      <c r="C185" s="150" t="s">
        <v>425</v>
      </c>
      <c r="D185" s="150" t="s">
        <v>229</v>
      </c>
      <c r="E185" s="151" t="s">
        <v>403</v>
      </c>
      <c r="F185" s="152" t="s">
        <v>404</v>
      </c>
      <c r="G185" s="153" t="s">
        <v>238</v>
      </c>
      <c r="H185" s="154">
        <v>81.975999999999999</v>
      </c>
      <c r="I185" s="155">
        <v>0.56999999999999995</v>
      </c>
      <c r="J185" s="155">
        <f t="shared" si="20"/>
        <v>46.73</v>
      </c>
      <c r="K185" s="156"/>
      <c r="L185" s="27"/>
      <c r="M185" s="157" t="s">
        <v>1</v>
      </c>
      <c r="N185" s="158" t="s">
        <v>37</v>
      </c>
      <c r="O185" s="159">
        <v>0</v>
      </c>
      <c r="P185" s="159">
        <f t="shared" si="21"/>
        <v>0</v>
      </c>
      <c r="Q185" s="159">
        <v>0</v>
      </c>
      <c r="R185" s="159">
        <f t="shared" si="22"/>
        <v>0</v>
      </c>
      <c r="S185" s="159">
        <v>0</v>
      </c>
      <c r="T185" s="160">
        <f t="shared" si="23"/>
        <v>0</v>
      </c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R185" s="161" t="s">
        <v>233</v>
      </c>
      <c r="AT185" s="161" t="s">
        <v>229</v>
      </c>
      <c r="AU185" s="161" t="s">
        <v>83</v>
      </c>
      <c r="AY185" s="14" t="s">
        <v>226</v>
      </c>
      <c r="BE185" s="162">
        <f t="shared" si="24"/>
        <v>0</v>
      </c>
      <c r="BF185" s="162">
        <f t="shared" si="25"/>
        <v>46.73</v>
      </c>
      <c r="BG185" s="162">
        <f t="shared" si="26"/>
        <v>0</v>
      </c>
      <c r="BH185" s="162">
        <f t="shared" si="27"/>
        <v>0</v>
      </c>
      <c r="BI185" s="162">
        <f t="shared" si="28"/>
        <v>0</v>
      </c>
      <c r="BJ185" s="14" t="s">
        <v>83</v>
      </c>
      <c r="BK185" s="162">
        <f t="shared" si="29"/>
        <v>46.73</v>
      </c>
      <c r="BL185" s="14" t="s">
        <v>233</v>
      </c>
      <c r="BM185" s="161" t="s">
        <v>428</v>
      </c>
    </row>
    <row r="186" spans="1:65" s="2" customFormat="1" ht="24.2" customHeight="1">
      <c r="A186" s="26"/>
      <c r="B186" s="149"/>
      <c r="C186" s="167" t="s">
        <v>288</v>
      </c>
      <c r="D186" s="167" t="s">
        <v>362</v>
      </c>
      <c r="E186" s="168" t="s">
        <v>405</v>
      </c>
      <c r="F186" s="169" t="s">
        <v>406</v>
      </c>
      <c r="G186" s="170" t="s">
        <v>407</v>
      </c>
      <c r="H186" s="171">
        <v>16.887</v>
      </c>
      <c r="I186" s="172">
        <v>3.33</v>
      </c>
      <c r="J186" s="172">
        <f t="shared" si="20"/>
        <v>56.23</v>
      </c>
      <c r="K186" s="173"/>
      <c r="L186" s="174"/>
      <c r="M186" s="175" t="s">
        <v>1</v>
      </c>
      <c r="N186" s="176" t="s">
        <v>37</v>
      </c>
      <c r="O186" s="159">
        <v>0</v>
      </c>
      <c r="P186" s="159">
        <f t="shared" si="21"/>
        <v>0</v>
      </c>
      <c r="Q186" s="159">
        <v>0</v>
      </c>
      <c r="R186" s="159">
        <f t="shared" si="22"/>
        <v>0</v>
      </c>
      <c r="S186" s="159">
        <v>0</v>
      </c>
      <c r="T186" s="160">
        <f t="shared" si="23"/>
        <v>0</v>
      </c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R186" s="161" t="s">
        <v>243</v>
      </c>
      <c r="AT186" s="161" t="s">
        <v>362</v>
      </c>
      <c r="AU186" s="161" t="s">
        <v>83</v>
      </c>
      <c r="AY186" s="14" t="s">
        <v>226</v>
      </c>
      <c r="BE186" s="162">
        <f t="shared" si="24"/>
        <v>0</v>
      </c>
      <c r="BF186" s="162">
        <f t="shared" si="25"/>
        <v>56.23</v>
      </c>
      <c r="BG186" s="162">
        <f t="shared" si="26"/>
        <v>0</v>
      </c>
      <c r="BH186" s="162">
        <f t="shared" si="27"/>
        <v>0</v>
      </c>
      <c r="BI186" s="162">
        <f t="shared" si="28"/>
        <v>0</v>
      </c>
      <c r="BJ186" s="14" t="s">
        <v>83</v>
      </c>
      <c r="BK186" s="162">
        <f t="shared" si="29"/>
        <v>56.23</v>
      </c>
      <c r="BL186" s="14" t="s">
        <v>233</v>
      </c>
      <c r="BM186" s="161" t="s">
        <v>431</v>
      </c>
    </row>
    <row r="187" spans="1:65" s="2" customFormat="1" ht="16.5" customHeight="1">
      <c r="A187" s="26"/>
      <c r="B187" s="149"/>
      <c r="C187" s="150" t="s">
        <v>432</v>
      </c>
      <c r="D187" s="150" t="s">
        <v>229</v>
      </c>
      <c r="E187" s="151" t="s">
        <v>410</v>
      </c>
      <c r="F187" s="152" t="s">
        <v>411</v>
      </c>
      <c r="G187" s="153" t="s">
        <v>238</v>
      </c>
      <c r="H187" s="154">
        <v>81.975999999999999</v>
      </c>
      <c r="I187" s="155">
        <v>13.5</v>
      </c>
      <c r="J187" s="155">
        <f t="shared" si="20"/>
        <v>1106.68</v>
      </c>
      <c r="K187" s="156"/>
      <c r="L187" s="27"/>
      <c r="M187" s="157" t="s">
        <v>1</v>
      </c>
      <c r="N187" s="158" t="s">
        <v>37</v>
      </c>
      <c r="O187" s="159">
        <v>0</v>
      </c>
      <c r="P187" s="159">
        <f t="shared" si="21"/>
        <v>0</v>
      </c>
      <c r="Q187" s="159">
        <v>0</v>
      </c>
      <c r="R187" s="159">
        <f t="shared" si="22"/>
        <v>0</v>
      </c>
      <c r="S187" s="159">
        <v>0</v>
      </c>
      <c r="T187" s="160">
        <f t="shared" si="23"/>
        <v>0</v>
      </c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R187" s="161" t="s">
        <v>233</v>
      </c>
      <c r="AT187" s="161" t="s">
        <v>229</v>
      </c>
      <c r="AU187" s="161" t="s">
        <v>83</v>
      </c>
      <c r="AY187" s="14" t="s">
        <v>226</v>
      </c>
      <c r="BE187" s="162">
        <f t="shared" si="24"/>
        <v>0</v>
      </c>
      <c r="BF187" s="162">
        <f t="shared" si="25"/>
        <v>1106.68</v>
      </c>
      <c r="BG187" s="162">
        <f t="shared" si="26"/>
        <v>0</v>
      </c>
      <c r="BH187" s="162">
        <f t="shared" si="27"/>
        <v>0</v>
      </c>
      <c r="BI187" s="162">
        <f t="shared" si="28"/>
        <v>0</v>
      </c>
      <c r="BJ187" s="14" t="s">
        <v>83</v>
      </c>
      <c r="BK187" s="162">
        <f t="shared" si="29"/>
        <v>1106.68</v>
      </c>
      <c r="BL187" s="14" t="s">
        <v>233</v>
      </c>
      <c r="BM187" s="161" t="s">
        <v>435</v>
      </c>
    </row>
    <row r="188" spans="1:65" s="12" customFormat="1" ht="22.9" customHeight="1">
      <c r="B188" s="137"/>
      <c r="D188" s="138" t="s">
        <v>70</v>
      </c>
      <c r="E188" s="147" t="s">
        <v>420</v>
      </c>
      <c r="F188" s="147" t="s">
        <v>421</v>
      </c>
      <c r="J188" s="148">
        <f>BK188</f>
        <v>2027.8799999999999</v>
      </c>
      <c r="L188" s="137"/>
      <c r="M188" s="141"/>
      <c r="N188" s="142"/>
      <c r="O188" s="142"/>
      <c r="P188" s="143">
        <f>SUM(P189:P191)</f>
        <v>0</v>
      </c>
      <c r="Q188" s="142"/>
      <c r="R188" s="143">
        <f>SUM(R189:R191)</f>
        <v>0</v>
      </c>
      <c r="S188" s="142"/>
      <c r="T188" s="144">
        <f>SUM(T189:T191)</f>
        <v>0</v>
      </c>
      <c r="AR188" s="138" t="s">
        <v>78</v>
      </c>
      <c r="AT188" s="145" t="s">
        <v>70</v>
      </c>
      <c r="AU188" s="145" t="s">
        <v>78</v>
      </c>
      <c r="AY188" s="138" t="s">
        <v>226</v>
      </c>
      <c r="BK188" s="146">
        <f>SUM(BK189:BK191)</f>
        <v>2027.8799999999999</v>
      </c>
    </row>
    <row r="189" spans="1:65" s="2" customFormat="1" ht="24.2" customHeight="1">
      <c r="A189" s="26"/>
      <c r="B189" s="149"/>
      <c r="C189" s="150" t="s">
        <v>296</v>
      </c>
      <c r="D189" s="150" t="s">
        <v>229</v>
      </c>
      <c r="E189" s="151" t="s">
        <v>426</v>
      </c>
      <c r="F189" s="152" t="s">
        <v>427</v>
      </c>
      <c r="G189" s="153" t="s">
        <v>238</v>
      </c>
      <c r="H189" s="154">
        <v>185.852</v>
      </c>
      <c r="I189" s="155">
        <v>1.85</v>
      </c>
      <c r="J189" s="155">
        <f>ROUND(I189*H189,2)</f>
        <v>343.83</v>
      </c>
      <c r="K189" s="156"/>
      <c r="L189" s="27"/>
      <c r="M189" s="157" t="s">
        <v>1</v>
      </c>
      <c r="N189" s="158" t="s">
        <v>37</v>
      </c>
      <c r="O189" s="159">
        <v>0</v>
      </c>
      <c r="P189" s="159">
        <f>O189*H189</f>
        <v>0</v>
      </c>
      <c r="Q189" s="159">
        <v>0</v>
      </c>
      <c r="R189" s="159">
        <f>Q189*H189</f>
        <v>0</v>
      </c>
      <c r="S189" s="159">
        <v>0</v>
      </c>
      <c r="T189" s="160">
        <f>S189*H189</f>
        <v>0</v>
      </c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R189" s="161" t="s">
        <v>233</v>
      </c>
      <c r="AT189" s="161" t="s">
        <v>229</v>
      </c>
      <c r="AU189" s="161" t="s">
        <v>83</v>
      </c>
      <c r="AY189" s="14" t="s">
        <v>226</v>
      </c>
      <c r="BE189" s="162">
        <f>IF(N189="základná",J189,0)</f>
        <v>0</v>
      </c>
      <c r="BF189" s="162">
        <f>IF(N189="znížená",J189,0)</f>
        <v>343.83</v>
      </c>
      <c r="BG189" s="162">
        <f>IF(N189="zákl. prenesená",J189,0)</f>
        <v>0</v>
      </c>
      <c r="BH189" s="162">
        <f>IF(N189="zníž. prenesená",J189,0)</f>
        <v>0</v>
      </c>
      <c r="BI189" s="162">
        <f>IF(N189="nulová",J189,0)</f>
        <v>0</v>
      </c>
      <c r="BJ189" s="14" t="s">
        <v>83</v>
      </c>
      <c r="BK189" s="162">
        <f>ROUND(I189*H189,2)</f>
        <v>343.83</v>
      </c>
      <c r="BL189" s="14" t="s">
        <v>233</v>
      </c>
      <c r="BM189" s="161" t="s">
        <v>438</v>
      </c>
    </row>
    <row r="190" spans="1:65" s="2" customFormat="1" ht="24.2" customHeight="1">
      <c r="A190" s="26"/>
      <c r="B190" s="149"/>
      <c r="C190" s="150" t="s">
        <v>441</v>
      </c>
      <c r="D190" s="150" t="s">
        <v>229</v>
      </c>
      <c r="E190" s="151" t="s">
        <v>429</v>
      </c>
      <c r="F190" s="152" t="s">
        <v>430</v>
      </c>
      <c r="G190" s="153" t="s">
        <v>238</v>
      </c>
      <c r="H190" s="154">
        <v>79.087999999999994</v>
      </c>
      <c r="I190" s="155">
        <v>8.01</v>
      </c>
      <c r="J190" s="155">
        <f>ROUND(I190*H190,2)</f>
        <v>633.49</v>
      </c>
      <c r="K190" s="156"/>
      <c r="L190" s="27"/>
      <c r="M190" s="157" t="s">
        <v>1</v>
      </c>
      <c r="N190" s="158" t="s">
        <v>37</v>
      </c>
      <c r="O190" s="159">
        <v>0</v>
      </c>
      <c r="P190" s="159">
        <f>O190*H190</f>
        <v>0</v>
      </c>
      <c r="Q190" s="159">
        <v>0</v>
      </c>
      <c r="R190" s="159">
        <f>Q190*H190</f>
        <v>0</v>
      </c>
      <c r="S190" s="159">
        <v>0</v>
      </c>
      <c r="T190" s="160">
        <f>S190*H190</f>
        <v>0</v>
      </c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R190" s="161" t="s">
        <v>233</v>
      </c>
      <c r="AT190" s="161" t="s">
        <v>229</v>
      </c>
      <c r="AU190" s="161" t="s">
        <v>83</v>
      </c>
      <c r="AY190" s="14" t="s">
        <v>226</v>
      </c>
      <c r="BE190" s="162">
        <f>IF(N190="základná",J190,0)</f>
        <v>0</v>
      </c>
      <c r="BF190" s="162">
        <f>IF(N190="znížená",J190,0)</f>
        <v>633.49</v>
      </c>
      <c r="BG190" s="162">
        <f>IF(N190="zákl. prenesená",J190,0)</f>
        <v>0</v>
      </c>
      <c r="BH190" s="162">
        <f>IF(N190="zníž. prenesená",J190,0)</f>
        <v>0</v>
      </c>
      <c r="BI190" s="162">
        <f>IF(N190="nulová",J190,0)</f>
        <v>0</v>
      </c>
      <c r="BJ190" s="14" t="s">
        <v>83</v>
      </c>
      <c r="BK190" s="162">
        <f>ROUND(I190*H190,2)</f>
        <v>633.49</v>
      </c>
      <c r="BL190" s="14" t="s">
        <v>233</v>
      </c>
      <c r="BM190" s="161" t="s">
        <v>444</v>
      </c>
    </row>
    <row r="191" spans="1:65" s="2" customFormat="1" ht="24.2" customHeight="1">
      <c r="A191" s="26"/>
      <c r="B191" s="149"/>
      <c r="C191" s="150" t="s">
        <v>299</v>
      </c>
      <c r="D191" s="150" t="s">
        <v>229</v>
      </c>
      <c r="E191" s="151" t="s">
        <v>433</v>
      </c>
      <c r="F191" s="152" t="s">
        <v>434</v>
      </c>
      <c r="G191" s="153" t="s">
        <v>238</v>
      </c>
      <c r="H191" s="154">
        <v>106.764</v>
      </c>
      <c r="I191" s="155">
        <v>9.84</v>
      </c>
      <c r="J191" s="155">
        <f>ROUND(I191*H191,2)</f>
        <v>1050.56</v>
      </c>
      <c r="K191" s="156"/>
      <c r="L191" s="27"/>
      <c r="M191" s="157" t="s">
        <v>1</v>
      </c>
      <c r="N191" s="158" t="s">
        <v>37</v>
      </c>
      <c r="O191" s="159">
        <v>0</v>
      </c>
      <c r="P191" s="159">
        <f>O191*H191</f>
        <v>0</v>
      </c>
      <c r="Q191" s="159">
        <v>0</v>
      </c>
      <c r="R191" s="159">
        <f>Q191*H191</f>
        <v>0</v>
      </c>
      <c r="S191" s="159">
        <v>0</v>
      </c>
      <c r="T191" s="160">
        <f>S191*H191</f>
        <v>0</v>
      </c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R191" s="161" t="s">
        <v>233</v>
      </c>
      <c r="AT191" s="161" t="s">
        <v>229</v>
      </c>
      <c r="AU191" s="161" t="s">
        <v>83</v>
      </c>
      <c r="AY191" s="14" t="s">
        <v>226</v>
      </c>
      <c r="BE191" s="162">
        <f>IF(N191="základná",J191,0)</f>
        <v>0</v>
      </c>
      <c r="BF191" s="162">
        <f>IF(N191="znížená",J191,0)</f>
        <v>1050.56</v>
      </c>
      <c r="BG191" s="162">
        <f>IF(N191="zákl. prenesená",J191,0)</f>
        <v>0</v>
      </c>
      <c r="BH191" s="162">
        <f>IF(N191="zníž. prenesená",J191,0)</f>
        <v>0</v>
      </c>
      <c r="BI191" s="162">
        <f>IF(N191="nulová",J191,0)</f>
        <v>0</v>
      </c>
      <c r="BJ191" s="14" t="s">
        <v>83</v>
      </c>
      <c r="BK191" s="162">
        <f>ROUND(I191*H191,2)</f>
        <v>1050.56</v>
      </c>
      <c r="BL191" s="14" t="s">
        <v>233</v>
      </c>
      <c r="BM191" s="161" t="s">
        <v>447</v>
      </c>
    </row>
    <row r="192" spans="1:65" s="12" customFormat="1" ht="22.9" customHeight="1">
      <c r="B192" s="137"/>
      <c r="D192" s="138" t="s">
        <v>70</v>
      </c>
      <c r="E192" s="147" t="s">
        <v>439</v>
      </c>
      <c r="F192" s="147" t="s">
        <v>440</v>
      </c>
      <c r="J192" s="148">
        <f>BK192</f>
        <v>11203.869999999999</v>
      </c>
      <c r="L192" s="137"/>
      <c r="M192" s="141"/>
      <c r="N192" s="142"/>
      <c r="O192" s="142"/>
      <c r="P192" s="143">
        <f>SUM(P193:P198)</f>
        <v>0</v>
      </c>
      <c r="Q192" s="142"/>
      <c r="R192" s="143">
        <f>SUM(R193:R198)</f>
        <v>0</v>
      </c>
      <c r="S192" s="142"/>
      <c r="T192" s="144">
        <f>SUM(T193:T198)</f>
        <v>0</v>
      </c>
      <c r="AR192" s="138" t="s">
        <v>78</v>
      </c>
      <c r="AT192" s="145" t="s">
        <v>70</v>
      </c>
      <c r="AU192" s="145" t="s">
        <v>78</v>
      </c>
      <c r="AY192" s="138" t="s">
        <v>226</v>
      </c>
      <c r="BK192" s="146">
        <f>SUM(BK193:BK198)</f>
        <v>11203.869999999999</v>
      </c>
    </row>
    <row r="193" spans="1:65" s="2" customFormat="1" ht="24.2" customHeight="1">
      <c r="A193" s="26"/>
      <c r="B193" s="149"/>
      <c r="C193" s="150" t="s">
        <v>448</v>
      </c>
      <c r="D193" s="150" t="s">
        <v>229</v>
      </c>
      <c r="E193" s="151" t="s">
        <v>442</v>
      </c>
      <c r="F193" s="152" t="s">
        <v>443</v>
      </c>
      <c r="G193" s="153" t="s">
        <v>238</v>
      </c>
      <c r="H193" s="154">
        <v>150.566</v>
      </c>
      <c r="I193" s="155">
        <v>14.12</v>
      </c>
      <c r="J193" s="155">
        <f t="shared" ref="J193:J198" si="30">ROUND(I193*H193,2)</f>
        <v>2125.9899999999998</v>
      </c>
      <c r="K193" s="156"/>
      <c r="L193" s="27"/>
      <c r="M193" s="157" t="s">
        <v>1</v>
      </c>
      <c r="N193" s="158" t="s">
        <v>37</v>
      </c>
      <c r="O193" s="159">
        <v>0</v>
      </c>
      <c r="P193" s="159">
        <f t="shared" ref="P193:P198" si="31">O193*H193</f>
        <v>0</v>
      </c>
      <c r="Q193" s="159">
        <v>0</v>
      </c>
      <c r="R193" s="159">
        <f t="shared" ref="R193:R198" si="32">Q193*H193</f>
        <v>0</v>
      </c>
      <c r="S193" s="159">
        <v>0</v>
      </c>
      <c r="T193" s="160">
        <f t="shared" ref="T193:T198" si="33">S193*H193</f>
        <v>0</v>
      </c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R193" s="161" t="s">
        <v>233</v>
      </c>
      <c r="AT193" s="161" t="s">
        <v>229</v>
      </c>
      <c r="AU193" s="161" t="s">
        <v>83</v>
      </c>
      <c r="AY193" s="14" t="s">
        <v>226</v>
      </c>
      <c r="BE193" s="162">
        <f t="shared" ref="BE193:BE198" si="34">IF(N193="základná",J193,0)</f>
        <v>0</v>
      </c>
      <c r="BF193" s="162">
        <f t="shared" ref="BF193:BF198" si="35">IF(N193="znížená",J193,0)</f>
        <v>2125.9899999999998</v>
      </c>
      <c r="BG193" s="162">
        <f t="shared" ref="BG193:BG198" si="36">IF(N193="zákl. prenesená",J193,0)</f>
        <v>0</v>
      </c>
      <c r="BH193" s="162">
        <f t="shared" ref="BH193:BH198" si="37">IF(N193="zníž. prenesená",J193,0)</f>
        <v>0</v>
      </c>
      <c r="BI193" s="162">
        <f t="shared" ref="BI193:BI198" si="38">IF(N193="nulová",J193,0)</f>
        <v>0</v>
      </c>
      <c r="BJ193" s="14" t="s">
        <v>83</v>
      </c>
      <c r="BK193" s="162">
        <f t="shared" ref="BK193:BK198" si="39">ROUND(I193*H193,2)</f>
        <v>2125.9899999999998</v>
      </c>
      <c r="BL193" s="14" t="s">
        <v>233</v>
      </c>
      <c r="BM193" s="161" t="s">
        <v>451</v>
      </c>
    </row>
    <row r="194" spans="1:65" s="2" customFormat="1" ht="24.2" customHeight="1">
      <c r="A194" s="26"/>
      <c r="B194" s="149"/>
      <c r="C194" s="150" t="s">
        <v>303</v>
      </c>
      <c r="D194" s="150" t="s">
        <v>229</v>
      </c>
      <c r="E194" s="151" t="s">
        <v>445</v>
      </c>
      <c r="F194" s="152" t="s">
        <v>446</v>
      </c>
      <c r="G194" s="153" t="s">
        <v>238</v>
      </c>
      <c r="H194" s="154">
        <v>150.566</v>
      </c>
      <c r="I194" s="155">
        <v>2.48</v>
      </c>
      <c r="J194" s="155">
        <f t="shared" si="30"/>
        <v>373.4</v>
      </c>
      <c r="K194" s="156"/>
      <c r="L194" s="27"/>
      <c r="M194" s="157" t="s">
        <v>1</v>
      </c>
      <c r="N194" s="158" t="s">
        <v>37</v>
      </c>
      <c r="O194" s="159">
        <v>0</v>
      </c>
      <c r="P194" s="159">
        <f t="shared" si="31"/>
        <v>0</v>
      </c>
      <c r="Q194" s="159">
        <v>0</v>
      </c>
      <c r="R194" s="159">
        <f t="shared" si="32"/>
        <v>0</v>
      </c>
      <c r="S194" s="159">
        <v>0</v>
      </c>
      <c r="T194" s="160">
        <f t="shared" si="33"/>
        <v>0</v>
      </c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R194" s="161" t="s">
        <v>233</v>
      </c>
      <c r="AT194" s="161" t="s">
        <v>229</v>
      </c>
      <c r="AU194" s="161" t="s">
        <v>83</v>
      </c>
      <c r="AY194" s="14" t="s">
        <v>226</v>
      </c>
      <c r="BE194" s="162">
        <f t="shared" si="34"/>
        <v>0</v>
      </c>
      <c r="BF194" s="162">
        <f t="shared" si="35"/>
        <v>373.4</v>
      </c>
      <c r="BG194" s="162">
        <f t="shared" si="36"/>
        <v>0</v>
      </c>
      <c r="BH194" s="162">
        <f t="shared" si="37"/>
        <v>0</v>
      </c>
      <c r="BI194" s="162">
        <f t="shared" si="38"/>
        <v>0</v>
      </c>
      <c r="BJ194" s="14" t="s">
        <v>83</v>
      </c>
      <c r="BK194" s="162">
        <f t="shared" si="39"/>
        <v>373.4</v>
      </c>
      <c r="BL194" s="14" t="s">
        <v>233</v>
      </c>
      <c r="BM194" s="161" t="s">
        <v>454</v>
      </c>
    </row>
    <row r="195" spans="1:65" s="2" customFormat="1" ht="24.2" customHeight="1">
      <c r="A195" s="26"/>
      <c r="B195" s="149"/>
      <c r="C195" s="150" t="s">
        <v>455</v>
      </c>
      <c r="D195" s="150" t="s">
        <v>229</v>
      </c>
      <c r="E195" s="151" t="s">
        <v>449</v>
      </c>
      <c r="F195" s="152" t="s">
        <v>450</v>
      </c>
      <c r="G195" s="153" t="s">
        <v>238</v>
      </c>
      <c r="H195" s="154">
        <v>8.9969999999999999</v>
      </c>
      <c r="I195" s="155">
        <v>8.0500000000000007</v>
      </c>
      <c r="J195" s="155">
        <f t="shared" si="30"/>
        <v>72.430000000000007</v>
      </c>
      <c r="K195" s="156"/>
      <c r="L195" s="27"/>
      <c r="M195" s="157" t="s">
        <v>1</v>
      </c>
      <c r="N195" s="158" t="s">
        <v>37</v>
      </c>
      <c r="O195" s="159">
        <v>0</v>
      </c>
      <c r="P195" s="159">
        <f t="shared" si="31"/>
        <v>0</v>
      </c>
      <c r="Q195" s="159">
        <v>0</v>
      </c>
      <c r="R195" s="159">
        <f t="shared" si="32"/>
        <v>0</v>
      </c>
      <c r="S195" s="159">
        <v>0</v>
      </c>
      <c r="T195" s="160">
        <f t="shared" si="33"/>
        <v>0</v>
      </c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R195" s="161" t="s">
        <v>233</v>
      </c>
      <c r="AT195" s="161" t="s">
        <v>229</v>
      </c>
      <c r="AU195" s="161" t="s">
        <v>83</v>
      </c>
      <c r="AY195" s="14" t="s">
        <v>226</v>
      </c>
      <c r="BE195" s="162">
        <f t="shared" si="34"/>
        <v>0</v>
      </c>
      <c r="BF195" s="162">
        <f t="shared" si="35"/>
        <v>72.430000000000007</v>
      </c>
      <c r="BG195" s="162">
        <f t="shared" si="36"/>
        <v>0</v>
      </c>
      <c r="BH195" s="162">
        <f t="shared" si="37"/>
        <v>0</v>
      </c>
      <c r="BI195" s="162">
        <f t="shared" si="38"/>
        <v>0</v>
      </c>
      <c r="BJ195" s="14" t="s">
        <v>83</v>
      </c>
      <c r="BK195" s="162">
        <f t="shared" si="39"/>
        <v>72.430000000000007</v>
      </c>
      <c r="BL195" s="14" t="s">
        <v>233</v>
      </c>
      <c r="BM195" s="161" t="s">
        <v>458</v>
      </c>
    </row>
    <row r="196" spans="1:65" s="2" customFormat="1" ht="24.2" customHeight="1">
      <c r="A196" s="26"/>
      <c r="B196" s="149"/>
      <c r="C196" s="150" t="s">
        <v>306</v>
      </c>
      <c r="D196" s="150" t="s">
        <v>229</v>
      </c>
      <c r="E196" s="151" t="s">
        <v>1725</v>
      </c>
      <c r="F196" s="152" t="s">
        <v>1726</v>
      </c>
      <c r="G196" s="153" t="s">
        <v>238</v>
      </c>
      <c r="H196" s="154">
        <v>5.5060000000000002</v>
      </c>
      <c r="I196" s="155">
        <v>38.020000000000003</v>
      </c>
      <c r="J196" s="155">
        <f t="shared" si="30"/>
        <v>209.34</v>
      </c>
      <c r="K196" s="156"/>
      <c r="L196" s="27"/>
      <c r="M196" s="157" t="s">
        <v>1</v>
      </c>
      <c r="N196" s="158" t="s">
        <v>37</v>
      </c>
      <c r="O196" s="159">
        <v>0</v>
      </c>
      <c r="P196" s="159">
        <f t="shared" si="31"/>
        <v>0</v>
      </c>
      <c r="Q196" s="159">
        <v>0</v>
      </c>
      <c r="R196" s="159">
        <f t="shared" si="32"/>
        <v>0</v>
      </c>
      <c r="S196" s="159">
        <v>0</v>
      </c>
      <c r="T196" s="160">
        <f t="shared" si="33"/>
        <v>0</v>
      </c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R196" s="161" t="s">
        <v>233</v>
      </c>
      <c r="AT196" s="161" t="s">
        <v>229</v>
      </c>
      <c r="AU196" s="161" t="s">
        <v>83</v>
      </c>
      <c r="AY196" s="14" t="s">
        <v>226</v>
      </c>
      <c r="BE196" s="162">
        <f t="shared" si="34"/>
        <v>0</v>
      </c>
      <c r="BF196" s="162">
        <f t="shared" si="35"/>
        <v>209.34</v>
      </c>
      <c r="BG196" s="162">
        <f t="shared" si="36"/>
        <v>0</v>
      </c>
      <c r="BH196" s="162">
        <f t="shared" si="37"/>
        <v>0</v>
      </c>
      <c r="BI196" s="162">
        <f t="shared" si="38"/>
        <v>0</v>
      </c>
      <c r="BJ196" s="14" t="s">
        <v>83</v>
      </c>
      <c r="BK196" s="162">
        <f t="shared" si="39"/>
        <v>209.34</v>
      </c>
      <c r="BL196" s="14" t="s">
        <v>233</v>
      </c>
      <c r="BM196" s="161" t="s">
        <v>461</v>
      </c>
    </row>
    <row r="197" spans="1:65" s="2" customFormat="1" ht="44.25" customHeight="1">
      <c r="A197" s="26"/>
      <c r="B197" s="149"/>
      <c r="C197" s="150" t="s">
        <v>462</v>
      </c>
      <c r="D197" s="150" t="s">
        <v>229</v>
      </c>
      <c r="E197" s="151" t="s">
        <v>1687</v>
      </c>
      <c r="F197" s="152" t="s">
        <v>1727</v>
      </c>
      <c r="G197" s="153" t="s">
        <v>238</v>
      </c>
      <c r="H197" s="154">
        <v>8.157</v>
      </c>
      <c r="I197" s="155">
        <v>41.1</v>
      </c>
      <c r="J197" s="155">
        <f t="shared" si="30"/>
        <v>335.25</v>
      </c>
      <c r="K197" s="156"/>
      <c r="L197" s="27"/>
      <c r="M197" s="157" t="s">
        <v>1</v>
      </c>
      <c r="N197" s="158" t="s">
        <v>37</v>
      </c>
      <c r="O197" s="159">
        <v>0</v>
      </c>
      <c r="P197" s="159">
        <f t="shared" si="31"/>
        <v>0</v>
      </c>
      <c r="Q197" s="159">
        <v>0</v>
      </c>
      <c r="R197" s="159">
        <f t="shared" si="32"/>
        <v>0</v>
      </c>
      <c r="S197" s="159">
        <v>0</v>
      </c>
      <c r="T197" s="160">
        <f t="shared" si="33"/>
        <v>0</v>
      </c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R197" s="161" t="s">
        <v>233</v>
      </c>
      <c r="AT197" s="161" t="s">
        <v>229</v>
      </c>
      <c r="AU197" s="161" t="s">
        <v>83</v>
      </c>
      <c r="AY197" s="14" t="s">
        <v>226</v>
      </c>
      <c r="BE197" s="162">
        <f t="shared" si="34"/>
        <v>0</v>
      </c>
      <c r="BF197" s="162">
        <f t="shared" si="35"/>
        <v>335.25</v>
      </c>
      <c r="BG197" s="162">
        <f t="shared" si="36"/>
        <v>0</v>
      </c>
      <c r="BH197" s="162">
        <f t="shared" si="37"/>
        <v>0</v>
      </c>
      <c r="BI197" s="162">
        <f t="shared" si="38"/>
        <v>0</v>
      </c>
      <c r="BJ197" s="14" t="s">
        <v>83</v>
      </c>
      <c r="BK197" s="162">
        <f t="shared" si="39"/>
        <v>335.25</v>
      </c>
      <c r="BL197" s="14" t="s">
        <v>233</v>
      </c>
      <c r="BM197" s="161" t="s">
        <v>465</v>
      </c>
    </row>
    <row r="198" spans="1:65" s="2" customFormat="1" ht="37.9" customHeight="1">
      <c r="A198" s="26"/>
      <c r="B198" s="149"/>
      <c r="C198" s="150" t="s">
        <v>312</v>
      </c>
      <c r="D198" s="150" t="s">
        <v>229</v>
      </c>
      <c r="E198" s="151" t="s">
        <v>452</v>
      </c>
      <c r="F198" s="152" t="s">
        <v>453</v>
      </c>
      <c r="G198" s="153" t="s">
        <v>238</v>
      </c>
      <c r="H198" s="154">
        <v>135.49100000000001</v>
      </c>
      <c r="I198" s="155">
        <v>59.69</v>
      </c>
      <c r="J198" s="155">
        <f t="shared" si="30"/>
        <v>8087.46</v>
      </c>
      <c r="K198" s="156"/>
      <c r="L198" s="27"/>
      <c r="M198" s="157" t="s">
        <v>1</v>
      </c>
      <c r="N198" s="158" t="s">
        <v>37</v>
      </c>
      <c r="O198" s="159">
        <v>0</v>
      </c>
      <c r="P198" s="159">
        <f t="shared" si="31"/>
        <v>0</v>
      </c>
      <c r="Q198" s="159">
        <v>0</v>
      </c>
      <c r="R198" s="159">
        <f t="shared" si="32"/>
        <v>0</v>
      </c>
      <c r="S198" s="159">
        <v>0</v>
      </c>
      <c r="T198" s="160">
        <f t="shared" si="33"/>
        <v>0</v>
      </c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R198" s="161" t="s">
        <v>233</v>
      </c>
      <c r="AT198" s="161" t="s">
        <v>229</v>
      </c>
      <c r="AU198" s="161" t="s">
        <v>83</v>
      </c>
      <c r="AY198" s="14" t="s">
        <v>226</v>
      </c>
      <c r="BE198" s="162">
        <f t="shared" si="34"/>
        <v>0</v>
      </c>
      <c r="BF198" s="162">
        <f t="shared" si="35"/>
        <v>8087.46</v>
      </c>
      <c r="BG198" s="162">
        <f t="shared" si="36"/>
        <v>0</v>
      </c>
      <c r="BH198" s="162">
        <f t="shared" si="37"/>
        <v>0</v>
      </c>
      <c r="BI198" s="162">
        <f t="shared" si="38"/>
        <v>0</v>
      </c>
      <c r="BJ198" s="14" t="s">
        <v>83</v>
      </c>
      <c r="BK198" s="162">
        <f t="shared" si="39"/>
        <v>8087.46</v>
      </c>
      <c r="BL198" s="14" t="s">
        <v>233</v>
      </c>
      <c r="BM198" s="161" t="s">
        <v>468</v>
      </c>
    </row>
    <row r="199" spans="1:65" s="12" customFormat="1" ht="22.9" customHeight="1">
      <c r="B199" s="137"/>
      <c r="D199" s="138" t="s">
        <v>70</v>
      </c>
      <c r="E199" s="147" t="s">
        <v>227</v>
      </c>
      <c r="F199" s="147" t="s">
        <v>228</v>
      </c>
      <c r="J199" s="148">
        <f>BK199</f>
        <v>852.41000000000008</v>
      </c>
      <c r="L199" s="137"/>
      <c r="M199" s="141"/>
      <c r="N199" s="142"/>
      <c r="O199" s="142"/>
      <c r="P199" s="143">
        <f>SUM(P200:P204)</f>
        <v>0</v>
      </c>
      <c r="Q199" s="142"/>
      <c r="R199" s="143">
        <f>SUM(R200:R204)</f>
        <v>0</v>
      </c>
      <c r="S199" s="142"/>
      <c r="T199" s="144">
        <f>SUM(T200:T204)</f>
        <v>0</v>
      </c>
      <c r="AR199" s="138" t="s">
        <v>78</v>
      </c>
      <c r="AT199" s="145" t="s">
        <v>70</v>
      </c>
      <c r="AU199" s="145" t="s">
        <v>78</v>
      </c>
      <c r="AY199" s="138" t="s">
        <v>226</v>
      </c>
      <c r="BK199" s="146">
        <f>SUM(BK200:BK204)</f>
        <v>852.41000000000008</v>
      </c>
    </row>
    <row r="200" spans="1:65" s="2" customFormat="1" ht="16.5" customHeight="1">
      <c r="A200" s="26"/>
      <c r="B200" s="149"/>
      <c r="C200" s="150" t="s">
        <v>469</v>
      </c>
      <c r="D200" s="150" t="s">
        <v>229</v>
      </c>
      <c r="E200" s="151" t="s">
        <v>456</v>
      </c>
      <c r="F200" s="152" t="s">
        <v>457</v>
      </c>
      <c r="G200" s="153" t="s">
        <v>232</v>
      </c>
      <c r="H200" s="154">
        <v>59.98</v>
      </c>
      <c r="I200" s="155">
        <v>4.82</v>
      </c>
      <c r="J200" s="155">
        <f>ROUND(I200*H200,2)</f>
        <v>289.10000000000002</v>
      </c>
      <c r="K200" s="156"/>
      <c r="L200" s="27"/>
      <c r="M200" s="157" t="s">
        <v>1</v>
      </c>
      <c r="N200" s="158" t="s">
        <v>37</v>
      </c>
      <c r="O200" s="159">
        <v>0</v>
      </c>
      <c r="P200" s="159">
        <f>O200*H200</f>
        <v>0</v>
      </c>
      <c r="Q200" s="159">
        <v>0</v>
      </c>
      <c r="R200" s="159">
        <f>Q200*H200</f>
        <v>0</v>
      </c>
      <c r="S200" s="159">
        <v>0</v>
      </c>
      <c r="T200" s="160">
        <f>S200*H200</f>
        <v>0</v>
      </c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R200" s="161" t="s">
        <v>233</v>
      </c>
      <c r="AT200" s="161" t="s">
        <v>229</v>
      </c>
      <c r="AU200" s="161" t="s">
        <v>83</v>
      </c>
      <c r="AY200" s="14" t="s">
        <v>226</v>
      </c>
      <c r="BE200" s="162">
        <f>IF(N200="základná",J200,0)</f>
        <v>0</v>
      </c>
      <c r="BF200" s="162">
        <f>IF(N200="znížená",J200,0)</f>
        <v>289.10000000000002</v>
      </c>
      <c r="BG200" s="162">
        <f>IF(N200="zákl. prenesená",J200,0)</f>
        <v>0</v>
      </c>
      <c r="BH200" s="162">
        <f>IF(N200="zníž. prenesená",J200,0)</f>
        <v>0</v>
      </c>
      <c r="BI200" s="162">
        <f>IF(N200="nulová",J200,0)</f>
        <v>0</v>
      </c>
      <c r="BJ200" s="14" t="s">
        <v>83</v>
      </c>
      <c r="BK200" s="162">
        <f>ROUND(I200*H200,2)</f>
        <v>289.10000000000002</v>
      </c>
      <c r="BL200" s="14" t="s">
        <v>233</v>
      </c>
      <c r="BM200" s="161" t="s">
        <v>472</v>
      </c>
    </row>
    <row r="201" spans="1:65" s="2" customFormat="1" ht="16.5" customHeight="1">
      <c r="A201" s="26"/>
      <c r="B201" s="149"/>
      <c r="C201" s="150" t="s">
        <v>315</v>
      </c>
      <c r="D201" s="150" t="s">
        <v>229</v>
      </c>
      <c r="E201" s="151" t="s">
        <v>459</v>
      </c>
      <c r="F201" s="152" t="s">
        <v>460</v>
      </c>
      <c r="G201" s="153" t="s">
        <v>232</v>
      </c>
      <c r="H201" s="154">
        <v>17.170000000000002</v>
      </c>
      <c r="I201" s="155">
        <v>3.14</v>
      </c>
      <c r="J201" s="155">
        <f>ROUND(I201*H201,2)</f>
        <v>53.91</v>
      </c>
      <c r="K201" s="156"/>
      <c r="L201" s="27"/>
      <c r="M201" s="157" t="s">
        <v>1</v>
      </c>
      <c r="N201" s="158" t="s">
        <v>37</v>
      </c>
      <c r="O201" s="159">
        <v>0</v>
      </c>
      <c r="P201" s="159">
        <f>O201*H201</f>
        <v>0</v>
      </c>
      <c r="Q201" s="159">
        <v>0</v>
      </c>
      <c r="R201" s="159">
        <f>Q201*H201</f>
        <v>0</v>
      </c>
      <c r="S201" s="159">
        <v>0</v>
      </c>
      <c r="T201" s="160">
        <f>S201*H201</f>
        <v>0</v>
      </c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R201" s="161" t="s">
        <v>233</v>
      </c>
      <c r="AT201" s="161" t="s">
        <v>229</v>
      </c>
      <c r="AU201" s="161" t="s">
        <v>83</v>
      </c>
      <c r="AY201" s="14" t="s">
        <v>226</v>
      </c>
      <c r="BE201" s="162">
        <f>IF(N201="základná",J201,0)</f>
        <v>0</v>
      </c>
      <c r="BF201" s="162">
        <f>IF(N201="znížená",J201,0)</f>
        <v>53.91</v>
      </c>
      <c r="BG201" s="162">
        <f>IF(N201="zákl. prenesená",J201,0)</f>
        <v>0</v>
      </c>
      <c r="BH201" s="162">
        <f>IF(N201="zníž. prenesená",J201,0)</f>
        <v>0</v>
      </c>
      <c r="BI201" s="162">
        <f>IF(N201="nulová",J201,0)</f>
        <v>0</v>
      </c>
      <c r="BJ201" s="14" t="s">
        <v>83</v>
      </c>
      <c r="BK201" s="162">
        <f>ROUND(I201*H201,2)</f>
        <v>53.91</v>
      </c>
      <c r="BL201" s="14" t="s">
        <v>233</v>
      </c>
      <c r="BM201" s="161" t="s">
        <v>475</v>
      </c>
    </row>
    <row r="202" spans="1:65" s="2" customFormat="1" ht="16.5" customHeight="1">
      <c r="A202" s="26"/>
      <c r="B202" s="149"/>
      <c r="C202" s="150" t="s">
        <v>476</v>
      </c>
      <c r="D202" s="150" t="s">
        <v>229</v>
      </c>
      <c r="E202" s="151" t="s">
        <v>463</v>
      </c>
      <c r="F202" s="152" t="s">
        <v>464</v>
      </c>
      <c r="G202" s="153" t="s">
        <v>232</v>
      </c>
      <c r="H202" s="154">
        <v>3.6</v>
      </c>
      <c r="I202" s="155">
        <v>3.55</v>
      </c>
      <c r="J202" s="155">
        <f>ROUND(I202*H202,2)</f>
        <v>12.78</v>
      </c>
      <c r="K202" s="156"/>
      <c r="L202" s="27"/>
      <c r="M202" s="157" t="s">
        <v>1</v>
      </c>
      <c r="N202" s="158" t="s">
        <v>37</v>
      </c>
      <c r="O202" s="159">
        <v>0</v>
      </c>
      <c r="P202" s="159">
        <f>O202*H202</f>
        <v>0</v>
      </c>
      <c r="Q202" s="159">
        <v>0</v>
      </c>
      <c r="R202" s="159">
        <f>Q202*H202</f>
        <v>0</v>
      </c>
      <c r="S202" s="159">
        <v>0</v>
      </c>
      <c r="T202" s="160">
        <f>S202*H202</f>
        <v>0</v>
      </c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R202" s="161" t="s">
        <v>233</v>
      </c>
      <c r="AT202" s="161" t="s">
        <v>229</v>
      </c>
      <c r="AU202" s="161" t="s">
        <v>83</v>
      </c>
      <c r="AY202" s="14" t="s">
        <v>226</v>
      </c>
      <c r="BE202" s="162">
        <f>IF(N202="základná",J202,0)</f>
        <v>0</v>
      </c>
      <c r="BF202" s="162">
        <f>IF(N202="znížená",J202,0)</f>
        <v>12.78</v>
      </c>
      <c r="BG202" s="162">
        <f>IF(N202="zákl. prenesená",J202,0)</f>
        <v>0</v>
      </c>
      <c r="BH202" s="162">
        <f>IF(N202="zníž. prenesená",J202,0)</f>
        <v>0</v>
      </c>
      <c r="BI202" s="162">
        <f>IF(N202="nulová",J202,0)</f>
        <v>0</v>
      </c>
      <c r="BJ202" s="14" t="s">
        <v>83</v>
      </c>
      <c r="BK202" s="162">
        <f>ROUND(I202*H202,2)</f>
        <v>12.78</v>
      </c>
      <c r="BL202" s="14" t="s">
        <v>233</v>
      </c>
      <c r="BM202" s="161" t="s">
        <v>477</v>
      </c>
    </row>
    <row r="203" spans="1:65" s="2" customFormat="1" ht="16.5" customHeight="1">
      <c r="A203" s="26"/>
      <c r="B203" s="149"/>
      <c r="C203" s="150" t="s">
        <v>319</v>
      </c>
      <c r="D203" s="150" t="s">
        <v>229</v>
      </c>
      <c r="E203" s="151" t="s">
        <v>466</v>
      </c>
      <c r="F203" s="152" t="s">
        <v>467</v>
      </c>
      <c r="G203" s="153" t="s">
        <v>232</v>
      </c>
      <c r="H203" s="154">
        <v>66.28</v>
      </c>
      <c r="I203" s="155">
        <v>2.93</v>
      </c>
      <c r="J203" s="155">
        <f>ROUND(I203*H203,2)</f>
        <v>194.2</v>
      </c>
      <c r="K203" s="156"/>
      <c r="L203" s="27"/>
      <c r="M203" s="157" t="s">
        <v>1</v>
      </c>
      <c r="N203" s="158" t="s">
        <v>37</v>
      </c>
      <c r="O203" s="159">
        <v>0</v>
      </c>
      <c r="P203" s="159">
        <f>O203*H203</f>
        <v>0</v>
      </c>
      <c r="Q203" s="159">
        <v>0</v>
      </c>
      <c r="R203" s="159">
        <f>Q203*H203</f>
        <v>0</v>
      </c>
      <c r="S203" s="159">
        <v>0</v>
      </c>
      <c r="T203" s="160">
        <f>S203*H203</f>
        <v>0</v>
      </c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R203" s="161" t="s">
        <v>233</v>
      </c>
      <c r="AT203" s="161" t="s">
        <v>229</v>
      </c>
      <c r="AU203" s="161" t="s">
        <v>83</v>
      </c>
      <c r="AY203" s="14" t="s">
        <v>226</v>
      </c>
      <c r="BE203" s="162">
        <f>IF(N203="základná",J203,0)</f>
        <v>0</v>
      </c>
      <c r="BF203" s="162">
        <f>IF(N203="znížená",J203,0)</f>
        <v>194.2</v>
      </c>
      <c r="BG203" s="162">
        <f>IF(N203="zákl. prenesená",J203,0)</f>
        <v>0</v>
      </c>
      <c r="BH203" s="162">
        <f>IF(N203="zníž. prenesená",J203,0)</f>
        <v>0</v>
      </c>
      <c r="BI203" s="162">
        <f>IF(N203="nulová",J203,0)</f>
        <v>0</v>
      </c>
      <c r="BJ203" s="14" t="s">
        <v>83</v>
      </c>
      <c r="BK203" s="162">
        <f>ROUND(I203*H203,2)</f>
        <v>194.2</v>
      </c>
      <c r="BL203" s="14" t="s">
        <v>233</v>
      </c>
      <c r="BM203" s="161" t="s">
        <v>478</v>
      </c>
    </row>
    <row r="204" spans="1:65" s="2" customFormat="1" ht="16.5" customHeight="1">
      <c r="A204" s="26"/>
      <c r="B204" s="149"/>
      <c r="C204" s="150" t="s">
        <v>479</v>
      </c>
      <c r="D204" s="150" t="s">
        <v>229</v>
      </c>
      <c r="E204" s="151" t="s">
        <v>470</v>
      </c>
      <c r="F204" s="152" t="s">
        <v>471</v>
      </c>
      <c r="G204" s="153" t="s">
        <v>232</v>
      </c>
      <c r="H204" s="154">
        <v>45.96</v>
      </c>
      <c r="I204" s="155">
        <v>6.58</v>
      </c>
      <c r="J204" s="155">
        <f>ROUND(I204*H204,2)</f>
        <v>302.42</v>
      </c>
      <c r="K204" s="156"/>
      <c r="L204" s="27"/>
      <c r="M204" s="157" t="s">
        <v>1</v>
      </c>
      <c r="N204" s="158" t="s">
        <v>37</v>
      </c>
      <c r="O204" s="159">
        <v>0</v>
      </c>
      <c r="P204" s="159">
        <f>O204*H204</f>
        <v>0</v>
      </c>
      <c r="Q204" s="159">
        <v>0</v>
      </c>
      <c r="R204" s="159">
        <f>Q204*H204</f>
        <v>0</v>
      </c>
      <c r="S204" s="159">
        <v>0</v>
      </c>
      <c r="T204" s="160">
        <f>S204*H204</f>
        <v>0</v>
      </c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R204" s="161" t="s">
        <v>233</v>
      </c>
      <c r="AT204" s="161" t="s">
        <v>229</v>
      </c>
      <c r="AU204" s="161" t="s">
        <v>83</v>
      </c>
      <c r="AY204" s="14" t="s">
        <v>226</v>
      </c>
      <c r="BE204" s="162">
        <f>IF(N204="základná",J204,0)</f>
        <v>0</v>
      </c>
      <c r="BF204" s="162">
        <f>IF(N204="znížená",J204,0)</f>
        <v>302.42</v>
      </c>
      <c r="BG204" s="162">
        <f>IF(N204="zákl. prenesená",J204,0)</f>
        <v>0</v>
      </c>
      <c r="BH204" s="162">
        <f>IF(N204="zníž. prenesená",J204,0)</f>
        <v>0</v>
      </c>
      <c r="BI204" s="162">
        <f>IF(N204="nulová",J204,0)</f>
        <v>0</v>
      </c>
      <c r="BJ204" s="14" t="s">
        <v>83</v>
      </c>
      <c r="BK204" s="162">
        <f>ROUND(I204*H204,2)</f>
        <v>302.42</v>
      </c>
      <c r="BL204" s="14" t="s">
        <v>233</v>
      </c>
      <c r="BM204" s="161" t="s">
        <v>480</v>
      </c>
    </row>
    <row r="205" spans="1:65" s="12" customFormat="1" ht="22.9" customHeight="1">
      <c r="B205" s="137"/>
      <c r="D205" s="138" t="s">
        <v>70</v>
      </c>
      <c r="E205" s="147" t="s">
        <v>271</v>
      </c>
      <c r="F205" s="147" t="s">
        <v>272</v>
      </c>
      <c r="J205" s="148">
        <f>BK205</f>
        <v>1287.98</v>
      </c>
      <c r="L205" s="137"/>
      <c r="M205" s="141"/>
      <c r="N205" s="142"/>
      <c r="O205" s="142"/>
      <c r="P205" s="143">
        <f>SUM(P206:P209)</f>
        <v>0</v>
      </c>
      <c r="Q205" s="142"/>
      <c r="R205" s="143">
        <f>SUM(R206:R209)</f>
        <v>0</v>
      </c>
      <c r="S205" s="142"/>
      <c r="T205" s="144">
        <f>SUM(T206:T209)</f>
        <v>0</v>
      </c>
      <c r="AR205" s="138" t="s">
        <v>78</v>
      </c>
      <c r="AT205" s="145" t="s">
        <v>70</v>
      </c>
      <c r="AU205" s="145" t="s">
        <v>78</v>
      </c>
      <c r="AY205" s="138" t="s">
        <v>226</v>
      </c>
      <c r="BK205" s="146">
        <f>SUM(BK206:BK209)</f>
        <v>1287.98</v>
      </c>
    </row>
    <row r="206" spans="1:65" s="2" customFormat="1" ht="33" customHeight="1">
      <c r="A206" s="26"/>
      <c r="B206" s="149"/>
      <c r="C206" s="150" t="s">
        <v>324</v>
      </c>
      <c r="D206" s="150" t="s">
        <v>229</v>
      </c>
      <c r="E206" s="151" t="s">
        <v>274</v>
      </c>
      <c r="F206" s="152" t="s">
        <v>275</v>
      </c>
      <c r="G206" s="153" t="s">
        <v>238</v>
      </c>
      <c r="H206" s="154">
        <v>164.63</v>
      </c>
      <c r="I206" s="155">
        <v>1.1000000000000001</v>
      </c>
      <c r="J206" s="155">
        <f>ROUND(I206*H206,2)</f>
        <v>181.09</v>
      </c>
      <c r="K206" s="156"/>
      <c r="L206" s="27"/>
      <c r="M206" s="157" t="s">
        <v>1</v>
      </c>
      <c r="N206" s="158" t="s">
        <v>37</v>
      </c>
      <c r="O206" s="159">
        <v>0</v>
      </c>
      <c r="P206" s="159">
        <f>O206*H206</f>
        <v>0</v>
      </c>
      <c r="Q206" s="159">
        <v>0</v>
      </c>
      <c r="R206" s="159">
        <f>Q206*H206</f>
        <v>0</v>
      </c>
      <c r="S206" s="159">
        <v>0</v>
      </c>
      <c r="T206" s="160">
        <f>S206*H206</f>
        <v>0</v>
      </c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R206" s="161" t="s">
        <v>233</v>
      </c>
      <c r="AT206" s="161" t="s">
        <v>229</v>
      </c>
      <c r="AU206" s="161" t="s">
        <v>83</v>
      </c>
      <c r="AY206" s="14" t="s">
        <v>226</v>
      </c>
      <c r="BE206" s="162">
        <f>IF(N206="základná",J206,0)</f>
        <v>0</v>
      </c>
      <c r="BF206" s="162">
        <f>IF(N206="znížená",J206,0)</f>
        <v>181.09</v>
      </c>
      <c r="BG206" s="162">
        <f>IF(N206="zákl. prenesená",J206,0)</f>
        <v>0</v>
      </c>
      <c r="BH206" s="162">
        <f>IF(N206="zníž. prenesená",J206,0)</f>
        <v>0</v>
      </c>
      <c r="BI206" s="162">
        <f>IF(N206="nulová",J206,0)</f>
        <v>0</v>
      </c>
      <c r="BJ206" s="14" t="s">
        <v>83</v>
      </c>
      <c r="BK206" s="162">
        <f>ROUND(I206*H206,2)</f>
        <v>181.09</v>
      </c>
      <c r="BL206" s="14" t="s">
        <v>233</v>
      </c>
      <c r="BM206" s="161" t="s">
        <v>483</v>
      </c>
    </row>
    <row r="207" spans="1:65" s="2" customFormat="1" ht="44.25" customHeight="1">
      <c r="A207" s="26"/>
      <c r="B207" s="149"/>
      <c r="C207" s="150" t="s">
        <v>484</v>
      </c>
      <c r="D207" s="150" t="s">
        <v>229</v>
      </c>
      <c r="E207" s="151" t="s">
        <v>277</v>
      </c>
      <c r="F207" s="152" t="s">
        <v>278</v>
      </c>
      <c r="G207" s="153" t="s">
        <v>238</v>
      </c>
      <c r="H207" s="154">
        <v>329.26</v>
      </c>
      <c r="I207" s="155">
        <v>2.0499999999999998</v>
      </c>
      <c r="J207" s="155">
        <f>ROUND(I207*H207,2)</f>
        <v>674.98</v>
      </c>
      <c r="K207" s="156"/>
      <c r="L207" s="27"/>
      <c r="M207" s="157" t="s">
        <v>1</v>
      </c>
      <c r="N207" s="158" t="s">
        <v>37</v>
      </c>
      <c r="O207" s="159">
        <v>0</v>
      </c>
      <c r="P207" s="159">
        <f>O207*H207</f>
        <v>0</v>
      </c>
      <c r="Q207" s="159">
        <v>0</v>
      </c>
      <c r="R207" s="159">
        <f>Q207*H207</f>
        <v>0</v>
      </c>
      <c r="S207" s="159">
        <v>0</v>
      </c>
      <c r="T207" s="160">
        <f>S207*H207</f>
        <v>0</v>
      </c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R207" s="161" t="s">
        <v>233</v>
      </c>
      <c r="AT207" s="161" t="s">
        <v>229</v>
      </c>
      <c r="AU207" s="161" t="s">
        <v>83</v>
      </c>
      <c r="AY207" s="14" t="s">
        <v>226</v>
      </c>
      <c r="BE207" s="162">
        <f>IF(N207="základná",J207,0)</f>
        <v>0</v>
      </c>
      <c r="BF207" s="162">
        <f>IF(N207="znížená",J207,0)</f>
        <v>674.98</v>
      </c>
      <c r="BG207" s="162">
        <f>IF(N207="zákl. prenesená",J207,0)</f>
        <v>0</v>
      </c>
      <c r="BH207" s="162">
        <f>IF(N207="zníž. prenesená",J207,0)</f>
        <v>0</v>
      </c>
      <c r="BI207" s="162">
        <f>IF(N207="nulová",J207,0)</f>
        <v>0</v>
      </c>
      <c r="BJ207" s="14" t="s">
        <v>83</v>
      </c>
      <c r="BK207" s="162">
        <f>ROUND(I207*H207,2)</f>
        <v>674.98</v>
      </c>
      <c r="BL207" s="14" t="s">
        <v>233</v>
      </c>
      <c r="BM207" s="161" t="s">
        <v>485</v>
      </c>
    </row>
    <row r="208" spans="1:65" s="2" customFormat="1" ht="33" customHeight="1">
      <c r="A208" s="26"/>
      <c r="B208" s="149"/>
      <c r="C208" s="150" t="s">
        <v>330</v>
      </c>
      <c r="D208" s="150" t="s">
        <v>229</v>
      </c>
      <c r="E208" s="151" t="s">
        <v>281</v>
      </c>
      <c r="F208" s="152" t="s">
        <v>282</v>
      </c>
      <c r="G208" s="153" t="s">
        <v>238</v>
      </c>
      <c r="H208" s="154">
        <v>164.63</v>
      </c>
      <c r="I208" s="155">
        <v>1.1000000000000001</v>
      </c>
      <c r="J208" s="155">
        <f>ROUND(I208*H208,2)</f>
        <v>181.09</v>
      </c>
      <c r="K208" s="156"/>
      <c r="L208" s="27"/>
      <c r="M208" s="157" t="s">
        <v>1</v>
      </c>
      <c r="N208" s="158" t="s">
        <v>37</v>
      </c>
      <c r="O208" s="159">
        <v>0</v>
      </c>
      <c r="P208" s="159">
        <f>O208*H208</f>
        <v>0</v>
      </c>
      <c r="Q208" s="159">
        <v>0</v>
      </c>
      <c r="R208" s="159">
        <f>Q208*H208</f>
        <v>0</v>
      </c>
      <c r="S208" s="159">
        <v>0</v>
      </c>
      <c r="T208" s="160">
        <f>S208*H208</f>
        <v>0</v>
      </c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R208" s="161" t="s">
        <v>233</v>
      </c>
      <c r="AT208" s="161" t="s">
        <v>229</v>
      </c>
      <c r="AU208" s="161" t="s">
        <v>83</v>
      </c>
      <c r="AY208" s="14" t="s">
        <v>226</v>
      </c>
      <c r="BE208" s="162">
        <f>IF(N208="základná",J208,0)</f>
        <v>0</v>
      </c>
      <c r="BF208" s="162">
        <f>IF(N208="znížená",J208,0)</f>
        <v>181.09</v>
      </c>
      <c r="BG208" s="162">
        <f>IF(N208="zákl. prenesená",J208,0)</f>
        <v>0</v>
      </c>
      <c r="BH208" s="162">
        <f>IF(N208="zníž. prenesená",J208,0)</f>
        <v>0</v>
      </c>
      <c r="BI208" s="162">
        <f>IF(N208="nulová",J208,0)</f>
        <v>0</v>
      </c>
      <c r="BJ208" s="14" t="s">
        <v>83</v>
      </c>
      <c r="BK208" s="162">
        <f>ROUND(I208*H208,2)</f>
        <v>181.09</v>
      </c>
      <c r="BL208" s="14" t="s">
        <v>233</v>
      </c>
      <c r="BM208" s="161" t="s">
        <v>490</v>
      </c>
    </row>
    <row r="209" spans="1:65" s="2" customFormat="1" ht="24.2" customHeight="1">
      <c r="A209" s="26"/>
      <c r="B209" s="149"/>
      <c r="C209" s="150" t="s">
        <v>491</v>
      </c>
      <c r="D209" s="150" t="s">
        <v>229</v>
      </c>
      <c r="E209" s="151" t="s">
        <v>481</v>
      </c>
      <c r="F209" s="152" t="s">
        <v>482</v>
      </c>
      <c r="G209" s="153" t="s">
        <v>238</v>
      </c>
      <c r="H209" s="154">
        <v>78.38</v>
      </c>
      <c r="I209" s="155">
        <v>3.2</v>
      </c>
      <c r="J209" s="155">
        <f>ROUND(I209*H209,2)</f>
        <v>250.82</v>
      </c>
      <c r="K209" s="156"/>
      <c r="L209" s="27"/>
      <c r="M209" s="157" t="s">
        <v>1</v>
      </c>
      <c r="N209" s="158" t="s">
        <v>37</v>
      </c>
      <c r="O209" s="159">
        <v>0</v>
      </c>
      <c r="P209" s="159">
        <f>O209*H209</f>
        <v>0</v>
      </c>
      <c r="Q209" s="159">
        <v>0</v>
      </c>
      <c r="R209" s="159">
        <f>Q209*H209</f>
        <v>0</v>
      </c>
      <c r="S209" s="159">
        <v>0</v>
      </c>
      <c r="T209" s="160">
        <f>S209*H209</f>
        <v>0</v>
      </c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R209" s="161" t="s">
        <v>233</v>
      </c>
      <c r="AT209" s="161" t="s">
        <v>229</v>
      </c>
      <c r="AU209" s="161" t="s">
        <v>83</v>
      </c>
      <c r="AY209" s="14" t="s">
        <v>226</v>
      </c>
      <c r="BE209" s="162">
        <f>IF(N209="základná",J209,0)</f>
        <v>0</v>
      </c>
      <c r="BF209" s="162">
        <f>IF(N209="znížená",J209,0)</f>
        <v>250.82</v>
      </c>
      <c r="BG209" s="162">
        <f>IF(N209="zákl. prenesená",J209,0)</f>
        <v>0</v>
      </c>
      <c r="BH209" s="162">
        <f>IF(N209="zníž. prenesená",J209,0)</f>
        <v>0</v>
      </c>
      <c r="BI209" s="162">
        <f>IF(N209="nulová",J209,0)</f>
        <v>0</v>
      </c>
      <c r="BJ209" s="14" t="s">
        <v>83</v>
      </c>
      <c r="BK209" s="162">
        <f>ROUND(I209*H209,2)</f>
        <v>250.82</v>
      </c>
      <c r="BL209" s="14" t="s">
        <v>233</v>
      </c>
      <c r="BM209" s="161" t="s">
        <v>494</v>
      </c>
    </row>
    <row r="210" spans="1:65" s="12" customFormat="1" ht="22.9" customHeight="1">
      <c r="B210" s="137"/>
      <c r="D210" s="138" t="s">
        <v>70</v>
      </c>
      <c r="E210" s="147" t="s">
        <v>284</v>
      </c>
      <c r="F210" s="147" t="s">
        <v>285</v>
      </c>
      <c r="J210" s="148">
        <f>BK210</f>
        <v>3535.28</v>
      </c>
      <c r="L210" s="137"/>
      <c r="M210" s="141"/>
      <c r="N210" s="142"/>
      <c r="O210" s="142"/>
      <c r="P210" s="143">
        <f>P211</f>
        <v>0</v>
      </c>
      <c r="Q210" s="142"/>
      <c r="R210" s="143">
        <f>R211</f>
        <v>0</v>
      </c>
      <c r="S210" s="142"/>
      <c r="T210" s="144">
        <f>T211</f>
        <v>0</v>
      </c>
      <c r="AR210" s="138" t="s">
        <v>78</v>
      </c>
      <c r="AT210" s="145" t="s">
        <v>70</v>
      </c>
      <c r="AU210" s="145" t="s">
        <v>78</v>
      </c>
      <c r="AY210" s="138" t="s">
        <v>226</v>
      </c>
      <c r="BK210" s="146">
        <f>BK211</f>
        <v>3535.28</v>
      </c>
    </row>
    <row r="211" spans="1:65" s="2" customFormat="1" ht="24.2" customHeight="1">
      <c r="A211" s="26"/>
      <c r="B211" s="149"/>
      <c r="C211" s="150" t="s">
        <v>408</v>
      </c>
      <c r="D211" s="150" t="s">
        <v>229</v>
      </c>
      <c r="E211" s="151" t="s">
        <v>286</v>
      </c>
      <c r="F211" s="152" t="s">
        <v>287</v>
      </c>
      <c r="G211" s="153" t="s">
        <v>242</v>
      </c>
      <c r="H211" s="154">
        <v>124.045</v>
      </c>
      <c r="I211" s="155">
        <v>28.5</v>
      </c>
      <c r="J211" s="155">
        <f>ROUND(I211*H211,2)</f>
        <v>3535.28</v>
      </c>
      <c r="K211" s="156"/>
      <c r="L211" s="27"/>
      <c r="M211" s="157" t="s">
        <v>1</v>
      </c>
      <c r="N211" s="158" t="s">
        <v>37</v>
      </c>
      <c r="O211" s="159">
        <v>0</v>
      </c>
      <c r="P211" s="159">
        <f>O211*H211</f>
        <v>0</v>
      </c>
      <c r="Q211" s="159">
        <v>0</v>
      </c>
      <c r="R211" s="159">
        <f>Q211*H211</f>
        <v>0</v>
      </c>
      <c r="S211" s="159">
        <v>0</v>
      </c>
      <c r="T211" s="160">
        <f>S211*H211</f>
        <v>0</v>
      </c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R211" s="161" t="s">
        <v>233</v>
      </c>
      <c r="AT211" s="161" t="s">
        <v>229</v>
      </c>
      <c r="AU211" s="161" t="s">
        <v>83</v>
      </c>
      <c r="AY211" s="14" t="s">
        <v>226</v>
      </c>
      <c r="BE211" s="162">
        <f>IF(N211="základná",J211,0)</f>
        <v>0</v>
      </c>
      <c r="BF211" s="162">
        <f>IF(N211="znížená",J211,0)</f>
        <v>3535.28</v>
      </c>
      <c r="BG211" s="162">
        <f>IF(N211="zákl. prenesená",J211,0)</f>
        <v>0</v>
      </c>
      <c r="BH211" s="162">
        <f>IF(N211="zníž. prenesená",J211,0)</f>
        <v>0</v>
      </c>
      <c r="BI211" s="162">
        <f>IF(N211="nulová",J211,0)</f>
        <v>0</v>
      </c>
      <c r="BJ211" s="14" t="s">
        <v>83</v>
      </c>
      <c r="BK211" s="162">
        <f>ROUND(I211*H211,2)</f>
        <v>3535.28</v>
      </c>
      <c r="BL211" s="14" t="s">
        <v>233</v>
      </c>
      <c r="BM211" s="161" t="s">
        <v>497</v>
      </c>
    </row>
    <row r="212" spans="1:65" s="12" customFormat="1" ht="25.9" customHeight="1">
      <c r="B212" s="137"/>
      <c r="D212" s="138" t="s">
        <v>70</v>
      </c>
      <c r="E212" s="139" t="s">
        <v>289</v>
      </c>
      <c r="F212" s="139" t="s">
        <v>290</v>
      </c>
      <c r="J212" s="140">
        <f>BK212</f>
        <v>86469.870000000024</v>
      </c>
      <c r="L212" s="137"/>
      <c r="M212" s="141"/>
      <c r="N212" s="142"/>
      <c r="O212" s="142"/>
      <c r="P212" s="143">
        <f>P213+P220+P240+P250+P260+P266+P271+P288+P299+P306+P317+P325</f>
        <v>0</v>
      </c>
      <c r="Q212" s="142"/>
      <c r="R212" s="143">
        <f>R213+R220+R240+R250+R260+R266+R271+R288+R299+R306+R317+R325</f>
        <v>0</v>
      </c>
      <c r="S212" s="142"/>
      <c r="T212" s="144">
        <f>T213+T220+T240+T250+T260+T266+T271+T288+T299+T306+T317+T325</f>
        <v>0</v>
      </c>
      <c r="AR212" s="138" t="s">
        <v>83</v>
      </c>
      <c r="AT212" s="145" t="s">
        <v>70</v>
      </c>
      <c r="AU212" s="145" t="s">
        <v>71</v>
      </c>
      <c r="AY212" s="138" t="s">
        <v>226</v>
      </c>
      <c r="BK212" s="146">
        <f>BK213+BK220+BK240+BK250+BK260+BK266+BK271+BK288+BK299+BK306+BK317+BK325</f>
        <v>86469.870000000024</v>
      </c>
    </row>
    <row r="213" spans="1:65" s="12" customFormat="1" ht="22.9" customHeight="1">
      <c r="B213" s="137"/>
      <c r="D213" s="138" t="s">
        <v>70</v>
      </c>
      <c r="E213" s="147" t="s">
        <v>486</v>
      </c>
      <c r="F213" s="147" t="s">
        <v>487</v>
      </c>
      <c r="J213" s="148">
        <f>BK213</f>
        <v>696.06999999999994</v>
      </c>
      <c r="L213" s="137"/>
      <c r="M213" s="141"/>
      <c r="N213" s="142"/>
      <c r="O213" s="142"/>
      <c r="P213" s="143">
        <f>SUM(P214:P219)</f>
        <v>0</v>
      </c>
      <c r="Q213" s="142"/>
      <c r="R213" s="143">
        <f>SUM(R214:R219)</f>
        <v>0</v>
      </c>
      <c r="S213" s="142"/>
      <c r="T213" s="144">
        <f>SUM(T214:T219)</f>
        <v>0</v>
      </c>
      <c r="AR213" s="138" t="s">
        <v>83</v>
      </c>
      <c r="AT213" s="145" t="s">
        <v>70</v>
      </c>
      <c r="AU213" s="145" t="s">
        <v>78</v>
      </c>
      <c r="AY213" s="138" t="s">
        <v>226</v>
      </c>
      <c r="BK213" s="146">
        <f>SUM(BK214:BK219)</f>
        <v>696.06999999999994</v>
      </c>
    </row>
    <row r="214" spans="1:65" s="2" customFormat="1" ht="24.2" customHeight="1">
      <c r="A214" s="26"/>
      <c r="B214" s="149"/>
      <c r="C214" s="150" t="s">
        <v>500</v>
      </c>
      <c r="D214" s="150" t="s">
        <v>229</v>
      </c>
      <c r="E214" s="151" t="s">
        <v>1728</v>
      </c>
      <c r="F214" s="152" t="s">
        <v>1729</v>
      </c>
      <c r="G214" s="153" t="s">
        <v>238</v>
      </c>
      <c r="H214" s="154">
        <v>6.157</v>
      </c>
      <c r="I214" s="155">
        <v>3.77</v>
      </c>
      <c r="J214" s="155">
        <f t="shared" ref="J214:J219" si="40">ROUND(I214*H214,2)</f>
        <v>23.21</v>
      </c>
      <c r="K214" s="156"/>
      <c r="L214" s="27"/>
      <c r="M214" s="157" t="s">
        <v>1</v>
      </c>
      <c r="N214" s="158" t="s">
        <v>37</v>
      </c>
      <c r="O214" s="159">
        <v>0</v>
      </c>
      <c r="P214" s="159">
        <f t="shared" ref="P214:P219" si="41">O214*H214</f>
        <v>0</v>
      </c>
      <c r="Q214" s="159">
        <v>0</v>
      </c>
      <c r="R214" s="159">
        <f t="shared" ref="R214:R219" si="42">Q214*H214</f>
        <v>0</v>
      </c>
      <c r="S214" s="159">
        <v>0</v>
      </c>
      <c r="T214" s="160">
        <f t="shared" ref="T214:T219" si="43">S214*H214</f>
        <v>0</v>
      </c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R214" s="161" t="s">
        <v>257</v>
      </c>
      <c r="AT214" s="161" t="s">
        <v>229</v>
      </c>
      <c r="AU214" s="161" t="s">
        <v>83</v>
      </c>
      <c r="AY214" s="14" t="s">
        <v>226</v>
      </c>
      <c r="BE214" s="162">
        <f t="shared" ref="BE214:BE219" si="44">IF(N214="základná",J214,0)</f>
        <v>0</v>
      </c>
      <c r="BF214" s="162">
        <f t="shared" ref="BF214:BF219" si="45">IF(N214="znížená",J214,0)</f>
        <v>23.21</v>
      </c>
      <c r="BG214" s="162">
        <f t="shared" ref="BG214:BG219" si="46">IF(N214="zákl. prenesená",J214,0)</f>
        <v>0</v>
      </c>
      <c r="BH214" s="162">
        <f t="shared" ref="BH214:BH219" si="47">IF(N214="zníž. prenesená",J214,0)</f>
        <v>0</v>
      </c>
      <c r="BI214" s="162">
        <f t="shared" ref="BI214:BI219" si="48">IF(N214="nulová",J214,0)</f>
        <v>0</v>
      </c>
      <c r="BJ214" s="14" t="s">
        <v>83</v>
      </c>
      <c r="BK214" s="162">
        <f t="shared" ref="BK214:BK219" si="49">ROUND(I214*H214,2)</f>
        <v>23.21</v>
      </c>
      <c r="BL214" s="14" t="s">
        <v>257</v>
      </c>
      <c r="BM214" s="161" t="s">
        <v>503</v>
      </c>
    </row>
    <row r="215" spans="1:65" s="2" customFormat="1" ht="24.2" customHeight="1">
      <c r="A215" s="26"/>
      <c r="B215" s="149"/>
      <c r="C215" s="167" t="s">
        <v>412</v>
      </c>
      <c r="D215" s="167" t="s">
        <v>362</v>
      </c>
      <c r="E215" s="168" t="s">
        <v>1730</v>
      </c>
      <c r="F215" s="169" t="s">
        <v>1731</v>
      </c>
      <c r="G215" s="170" t="s">
        <v>407</v>
      </c>
      <c r="H215" s="171">
        <v>17.239999999999998</v>
      </c>
      <c r="I215" s="172">
        <v>4.46</v>
      </c>
      <c r="J215" s="172">
        <f t="shared" si="40"/>
        <v>76.89</v>
      </c>
      <c r="K215" s="173"/>
      <c r="L215" s="174"/>
      <c r="M215" s="175" t="s">
        <v>1</v>
      </c>
      <c r="N215" s="176" t="s">
        <v>37</v>
      </c>
      <c r="O215" s="159">
        <v>0</v>
      </c>
      <c r="P215" s="159">
        <f t="shared" si="41"/>
        <v>0</v>
      </c>
      <c r="Q215" s="159">
        <v>0</v>
      </c>
      <c r="R215" s="159">
        <f t="shared" si="42"/>
        <v>0</v>
      </c>
      <c r="S215" s="159">
        <v>0</v>
      </c>
      <c r="T215" s="160">
        <f t="shared" si="43"/>
        <v>0</v>
      </c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R215" s="161" t="s">
        <v>288</v>
      </c>
      <c r="AT215" s="161" t="s">
        <v>362</v>
      </c>
      <c r="AU215" s="161" t="s">
        <v>83</v>
      </c>
      <c r="AY215" s="14" t="s">
        <v>226</v>
      </c>
      <c r="BE215" s="162">
        <f t="shared" si="44"/>
        <v>0</v>
      </c>
      <c r="BF215" s="162">
        <f t="shared" si="45"/>
        <v>76.89</v>
      </c>
      <c r="BG215" s="162">
        <f t="shared" si="46"/>
        <v>0</v>
      </c>
      <c r="BH215" s="162">
        <f t="shared" si="47"/>
        <v>0</v>
      </c>
      <c r="BI215" s="162">
        <f t="shared" si="48"/>
        <v>0</v>
      </c>
      <c r="BJ215" s="14" t="s">
        <v>83</v>
      </c>
      <c r="BK215" s="162">
        <f t="shared" si="49"/>
        <v>76.89</v>
      </c>
      <c r="BL215" s="14" t="s">
        <v>257</v>
      </c>
      <c r="BM215" s="161" t="s">
        <v>506</v>
      </c>
    </row>
    <row r="216" spans="1:65" s="2" customFormat="1" ht="24.2" customHeight="1">
      <c r="A216" s="26"/>
      <c r="B216" s="149"/>
      <c r="C216" s="167" t="s">
        <v>507</v>
      </c>
      <c r="D216" s="167" t="s">
        <v>362</v>
      </c>
      <c r="E216" s="168" t="s">
        <v>1732</v>
      </c>
      <c r="F216" s="169" t="s">
        <v>1733</v>
      </c>
      <c r="G216" s="170" t="s">
        <v>232</v>
      </c>
      <c r="H216" s="171">
        <v>9.17</v>
      </c>
      <c r="I216" s="172">
        <v>1.9</v>
      </c>
      <c r="J216" s="172">
        <f t="shared" si="40"/>
        <v>17.420000000000002</v>
      </c>
      <c r="K216" s="173"/>
      <c r="L216" s="174"/>
      <c r="M216" s="175" t="s">
        <v>1</v>
      </c>
      <c r="N216" s="176" t="s">
        <v>37</v>
      </c>
      <c r="O216" s="159">
        <v>0</v>
      </c>
      <c r="P216" s="159">
        <f t="shared" si="41"/>
        <v>0</v>
      </c>
      <c r="Q216" s="159">
        <v>0</v>
      </c>
      <c r="R216" s="159">
        <f t="shared" si="42"/>
        <v>0</v>
      </c>
      <c r="S216" s="159">
        <v>0</v>
      </c>
      <c r="T216" s="160">
        <f t="shared" si="43"/>
        <v>0</v>
      </c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R216" s="161" t="s">
        <v>288</v>
      </c>
      <c r="AT216" s="161" t="s">
        <v>362</v>
      </c>
      <c r="AU216" s="161" t="s">
        <v>83</v>
      </c>
      <c r="AY216" s="14" t="s">
        <v>226</v>
      </c>
      <c r="BE216" s="162">
        <f t="shared" si="44"/>
        <v>0</v>
      </c>
      <c r="BF216" s="162">
        <f t="shared" si="45"/>
        <v>17.420000000000002</v>
      </c>
      <c r="BG216" s="162">
        <f t="shared" si="46"/>
        <v>0</v>
      </c>
      <c r="BH216" s="162">
        <f t="shared" si="47"/>
        <v>0</v>
      </c>
      <c r="BI216" s="162">
        <f t="shared" si="48"/>
        <v>0</v>
      </c>
      <c r="BJ216" s="14" t="s">
        <v>83</v>
      </c>
      <c r="BK216" s="162">
        <f t="shared" si="49"/>
        <v>17.420000000000002</v>
      </c>
      <c r="BL216" s="14" t="s">
        <v>257</v>
      </c>
      <c r="BM216" s="161" t="s">
        <v>510</v>
      </c>
    </row>
    <row r="217" spans="1:65" s="2" customFormat="1" ht="24.2" customHeight="1">
      <c r="A217" s="26"/>
      <c r="B217" s="149"/>
      <c r="C217" s="150" t="s">
        <v>415</v>
      </c>
      <c r="D217" s="150" t="s">
        <v>229</v>
      </c>
      <c r="E217" s="151" t="s">
        <v>488</v>
      </c>
      <c r="F217" s="152" t="s">
        <v>489</v>
      </c>
      <c r="G217" s="153" t="s">
        <v>238</v>
      </c>
      <c r="H217" s="154">
        <v>10</v>
      </c>
      <c r="I217" s="155">
        <v>8.1</v>
      </c>
      <c r="J217" s="155">
        <f t="shared" si="40"/>
        <v>81</v>
      </c>
      <c r="K217" s="156"/>
      <c r="L217" s="27"/>
      <c r="M217" s="157" t="s">
        <v>1</v>
      </c>
      <c r="N217" s="158" t="s">
        <v>37</v>
      </c>
      <c r="O217" s="159">
        <v>0</v>
      </c>
      <c r="P217" s="159">
        <f t="shared" si="41"/>
        <v>0</v>
      </c>
      <c r="Q217" s="159">
        <v>0</v>
      </c>
      <c r="R217" s="159">
        <f t="shared" si="42"/>
        <v>0</v>
      </c>
      <c r="S217" s="159">
        <v>0</v>
      </c>
      <c r="T217" s="160">
        <f t="shared" si="43"/>
        <v>0</v>
      </c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R217" s="161" t="s">
        <v>257</v>
      </c>
      <c r="AT217" s="161" t="s">
        <v>229</v>
      </c>
      <c r="AU217" s="161" t="s">
        <v>83</v>
      </c>
      <c r="AY217" s="14" t="s">
        <v>226</v>
      </c>
      <c r="BE217" s="162">
        <f t="shared" si="44"/>
        <v>0</v>
      </c>
      <c r="BF217" s="162">
        <f t="shared" si="45"/>
        <v>81</v>
      </c>
      <c r="BG217" s="162">
        <f t="shared" si="46"/>
        <v>0</v>
      </c>
      <c r="BH217" s="162">
        <f t="shared" si="47"/>
        <v>0</v>
      </c>
      <c r="BI217" s="162">
        <f t="shared" si="48"/>
        <v>0</v>
      </c>
      <c r="BJ217" s="14" t="s">
        <v>83</v>
      </c>
      <c r="BK217" s="162">
        <f t="shared" si="49"/>
        <v>81</v>
      </c>
      <c r="BL217" s="14" t="s">
        <v>257</v>
      </c>
      <c r="BM217" s="161" t="s">
        <v>513</v>
      </c>
    </row>
    <row r="218" spans="1:65" s="2" customFormat="1" ht="24.2" customHeight="1">
      <c r="A218" s="26"/>
      <c r="B218" s="149"/>
      <c r="C218" s="150" t="s">
        <v>514</v>
      </c>
      <c r="D218" s="150" t="s">
        <v>229</v>
      </c>
      <c r="E218" s="151" t="s">
        <v>492</v>
      </c>
      <c r="F218" s="152" t="s">
        <v>493</v>
      </c>
      <c r="G218" s="153" t="s">
        <v>238</v>
      </c>
      <c r="H218" s="154">
        <v>50.625</v>
      </c>
      <c r="I218" s="155">
        <v>9.75</v>
      </c>
      <c r="J218" s="155">
        <f t="shared" si="40"/>
        <v>493.59</v>
      </c>
      <c r="K218" s="156"/>
      <c r="L218" s="27"/>
      <c r="M218" s="157" t="s">
        <v>1</v>
      </c>
      <c r="N218" s="158" t="s">
        <v>37</v>
      </c>
      <c r="O218" s="159">
        <v>0</v>
      </c>
      <c r="P218" s="159">
        <f t="shared" si="41"/>
        <v>0</v>
      </c>
      <c r="Q218" s="159">
        <v>0</v>
      </c>
      <c r="R218" s="159">
        <f t="shared" si="42"/>
        <v>0</v>
      </c>
      <c r="S218" s="159">
        <v>0</v>
      </c>
      <c r="T218" s="160">
        <f t="shared" si="43"/>
        <v>0</v>
      </c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R218" s="161" t="s">
        <v>257</v>
      </c>
      <c r="AT218" s="161" t="s">
        <v>229</v>
      </c>
      <c r="AU218" s="161" t="s">
        <v>83</v>
      </c>
      <c r="AY218" s="14" t="s">
        <v>226</v>
      </c>
      <c r="BE218" s="162">
        <f t="shared" si="44"/>
        <v>0</v>
      </c>
      <c r="BF218" s="162">
        <f t="shared" si="45"/>
        <v>493.59</v>
      </c>
      <c r="BG218" s="162">
        <f t="shared" si="46"/>
        <v>0</v>
      </c>
      <c r="BH218" s="162">
        <f t="shared" si="47"/>
        <v>0</v>
      </c>
      <c r="BI218" s="162">
        <f t="shared" si="48"/>
        <v>0</v>
      </c>
      <c r="BJ218" s="14" t="s">
        <v>83</v>
      </c>
      <c r="BK218" s="162">
        <f t="shared" si="49"/>
        <v>493.59</v>
      </c>
      <c r="BL218" s="14" t="s">
        <v>257</v>
      </c>
      <c r="BM218" s="161" t="s">
        <v>516</v>
      </c>
    </row>
    <row r="219" spans="1:65" s="2" customFormat="1" ht="24.2" customHeight="1">
      <c r="A219" s="26"/>
      <c r="B219" s="149"/>
      <c r="C219" s="150" t="s">
        <v>419</v>
      </c>
      <c r="D219" s="150" t="s">
        <v>229</v>
      </c>
      <c r="E219" s="151" t="s">
        <v>495</v>
      </c>
      <c r="F219" s="152" t="s">
        <v>496</v>
      </c>
      <c r="G219" s="153" t="s">
        <v>242</v>
      </c>
      <c r="H219" s="154">
        <v>0.121</v>
      </c>
      <c r="I219" s="155">
        <v>32.76</v>
      </c>
      <c r="J219" s="155">
        <f t="shared" si="40"/>
        <v>3.96</v>
      </c>
      <c r="K219" s="156"/>
      <c r="L219" s="27"/>
      <c r="M219" s="157" t="s">
        <v>1</v>
      </c>
      <c r="N219" s="158" t="s">
        <v>37</v>
      </c>
      <c r="O219" s="159">
        <v>0</v>
      </c>
      <c r="P219" s="159">
        <f t="shared" si="41"/>
        <v>0</v>
      </c>
      <c r="Q219" s="159">
        <v>0</v>
      </c>
      <c r="R219" s="159">
        <f t="shared" si="42"/>
        <v>0</v>
      </c>
      <c r="S219" s="159">
        <v>0</v>
      </c>
      <c r="T219" s="160">
        <f t="shared" si="43"/>
        <v>0</v>
      </c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R219" s="161" t="s">
        <v>257</v>
      </c>
      <c r="AT219" s="161" t="s">
        <v>229</v>
      </c>
      <c r="AU219" s="161" t="s">
        <v>83</v>
      </c>
      <c r="AY219" s="14" t="s">
        <v>226</v>
      </c>
      <c r="BE219" s="162">
        <f t="shared" si="44"/>
        <v>0</v>
      </c>
      <c r="BF219" s="162">
        <f t="shared" si="45"/>
        <v>3.96</v>
      </c>
      <c r="BG219" s="162">
        <f t="shared" si="46"/>
        <v>0</v>
      </c>
      <c r="BH219" s="162">
        <f t="shared" si="47"/>
        <v>0</v>
      </c>
      <c r="BI219" s="162">
        <f t="shared" si="48"/>
        <v>0</v>
      </c>
      <c r="BJ219" s="14" t="s">
        <v>83</v>
      </c>
      <c r="BK219" s="162">
        <f t="shared" si="49"/>
        <v>3.96</v>
      </c>
      <c r="BL219" s="14" t="s">
        <v>257</v>
      </c>
      <c r="BM219" s="161" t="s">
        <v>519</v>
      </c>
    </row>
    <row r="220" spans="1:65" s="12" customFormat="1" ht="22.9" customHeight="1">
      <c r="B220" s="137"/>
      <c r="D220" s="138" t="s">
        <v>70</v>
      </c>
      <c r="E220" s="147" t="s">
        <v>498</v>
      </c>
      <c r="F220" s="147" t="s">
        <v>499</v>
      </c>
      <c r="J220" s="148">
        <f>BK220</f>
        <v>6349.1</v>
      </c>
      <c r="L220" s="137"/>
      <c r="M220" s="141"/>
      <c r="N220" s="142"/>
      <c r="O220" s="142"/>
      <c r="P220" s="143">
        <f>SUM(P221:P239)</f>
        <v>0</v>
      </c>
      <c r="Q220" s="142"/>
      <c r="R220" s="143">
        <f>SUM(R221:R239)</f>
        <v>0</v>
      </c>
      <c r="S220" s="142"/>
      <c r="T220" s="144">
        <f>SUM(T221:T239)</f>
        <v>0</v>
      </c>
      <c r="AR220" s="138" t="s">
        <v>83</v>
      </c>
      <c r="AT220" s="145" t="s">
        <v>70</v>
      </c>
      <c r="AU220" s="145" t="s">
        <v>78</v>
      </c>
      <c r="AY220" s="138" t="s">
        <v>226</v>
      </c>
      <c r="BK220" s="146">
        <f>SUM(BK221:BK239)</f>
        <v>6349.1</v>
      </c>
    </row>
    <row r="221" spans="1:65" s="2" customFormat="1" ht="37.9" customHeight="1">
      <c r="A221" s="26"/>
      <c r="B221" s="149"/>
      <c r="C221" s="150" t="s">
        <v>520</v>
      </c>
      <c r="D221" s="150" t="s">
        <v>229</v>
      </c>
      <c r="E221" s="151" t="s">
        <v>501</v>
      </c>
      <c r="F221" s="152" t="s">
        <v>502</v>
      </c>
      <c r="G221" s="153" t="s">
        <v>238</v>
      </c>
      <c r="H221" s="154">
        <v>88.295000000000002</v>
      </c>
      <c r="I221" s="155">
        <v>10.33</v>
      </c>
      <c r="J221" s="155">
        <f t="shared" ref="J221:J239" si="50">ROUND(I221*H221,2)</f>
        <v>912.09</v>
      </c>
      <c r="K221" s="156"/>
      <c r="L221" s="27"/>
      <c r="M221" s="157" t="s">
        <v>1</v>
      </c>
      <c r="N221" s="158" t="s">
        <v>37</v>
      </c>
      <c r="O221" s="159">
        <v>0</v>
      </c>
      <c r="P221" s="159">
        <f t="shared" ref="P221:P239" si="51">O221*H221</f>
        <v>0</v>
      </c>
      <c r="Q221" s="159">
        <v>0</v>
      </c>
      <c r="R221" s="159">
        <f t="shared" ref="R221:R239" si="52">Q221*H221</f>
        <v>0</v>
      </c>
      <c r="S221" s="159">
        <v>0</v>
      </c>
      <c r="T221" s="160">
        <f t="shared" ref="T221:T239" si="53">S221*H221</f>
        <v>0</v>
      </c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R221" s="161" t="s">
        <v>257</v>
      </c>
      <c r="AT221" s="161" t="s">
        <v>229</v>
      </c>
      <c r="AU221" s="161" t="s">
        <v>83</v>
      </c>
      <c r="AY221" s="14" t="s">
        <v>226</v>
      </c>
      <c r="BE221" s="162">
        <f t="shared" ref="BE221:BE239" si="54">IF(N221="základná",J221,0)</f>
        <v>0</v>
      </c>
      <c r="BF221" s="162">
        <f t="shared" ref="BF221:BF239" si="55">IF(N221="znížená",J221,0)</f>
        <v>912.09</v>
      </c>
      <c r="BG221" s="162">
        <f t="shared" ref="BG221:BG239" si="56">IF(N221="zákl. prenesená",J221,0)</f>
        <v>0</v>
      </c>
      <c r="BH221" s="162">
        <f t="shared" ref="BH221:BH239" si="57">IF(N221="zníž. prenesená",J221,0)</f>
        <v>0</v>
      </c>
      <c r="BI221" s="162">
        <f t="shared" ref="BI221:BI239" si="58">IF(N221="nulová",J221,0)</f>
        <v>0</v>
      </c>
      <c r="BJ221" s="14" t="s">
        <v>83</v>
      </c>
      <c r="BK221" s="162">
        <f t="shared" ref="BK221:BK239" si="59">ROUND(I221*H221,2)</f>
        <v>912.09</v>
      </c>
      <c r="BL221" s="14" t="s">
        <v>257</v>
      </c>
      <c r="BM221" s="161" t="s">
        <v>523</v>
      </c>
    </row>
    <row r="222" spans="1:65" s="2" customFormat="1" ht="24.2" customHeight="1">
      <c r="A222" s="26"/>
      <c r="B222" s="149"/>
      <c r="C222" s="167" t="s">
        <v>424</v>
      </c>
      <c r="D222" s="167" t="s">
        <v>362</v>
      </c>
      <c r="E222" s="168" t="s">
        <v>504</v>
      </c>
      <c r="F222" s="169" t="s">
        <v>505</v>
      </c>
      <c r="G222" s="170" t="s">
        <v>238</v>
      </c>
      <c r="H222" s="171">
        <v>101.539</v>
      </c>
      <c r="I222" s="172">
        <v>9.98</v>
      </c>
      <c r="J222" s="172">
        <f t="shared" si="50"/>
        <v>1013.36</v>
      </c>
      <c r="K222" s="173"/>
      <c r="L222" s="174"/>
      <c r="M222" s="175" t="s">
        <v>1</v>
      </c>
      <c r="N222" s="176" t="s">
        <v>37</v>
      </c>
      <c r="O222" s="159">
        <v>0</v>
      </c>
      <c r="P222" s="159">
        <f t="shared" si="51"/>
        <v>0</v>
      </c>
      <c r="Q222" s="159">
        <v>0</v>
      </c>
      <c r="R222" s="159">
        <f t="shared" si="52"/>
        <v>0</v>
      </c>
      <c r="S222" s="159">
        <v>0</v>
      </c>
      <c r="T222" s="160">
        <f t="shared" si="53"/>
        <v>0</v>
      </c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R222" s="161" t="s">
        <v>288</v>
      </c>
      <c r="AT222" s="161" t="s">
        <v>362</v>
      </c>
      <c r="AU222" s="161" t="s">
        <v>83</v>
      </c>
      <c r="AY222" s="14" t="s">
        <v>226</v>
      </c>
      <c r="BE222" s="162">
        <f t="shared" si="54"/>
        <v>0</v>
      </c>
      <c r="BF222" s="162">
        <f t="shared" si="55"/>
        <v>1013.36</v>
      </c>
      <c r="BG222" s="162">
        <f t="shared" si="56"/>
        <v>0</v>
      </c>
      <c r="BH222" s="162">
        <f t="shared" si="57"/>
        <v>0</v>
      </c>
      <c r="BI222" s="162">
        <f t="shared" si="58"/>
        <v>0</v>
      </c>
      <c r="BJ222" s="14" t="s">
        <v>83</v>
      </c>
      <c r="BK222" s="162">
        <f t="shared" si="59"/>
        <v>1013.36</v>
      </c>
      <c r="BL222" s="14" t="s">
        <v>257</v>
      </c>
      <c r="BM222" s="161" t="s">
        <v>526</v>
      </c>
    </row>
    <row r="223" spans="1:65" s="2" customFormat="1" ht="24.2" customHeight="1">
      <c r="A223" s="26"/>
      <c r="B223" s="149"/>
      <c r="C223" s="167" t="s">
        <v>527</v>
      </c>
      <c r="D223" s="167" t="s">
        <v>362</v>
      </c>
      <c r="E223" s="168" t="s">
        <v>508</v>
      </c>
      <c r="F223" s="169" t="s">
        <v>509</v>
      </c>
      <c r="G223" s="170" t="s">
        <v>269</v>
      </c>
      <c r="H223" s="171">
        <v>277.24599999999998</v>
      </c>
      <c r="I223" s="172">
        <v>1.05</v>
      </c>
      <c r="J223" s="172">
        <f t="shared" si="50"/>
        <v>291.11</v>
      </c>
      <c r="K223" s="173"/>
      <c r="L223" s="174"/>
      <c r="M223" s="175" t="s">
        <v>1</v>
      </c>
      <c r="N223" s="176" t="s">
        <v>37</v>
      </c>
      <c r="O223" s="159">
        <v>0</v>
      </c>
      <c r="P223" s="159">
        <f t="shared" si="51"/>
        <v>0</v>
      </c>
      <c r="Q223" s="159">
        <v>0</v>
      </c>
      <c r="R223" s="159">
        <f t="shared" si="52"/>
        <v>0</v>
      </c>
      <c r="S223" s="159">
        <v>0</v>
      </c>
      <c r="T223" s="160">
        <f t="shared" si="53"/>
        <v>0</v>
      </c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R223" s="161" t="s">
        <v>288</v>
      </c>
      <c r="AT223" s="161" t="s">
        <v>362</v>
      </c>
      <c r="AU223" s="161" t="s">
        <v>83</v>
      </c>
      <c r="AY223" s="14" t="s">
        <v>226</v>
      </c>
      <c r="BE223" s="162">
        <f t="shared" si="54"/>
        <v>0</v>
      </c>
      <c r="BF223" s="162">
        <f t="shared" si="55"/>
        <v>291.11</v>
      </c>
      <c r="BG223" s="162">
        <f t="shared" si="56"/>
        <v>0</v>
      </c>
      <c r="BH223" s="162">
        <f t="shared" si="57"/>
        <v>0</v>
      </c>
      <c r="BI223" s="162">
        <f t="shared" si="58"/>
        <v>0</v>
      </c>
      <c r="BJ223" s="14" t="s">
        <v>83</v>
      </c>
      <c r="BK223" s="162">
        <f t="shared" si="59"/>
        <v>291.11</v>
      </c>
      <c r="BL223" s="14" t="s">
        <v>257</v>
      </c>
      <c r="BM223" s="161" t="s">
        <v>530</v>
      </c>
    </row>
    <row r="224" spans="1:65" s="2" customFormat="1" ht="44.25" customHeight="1">
      <c r="A224" s="26"/>
      <c r="B224" s="149"/>
      <c r="C224" s="150" t="s">
        <v>428</v>
      </c>
      <c r="D224" s="150" t="s">
        <v>229</v>
      </c>
      <c r="E224" s="151" t="s">
        <v>511</v>
      </c>
      <c r="F224" s="152" t="s">
        <v>512</v>
      </c>
      <c r="G224" s="153" t="s">
        <v>238</v>
      </c>
      <c r="H224" s="154">
        <v>22.35</v>
      </c>
      <c r="I224" s="155">
        <v>14.96</v>
      </c>
      <c r="J224" s="155">
        <f t="shared" si="50"/>
        <v>334.36</v>
      </c>
      <c r="K224" s="156"/>
      <c r="L224" s="27"/>
      <c r="M224" s="157" t="s">
        <v>1</v>
      </c>
      <c r="N224" s="158" t="s">
        <v>37</v>
      </c>
      <c r="O224" s="159">
        <v>0</v>
      </c>
      <c r="P224" s="159">
        <f t="shared" si="51"/>
        <v>0</v>
      </c>
      <c r="Q224" s="159">
        <v>0</v>
      </c>
      <c r="R224" s="159">
        <f t="shared" si="52"/>
        <v>0</v>
      </c>
      <c r="S224" s="159">
        <v>0</v>
      </c>
      <c r="T224" s="160">
        <f t="shared" si="53"/>
        <v>0</v>
      </c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R224" s="161" t="s">
        <v>257</v>
      </c>
      <c r="AT224" s="161" t="s">
        <v>229</v>
      </c>
      <c r="AU224" s="161" t="s">
        <v>83</v>
      </c>
      <c r="AY224" s="14" t="s">
        <v>226</v>
      </c>
      <c r="BE224" s="162">
        <f t="shared" si="54"/>
        <v>0</v>
      </c>
      <c r="BF224" s="162">
        <f t="shared" si="55"/>
        <v>334.36</v>
      </c>
      <c r="BG224" s="162">
        <f t="shared" si="56"/>
        <v>0</v>
      </c>
      <c r="BH224" s="162">
        <f t="shared" si="57"/>
        <v>0</v>
      </c>
      <c r="BI224" s="162">
        <f t="shared" si="58"/>
        <v>0</v>
      </c>
      <c r="BJ224" s="14" t="s">
        <v>83</v>
      </c>
      <c r="BK224" s="162">
        <f t="shared" si="59"/>
        <v>334.36</v>
      </c>
      <c r="BL224" s="14" t="s">
        <v>257</v>
      </c>
      <c r="BM224" s="161" t="s">
        <v>533</v>
      </c>
    </row>
    <row r="225" spans="1:65" s="2" customFormat="1" ht="24.2" customHeight="1">
      <c r="A225" s="26"/>
      <c r="B225" s="149"/>
      <c r="C225" s="167" t="s">
        <v>534</v>
      </c>
      <c r="D225" s="167" t="s">
        <v>362</v>
      </c>
      <c r="E225" s="168" t="s">
        <v>515</v>
      </c>
      <c r="F225" s="169" t="s">
        <v>505</v>
      </c>
      <c r="G225" s="170" t="s">
        <v>238</v>
      </c>
      <c r="H225" s="171">
        <v>25.702999999999999</v>
      </c>
      <c r="I225" s="172">
        <v>9.98</v>
      </c>
      <c r="J225" s="172">
        <f t="shared" si="50"/>
        <v>256.52</v>
      </c>
      <c r="K225" s="173"/>
      <c r="L225" s="174"/>
      <c r="M225" s="175" t="s">
        <v>1</v>
      </c>
      <c r="N225" s="176" t="s">
        <v>37</v>
      </c>
      <c r="O225" s="159">
        <v>0</v>
      </c>
      <c r="P225" s="159">
        <f t="shared" si="51"/>
        <v>0</v>
      </c>
      <c r="Q225" s="159">
        <v>0</v>
      </c>
      <c r="R225" s="159">
        <f t="shared" si="52"/>
        <v>0</v>
      </c>
      <c r="S225" s="159">
        <v>0</v>
      </c>
      <c r="T225" s="160">
        <f t="shared" si="53"/>
        <v>0</v>
      </c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R225" s="161" t="s">
        <v>288</v>
      </c>
      <c r="AT225" s="161" t="s">
        <v>362</v>
      </c>
      <c r="AU225" s="161" t="s">
        <v>83</v>
      </c>
      <c r="AY225" s="14" t="s">
        <v>226</v>
      </c>
      <c r="BE225" s="162">
        <f t="shared" si="54"/>
        <v>0</v>
      </c>
      <c r="BF225" s="162">
        <f t="shared" si="55"/>
        <v>256.52</v>
      </c>
      <c r="BG225" s="162">
        <f t="shared" si="56"/>
        <v>0</v>
      </c>
      <c r="BH225" s="162">
        <f t="shared" si="57"/>
        <v>0</v>
      </c>
      <c r="BI225" s="162">
        <f t="shared" si="58"/>
        <v>0</v>
      </c>
      <c r="BJ225" s="14" t="s">
        <v>83</v>
      </c>
      <c r="BK225" s="162">
        <f t="shared" si="59"/>
        <v>256.52</v>
      </c>
      <c r="BL225" s="14" t="s">
        <v>257</v>
      </c>
      <c r="BM225" s="161" t="s">
        <v>537</v>
      </c>
    </row>
    <row r="226" spans="1:65" s="2" customFormat="1" ht="24.2" customHeight="1">
      <c r="A226" s="26"/>
      <c r="B226" s="149"/>
      <c r="C226" s="167" t="s">
        <v>431</v>
      </c>
      <c r="D226" s="167" t="s">
        <v>362</v>
      </c>
      <c r="E226" s="168" t="s">
        <v>517</v>
      </c>
      <c r="F226" s="169" t="s">
        <v>518</v>
      </c>
      <c r="G226" s="170" t="s">
        <v>269</v>
      </c>
      <c r="H226" s="171">
        <v>90.965000000000003</v>
      </c>
      <c r="I226" s="172">
        <v>0.94</v>
      </c>
      <c r="J226" s="172">
        <f t="shared" si="50"/>
        <v>85.51</v>
      </c>
      <c r="K226" s="173"/>
      <c r="L226" s="174"/>
      <c r="M226" s="175" t="s">
        <v>1</v>
      </c>
      <c r="N226" s="176" t="s">
        <v>37</v>
      </c>
      <c r="O226" s="159">
        <v>0</v>
      </c>
      <c r="P226" s="159">
        <f t="shared" si="51"/>
        <v>0</v>
      </c>
      <c r="Q226" s="159">
        <v>0</v>
      </c>
      <c r="R226" s="159">
        <f t="shared" si="52"/>
        <v>0</v>
      </c>
      <c r="S226" s="159">
        <v>0</v>
      </c>
      <c r="T226" s="160">
        <f t="shared" si="53"/>
        <v>0</v>
      </c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R226" s="161" t="s">
        <v>288</v>
      </c>
      <c r="AT226" s="161" t="s">
        <v>362</v>
      </c>
      <c r="AU226" s="161" t="s">
        <v>83</v>
      </c>
      <c r="AY226" s="14" t="s">
        <v>226</v>
      </c>
      <c r="BE226" s="162">
        <f t="shared" si="54"/>
        <v>0</v>
      </c>
      <c r="BF226" s="162">
        <f t="shared" si="55"/>
        <v>85.51</v>
      </c>
      <c r="BG226" s="162">
        <f t="shared" si="56"/>
        <v>0</v>
      </c>
      <c r="BH226" s="162">
        <f t="shared" si="57"/>
        <v>0</v>
      </c>
      <c r="BI226" s="162">
        <f t="shared" si="58"/>
        <v>0</v>
      </c>
      <c r="BJ226" s="14" t="s">
        <v>83</v>
      </c>
      <c r="BK226" s="162">
        <f t="shared" si="59"/>
        <v>85.51</v>
      </c>
      <c r="BL226" s="14" t="s">
        <v>257</v>
      </c>
      <c r="BM226" s="161" t="s">
        <v>540</v>
      </c>
    </row>
    <row r="227" spans="1:65" s="2" customFormat="1" ht="24.2" customHeight="1">
      <c r="A227" s="26"/>
      <c r="B227" s="149"/>
      <c r="C227" s="150" t="s">
        <v>541</v>
      </c>
      <c r="D227" s="150" t="s">
        <v>229</v>
      </c>
      <c r="E227" s="151" t="s">
        <v>521</v>
      </c>
      <c r="F227" s="152" t="s">
        <v>522</v>
      </c>
      <c r="G227" s="153" t="s">
        <v>269</v>
      </c>
      <c r="H227" s="154">
        <v>4</v>
      </c>
      <c r="I227" s="155">
        <v>39.58</v>
      </c>
      <c r="J227" s="155">
        <f t="shared" si="50"/>
        <v>158.32</v>
      </c>
      <c r="K227" s="156"/>
      <c r="L227" s="27"/>
      <c r="M227" s="157" t="s">
        <v>1</v>
      </c>
      <c r="N227" s="158" t="s">
        <v>37</v>
      </c>
      <c r="O227" s="159">
        <v>0</v>
      </c>
      <c r="P227" s="159">
        <f t="shared" si="51"/>
        <v>0</v>
      </c>
      <c r="Q227" s="159">
        <v>0</v>
      </c>
      <c r="R227" s="159">
        <f t="shared" si="52"/>
        <v>0</v>
      </c>
      <c r="S227" s="159">
        <v>0</v>
      </c>
      <c r="T227" s="160">
        <f t="shared" si="53"/>
        <v>0</v>
      </c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R227" s="161" t="s">
        <v>257</v>
      </c>
      <c r="AT227" s="161" t="s">
        <v>229</v>
      </c>
      <c r="AU227" s="161" t="s">
        <v>83</v>
      </c>
      <c r="AY227" s="14" t="s">
        <v>226</v>
      </c>
      <c r="BE227" s="162">
        <f t="shared" si="54"/>
        <v>0</v>
      </c>
      <c r="BF227" s="162">
        <f t="shared" si="55"/>
        <v>158.32</v>
      </c>
      <c r="BG227" s="162">
        <f t="shared" si="56"/>
        <v>0</v>
      </c>
      <c r="BH227" s="162">
        <f t="shared" si="57"/>
        <v>0</v>
      </c>
      <c r="BI227" s="162">
        <f t="shared" si="58"/>
        <v>0</v>
      </c>
      <c r="BJ227" s="14" t="s">
        <v>83</v>
      </c>
      <c r="BK227" s="162">
        <f t="shared" si="59"/>
        <v>158.32</v>
      </c>
      <c r="BL227" s="14" t="s">
        <v>257</v>
      </c>
      <c r="BM227" s="161" t="s">
        <v>544</v>
      </c>
    </row>
    <row r="228" spans="1:65" s="2" customFormat="1" ht="21.75" customHeight="1">
      <c r="A228" s="26"/>
      <c r="B228" s="149"/>
      <c r="C228" s="167" t="s">
        <v>435</v>
      </c>
      <c r="D228" s="167" t="s">
        <v>362</v>
      </c>
      <c r="E228" s="168" t="s">
        <v>524</v>
      </c>
      <c r="F228" s="169" t="s">
        <v>525</v>
      </c>
      <c r="G228" s="170" t="s">
        <v>269</v>
      </c>
      <c r="H228" s="171">
        <v>4</v>
      </c>
      <c r="I228" s="172">
        <v>71.930000000000007</v>
      </c>
      <c r="J228" s="172">
        <f t="shared" si="50"/>
        <v>287.72000000000003</v>
      </c>
      <c r="K228" s="173"/>
      <c r="L228" s="174"/>
      <c r="M228" s="175" t="s">
        <v>1</v>
      </c>
      <c r="N228" s="176" t="s">
        <v>37</v>
      </c>
      <c r="O228" s="159">
        <v>0</v>
      </c>
      <c r="P228" s="159">
        <f t="shared" si="51"/>
        <v>0</v>
      </c>
      <c r="Q228" s="159">
        <v>0</v>
      </c>
      <c r="R228" s="159">
        <f t="shared" si="52"/>
        <v>0</v>
      </c>
      <c r="S228" s="159">
        <v>0</v>
      </c>
      <c r="T228" s="160">
        <f t="shared" si="53"/>
        <v>0</v>
      </c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R228" s="161" t="s">
        <v>288</v>
      </c>
      <c r="AT228" s="161" t="s">
        <v>362</v>
      </c>
      <c r="AU228" s="161" t="s">
        <v>83</v>
      </c>
      <c r="AY228" s="14" t="s">
        <v>226</v>
      </c>
      <c r="BE228" s="162">
        <f t="shared" si="54"/>
        <v>0</v>
      </c>
      <c r="BF228" s="162">
        <f t="shared" si="55"/>
        <v>287.72000000000003</v>
      </c>
      <c r="BG228" s="162">
        <f t="shared" si="56"/>
        <v>0</v>
      </c>
      <c r="BH228" s="162">
        <f t="shared" si="57"/>
        <v>0</v>
      </c>
      <c r="BI228" s="162">
        <f t="shared" si="58"/>
        <v>0</v>
      </c>
      <c r="BJ228" s="14" t="s">
        <v>83</v>
      </c>
      <c r="BK228" s="162">
        <f t="shared" si="59"/>
        <v>287.72000000000003</v>
      </c>
      <c r="BL228" s="14" t="s">
        <v>257</v>
      </c>
      <c r="BM228" s="161" t="s">
        <v>547</v>
      </c>
    </row>
    <row r="229" spans="1:65" s="2" customFormat="1" ht="24.2" customHeight="1">
      <c r="A229" s="26"/>
      <c r="B229" s="149"/>
      <c r="C229" s="150" t="s">
        <v>548</v>
      </c>
      <c r="D229" s="150" t="s">
        <v>229</v>
      </c>
      <c r="E229" s="151" t="s">
        <v>528</v>
      </c>
      <c r="F229" s="152" t="s">
        <v>529</v>
      </c>
      <c r="G229" s="153" t="s">
        <v>269</v>
      </c>
      <c r="H229" s="154">
        <v>4</v>
      </c>
      <c r="I229" s="155">
        <v>8.5</v>
      </c>
      <c r="J229" s="155">
        <f t="shared" si="50"/>
        <v>34</v>
      </c>
      <c r="K229" s="156"/>
      <c r="L229" s="27"/>
      <c r="M229" s="157" t="s">
        <v>1</v>
      </c>
      <c r="N229" s="158" t="s">
        <v>37</v>
      </c>
      <c r="O229" s="159">
        <v>0</v>
      </c>
      <c r="P229" s="159">
        <f t="shared" si="51"/>
        <v>0</v>
      </c>
      <c r="Q229" s="159">
        <v>0</v>
      </c>
      <c r="R229" s="159">
        <f t="shared" si="52"/>
        <v>0</v>
      </c>
      <c r="S229" s="159">
        <v>0</v>
      </c>
      <c r="T229" s="160">
        <f t="shared" si="53"/>
        <v>0</v>
      </c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R229" s="161" t="s">
        <v>257</v>
      </c>
      <c r="AT229" s="161" t="s">
        <v>229</v>
      </c>
      <c r="AU229" s="161" t="s">
        <v>83</v>
      </c>
      <c r="AY229" s="14" t="s">
        <v>226</v>
      </c>
      <c r="BE229" s="162">
        <f t="shared" si="54"/>
        <v>0</v>
      </c>
      <c r="BF229" s="162">
        <f t="shared" si="55"/>
        <v>34</v>
      </c>
      <c r="BG229" s="162">
        <f t="shared" si="56"/>
        <v>0</v>
      </c>
      <c r="BH229" s="162">
        <f t="shared" si="57"/>
        <v>0</v>
      </c>
      <c r="BI229" s="162">
        <f t="shared" si="58"/>
        <v>0</v>
      </c>
      <c r="BJ229" s="14" t="s">
        <v>83</v>
      </c>
      <c r="BK229" s="162">
        <f t="shared" si="59"/>
        <v>34</v>
      </c>
      <c r="BL229" s="14" t="s">
        <v>257</v>
      </c>
      <c r="BM229" s="161" t="s">
        <v>551</v>
      </c>
    </row>
    <row r="230" spans="1:65" s="2" customFormat="1" ht="33" customHeight="1">
      <c r="A230" s="26"/>
      <c r="B230" s="149"/>
      <c r="C230" s="150" t="s">
        <v>438</v>
      </c>
      <c r="D230" s="150" t="s">
        <v>229</v>
      </c>
      <c r="E230" s="151" t="s">
        <v>531</v>
      </c>
      <c r="F230" s="152" t="s">
        <v>532</v>
      </c>
      <c r="G230" s="153" t="s">
        <v>232</v>
      </c>
      <c r="H230" s="154">
        <v>46.472999999999999</v>
      </c>
      <c r="I230" s="155">
        <v>19.43</v>
      </c>
      <c r="J230" s="155">
        <f t="shared" si="50"/>
        <v>902.97</v>
      </c>
      <c r="K230" s="156"/>
      <c r="L230" s="27"/>
      <c r="M230" s="157" t="s">
        <v>1</v>
      </c>
      <c r="N230" s="158" t="s">
        <v>37</v>
      </c>
      <c r="O230" s="159">
        <v>0</v>
      </c>
      <c r="P230" s="159">
        <f t="shared" si="51"/>
        <v>0</v>
      </c>
      <c r="Q230" s="159">
        <v>0</v>
      </c>
      <c r="R230" s="159">
        <f t="shared" si="52"/>
        <v>0</v>
      </c>
      <c r="S230" s="159">
        <v>0</v>
      </c>
      <c r="T230" s="160">
        <f t="shared" si="53"/>
        <v>0</v>
      </c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R230" s="161" t="s">
        <v>257</v>
      </c>
      <c r="AT230" s="161" t="s">
        <v>229</v>
      </c>
      <c r="AU230" s="161" t="s">
        <v>83</v>
      </c>
      <c r="AY230" s="14" t="s">
        <v>226</v>
      </c>
      <c r="BE230" s="162">
        <f t="shared" si="54"/>
        <v>0</v>
      </c>
      <c r="BF230" s="162">
        <f t="shared" si="55"/>
        <v>902.97</v>
      </c>
      <c r="BG230" s="162">
        <f t="shared" si="56"/>
        <v>0</v>
      </c>
      <c r="BH230" s="162">
        <f t="shared" si="57"/>
        <v>0</v>
      </c>
      <c r="BI230" s="162">
        <f t="shared" si="58"/>
        <v>0</v>
      </c>
      <c r="BJ230" s="14" t="s">
        <v>83</v>
      </c>
      <c r="BK230" s="162">
        <f t="shared" si="59"/>
        <v>902.97</v>
      </c>
      <c r="BL230" s="14" t="s">
        <v>257</v>
      </c>
      <c r="BM230" s="161" t="s">
        <v>554</v>
      </c>
    </row>
    <row r="231" spans="1:65" s="2" customFormat="1" ht="21.75" customHeight="1">
      <c r="A231" s="26"/>
      <c r="B231" s="149"/>
      <c r="C231" s="167" t="s">
        <v>555</v>
      </c>
      <c r="D231" s="167" t="s">
        <v>362</v>
      </c>
      <c r="E231" s="168" t="s">
        <v>535</v>
      </c>
      <c r="F231" s="169" t="s">
        <v>536</v>
      </c>
      <c r="G231" s="170" t="s">
        <v>269</v>
      </c>
      <c r="H231" s="171">
        <v>371.78399999999999</v>
      </c>
      <c r="I231" s="172">
        <v>0.99</v>
      </c>
      <c r="J231" s="172">
        <f t="shared" si="50"/>
        <v>368.07</v>
      </c>
      <c r="K231" s="173"/>
      <c r="L231" s="174"/>
      <c r="M231" s="175" t="s">
        <v>1</v>
      </c>
      <c r="N231" s="176" t="s">
        <v>37</v>
      </c>
      <c r="O231" s="159">
        <v>0</v>
      </c>
      <c r="P231" s="159">
        <f t="shared" si="51"/>
        <v>0</v>
      </c>
      <c r="Q231" s="159">
        <v>0</v>
      </c>
      <c r="R231" s="159">
        <f t="shared" si="52"/>
        <v>0</v>
      </c>
      <c r="S231" s="159">
        <v>0</v>
      </c>
      <c r="T231" s="160">
        <f t="shared" si="53"/>
        <v>0</v>
      </c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R231" s="161" t="s">
        <v>288</v>
      </c>
      <c r="AT231" s="161" t="s">
        <v>362</v>
      </c>
      <c r="AU231" s="161" t="s">
        <v>83</v>
      </c>
      <c r="AY231" s="14" t="s">
        <v>226</v>
      </c>
      <c r="BE231" s="162">
        <f t="shared" si="54"/>
        <v>0</v>
      </c>
      <c r="BF231" s="162">
        <f t="shared" si="55"/>
        <v>368.07</v>
      </c>
      <c r="BG231" s="162">
        <f t="shared" si="56"/>
        <v>0</v>
      </c>
      <c r="BH231" s="162">
        <f t="shared" si="57"/>
        <v>0</v>
      </c>
      <c r="BI231" s="162">
        <f t="shared" si="58"/>
        <v>0</v>
      </c>
      <c r="BJ231" s="14" t="s">
        <v>83</v>
      </c>
      <c r="BK231" s="162">
        <f t="shared" si="59"/>
        <v>368.07</v>
      </c>
      <c r="BL231" s="14" t="s">
        <v>257</v>
      </c>
      <c r="BM231" s="161" t="s">
        <v>558</v>
      </c>
    </row>
    <row r="232" spans="1:65" s="2" customFormat="1" ht="24.2" customHeight="1">
      <c r="A232" s="26"/>
      <c r="B232" s="149"/>
      <c r="C232" s="150" t="s">
        <v>444</v>
      </c>
      <c r="D232" s="150" t="s">
        <v>229</v>
      </c>
      <c r="E232" s="151" t="s">
        <v>538</v>
      </c>
      <c r="F232" s="152" t="s">
        <v>539</v>
      </c>
      <c r="G232" s="153" t="s">
        <v>238</v>
      </c>
      <c r="H232" s="154">
        <v>110.645</v>
      </c>
      <c r="I232" s="155">
        <v>0.66</v>
      </c>
      <c r="J232" s="155">
        <f t="shared" si="50"/>
        <v>73.03</v>
      </c>
      <c r="K232" s="156"/>
      <c r="L232" s="27"/>
      <c r="M232" s="157" t="s">
        <v>1</v>
      </c>
      <c r="N232" s="158" t="s">
        <v>37</v>
      </c>
      <c r="O232" s="159">
        <v>0</v>
      </c>
      <c r="P232" s="159">
        <f t="shared" si="51"/>
        <v>0</v>
      </c>
      <c r="Q232" s="159">
        <v>0</v>
      </c>
      <c r="R232" s="159">
        <f t="shared" si="52"/>
        <v>0</v>
      </c>
      <c r="S232" s="159">
        <v>0</v>
      </c>
      <c r="T232" s="160">
        <f t="shared" si="53"/>
        <v>0</v>
      </c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R232" s="161" t="s">
        <v>257</v>
      </c>
      <c r="AT232" s="161" t="s">
        <v>229</v>
      </c>
      <c r="AU232" s="161" t="s">
        <v>83</v>
      </c>
      <c r="AY232" s="14" t="s">
        <v>226</v>
      </c>
      <c r="BE232" s="162">
        <f t="shared" si="54"/>
        <v>0</v>
      </c>
      <c r="BF232" s="162">
        <f t="shared" si="55"/>
        <v>73.03</v>
      </c>
      <c r="BG232" s="162">
        <f t="shared" si="56"/>
        <v>0</v>
      </c>
      <c r="BH232" s="162">
        <f t="shared" si="57"/>
        <v>0</v>
      </c>
      <c r="BI232" s="162">
        <f t="shared" si="58"/>
        <v>0</v>
      </c>
      <c r="BJ232" s="14" t="s">
        <v>83</v>
      </c>
      <c r="BK232" s="162">
        <f t="shared" si="59"/>
        <v>73.03</v>
      </c>
      <c r="BL232" s="14" t="s">
        <v>257</v>
      </c>
      <c r="BM232" s="161" t="s">
        <v>561</v>
      </c>
    </row>
    <row r="233" spans="1:65" s="2" customFormat="1" ht="16.5" customHeight="1">
      <c r="A233" s="26"/>
      <c r="B233" s="149"/>
      <c r="C233" s="167" t="s">
        <v>562</v>
      </c>
      <c r="D233" s="167" t="s">
        <v>362</v>
      </c>
      <c r="E233" s="168" t="s">
        <v>542</v>
      </c>
      <c r="F233" s="169" t="s">
        <v>543</v>
      </c>
      <c r="G233" s="170" t="s">
        <v>238</v>
      </c>
      <c r="H233" s="171">
        <v>121.71</v>
      </c>
      <c r="I233" s="172">
        <v>1.46</v>
      </c>
      <c r="J233" s="172">
        <f t="shared" si="50"/>
        <v>177.7</v>
      </c>
      <c r="K233" s="173"/>
      <c r="L233" s="174"/>
      <c r="M233" s="175" t="s">
        <v>1</v>
      </c>
      <c r="N233" s="176" t="s">
        <v>37</v>
      </c>
      <c r="O233" s="159">
        <v>0</v>
      </c>
      <c r="P233" s="159">
        <f t="shared" si="51"/>
        <v>0</v>
      </c>
      <c r="Q233" s="159">
        <v>0</v>
      </c>
      <c r="R233" s="159">
        <f t="shared" si="52"/>
        <v>0</v>
      </c>
      <c r="S233" s="159">
        <v>0</v>
      </c>
      <c r="T233" s="160">
        <f t="shared" si="53"/>
        <v>0</v>
      </c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R233" s="161" t="s">
        <v>288</v>
      </c>
      <c r="AT233" s="161" t="s">
        <v>362</v>
      </c>
      <c r="AU233" s="161" t="s">
        <v>83</v>
      </c>
      <c r="AY233" s="14" t="s">
        <v>226</v>
      </c>
      <c r="BE233" s="162">
        <f t="shared" si="54"/>
        <v>0</v>
      </c>
      <c r="BF233" s="162">
        <f t="shared" si="55"/>
        <v>177.7</v>
      </c>
      <c r="BG233" s="162">
        <f t="shared" si="56"/>
        <v>0</v>
      </c>
      <c r="BH233" s="162">
        <f t="shared" si="57"/>
        <v>0</v>
      </c>
      <c r="BI233" s="162">
        <f t="shared" si="58"/>
        <v>0</v>
      </c>
      <c r="BJ233" s="14" t="s">
        <v>83</v>
      </c>
      <c r="BK233" s="162">
        <f t="shared" si="59"/>
        <v>177.7</v>
      </c>
      <c r="BL233" s="14" t="s">
        <v>257</v>
      </c>
      <c r="BM233" s="161" t="s">
        <v>565</v>
      </c>
    </row>
    <row r="234" spans="1:65" s="2" customFormat="1" ht="24.2" customHeight="1">
      <c r="A234" s="26"/>
      <c r="B234" s="149"/>
      <c r="C234" s="150" t="s">
        <v>447</v>
      </c>
      <c r="D234" s="150" t="s">
        <v>229</v>
      </c>
      <c r="E234" s="151" t="s">
        <v>545</v>
      </c>
      <c r="F234" s="152" t="s">
        <v>546</v>
      </c>
      <c r="G234" s="153" t="s">
        <v>238</v>
      </c>
      <c r="H234" s="154">
        <v>110.645</v>
      </c>
      <c r="I234" s="155">
        <v>0.66</v>
      </c>
      <c r="J234" s="155">
        <f t="shared" si="50"/>
        <v>73.03</v>
      </c>
      <c r="K234" s="156"/>
      <c r="L234" s="27"/>
      <c r="M234" s="157" t="s">
        <v>1</v>
      </c>
      <c r="N234" s="158" t="s">
        <v>37</v>
      </c>
      <c r="O234" s="159">
        <v>0</v>
      </c>
      <c r="P234" s="159">
        <f t="shared" si="51"/>
        <v>0</v>
      </c>
      <c r="Q234" s="159">
        <v>0</v>
      </c>
      <c r="R234" s="159">
        <f t="shared" si="52"/>
        <v>0</v>
      </c>
      <c r="S234" s="159">
        <v>0</v>
      </c>
      <c r="T234" s="160">
        <f t="shared" si="53"/>
        <v>0</v>
      </c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R234" s="161" t="s">
        <v>257</v>
      </c>
      <c r="AT234" s="161" t="s">
        <v>229</v>
      </c>
      <c r="AU234" s="161" t="s">
        <v>83</v>
      </c>
      <c r="AY234" s="14" t="s">
        <v>226</v>
      </c>
      <c r="BE234" s="162">
        <f t="shared" si="54"/>
        <v>0</v>
      </c>
      <c r="BF234" s="162">
        <f t="shared" si="55"/>
        <v>73.03</v>
      </c>
      <c r="BG234" s="162">
        <f t="shared" si="56"/>
        <v>0</v>
      </c>
      <c r="BH234" s="162">
        <f t="shared" si="57"/>
        <v>0</v>
      </c>
      <c r="BI234" s="162">
        <f t="shared" si="58"/>
        <v>0</v>
      </c>
      <c r="BJ234" s="14" t="s">
        <v>83</v>
      </c>
      <c r="BK234" s="162">
        <f t="shared" si="59"/>
        <v>73.03</v>
      </c>
      <c r="BL234" s="14" t="s">
        <v>257</v>
      </c>
      <c r="BM234" s="161" t="s">
        <v>570</v>
      </c>
    </row>
    <row r="235" spans="1:65" s="2" customFormat="1" ht="24.2" customHeight="1">
      <c r="A235" s="26"/>
      <c r="B235" s="149"/>
      <c r="C235" s="167" t="s">
        <v>571</v>
      </c>
      <c r="D235" s="167" t="s">
        <v>362</v>
      </c>
      <c r="E235" s="168" t="s">
        <v>549</v>
      </c>
      <c r="F235" s="169" t="s">
        <v>550</v>
      </c>
      <c r="G235" s="170" t="s">
        <v>238</v>
      </c>
      <c r="H235" s="171">
        <v>121.71</v>
      </c>
      <c r="I235" s="172">
        <v>2.21</v>
      </c>
      <c r="J235" s="172">
        <f t="shared" si="50"/>
        <v>268.98</v>
      </c>
      <c r="K235" s="173"/>
      <c r="L235" s="174"/>
      <c r="M235" s="175" t="s">
        <v>1</v>
      </c>
      <c r="N235" s="176" t="s">
        <v>37</v>
      </c>
      <c r="O235" s="159">
        <v>0</v>
      </c>
      <c r="P235" s="159">
        <f t="shared" si="51"/>
        <v>0</v>
      </c>
      <c r="Q235" s="159">
        <v>0</v>
      </c>
      <c r="R235" s="159">
        <f t="shared" si="52"/>
        <v>0</v>
      </c>
      <c r="S235" s="159">
        <v>0</v>
      </c>
      <c r="T235" s="160">
        <f t="shared" si="53"/>
        <v>0</v>
      </c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R235" s="161" t="s">
        <v>288</v>
      </c>
      <c r="AT235" s="161" t="s">
        <v>362</v>
      </c>
      <c r="AU235" s="161" t="s">
        <v>83</v>
      </c>
      <c r="AY235" s="14" t="s">
        <v>226</v>
      </c>
      <c r="BE235" s="162">
        <f t="shared" si="54"/>
        <v>0</v>
      </c>
      <c r="BF235" s="162">
        <f t="shared" si="55"/>
        <v>268.98</v>
      </c>
      <c r="BG235" s="162">
        <f t="shared" si="56"/>
        <v>0</v>
      </c>
      <c r="BH235" s="162">
        <f t="shared" si="57"/>
        <v>0</v>
      </c>
      <c r="BI235" s="162">
        <f t="shared" si="58"/>
        <v>0</v>
      </c>
      <c r="BJ235" s="14" t="s">
        <v>83</v>
      </c>
      <c r="BK235" s="162">
        <f t="shared" si="59"/>
        <v>268.98</v>
      </c>
      <c r="BL235" s="14" t="s">
        <v>257</v>
      </c>
      <c r="BM235" s="161" t="s">
        <v>574</v>
      </c>
    </row>
    <row r="236" spans="1:65" s="2" customFormat="1" ht="33" customHeight="1">
      <c r="A236" s="26"/>
      <c r="B236" s="149"/>
      <c r="C236" s="150" t="s">
        <v>451</v>
      </c>
      <c r="D236" s="150" t="s">
        <v>229</v>
      </c>
      <c r="E236" s="151" t="s">
        <v>552</v>
      </c>
      <c r="F236" s="152" t="s">
        <v>553</v>
      </c>
      <c r="G236" s="153" t="s">
        <v>232</v>
      </c>
      <c r="H236" s="154">
        <v>42.98</v>
      </c>
      <c r="I236" s="155">
        <v>3.42</v>
      </c>
      <c r="J236" s="155">
        <f t="shared" si="50"/>
        <v>146.99</v>
      </c>
      <c r="K236" s="156"/>
      <c r="L236" s="27"/>
      <c r="M236" s="157" t="s">
        <v>1</v>
      </c>
      <c r="N236" s="158" t="s">
        <v>37</v>
      </c>
      <c r="O236" s="159">
        <v>0</v>
      </c>
      <c r="P236" s="159">
        <f t="shared" si="51"/>
        <v>0</v>
      </c>
      <c r="Q236" s="159">
        <v>0</v>
      </c>
      <c r="R236" s="159">
        <f t="shared" si="52"/>
        <v>0</v>
      </c>
      <c r="S236" s="159">
        <v>0</v>
      </c>
      <c r="T236" s="160">
        <f t="shared" si="53"/>
        <v>0</v>
      </c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R236" s="161" t="s">
        <v>257</v>
      </c>
      <c r="AT236" s="161" t="s">
        <v>229</v>
      </c>
      <c r="AU236" s="161" t="s">
        <v>83</v>
      </c>
      <c r="AY236" s="14" t="s">
        <v>226</v>
      </c>
      <c r="BE236" s="162">
        <f t="shared" si="54"/>
        <v>0</v>
      </c>
      <c r="BF236" s="162">
        <f t="shared" si="55"/>
        <v>146.99</v>
      </c>
      <c r="BG236" s="162">
        <f t="shared" si="56"/>
        <v>0</v>
      </c>
      <c r="BH236" s="162">
        <f t="shared" si="57"/>
        <v>0</v>
      </c>
      <c r="BI236" s="162">
        <f t="shared" si="58"/>
        <v>0</v>
      </c>
      <c r="BJ236" s="14" t="s">
        <v>83</v>
      </c>
      <c r="BK236" s="162">
        <f t="shared" si="59"/>
        <v>146.99</v>
      </c>
      <c r="BL236" s="14" t="s">
        <v>257</v>
      </c>
      <c r="BM236" s="161" t="s">
        <v>577</v>
      </c>
    </row>
    <row r="237" spans="1:65" s="2" customFormat="1" ht="16.5" customHeight="1">
      <c r="A237" s="26"/>
      <c r="B237" s="149"/>
      <c r="C237" s="167" t="s">
        <v>578</v>
      </c>
      <c r="D237" s="167" t="s">
        <v>362</v>
      </c>
      <c r="E237" s="168" t="s">
        <v>556</v>
      </c>
      <c r="F237" s="169" t="s">
        <v>557</v>
      </c>
      <c r="G237" s="170" t="s">
        <v>269</v>
      </c>
      <c r="H237" s="171">
        <v>343.84</v>
      </c>
      <c r="I237" s="172">
        <v>0.55000000000000004</v>
      </c>
      <c r="J237" s="172">
        <f t="shared" si="50"/>
        <v>189.11</v>
      </c>
      <c r="K237" s="173"/>
      <c r="L237" s="174"/>
      <c r="M237" s="175" t="s">
        <v>1</v>
      </c>
      <c r="N237" s="176" t="s">
        <v>37</v>
      </c>
      <c r="O237" s="159">
        <v>0</v>
      </c>
      <c r="P237" s="159">
        <f t="shared" si="51"/>
        <v>0</v>
      </c>
      <c r="Q237" s="159">
        <v>0</v>
      </c>
      <c r="R237" s="159">
        <f t="shared" si="52"/>
        <v>0</v>
      </c>
      <c r="S237" s="159">
        <v>0</v>
      </c>
      <c r="T237" s="160">
        <f t="shared" si="53"/>
        <v>0</v>
      </c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R237" s="161" t="s">
        <v>288</v>
      </c>
      <c r="AT237" s="161" t="s">
        <v>362</v>
      </c>
      <c r="AU237" s="161" t="s">
        <v>83</v>
      </c>
      <c r="AY237" s="14" t="s">
        <v>226</v>
      </c>
      <c r="BE237" s="162">
        <f t="shared" si="54"/>
        <v>0</v>
      </c>
      <c r="BF237" s="162">
        <f t="shared" si="55"/>
        <v>189.11</v>
      </c>
      <c r="BG237" s="162">
        <f t="shared" si="56"/>
        <v>0</v>
      </c>
      <c r="BH237" s="162">
        <f t="shared" si="57"/>
        <v>0</v>
      </c>
      <c r="BI237" s="162">
        <f t="shared" si="58"/>
        <v>0</v>
      </c>
      <c r="BJ237" s="14" t="s">
        <v>83</v>
      </c>
      <c r="BK237" s="162">
        <f t="shared" si="59"/>
        <v>189.11</v>
      </c>
      <c r="BL237" s="14" t="s">
        <v>257</v>
      </c>
      <c r="BM237" s="161" t="s">
        <v>581</v>
      </c>
    </row>
    <row r="238" spans="1:65" s="2" customFormat="1" ht="16.5" customHeight="1">
      <c r="A238" s="26"/>
      <c r="B238" s="149"/>
      <c r="C238" s="167" t="s">
        <v>454</v>
      </c>
      <c r="D238" s="167" t="s">
        <v>362</v>
      </c>
      <c r="E238" s="168" t="s">
        <v>559</v>
      </c>
      <c r="F238" s="169" t="s">
        <v>560</v>
      </c>
      <c r="G238" s="170" t="s">
        <v>238</v>
      </c>
      <c r="H238" s="171">
        <v>26.648</v>
      </c>
      <c r="I238" s="172">
        <v>11</v>
      </c>
      <c r="J238" s="172">
        <f t="shared" si="50"/>
        <v>293.13</v>
      </c>
      <c r="K238" s="173"/>
      <c r="L238" s="174"/>
      <c r="M238" s="175" t="s">
        <v>1</v>
      </c>
      <c r="N238" s="176" t="s">
        <v>37</v>
      </c>
      <c r="O238" s="159">
        <v>0</v>
      </c>
      <c r="P238" s="159">
        <f t="shared" si="51"/>
        <v>0</v>
      </c>
      <c r="Q238" s="159">
        <v>0</v>
      </c>
      <c r="R238" s="159">
        <f t="shared" si="52"/>
        <v>0</v>
      </c>
      <c r="S238" s="159">
        <v>0</v>
      </c>
      <c r="T238" s="160">
        <f t="shared" si="53"/>
        <v>0</v>
      </c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R238" s="161" t="s">
        <v>288</v>
      </c>
      <c r="AT238" s="161" t="s">
        <v>362</v>
      </c>
      <c r="AU238" s="161" t="s">
        <v>83</v>
      </c>
      <c r="AY238" s="14" t="s">
        <v>226</v>
      </c>
      <c r="BE238" s="162">
        <f t="shared" si="54"/>
        <v>0</v>
      </c>
      <c r="BF238" s="162">
        <f t="shared" si="55"/>
        <v>293.13</v>
      </c>
      <c r="BG238" s="162">
        <f t="shared" si="56"/>
        <v>0</v>
      </c>
      <c r="BH238" s="162">
        <f t="shared" si="57"/>
        <v>0</v>
      </c>
      <c r="BI238" s="162">
        <f t="shared" si="58"/>
        <v>0</v>
      </c>
      <c r="BJ238" s="14" t="s">
        <v>83</v>
      </c>
      <c r="BK238" s="162">
        <f t="shared" si="59"/>
        <v>293.13</v>
      </c>
      <c r="BL238" s="14" t="s">
        <v>257</v>
      </c>
      <c r="BM238" s="161" t="s">
        <v>584</v>
      </c>
    </row>
    <row r="239" spans="1:65" s="2" customFormat="1" ht="24.2" customHeight="1">
      <c r="A239" s="26"/>
      <c r="B239" s="149"/>
      <c r="C239" s="150" t="s">
        <v>585</v>
      </c>
      <c r="D239" s="150" t="s">
        <v>229</v>
      </c>
      <c r="E239" s="151" t="s">
        <v>563</v>
      </c>
      <c r="F239" s="152" t="s">
        <v>564</v>
      </c>
      <c r="G239" s="153" t="s">
        <v>242</v>
      </c>
      <c r="H239" s="154">
        <v>0.83299999999999996</v>
      </c>
      <c r="I239" s="155">
        <v>579.95000000000005</v>
      </c>
      <c r="J239" s="155">
        <f t="shared" si="50"/>
        <v>483.1</v>
      </c>
      <c r="K239" s="156"/>
      <c r="L239" s="27"/>
      <c r="M239" s="157" t="s">
        <v>1</v>
      </c>
      <c r="N239" s="158" t="s">
        <v>37</v>
      </c>
      <c r="O239" s="159">
        <v>0</v>
      </c>
      <c r="P239" s="159">
        <f t="shared" si="51"/>
        <v>0</v>
      </c>
      <c r="Q239" s="159">
        <v>0</v>
      </c>
      <c r="R239" s="159">
        <f t="shared" si="52"/>
        <v>0</v>
      </c>
      <c r="S239" s="159">
        <v>0</v>
      </c>
      <c r="T239" s="160">
        <f t="shared" si="53"/>
        <v>0</v>
      </c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R239" s="161" t="s">
        <v>257</v>
      </c>
      <c r="AT239" s="161" t="s">
        <v>229</v>
      </c>
      <c r="AU239" s="161" t="s">
        <v>83</v>
      </c>
      <c r="AY239" s="14" t="s">
        <v>226</v>
      </c>
      <c r="BE239" s="162">
        <f t="shared" si="54"/>
        <v>0</v>
      </c>
      <c r="BF239" s="162">
        <f t="shared" si="55"/>
        <v>483.1</v>
      </c>
      <c r="BG239" s="162">
        <f t="shared" si="56"/>
        <v>0</v>
      </c>
      <c r="BH239" s="162">
        <f t="shared" si="57"/>
        <v>0</v>
      </c>
      <c r="BI239" s="162">
        <f t="shared" si="58"/>
        <v>0</v>
      </c>
      <c r="BJ239" s="14" t="s">
        <v>83</v>
      </c>
      <c r="BK239" s="162">
        <f t="shared" si="59"/>
        <v>483.1</v>
      </c>
      <c r="BL239" s="14" t="s">
        <v>257</v>
      </c>
      <c r="BM239" s="161" t="s">
        <v>588</v>
      </c>
    </row>
    <row r="240" spans="1:65" s="12" customFormat="1" ht="22.9" customHeight="1">
      <c r="B240" s="137"/>
      <c r="D240" s="138" t="s">
        <v>70</v>
      </c>
      <c r="E240" s="147" t="s">
        <v>566</v>
      </c>
      <c r="F240" s="147" t="s">
        <v>567</v>
      </c>
      <c r="J240" s="148">
        <f>BK240</f>
        <v>6916.8700000000017</v>
      </c>
      <c r="L240" s="137"/>
      <c r="M240" s="141"/>
      <c r="N240" s="142"/>
      <c r="O240" s="142"/>
      <c r="P240" s="143">
        <f>SUM(P241:P249)</f>
        <v>0</v>
      </c>
      <c r="Q240" s="142"/>
      <c r="R240" s="143">
        <f>SUM(R241:R249)</f>
        <v>0</v>
      </c>
      <c r="S240" s="142"/>
      <c r="T240" s="144">
        <f>SUM(T241:T249)</f>
        <v>0</v>
      </c>
      <c r="AR240" s="138" t="s">
        <v>83</v>
      </c>
      <c r="AT240" s="145" t="s">
        <v>70</v>
      </c>
      <c r="AU240" s="145" t="s">
        <v>78</v>
      </c>
      <c r="AY240" s="138" t="s">
        <v>226</v>
      </c>
      <c r="BK240" s="146">
        <f>SUM(BK241:BK249)</f>
        <v>6916.8700000000017</v>
      </c>
    </row>
    <row r="241" spans="1:65" s="2" customFormat="1" ht="33" customHeight="1">
      <c r="A241" s="26"/>
      <c r="B241" s="149"/>
      <c r="C241" s="150" t="s">
        <v>458</v>
      </c>
      <c r="D241" s="150" t="s">
        <v>229</v>
      </c>
      <c r="E241" s="151" t="s">
        <v>568</v>
      </c>
      <c r="F241" s="152" t="s">
        <v>1734</v>
      </c>
      <c r="G241" s="153" t="s">
        <v>238</v>
      </c>
      <c r="H241" s="154">
        <v>95.5</v>
      </c>
      <c r="I241" s="155">
        <v>4.2</v>
      </c>
      <c r="J241" s="155">
        <f t="shared" ref="J241:J249" si="60">ROUND(I241*H241,2)</f>
        <v>401.1</v>
      </c>
      <c r="K241" s="156"/>
      <c r="L241" s="27"/>
      <c r="M241" s="157" t="s">
        <v>1</v>
      </c>
      <c r="N241" s="158" t="s">
        <v>37</v>
      </c>
      <c r="O241" s="159">
        <v>0</v>
      </c>
      <c r="P241" s="159">
        <f t="shared" ref="P241:P249" si="61">O241*H241</f>
        <v>0</v>
      </c>
      <c r="Q241" s="159">
        <v>0</v>
      </c>
      <c r="R241" s="159">
        <f t="shared" ref="R241:R249" si="62">Q241*H241</f>
        <v>0</v>
      </c>
      <c r="S241" s="159">
        <v>0</v>
      </c>
      <c r="T241" s="160">
        <f t="shared" ref="T241:T249" si="63">S241*H241</f>
        <v>0</v>
      </c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R241" s="161" t="s">
        <v>257</v>
      </c>
      <c r="AT241" s="161" t="s">
        <v>229</v>
      </c>
      <c r="AU241" s="161" t="s">
        <v>83</v>
      </c>
      <c r="AY241" s="14" t="s">
        <v>226</v>
      </c>
      <c r="BE241" s="162">
        <f t="shared" ref="BE241:BE249" si="64">IF(N241="základná",J241,0)</f>
        <v>0</v>
      </c>
      <c r="BF241" s="162">
        <f t="shared" ref="BF241:BF249" si="65">IF(N241="znížená",J241,0)</f>
        <v>401.1</v>
      </c>
      <c r="BG241" s="162">
        <f t="shared" ref="BG241:BG249" si="66">IF(N241="zákl. prenesená",J241,0)</f>
        <v>0</v>
      </c>
      <c r="BH241" s="162">
        <f t="shared" ref="BH241:BH249" si="67">IF(N241="zníž. prenesená",J241,0)</f>
        <v>0</v>
      </c>
      <c r="BI241" s="162">
        <f t="shared" ref="BI241:BI249" si="68">IF(N241="nulová",J241,0)</f>
        <v>0</v>
      </c>
      <c r="BJ241" s="14" t="s">
        <v>83</v>
      </c>
      <c r="BK241" s="162">
        <f t="shared" ref="BK241:BK249" si="69">ROUND(I241*H241,2)</f>
        <v>401.1</v>
      </c>
      <c r="BL241" s="14" t="s">
        <v>257</v>
      </c>
      <c r="BM241" s="161" t="s">
        <v>591</v>
      </c>
    </row>
    <row r="242" spans="1:65" s="2" customFormat="1" ht="16.5" customHeight="1">
      <c r="A242" s="26"/>
      <c r="B242" s="149"/>
      <c r="C242" s="167" t="s">
        <v>592</v>
      </c>
      <c r="D242" s="167" t="s">
        <v>362</v>
      </c>
      <c r="E242" s="168" t="s">
        <v>575</v>
      </c>
      <c r="F242" s="169" t="s">
        <v>576</v>
      </c>
      <c r="G242" s="170" t="s">
        <v>238</v>
      </c>
      <c r="H242" s="171">
        <v>95.5</v>
      </c>
      <c r="I242" s="172">
        <v>37.5</v>
      </c>
      <c r="J242" s="172">
        <f t="shared" si="60"/>
        <v>3581.25</v>
      </c>
      <c r="K242" s="173"/>
      <c r="L242" s="174"/>
      <c r="M242" s="175" t="s">
        <v>1</v>
      </c>
      <c r="N242" s="176" t="s">
        <v>37</v>
      </c>
      <c r="O242" s="159">
        <v>0</v>
      </c>
      <c r="P242" s="159">
        <f t="shared" si="61"/>
        <v>0</v>
      </c>
      <c r="Q242" s="159">
        <v>0</v>
      </c>
      <c r="R242" s="159">
        <f t="shared" si="62"/>
        <v>0</v>
      </c>
      <c r="S242" s="159">
        <v>0</v>
      </c>
      <c r="T242" s="160">
        <f t="shared" si="63"/>
        <v>0</v>
      </c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R242" s="161" t="s">
        <v>288</v>
      </c>
      <c r="AT242" s="161" t="s">
        <v>362</v>
      </c>
      <c r="AU242" s="161" t="s">
        <v>83</v>
      </c>
      <c r="AY242" s="14" t="s">
        <v>226</v>
      </c>
      <c r="BE242" s="162">
        <f t="shared" si="64"/>
        <v>0</v>
      </c>
      <c r="BF242" s="162">
        <f t="shared" si="65"/>
        <v>3581.25</v>
      </c>
      <c r="BG242" s="162">
        <f t="shared" si="66"/>
        <v>0</v>
      </c>
      <c r="BH242" s="162">
        <f t="shared" si="67"/>
        <v>0</v>
      </c>
      <c r="BI242" s="162">
        <f t="shared" si="68"/>
        <v>0</v>
      </c>
      <c r="BJ242" s="14" t="s">
        <v>83</v>
      </c>
      <c r="BK242" s="162">
        <f t="shared" si="69"/>
        <v>3581.25</v>
      </c>
      <c r="BL242" s="14" t="s">
        <v>257</v>
      </c>
      <c r="BM242" s="161" t="s">
        <v>595</v>
      </c>
    </row>
    <row r="243" spans="1:65" s="2" customFormat="1" ht="24.2" customHeight="1">
      <c r="A243" s="26"/>
      <c r="B243" s="149"/>
      <c r="C243" s="150" t="s">
        <v>461</v>
      </c>
      <c r="D243" s="150" t="s">
        <v>229</v>
      </c>
      <c r="E243" s="151" t="s">
        <v>579</v>
      </c>
      <c r="F243" s="152" t="s">
        <v>580</v>
      </c>
      <c r="G243" s="153" t="s">
        <v>238</v>
      </c>
      <c r="H243" s="154">
        <v>75.596000000000004</v>
      </c>
      <c r="I243" s="155">
        <v>1.45</v>
      </c>
      <c r="J243" s="155">
        <f t="shared" si="60"/>
        <v>109.61</v>
      </c>
      <c r="K243" s="156"/>
      <c r="L243" s="27"/>
      <c r="M243" s="157" t="s">
        <v>1</v>
      </c>
      <c r="N243" s="158" t="s">
        <v>37</v>
      </c>
      <c r="O243" s="159">
        <v>0</v>
      </c>
      <c r="P243" s="159">
        <f t="shared" si="61"/>
        <v>0</v>
      </c>
      <c r="Q243" s="159">
        <v>0</v>
      </c>
      <c r="R243" s="159">
        <f t="shared" si="62"/>
        <v>0</v>
      </c>
      <c r="S243" s="159">
        <v>0</v>
      </c>
      <c r="T243" s="160">
        <f t="shared" si="63"/>
        <v>0</v>
      </c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R243" s="161" t="s">
        <v>257</v>
      </c>
      <c r="AT243" s="161" t="s">
        <v>229</v>
      </c>
      <c r="AU243" s="161" t="s">
        <v>83</v>
      </c>
      <c r="AY243" s="14" t="s">
        <v>226</v>
      </c>
      <c r="BE243" s="162">
        <f t="shared" si="64"/>
        <v>0</v>
      </c>
      <c r="BF243" s="162">
        <f t="shared" si="65"/>
        <v>109.61</v>
      </c>
      <c r="BG243" s="162">
        <f t="shared" si="66"/>
        <v>0</v>
      </c>
      <c r="BH243" s="162">
        <f t="shared" si="67"/>
        <v>0</v>
      </c>
      <c r="BI243" s="162">
        <f t="shared" si="68"/>
        <v>0</v>
      </c>
      <c r="BJ243" s="14" t="s">
        <v>83</v>
      </c>
      <c r="BK243" s="162">
        <f t="shared" si="69"/>
        <v>109.61</v>
      </c>
      <c r="BL243" s="14" t="s">
        <v>257</v>
      </c>
      <c r="BM243" s="161" t="s">
        <v>598</v>
      </c>
    </row>
    <row r="244" spans="1:65" s="2" customFormat="1" ht="24.2" customHeight="1">
      <c r="A244" s="26"/>
      <c r="B244" s="149"/>
      <c r="C244" s="167" t="s">
        <v>599</v>
      </c>
      <c r="D244" s="167" t="s">
        <v>362</v>
      </c>
      <c r="E244" s="168" t="s">
        <v>582</v>
      </c>
      <c r="F244" s="169" t="s">
        <v>583</v>
      </c>
      <c r="G244" s="170" t="s">
        <v>238</v>
      </c>
      <c r="H244" s="171">
        <v>77.864000000000004</v>
      </c>
      <c r="I244" s="172">
        <v>8.81</v>
      </c>
      <c r="J244" s="172">
        <f t="shared" si="60"/>
        <v>685.98</v>
      </c>
      <c r="K244" s="173"/>
      <c r="L244" s="174"/>
      <c r="M244" s="175" t="s">
        <v>1</v>
      </c>
      <c r="N244" s="176" t="s">
        <v>37</v>
      </c>
      <c r="O244" s="159">
        <v>0</v>
      </c>
      <c r="P244" s="159">
        <f t="shared" si="61"/>
        <v>0</v>
      </c>
      <c r="Q244" s="159">
        <v>0</v>
      </c>
      <c r="R244" s="159">
        <f t="shared" si="62"/>
        <v>0</v>
      </c>
      <c r="S244" s="159">
        <v>0</v>
      </c>
      <c r="T244" s="160">
        <f t="shared" si="63"/>
        <v>0</v>
      </c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R244" s="161" t="s">
        <v>288</v>
      </c>
      <c r="AT244" s="161" t="s">
        <v>362</v>
      </c>
      <c r="AU244" s="161" t="s">
        <v>83</v>
      </c>
      <c r="AY244" s="14" t="s">
        <v>226</v>
      </c>
      <c r="BE244" s="162">
        <f t="shared" si="64"/>
        <v>0</v>
      </c>
      <c r="BF244" s="162">
        <f t="shared" si="65"/>
        <v>685.98</v>
      </c>
      <c r="BG244" s="162">
        <f t="shared" si="66"/>
        <v>0</v>
      </c>
      <c r="BH244" s="162">
        <f t="shared" si="67"/>
        <v>0</v>
      </c>
      <c r="BI244" s="162">
        <f t="shared" si="68"/>
        <v>0</v>
      </c>
      <c r="BJ244" s="14" t="s">
        <v>83</v>
      </c>
      <c r="BK244" s="162">
        <f t="shared" si="69"/>
        <v>685.98</v>
      </c>
      <c r="BL244" s="14" t="s">
        <v>257</v>
      </c>
      <c r="BM244" s="161" t="s">
        <v>602</v>
      </c>
    </row>
    <row r="245" spans="1:65" s="2" customFormat="1" ht="24.2" customHeight="1">
      <c r="A245" s="26"/>
      <c r="B245" s="149"/>
      <c r="C245" s="150" t="s">
        <v>465</v>
      </c>
      <c r="D245" s="150" t="s">
        <v>229</v>
      </c>
      <c r="E245" s="151" t="s">
        <v>586</v>
      </c>
      <c r="F245" s="152" t="s">
        <v>587</v>
      </c>
      <c r="G245" s="153" t="s">
        <v>238</v>
      </c>
      <c r="H245" s="154">
        <v>88.295000000000002</v>
      </c>
      <c r="I245" s="155">
        <v>5.31</v>
      </c>
      <c r="J245" s="155">
        <f t="shared" si="60"/>
        <v>468.85</v>
      </c>
      <c r="K245" s="156"/>
      <c r="L245" s="27"/>
      <c r="M245" s="157" t="s">
        <v>1</v>
      </c>
      <c r="N245" s="158" t="s">
        <v>37</v>
      </c>
      <c r="O245" s="159">
        <v>0</v>
      </c>
      <c r="P245" s="159">
        <f t="shared" si="61"/>
        <v>0</v>
      </c>
      <c r="Q245" s="159">
        <v>0</v>
      </c>
      <c r="R245" s="159">
        <f t="shared" si="62"/>
        <v>0</v>
      </c>
      <c r="S245" s="159">
        <v>0</v>
      </c>
      <c r="T245" s="160">
        <f t="shared" si="63"/>
        <v>0</v>
      </c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R245" s="161" t="s">
        <v>257</v>
      </c>
      <c r="AT245" s="161" t="s">
        <v>229</v>
      </c>
      <c r="AU245" s="161" t="s">
        <v>83</v>
      </c>
      <c r="AY245" s="14" t="s">
        <v>226</v>
      </c>
      <c r="BE245" s="162">
        <f t="shared" si="64"/>
        <v>0</v>
      </c>
      <c r="BF245" s="162">
        <f t="shared" si="65"/>
        <v>468.85</v>
      </c>
      <c r="BG245" s="162">
        <f t="shared" si="66"/>
        <v>0</v>
      </c>
      <c r="BH245" s="162">
        <f t="shared" si="67"/>
        <v>0</v>
      </c>
      <c r="BI245" s="162">
        <f t="shared" si="68"/>
        <v>0</v>
      </c>
      <c r="BJ245" s="14" t="s">
        <v>83</v>
      </c>
      <c r="BK245" s="162">
        <f t="shared" si="69"/>
        <v>468.85</v>
      </c>
      <c r="BL245" s="14" t="s">
        <v>257</v>
      </c>
      <c r="BM245" s="161" t="s">
        <v>604</v>
      </c>
    </row>
    <row r="246" spans="1:65" s="2" customFormat="1" ht="24.2" customHeight="1">
      <c r="A246" s="26"/>
      <c r="B246" s="149"/>
      <c r="C246" s="167" t="s">
        <v>605</v>
      </c>
      <c r="D246" s="167" t="s">
        <v>362</v>
      </c>
      <c r="E246" s="168" t="s">
        <v>589</v>
      </c>
      <c r="F246" s="169" t="s">
        <v>590</v>
      </c>
      <c r="G246" s="170" t="s">
        <v>238</v>
      </c>
      <c r="H246" s="171">
        <v>101.539</v>
      </c>
      <c r="I246" s="172">
        <v>14.7</v>
      </c>
      <c r="J246" s="172">
        <f t="shared" si="60"/>
        <v>1492.62</v>
      </c>
      <c r="K246" s="173"/>
      <c r="L246" s="174"/>
      <c r="M246" s="175" t="s">
        <v>1</v>
      </c>
      <c r="N246" s="176" t="s">
        <v>37</v>
      </c>
      <c r="O246" s="159">
        <v>0</v>
      </c>
      <c r="P246" s="159">
        <f t="shared" si="61"/>
        <v>0</v>
      </c>
      <c r="Q246" s="159">
        <v>0</v>
      </c>
      <c r="R246" s="159">
        <f t="shared" si="62"/>
        <v>0</v>
      </c>
      <c r="S246" s="159">
        <v>0</v>
      </c>
      <c r="T246" s="160">
        <f t="shared" si="63"/>
        <v>0</v>
      </c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R246" s="161" t="s">
        <v>288</v>
      </c>
      <c r="AT246" s="161" t="s">
        <v>362</v>
      </c>
      <c r="AU246" s="161" t="s">
        <v>83</v>
      </c>
      <c r="AY246" s="14" t="s">
        <v>226</v>
      </c>
      <c r="BE246" s="162">
        <f t="shared" si="64"/>
        <v>0</v>
      </c>
      <c r="BF246" s="162">
        <f t="shared" si="65"/>
        <v>1492.62</v>
      </c>
      <c r="BG246" s="162">
        <f t="shared" si="66"/>
        <v>0</v>
      </c>
      <c r="BH246" s="162">
        <f t="shared" si="67"/>
        <v>0</v>
      </c>
      <c r="BI246" s="162">
        <f t="shared" si="68"/>
        <v>0</v>
      </c>
      <c r="BJ246" s="14" t="s">
        <v>83</v>
      </c>
      <c r="BK246" s="162">
        <f t="shared" si="69"/>
        <v>1492.62</v>
      </c>
      <c r="BL246" s="14" t="s">
        <v>257</v>
      </c>
      <c r="BM246" s="161" t="s">
        <v>608</v>
      </c>
    </row>
    <row r="247" spans="1:65" s="2" customFormat="1" ht="24.2" customHeight="1">
      <c r="A247" s="26"/>
      <c r="B247" s="149"/>
      <c r="C247" s="150" t="s">
        <v>468</v>
      </c>
      <c r="D247" s="150" t="s">
        <v>229</v>
      </c>
      <c r="E247" s="151" t="s">
        <v>1735</v>
      </c>
      <c r="F247" s="152" t="s">
        <v>1736</v>
      </c>
      <c r="G247" s="153" t="s">
        <v>238</v>
      </c>
      <c r="H247" s="154">
        <v>6.38</v>
      </c>
      <c r="I247" s="155">
        <v>10.06</v>
      </c>
      <c r="J247" s="155">
        <f t="shared" si="60"/>
        <v>64.180000000000007</v>
      </c>
      <c r="K247" s="156"/>
      <c r="L247" s="27"/>
      <c r="M247" s="157" t="s">
        <v>1</v>
      </c>
      <c r="N247" s="158" t="s">
        <v>37</v>
      </c>
      <c r="O247" s="159">
        <v>0</v>
      </c>
      <c r="P247" s="159">
        <f t="shared" si="61"/>
        <v>0</v>
      </c>
      <c r="Q247" s="159">
        <v>0</v>
      </c>
      <c r="R247" s="159">
        <f t="shared" si="62"/>
        <v>0</v>
      </c>
      <c r="S247" s="159">
        <v>0</v>
      </c>
      <c r="T247" s="160">
        <f t="shared" si="63"/>
        <v>0</v>
      </c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R247" s="161" t="s">
        <v>257</v>
      </c>
      <c r="AT247" s="161" t="s">
        <v>229</v>
      </c>
      <c r="AU247" s="161" t="s">
        <v>83</v>
      </c>
      <c r="AY247" s="14" t="s">
        <v>226</v>
      </c>
      <c r="BE247" s="162">
        <f t="shared" si="64"/>
        <v>0</v>
      </c>
      <c r="BF247" s="162">
        <f t="shared" si="65"/>
        <v>64.180000000000007</v>
      </c>
      <c r="BG247" s="162">
        <f t="shared" si="66"/>
        <v>0</v>
      </c>
      <c r="BH247" s="162">
        <f t="shared" si="67"/>
        <v>0</v>
      </c>
      <c r="BI247" s="162">
        <f t="shared" si="68"/>
        <v>0</v>
      </c>
      <c r="BJ247" s="14" t="s">
        <v>83</v>
      </c>
      <c r="BK247" s="162">
        <f t="shared" si="69"/>
        <v>64.180000000000007</v>
      </c>
      <c r="BL247" s="14" t="s">
        <v>257</v>
      </c>
      <c r="BM247" s="161" t="s">
        <v>611</v>
      </c>
    </row>
    <row r="248" spans="1:65" s="2" customFormat="1" ht="24.2" customHeight="1">
      <c r="A248" s="26"/>
      <c r="B248" s="149"/>
      <c r="C248" s="167" t="s">
        <v>612</v>
      </c>
      <c r="D248" s="167" t="s">
        <v>362</v>
      </c>
      <c r="E248" s="168" t="s">
        <v>1737</v>
      </c>
      <c r="F248" s="169" t="s">
        <v>1738</v>
      </c>
      <c r="G248" s="170" t="s">
        <v>238</v>
      </c>
      <c r="H248" s="171">
        <v>7.6559999999999997</v>
      </c>
      <c r="I248" s="172">
        <v>6.86</v>
      </c>
      <c r="J248" s="172">
        <f t="shared" si="60"/>
        <v>52.52</v>
      </c>
      <c r="K248" s="173"/>
      <c r="L248" s="174"/>
      <c r="M248" s="175" t="s">
        <v>1</v>
      </c>
      <c r="N248" s="176" t="s">
        <v>37</v>
      </c>
      <c r="O248" s="159">
        <v>0</v>
      </c>
      <c r="P248" s="159">
        <f t="shared" si="61"/>
        <v>0</v>
      </c>
      <c r="Q248" s="159">
        <v>0</v>
      </c>
      <c r="R248" s="159">
        <f t="shared" si="62"/>
        <v>0</v>
      </c>
      <c r="S248" s="159">
        <v>0</v>
      </c>
      <c r="T248" s="160">
        <f t="shared" si="63"/>
        <v>0</v>
      </c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R248" s="161" t="s">
        <v>288</v>
      </c>
      <c r="AT248" s="161" t="s">
        <v>362</v>
      </c>
      <c r="AU248" s="161" t="s">
        <v>83</v>
      </c>
      <c r="AY248" s="14" t="s">
        <v>226</v>
      </c>
      <c r="BE248" s="162">
        <f t="shared" si="64"/>
        <v>0</v>
      </c>
      <c r="BF248" s="162">
        <f t="shared" si="65"/>
        <v>52.52</v>
      </c>
      <c r="BG248" s="162">
        <f t="shared" si="66"/>
        <v>0</v>
      </c>
      <c r="BH248" s="162">
        <f t="shared" si="67"/>
        <v>0</v>
      </c>
      <c r="BI248" s="162">
        <f t="shared" si="68"/>
        <v>0</v>
      </c>
      <c r="BJ248" s="14" t="s">
        <v>83</v>
      </c>
      <c r="BK248" s="162">
        <f t="shared" si="69"/>
        <v>52.52</v>
      </c>
      <c r="BL248" s="14" t="s">
        <v>257</v>
      </c>
      <c r="BM248" s="161" t="s">
        <v>615</v>
      </c>
    </row>
    <row r="249" spans="1:65" s="2" customFormat="1" ht="24.2" customHeight="1">
      <c r="A249" s="26"/>
      <c r="B249" s="149"/>
      <c r="C249" s="150" t="s">
        <v>472</v>
      </c>
      <c r="D249" s="150" t="s">
        <v>229</v>
      </c>
      <c r="E249" s="151" t="s">
        <v>912</v>
      </c>
      <c r="F249" s="152" t="s">
        <v>913</v>
      </c>
      <c r="G249" s="153" t="s">
        <v>242</v>
      </c>
      <c r="H249" s="154">
        <v>1.8220000000000001</v>
      </c>
      <c r="I249" s="155">
        <v>33.35</v>
      </c>
      <c r="J249" s="155">
        <f t="shared" si="60"/>
        <v>60.76</v>
      </c>
      <c r="K249" s="156"/>
      <c r="L249" s="27"/>
      <c r="M249" s="157" t="s">
        <v>1</v>
      </c>
      <c r="N249" s="158" t="s">
        <v>37</v>
      </c>
      <c r="O249" s="159">
        <v>0</v>
      </c>
      <c r="P249" s="159">
        <f t="shared" si="61"/>
        <v>0</v>
      </c>
      <c r="Q249" s="159">
        <v>0</v>
      </c>
      <c r="R249" s="159">
        <f t="shared" si="62"/>
        <v>0</v>
      </c>
      <c r="S249" s="159">
        <v>0</v>
      </c>
      <c r="T249" s="160">
        <f t="shared" si="63"/>
        <v>0</v>
      </c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R249" s="161" t="s">
        <v>257</v>
      </c>
      <c r="AT249" s="161" t="s">
        <v>229</v>
      </c>
      <c r="AU249" s="161" t="s">
        <v>83</v>
      </c>
      <c r="AY249" s="14" t="s">
        <v>226</v>
      </c>
      <c r="BE249" s="162">
        <f t="shared" si="64"/>
        <v>0</v>
      </c>
      <c r="BF249" s="162">
        <f t="shared" si="65"/>
        <v>60.76</v>
      </c>
      <c r="BG249" s="162">
        <f t="shared" si="66"/>
        <v>0</v>
      </c>
      <c r="BH249" s="162">
        <f t="shared" si="67"/>
        <v>0</v>
      </c>
      <c r="BI249" s="162">
        <f t="shared" si="68"/>
        <v>0</v>
      </c>
      <c r="BJ249" s="14" t="s">
        <v>83</v>
      </c>
      <c r="BK249" s="162">
        <f t="shared" si="69"/>
        <v>60.76</v>
      </c>
      <c r="BL249" s="14" t="s">
        <v>257</v>
      </c>
      <c r="BM249" s="161" t="s">
        <v>618</v>
      </c>
    </row>
    <row r="250" spans="1:65" s="12" customFormat="1" ht="22.9" customHeight="1">
      <c r="B250" s="137"/>
      <c r="D250" s="138" t="s">
        <v>70</v>
      </c>
      <c r="E250" s="147" t="s">
        <v>291</v>
      </c>
      <c r="F250" s="147" t="s">
        <v>292</v>
      </c>
      <c r="J250" s="148">
        <f>BK250</f>
        <v>18358.410000000003</v>
      </c>
      <c r="L250" s="137"/>
      <c r="M250" s="141"/>
      <c r="N250" s="142"/>
      <c r="O250" s="142"/>
      <c r="P250" s="143">
        <f>SUM(P251:P259)</f>
        <v>0</v>
      </c>
      <c r="Q250" s="142"/>
      <c r="R250" s="143">
        <f>SUM(R251:R259)</f>
        <v>0</v>
      </c>
      <c r="S250" s="142"/>
      <c r="T250" s="144">
        <f>SUM(T251:T259)</f>
        <v>0</v>
      </c>
      <c r="AR250" s="138" t="s">
        <v>83</v>
      </c>
      <c r="AT250" s="145" t="s">
        <v>70</v>
      </c>
      <c r="AU250" s="145" t="s">
        <v>78</v>
      </c>
      <c r="AY250" s="138" t="s">
        <v>226</v>
      </c>
      <c r="BK250" s="146">
        <f>SUM(BK251:BK259)</f>
        <v>18358.410000000003</v>
      </c>
    </row>
    <row r="251" spans="1:65" s="2" customFormat="1" ht="24.2" customHeight="1">
      <c r="A251" s="26"/>
      <c r="B251" s="149"/>
      <c r="C251" s="150" t="s">
        <v>619</v>
      </c>
      <c r="D251" s="150" t="s">
        <v>229</v>
      </c>
      <c r="E251" s="151" t="s">
        <v>600</v>
      </c>
      <c r="F251" s="152" t="s">
        <v>601</v>
      </c>
      <c r="G251" s="153" t="s">
        <v>238</v>
      </c>
      <c r="H251" s="154">
        <v>23.036999999999999</v>
      </c>
      <c r="I251" s="155">
        <v>4.54</v>
      </c>
      <c r="J251" s="155">
        <f t="shared" ref="J251:J259" si="70">ROUND(I251*H251,2)</f>
        <v>104.59</v>
      </c>
      <c r="K251" s="156"/>
      <c r="L251" s="27"/>
      <c r="M251" s="157" t="s">
        <v>1</v>
      </c>
      <c r="N251" s="158" t="s">
        <v>37</v>
      </c>
      <c r="O251" s="159">
        <v>0</v>
      </c>
      <c r="P251" s="159">
        <f t="shared" ref="P251:P259" si="71">O251*H251</f>
        <v>0</v>
      </c>
      <c r="Q251" s="159">
        <v>0</v>
      </c>
      <c r="R251" s="159">
        <f t="shared" ref="R251:R259" si="72">Q251*H251</f>
        <v>0</v>
      </c>
      <c r="S251" s="159">
        <v>0</v>
      </c>
      <c r="T251" s="160">
        <f t="shared" ref="T251:T259" si="73">S251*H251</f>
        <v>0</v>
      </c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R251" s="161" t="s">
        <v>257</v>
      </c>
      <c r="AT251" s="161" t="s">
        <v>229</v>
      </c>
      <c r="AU251" s="161" t="s">
        <v>83</v>
      </c>
      <c r="AY251" s="14" t="s">
        <v>226</v>
      </c>
      <c r="BE251" s="162">
        <f t="shared" ref="BE251:BE259" si="74">IF(N251="základná",J251,0)</f>
        <v>0</v>
      </c>
      <c r="BF251" s="162">
        <f t="shared" ref="BF251:BF259" si="75">IF(N251="znížená",J251,0)</f>
        <v>104.59</v>
      </c>
      <c r="BG251" s="162">
        <f t="shared" ref="BG251:BG259" si="76">IF(N251="zákl. prenesená",J251,0)</f>
        <v>0</v>
      </c>
      <c r="BH251" s="162">
        <f t="shared" ref="BH251:BH259" si="77">IF(N251="zníž. prenesená",J251,0)</f>
        <v>0</v>
      </c>
      <c r="BI251" s="162">
        <f t="shared" ref="BI251:BI259" si="78">IF(N251="nulová",J251,0)</f>
        <v>0</v>
      </c>
      <c r="BJ251" s="14" t="s">
        <v>83</v>
      </c>
      <c r="BK251" s="162">
        <f t="shared" ref="BK251:BK259" si="79">ROUND(I251*H251,2)</f>
        <v>104.59</v>
      </c>
      <c r="BL251" s="14" t="s">
        <v>257</v>
      </c>
      <c r="BM251" s="161" t="s">
        <v>622</v>
      </c>
    </row>
    <row r="252" spans="1:65" s="2" customFormat="1" ht="24.2" customHeight="1">
      <c r="A252" s="26"/>
      <c r="B252" s="149"/>
      <c r="C252" s="167" t="s">
        <v>475</v>
      </c>
      <c r="D252" s="167" t="s">
        <v>362</v>
      </c>
      <c r="E252" s="168" t="s">
        <v>603</v>
      </c>
      <c r="F252" s="169" t="s">
        <v>560</v>
      </c>
      <c r="G252" s="170" t="s">
        <v>238</v>
      </c>
      <c r="H252" s="171">
        <v>25.341000000000001</v>
      </c>
      <c r="I252" s="172">
        <v>15.54</v>
      </c>
      <c r="J252" s="172">
        <f t="shared" si="70"/>
        <v>393.8</v>
      </c>
      <c r="K252" s="173"/>
      <c r="L252" s="174"/>
      <c r="M252" s="175" t="s">
        <v>1</v>
      </c>
      <c r="N252" s="176" t="s">
        <v>37</v>
      </c>
      <c r="O252" s="159">
        <v>0</v>
      </c>
      <c r="P252" s="159">
        <f t="shared" si="71"/>
        <v>0</v>
      </c>
      <c r="Q252" s="159">
        <v>0</v>
      </c>
      <c r="R252" s="159">
        <f t="shared" si="72"/>
        <v>0</v>
      </c>
      <c r="S252" s="159">
        <v>0</v>
      </c>
      <c r="T252" s="160">
        <f t="shared" si="73"/>
        <v>0</v>
      </c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R252" s="161" t="s">
        <v>288</v>
      </c>
      <c r="AT252" s="161" t="s">
        <v>362</v>
      </c>
      <c r="AU252" s="161" t="s">
        <v>83</v>
      </c>
      <c r="AY252" s="14" t="s">
        <v>226</v>
      </c>
      <c r="BE252" s="162">
        <f t="shared" si="74"/>
        <v>0</v>
      </c>
      <c r="BF252" s="162">
        <f t="shared" si="75"/>
        <v>393.8</v>
      </c>
      <c r="BG252" s="162">
        <f t="shared" si="76"/>
        <v>0</v>
      </c>
      <c r="BH252" s="162">
        <f t="shared" si="77"/>
        <v>0</v>
      </c>
      <c r="BI252" s="162">
        <f t="shared" si="78"/>
        <v>0</v>
      </c>
      <c r="BJ252" s="14" t="s">
        <v>83</v>
      </c>
      <c r="BK252" s="162">
        <f t="shared" si="79"/>
        <v>393.8</v>
      </c>
      <c r="BL252" s="14" t="s">
        <v>257</v>
      </c>
      <c r="BM252" s="161" t="s">
        <v>627</v>
      </c>
    </row>
    <row r="253" spans="1:65" s="2" customFormat="1" ht="33" customHeight="1">
      <c r="A253" s="26"/>
      <c r="B253" s="149"/>
      <c r="C253" s="150" t="s">
        <v>628</v>
      </c>
      <c r="D253" s="150" t="s">
        <v>229</v>
      </c>
      <c r="E253" s="151" t="s">
        <v>1739</v>
      </c>
      <c r="F253" s="152" t="s">
        <v>1740</v>
      </c>
      <c r="G253" s="153" t="s">
        <v>238</v>
      </c>
      <c r="H253" s="154">
        <v>6.01</v>
      </c>
      <c r="I253" s="155">
        <v>29.74</v>
      </c>
      <c r="J253" s="155">
        <f t="shared" si="70"/>
        <v>178.74</v>
      </c>
      <c r="K253" s="156"/>
      <c r="L253" s="27"/>
      <c r="M253" s="157" t="s">
        <v>1</v>
      </c>
      <c r="N253" s="158" t="s">
        <v>37</v>
      </c>
      <c r="O253" s="159">
        <v>0</v>
      </c>
      <c r="P253" s="159">
        <f t="shared" si="71"/>
        <v>0</v>
      </c>
      <c r="Q253" s="159">
        <v>0</v>
      </c>
      <c r="R253" s="159">
        <f t="shared" si="72"/>
        <v>0</v>
      </c>
      <c r="S253" s="159">
        <v>0</v>
      </c>
      <c r="T253" s="160">
        <f t="shared" si="73"/>
        <v>0</v>
      </c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R253" s="161" t="s">
        <v>257</v>
      </c>
      <c r="AT253" s="161" t="s">
        <v>229</v>
      </c>
      <c r="AU253" s="161" t="s">
        <v>83</v>
      </c>
      <c r="AY253" s="14" t="s">
        <v>226</v>
      </c>
      <c r="BE253" s="162">
        <f t="shared" si="74"/>
        <v>0</v>
      </c>
      <c r="BF253" s="162">
        <f t="shared" si="75"/>
        <v>178.74</v>
      </c>
      <c r="BG253" s="162">
        <f t="shared" si="76"/>
        <v>0</v>
      </c>
      <c r="BH253" s="162">
        <f t="shared" si="77"/>
        <v>0</v>
      </c>
      <c r="BI253" s="162">
        <f t="shared" si="78"/>
        <v>0</v>
      </c>
      <c r="BJ253" s="14" t="s">
        <v>83</v>
      </c>
      <c r="BK253" s="162">
        <f t="shared" si="79"/>
        <v>178.74</v>
      </c>
      <c r="BL253" s="14" t="s">
        <v>257</v>
      </c>
      <c r="BM253" s="161" t="s">
        <v>631</v>
      </c>
    </row>
    <row r="254" spans="1:65" s="2" customFormat="1" ht="33" customHeight="1">
      <c r="A254" s="26"/>
      <c r="B254" s="149"/>
      <c r="C254" s="150" t="s">
        <v>477</v>
      </c>
      <c r="D254" s="150" t="s">
        <v>229</v>
      </c>
      <c r="E254" s="151" t="s">
        <v>606</v>
      </c>
      <c r="F254" s="152" t="s">
        <v>607</v>
      </c>
      <c r="G254" s="153" t="s">
        <v>232</v>
      </c>
      <c r="H254" s="154">
        <v>87.32</v>
      </c>
      <c r="I254" s="155">
        <v>11.65</v>
      </c>
      <c r="J254" s="155">
        <f t="shared" si="70"/>
        <v>1017.28</v>
      </c>
      <c r="K254" s="156"/>
      <c r="L254" s="27"/>
      <c r="M254" s="157" t="s">
        <v>1</v>
      </c>
      <c r="N254" s="158" t="s">
        <v>37</v>
      </c>
      <c r="O254" s="159">
        <v>0</v>
      </c>
      <c r="P254" s="159">
        <f t="shared" si="71"/>
        <v>0</v>
      </c>
      <c r="Q254" s="159">
        <v>0</v>
      </c>
      <c r="R254" s="159">
        <f t="shared" si="72"/>
        <v>0</v>
      </c>
      <c r="S254" s="159">
        <v>0</v>
      </c>
      <c r="T254" s="160">
        <f t="shared" si="73"/>
        <v>0</v>
      </c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R254" s="161" t="s">
        <v>257</v>
      </c>
      <c r="AT254" s="161" t="s">
        <v>229</v>
      </c>
      <c r="AU254" s="161" t="s">
        <v>83</v>
      </c>
      <c r="AY254" s="14" t="s">
        <v>226</v>
      </c>
      <c r="BE254" s="162">
        <f t="shared" si="74"/>
        <v>0</v>
      </c>
      <c r="BF254" s="162">
        <f t="shared" si="75"/>
        <v>1017.28</v>
      </c>
      <c r="BG254" s="162">
        <f t="shared" si="76"/>
        <v>0</v>
      </c>
      <c r="BH254" s="162">
        <f t="shared" si="77"/>
        <v>0</v>
      </c>
      <c r="BI254" s="162">
        <f t="shared" si="78"/>
        <v>0</v>
      </c>
      <c r="BJ254" s="14" t="s">
        <v>83</v>
      </c>
      <c r="BK254" s="162">
        <f t="shared" si="79"/>
        <v>1017.28</v>
      </c>
      <c r="BL254" s="14" t="s">
        <v>257</v>
      </c>
      <c r="BM254" s="161" t="s">
        <v>634</v>
      </c>
    </row>
    <row r="255" spans="1:65" s="2" customFormat="1" ht="33" customHeight="1">
      <c r="A255" s="26"/>
      <c r="B255" s="149"/>
      <c r="C255" s="150" t="s">
        <v>635</v>
      </c>
      <c r="D255" s="150" t="s">
        <v>229</v>
      </c>
      <c r="E255" s="151" t="s">
        <v>1741</v>
      </c>
      <c r="F255" s="152" t="s">
        <v>1742</v>
      </c>
      <c r="G255" s="153" t="s">
        <v>232</v>
      </c>
      <c r="H255" s="154">
        <v>161.19999999999999</v>
      </c>
      <c r="I255" s="155">
        <v>16.100000000000001</v>
      </c>
      <c r="J255" s="155">
        <f t="shared" si="70"/>
        <v>2595.3200000000002</v>
      </c>
      <c r="K255" s="156"/>
      <c r="L255" s="27"/>
      <c r="M255" s="157" t="s">
        <v>1</v>
      </c>
      <c r="N255" s="158" t="s">
        <v>37</v>
      </c>
      <c r="O255" s="159">
        <v>0</v>
      </c>
      <c r="P255" s="159">
        <f t="shared" si="71"/>
        <v>0</v>
      </c>
      <c r="Q255" s="159">
        <v>0</v>
      </c>
      <c r="R255" s="159">
        <f t="shared" si="72"/>
        <v>0</v>
      </c>
      <c r="S255" s="159">
        <v>0</v>
      </c>
      <c r="T255" s="160">
        <f t="shared" si="73"/>
        <v>0</v>
      </c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R255" s="161" t="s">
        <v>257</v>
      </c>
      <c r="AT255" s="161" t="s">
        <v>229</v>
      </c>
      <c r="AU255" s="161" t="s">
        <v>83</v>
      </c>
      <c r="AY255" s="14" t="s">
        <v>226</v>
      </c>
      <c r="BE255" s="162">
        <f t="shared" si="74"/>
        <v>0</v>
      </c>
      <c r="BF255" s="162">
        <f t="shared" si="75"/>
        <v>2595.3200000000002</v>
      </c>
      <c r="BG255" s="162">
        <f t="shared" si="76"/>
        <v>0</v>
      </c>
      <c r="BH255" s="162">
        <f t="shared" si="77"/>
        <v>0</v>
      </c>
      <c r="BI255" s="162">
        <f t="shared" si="78"/>
        <v>0</v>
      </c>
      <c r="BJ255" s="14" t="s">
        <v>83</v>
      </c>
      <c r="BK255" s="162">
        <f t="shared" si="79"/>
        <v>2595.3200000000002</v>
      </c>
      <c r="BL255" s="14" t="s">
        <v>257</v>
      </c>
      <c r="BM255" s="161" t="s">
        <v>638</v>
      </c>
    </row>
    <row r="256" spans="1:65" s="2" customFormat="1" ht="16.5" customHeight="1">
      <c r="A256" s="26"/>
      <c r="B256" s="149"/>
      <c r="C256" s="167" t="s">
        <v>478</v>
      </c>
      <c r="D256" s="167" t="s">
        <v>362</v>
      </c>
      <c r="E256" s="168" t="s">
        <v>609</v>
      </c>
      <c r="F256" s="169" t="s">
        <v>610</v>
      </c>
      <c r="G256" s="170" t="s">
        <v>352</v>
      </c>
      <c r="H256" s="171">
        <v>6.585</v>
      </c>
      <c r="I256" s="172">
        <v>457.65</v>
      </c>
      <c r="J256" s="172">
        <f t="shared" si="70"/>
        <v>3013.63</v>
      </c>
      <c r="K256" s="173"/>
      <c r="L256" s="174"/>
      <c r="M256" s="175" t="s">
        <v>1</v>
      </c>
      <c r="N256" s="176" t="s">
        <v>37</v>
      </c>
      <c r="O256" s="159">
        <v>0</v>
      </c>
      <c r="P256" s="159">
        <f t="shared" si="71"/>
        <v>0</v>
      </c>
      <c r="Q256" s="159">
        <v>0</v>
      </c>
      <c r="R256" s="159">
        <f t="shared" si="72"/>
        <v>0</v>
      </c>
      <c r="S256" s="159">
        <v>0</v>
      </c>
      <c r="T256" s="160">
        <f t="shared" si="73"/>
        <v>0</v>
      </c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R256" s="161" t="s">
        <v>288</v>
      </c>
      <c r="AT256" s="161" t="s">
        <v>362</v>
      </c>
      <c r="AU256" s="161" t="s">
        <v>83</v>
      </c>
      <c r="AY256" s="14" t="s">
        <v>226</v>
      </c>
      <c r="BE256" s="162">
        <f t="shared" si="74"/>
        <v>0</v>
      </c>
      <c r="BF256" s="162">
        <f t="shared" si="75"/>
        <v>3013.63</v>
      </c>
      <c r="BG256" s="162">
        <f t="shared" si="76"/>
        <v>0</v>
      </c>
      <c r="BH256" s="162">
        <f t="shared" si="77"/>
        <v>0</v>
      </c>
      <c r="BI256" s="162">
        <f t="shared" si="78"/>
        <v>0</v>
      </c>
      <c r="BJ256" s="14" t="s">
        <v>83</v>
      </c>
      <c r="BK256" s="162">
        <f t="shared" si="79"/>
        <v>3013.63</v>
      </c>
      <c r="BL256" s="14" t="s">
        <v>257</v>
      </c>
      <c r="BM256" s="161" t="s">
        <v>641</v>
      </c>
    </row>
    <row r="257" spans="1:65" s="2" customFormat="1" ht="24.2" customHeight="1">
      <c r="A257" s="26"/>
      <c r="B257" s="149"/>
      <c r="C257" s="150" t="s">
        <v>642</v>
      </c>
      <c r="D257" s="150" t="s">
        <v>229</v>
      </c>
      <c r="E257" s="151" t="s">
        <v>613</v>
      </c>
      <c r="F257" s="152" t="s">
        <v>614</v>
      </c>
      <c r="G257" s="153" t="s">
        <v>238</v>
      </c>
      <c r="H257" s="154">
        <v>178.35599999999999</v>
      </c>
      <c r="I257" s="155">
        <v>59.48</v>
      </c>
      <c r="J257" s="155">
        <f t="shared" si="70"/>
        <v>10608.61</v>
      </c>
      <c r="K257" s="156"/>
      <c r="L257" s="27"/>
      <c r="M257" s="157" t="s">
        <v>1</v>
      </c>
      <c r="N257" s="158" t="s">
        <v>37</v>
      </c>
      <c r="O257" s="159">
        <v>0</v>
      </c>
      <c r="P257" s="159">
        <f t="shared" si="71"/>
        <v>0</v>
      </c>
      <c r="Q257" s="159">
        <v>0</v>
      </c>
      <c r="R257" s="159">
        <f t="shared" si="72"/>
        <v>0</v>
      </c>
      <c r="S257" s="159">
        <v>0</v>
      </c>
      <c r="T257" s="160">
        <f t="shared" si="73"/>
        <v>0</v>
      </c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R257" s="161" t="s">
        <v>257</v>
      </c>
      <c r="AT257" s="161" t="s">
        <v>229</v>
      </c>
      <c r="AU257" s="161" t="s">
        <v>83</v>
      </c>
      <c r="AY257" s="14" t="s">
        <v>226</v>
      </c>
      <c r="BE257" s="162">
        <f t="shared" si="74"/>
        <v>0</v>
      </c>
      <c r="BF257" s="162">
        <f t="shared" si="75"/>
        <v>10608.61</v>
      </c>
      <c r="BG257" s="162">
        <f t="shared" si="76"/>
        <v>0</v>
      </c>
      <c r="BH257" s="162">
        <f t="shared" si="77"/>
        <v>0</v>
      </c>
      <c r="BI257" s="162">
        <f t="shared" si="78"/>
        <v>0</v>
      </c>
      <c r="BJ257" s="14" t="s">
        <v>83</v>
      </c>
      <c r="BK257" s="162">
        <f t="shared" si="79"/>
        <v>10608.61</v>
      </c>
      <c r="BL257" s="14" t="s">
        <v>257</v>
      </c>
      <c r="BM257" s="161" t="s">
        <v>645</v>
      </c>
    </row>
    <row r="258" spans="1:65" s="2" customFormat="1" ht="24.2" customHeight="1">
      <c r="A258" s="26"/>
      <c r="B258" s="149"/>
      <c r="C258" s="150" t="s">
        <v>480</v>
      </c>
      <c r="D258" s="150" t="s">
        <v>229</v>
      </c>
      <c r="E258" s="151" t="s">
        <v>616</v>
      </c>
      <c r="F258" s="152" t="s">
        <v>617</v>
      </c>
      <c r="G258" s="153" t="s">
        <v>352</v>
      </c>
      <c r="H258" s="154">
        <v>5.1849999999999996</v>
      </c>
      <c r="I258" s="155">
        <v>24.26</v>
      </c>
      <c r="J258" s="155">
        <f t="shared" si="70"/>
        <v>125.79</v>
      </c>
      <c r="K258" s="156"/>
      <c r="L258" s="27"/>
      <c r="M258" s="157" t="s">
        <v>1</v>
      </c>
      <c r="N258" s="158" t="s">
        <v>37</v>
      </c>
      <c r="O258" s="159">
        <v>0</v>
      </c>
      <c r="P258" s="159">
        <f t="shared" si="71"/>
        <v>0</v>
      </c>
      <c r="Q258" s="159">
        <v>0</v>
      </c>
      <c r="R258" s="159">
        <f t="shared" si="72"/>
        <v>0</v>
      </c>
      <c r="S258" s="159">
        <v>0</v>
      </c>
      <c r="T258" s="160">
        <f t="shared" si="73"/>
        <v>0</v>
      </c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R258" s="161" t="s">
        <v>257</v>
      </c>
      <c r="AT258" s="161" t="s">
        <v>229</v>
      </c>
      <c r="AU258" s="161" t="s">
        <v>83</v>
      </c>
      <c r="AY258" s="14" t="s">
        <v>226</v>
      </c>
      <c r="BE258" s="162">
        <f t="shared" si="74"/>
        <v>0</v>
      </c>
      <c r="BF258" s="162">
        <f t="shared" si="75"/>
        <v>125.79</v>
      </c>
      <c r="BG258" s="162">
        <f t="shared" si="76"/>
        <v>0</v>
      </c>
      <c r="BH258" s="162">
        <f t="shared" si="77"/>
        <v>0</v>
      </c>
      <c r="BI258" s="162">
        <f t="shared" si="78"/>
        <v>0</v>
      </c>
      <c r="BJ258" s="14" t="s">
        <v>83</v>
      </c>
      <c r="BK258" s="162">
        <f t="shared" si="79"/>
        <v>125.79</v>
      </c>
      <c r="BL258" s="14" t="s">
        <v>257</v>
      </c>
      <c r="BM258" s="161" t="s">
        <v>648</v>
      </c>
    </row>
    <row r="259" spans="1:65" s="2" customFormat="1" ht="24.2" customHeight="1">
      <c r="A259" s="26"/>
      <c r="B259" s="149"/>
      <c r="C259" s="150" t="s">
        <v>649</v>
      </c>
      <c r="D259" s="150" t="s">
        <v>229</v>
      </c>
      <c r="E259" s="151" t="s">
        <v>620</v>
      </c>
      <c r="F259" s="152" t="s">
        <v>621</v>
      </c>
      <c r="G259" s="153" t="s">
        <v>242</v>
      </c>
      <c r="H259" s="154">
        <v>6.2249999999999996</v>
      </c>
      <c r="I259" s="155">
        <v>51.51</v>
      </c>
      <c r="J259" s="155">
        <f t="shared" si="70"/>
        <v>320.64999999999998</v>
      </c>
      <c r="K259" s="156"/>
      <c r="L259" s="27"/>
      <c r="M259" s="157" t="s">
        <v>1</v>
      </c>
      <c r="N259" s="158" t="s">
        <v>37</v>
      </c>
      <c r="O259" s="159">
        <v>0</v>
      </c>
      <c r="P259" s="159">
        <f t="shared" si="71"/>
        <v>0</v>
      </c>
      <c r="Q259" s="159">
        <v>0</v>
      </c>
      <c r="R259" s="159">
        <f t="shared" si="72"/>
        <v>0</v>
      </c>
      <c r="S259" s="159">
        <v>0</v>
      </c>
      <c r="T259" s="160">
        <f t="shared" si="73"/>
        <v>0</v>
      </c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R259" s="161" t="s">
        <v>257</v>
      </c>
      <c r="AT259" s="161" t="s">
        <v>229</v>
      </c>
      <c r="AU259" s="161" t="s">
        <v>83</v>
      </c>
      <c r="AY259" s="14" t="s">
        <v>226</v>
      </c>
      <c r="BE259" s="162">
        <f t="shared" si="74"/>
        <v>0</v>
      </c>
      <c r="BF259" s="162">
        <f t="shared" si="75"/>
        <v>320.64999999999998</v>
      </c>
      <c r="BG259" s="162">
        <f t="shared" si="76"/>
        <v>0</v>
      </c>
      <c r="BH259" s="162">
        <f t="shared" si="77"/>
        <v>0</v>
      </c>
      <c r="BI259" s="162">
        <f t="shared" si="78"/>
        <v>0</v>
      </c>
      <c r="BJ259" s="14" t="s">
        <v>83</v>
      </c>
      <c r="BK259" s="162">
        <f t="shared" si="79"/>
        <v>320.64999999999998</v>
      </c>
      <c r="BL259" s="14" t="s">
        <v>257</v>
      </c>
      <c r="BM259" s="161" t="s">
        <v>652</v>
      </c>
    </row>
    <row r="260" spans="1:65" s="12" customFormat="1" ht="22.9" customHeight="1">
      <c r="B260" s="137"/>
      <c r="D260" s="138" t="s">
        <v>70</v>
      </c>
      <c r="E260" s="147" t="s">
        <v>623</v>
      </c>
      <c r="F260" s="147" t="s">
        <v>624</v>
      </c>
      <c r="J260" s="148">
        <f>BK260</f>
        <v>3984.0800000000004</v>
      </c>
      <c r="L260" s="137"/>
      <c r="M260" s="141"/>
      <c r="N260" s="142"/>
      <c r="O260" s="142"/>
      <c r="P260" s="143">
        <f>SUM(P261:P265)</f>
        <v>0</v>
      </c>
      <c r="Q260" s="142"/>
      <c r="R260" s="143">
        <f>SUM(R261:R265)</f>
        <v>0</v>
      </c>
      <c r="S260" s="142"/>
      <c r="T260" s="144">
        <f>SUM(T261:T265)</f>
        <v>0</v>
      </c>
      <c r="AR260" s="138" t="s">
        <v>83</v>
      </c>
      <c r="AT260" s="145" t="s">
        <v>70</v>
      </c>
      <c r="AU260" s="145" t="s">
        <v>78</v>
      </c>
      <c r="AY260" s="138" t="s">
        <v>226</v>
      </c>
      <c r="BK260" s="146">
        <f>SUM(BK261:BK265)</f>
        <v>3984.0800000000004</v>
      </c>
    </row>
    <row r="261" spans="1:65" s="2" customFormat="1" ht="16.5" customHeight="1">
      <c r="A261" s="26"/>
      <c r="B261" s="149"/>
      <c r="C261" s="150" t="s">
        <v>483</v>
      </c>
      <c r="D261" s="150" t="s">
        <v>229</v>
      </c>
      <c r="E261" s="151" t="s">
        <v>625</v>
      </c>
      <c r="F261" s="152" t="s">
        <v>626</v>
      </c>
      <c r="G261" s="153" t="s">
        <v>238</v>
      </c>
      <c r="H261" s="154">
        <v>73.14</v>
      </c>
      <c r="I261" s="155">
        <v>1.01</v>
      </c>
      <c r="J261" s="155">
        <f>ROUND(I261*H261,2)</f>
        <v>73.87</v>
      </c>
      <c r="K261" s="156"/>
      <c r="L261" s="27"/>
      <c r="M261" s="157" t="s">
        <v>1</v>
      </c>
      <c r="N261" s="158" t="s">
        <v>37</v>
      </c>
      <c r="O261" s="159">
        <v>0</v>
      </c>
      <c r="P261" s="159">
        <f>O261*H261</f>
        <v>0</v>
      </c>
      <c r="Q261" s="159">
        <v>0</v>
      </c>
      <c r="R261" s="159">
        <f>Q261*H261</f>
        <v>0</v>
      </c>
      <c r="S261" s="159">
        <v>0</v>
      </c>
      <c r="T261" s="160">
        <f>S261*H261</f>
        <v>0</v>
      </c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R261" s="161" t="s">
        <v>257</v>
      </c>
      <c r="AT261" s="161" t="s">
        <v>229</v>
      </c>
      <c r="AU261" s="161" t="s">
        <v>83</v>
      </c>
      <c r="AY261" s="14" t="s">
        <v>226</v>
      </c>
      <c r="BE261" s="162">
        <f>IF(N261="základná",J261,0)</f>
        <v>0</v>
      </c>
      <c r="BF261" s="162">
        <f>IF(N261="znížená",J261,0)</f>
        <v>73.87</v>
      </c>
      <c r="BG261" s="162">
        <f>IF(N261="zákl. prenesená",J261,0)</f>
        <v>0</v>
      </c>
      <c r="BH261" s="162">
        <f>IF(N261="zníž. prenesená",J261,0)</f>
        <v>0</v>
      </c>
      <c r="BI261" s="162">
        <f>IF(N261="nulová",J261,0)</f>
        <v>0</v>
      </c>
      <c r="BJ261" s="14" t="s">
        <v>83</v>
      </c>
      <c r="BK261" s="162">
        <f>ROUND(I261*H261,2)</f>
        <v>73.87</v>
      </c>
      <c r="BL261" s="14" t="s">
        <v>257</v>
      </c>
      <c r="BM261" s="161" t="s">
        <v>655</v>
      </c>
    </row>
    <row r="262" spans="1:65" s="2" customFormat="1" ht="37.9" customHeight="1">
      <c r="A262" s="26"/>
      <c r="B262" s="149"/>
      <c r="C262" s="150" t="s">
        <v>658</v>
      </c>
      <c r="D262" s="150" t="s">
        <v>229</v>
      </c>
      <c r="E262" s="151" t="s">
        <v>1743</v>
      </c>
      <c r="F262" s="152" t="s">
        <v>1744</v>
      </c>
      <c r="G262" s="153" t="s">
        <v>238</v>
      </c>
      <c r="H262" s="154">
        <v>5.3550000000000004</v>
      </c>
      <c r="I262" s="155">
        <v>36.99</v>
      </c>
      <c r="J262" s="155">
        <f>ROUND(I262*H262,2)</f>
        <v>198.08</v>
      </c>
      <c r="K262" s="156"/>
      <c r="L262" s="27"/>
      <c r="M262" s="157" t="s">
        <v>1</v>
      </c>
      <c r="N262" s="158" t="s">
        <v>37</v>
      </c>
      <c r="O262" s="159">
        <v>0</v>
      </c>
      <c r="P262" s="159">
        <f>O262*H262</f>
        <v>0</v>
      </c>
      <c r="Q262" s="159">
        <v>0</v>
      </c>
      <c r="R262" s="159">
        <f>Q262*H262</f>
        <v>0</v>
      </c>
      <c r="S262" s="159">
        <v>0</v>
      </c>
      <c r="T262" s="160">
        <f>S262*H262</f>
        <v>0</v>
      </c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R262" s="161" t="s">
        <v>257</v>
      </c>
      <c r="AT262" s="161" t="s">
        <v>229</v>
      </c>
      <c r="AU262" s="161" t="s">
        <v>83</v>
      </c>
      <c r="AY262" s="14" t="s">
        <v>226</v>
      </c>
      <c r="BE262" s="162">
        <f>IF(N262="základná",J262,0)</f>
        <v>0</v>
      </c>
      <c r="BF262" s="162">
        <f>IF(N262="znížená",J262,0)</f>
        <v>198.08</v>
      </c>
      <c r="BG262" s="162">
        <f>IF(N262="zákl. prenesená",J262,0)</f>
        <v>0</v>
      </c>
      <c r="BH262" s="162">
        <f>IF(N262="zníž. prenesená",J262,0)</f>
        <v>0</v>
      </c>
      <c r="BI262" s="162">
        <f>IF(N262="nulová",J262,0)</f>
        <v>0</v>
      </c>
      <c r="BJ262" s="14" t="s">
        <v>83</v>
      </c>
      <c r="BK262" s="162">
        <f>ROUND(I262*H262,2)</f>
        <v>198.08</v>
      </c>
      <c r="BL262" s="14" t="s">
        <v>257</v>
      </c>
      <c r="BM262" s="161" t="s">
        <v>661</v>
      </c>
    </row>
    <row r="263" spans="1:65" s="2" customFormat="1" ht="37.9" customHeight="1">
      <c r="A263" s="26"/>
      <c r="B263" s="149"/>
      <c r="C263" s="150" t="s">
        <v>485</v>
      </c>
      <c r="D263" s="150" t="s">
        <v>229</v>
      </c>
      <c r="E263" s="151" t="s">
        <v>1745</v>
      </c>
      <c r="F263" s="152" t="s">
        <v>1746</v>
      </c>
      <c r="G263" s="153" t="s">
        <v>238</v>
      </c>
      <c r="H263" s="154">
        <v>63.78</v>
      </c>
      <c r="I263" s="155">
        <v>49.43</v>
      </c>
      <c r="J263" s="155">
        <f>ROUND(I263*H263,2)</f>
        <v>3152.65</v>
      </c>
      <c r="K263" s="156"/>
      <c r="L263" s="27"/>
      <c r="M263" s="157" t="s">
        <v>1</v>
      </c>
      <c r="N263" s="158" t="s">
        <v>37</v>
      </c>
      <c r="O263" s="159">
        <v>0</v>
      </c>
      <c r="P263" s="159">
        <f>O263*H263</f>
        <v>0</v>
      </c>
      <c r="Q263" s="159">
        <v>0</v>
      </c>
      <c r="R263" s="159">
        <f>Q263*H263</f>
        <v>0</v>
      </c>
      <c r="S263" s="159">
        <v>0</v>
      </c>
      <c r="T263" s="160">
        <f>S263*H263</f>
        <v>0</v>
      </c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R263" s="161" t="s">
        <v>257</v>
      </c>
      <c r="AT263" s="161" t="s">
        <v>229</v>
      </c>
      <c r="AU263" s="161" t="s">
        <v>83</v>
      </c>
      <c r="AY263" s="14" t="s">
        <v>226</v>
      </c>
      <c r="BE263" s="162">
        <f>IF(N263="základná",J263,0)</f>
        <v>0</v>
      </c>
      <c r="BF263" s="162">
        <f>IF(N263="znížená",J263,0)</f>
        <v>3152.65</v>
      </c>
      <c r="BG263" s="162">
        <f>IF(N263="zákl. prenesená",J263,0)</f>
        <v>0</v>
      </c>
      <c r="BH263" s="162">
        <f>IF(N263="zníž. prenesená",J263,0)</f>
        <v>0</v>
      </c>
      <c r="BI263" s="162">
        <f>IF(N263="nulová",J263,0)</f>
        <v>0</v>
      </c>
      <c r="BJ263" s="14" t="s">
        <v>83</v>
      </c>
      <c r="BK263" s="162">
        <f>ROUND(I263*H263,2)</f>
        <v>3152.65</v>
      </c>
      <c r="BL263" s="14" t="s">
        <v>257</v>
      </c>
      <c r="BM263" s="161" t="s">
        <v>664</v>
      </c>
    </row>
    <row r="264" spans="1:65" s="2" customFormat="1" ht="37.9" customHeight="1">
      <c r="A264" s="26"/>
      <c r="B264" s="149"/>
      <c r="C264" s="150" t="s">
        <v>284</v>
      </c>
      <c r="D264" s="150" t="s">
        <v>229</v>
      </c>
      <c r="E264" s="151" t="s">
        <v>1747</v>
      </c>
      <c r="F264" s="152" t="s">
        <v>1748</v>
      </c>
      <c r="G264" s="153" t="s">
        <v>238</v>
      </c>
      <c r="H264" s="154">
        <v>9.36</v>
      </c>
      <c r="I264" s="155">
        <v>51.21</v>
      </c>
      <c r="J264" s="155">
        <f>ROUND(I264*H264,2)</f>
        <v>479.33</v>
      </c>
      <c r="K264" s="156"/>
      <c r="L264" s="27"/>
      <c r="M264" s="157" t="s">
        <v>1</v>
      </c>
      <c r="N264" s="158" t="s">
        <v>37</v>
      </c>
      <c r="O264" s="159">
        <v>0</v>
      </c>
      <c r="P264" s="159">
        <f>O264*H264</f>
        <v>0</v>
      </c>
      <c r="Q264" s="159">
        <v>0</v>
      </c>
      <c r="R264" s="159">
        <f>Q264*H264</f>
        <v>0</v>
      </c>
      <c r="S264" s="159">
        <v>0</v>
      </c>
      <c r="T264" s="160">
        <f>S264*H264</f>
        <v>0</v>
      </c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R264" s="161" t="s">
        <v>257</v>
      </c>
      <c r="AT264" s="161" t="s">
        <v>229</v>
      </c>
      <c r="AU264" s="161" t="s">
        <v>83</v>
      </c>
      <c r="AY264" s="14" t="s">
        <v>226</v>
      </c>
      <c r="BE264" s="162">
        <f>IF(N264="základná",J264,0)</f>
        <v>0</v>
      </c>
      <c r="BF264" s="162">
        <f>IF(N264="znížená",J264,0)</f>
        <v>479.33</v>
      </c>
      <c r="BG264" s="162">
        <f>IF(N264="zákl. prenesená",J264,0)</f>
        <v>0</v>
      </c>
      <c r="BH264" s="162">
        <f>IF(N264="zníž. prenesená",J264,0)</f>
        <v>0</v>
      </c>
      <c r="BI264" s="162">
        <f>IF(N264="nulová",J264,0)</f>
        <v>0</v>
      </c>
      <c r="BJ264" s="14" t="s">
        <v>83</v>
      </c>
      <c r="BK264" s="162">
        <f>ROUND(I264*H264,2)</f>
        <v>479.33</v>
      </c>
      <c r="BL264" s="14" t="s">
        <v>257</v>
      </c>
      <c r="BM264" s="161" t="s">
        <v>667</v>
      </c>
    </row>
    <row r="265" spans="1:65" s="2" customFormat="1" ht="24.2" customHeight="1">
      <c r="A265" s="26"/>
      <c r="B265" s="149"/>
      <c r="C265" s="150" t="s">
        <v>490</v>
      </c>
      <c r="D265" s="150" t="s">
        <v>229</v>
      </c>
      <c r="E265" s="151" t="s">
        <v>636</v>
      </c>
      <c r="F265" s="152" t="s">
        <v>637</v>
      </c>
      <c r="G265" s="153" t="s">
        <v>242</v>
      </c>
      <c r="H265" s="154">
        <v>1.522</v>
      </c>
      <c r="I265" s="155">
        <v>52.66</v>
      </c>
      <c r="J265" s="155">
        <f>ROUND(I265*H265,2)</f>
        <v>80.150000000000006</v>
      </c>
      <c r="K265" s="156"/>
      <c r="L265" s="27"/>
      <c r="M265" s="157" t="s">
        <v>1</v>
      </c>
      <c r="N265" s="158" t="s">
        <v>37</v>
      </c>
      <c r="O265" s="159">
        <v>0</v>
      </c>
      <c r="P265" s="159">
        <f>O265*H265</f>
        <v>0</v>
      </c>
      <c r="Q265" s="159">
        <v>0</v>
      </c>
      <c r="R265" s="159">
        <f>Q265*H265</f>
        <v>0</v>
      </c>
      <c r="S265" s="159">
        <v>0</v>
      </c>
      <c r="T265" s="160">
        <f>S265*H265</f>
        <v>0</v>
      </c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R265" s="161" t="s">
        <v>257</v>
      </c>
      <c r="AT265" s="161" t="s">
        <v>229</v>
      </c>
      <c r="AU265" s="161" t="s">
        <v>83</v>
      </c>
      <c r="AY265" s="14" t="s">
        <v>226</v>
      </c>
      <c r="BE265" s="162">
        <f>IF(N265="základná",J265,0)</f>
        <v>0</v>
      </c>
      <c r="BF265" s="162">
        <f>IF(N265="znížená",J265,0)</f>
        <v>80.150000000000006</v>
      </c>
      <c r="BG265" s="162">
        <f>IF(N265="zákl. prenesená",J265,0)</f>
        <v>0</v>
      </c>
      <c r="BH265" s="162">
        <f>IF(N265="zníž. prenesená",J265,0)</f>
        <v>0</v>
      </c>
      <c r="BI265" s="162">
        <f>IF(N265="nulová",J265,0)</f>
        <v>0</v>
      </c>
      <c r="BJ265" s="14" t="s">
        <v>83</v>
      </c>
      <c r="BK265" s="162">
        <f>ROUND(I265*H265,2)</f>
        <v>80.150000000000006</v>
      </c>
      <c r="BL265" s="14" t="s">
        <v>257</v>
      </c>
      <c r="BM265" s="161" t="s">
        <v>670</v>
      </c>
    </row>
    <row r="266" spans="1:65" s="12" customFormat="1" ht="22.9" customHeight="1">
      <c r="B266" s="137"/>
      <c r="D266" s="138" t="s">
        <v>70</v>
      </c>
      <c r="E266" s="147" t="s">
        <v>307</v>
      </c>
      <c r="F266" s="147" t="s">
        <v>308</v>
      </c>
      <c r="J266" s="148">
        <f>BK266</f>
        <v>1452.7</v>
      </c>
      <c r="L266" s="137"/>
      <c r="M266" s="141"/>
      <c r="N266" s="142"/>
      <c r="O266" s="142"/>
      <c r="P266" s="143">
        <f>SUM(P267:P270)</f>
        <v>0</v>
      </c>
      <c r="Q266" s="142"/>
      <c r="R266" s="143">
        <f>SUM(R267:R270)</f>
        <v>0</v>
      </c>
      <c r="S266" s="142"/>
      <c r="T266" s="144">
        <f>SUM(T267:T270)</f>
        <v>0</v>
      </c>
      <c r="AR266" s="138" t="s">
        <v>83</v>
      </c>
      <c r="AT266" s="145" t="s">
        <v>70</v>
      </c>
      <c r="AU266" s="145" t="s">
        <v>78</v>
      </c>
      <c r="AY266" s="138" t="s">
        <v>226</v>
      </c>
      <c r="BK266" s="146">
        <f>SUM(BK267:BK270)</f>
        <v>1452.7</v>
      </c>
    </row>
    <row r="267" spans="1:65" s="2" customFormat="1" ht="24.2" customHeight="1">
      <c r="A267" s="26"/>
      <c r="B267" s="149"/>
      <c r="C267" s="150" t="s">
        <v>671</v>
      </c>
      <c r="D267" s="150" t="s">
        <v>229</v>
      </c>
      <c r="E267" s="151" t="s">
        <v>643</v>
      </c>
      <c r="F267" s="152" t="s">
        <v>644</v>
      </c>
      <c r="G267" s="153" t="s">
        <v>232</v>
      </c>
      <c r="H267" s="154">
        <v>7.6</v>
      </c>
      <c r="I267" s="155">
        <v>73.150000000000006</v>
      </c>
      <c r="J267" s="155">
        <f>ROUND(I267*H267,2)</f>
        <v>555.94000000000005</v>
      </c>
      <c r="K267" s="156"/>
      <c r="L267" s="27"/>
      <c r="M267" s="157" t="s">
        <v>1</v>
      </c>
      <c r="N267" s="158" t="s">
        <v>37</v>
      </c>
      <c r="O267" s="159">
        <v>0</v>
      </c>
      <c r="P267" s="159">
        <f>O267*H267</f>
        <v>0</v>
      </c>
      <c r="Q267" s="159">
        <v>0</v>
      </c>
      <c r="R267" s="159">
        <f>Q267*H267</f>
        <v>0</v>
      </c>
      <c r="S267" s="159">
        <v>0</v>
      </c>
      <c r="T267" s="160">
        <f>S267*H267</f>
        <v>0</v>
      </c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R267" s="161" t="s">
        <v>257</v>
      </c>
      <c r="AT267" s="161" t="s">
        <v>229</v>
      </c>
      <c r="AU267" s="161" t="s">
        <v>83</v>
      </c>
      <c r="AY267" s="14" t="s">
        <v>226</v>
      </c>
      <c r="BE267" s="162">
        <f>IF(N267="základná",J267,0)</f>
        <v>0</v>
      </c>
      <c r="BF267" s="162">
        <f>IF(N267="znížená",J267,0)</f>
        <v>555.94000000000005</v>
      </c>
      <c r="BG267" s="162">
        <f>IF(N267="zákl. prenesená",J267,0)</f>
        <v>0</v>
      </c>
      <c r="BH267" s="162">
        <f>IF(N267="zníž. prenesená",J267,0)</f>
        <v>0</v>
      </c>
      <c r="BI267" s="162">
        <f>IF(N267="nulová",J267,0)</f>
        <v>0</v>
      </c>
      <c r="BJ267" s="14" t="s">
        <v>83</v>
      </c>
      <c r="BK267" s="162">
        <f>ROUND(I267*H267,2)</f>
        <v>555.94000000000005</v>
      </c>
      <c r="BL267" s="14" t="s">
        <v>257</v>
      </c>
      <c r="BM267" s="161" t="s">
        <v>674</v>
      </c>
    </row>
    <row r="268" spans="1:65" s="2" customFormat="1" ht="16.5" customHeight="1">
      <c r="A268" s="26"/>
      <c r="B268" s="149"/>
      <c r="C268" s="150" t="s">
        <v>494</v>
      </c>
      <c r="D268" s="150" t="s">
        <v>229</v>
      </c>
      <c r="E268" s="151" t="s">
        <v>1749</v>
      </c>
      <c r="F268" s="152" t="s">
        <v>1750</v>
      </c>
      <c r="G268" s="153" t="s">
        <v>232</v>
      </c>
      <c r="H268" s="154">
        <v>4.5890000000000004</v>
      </c>
      <c r="I268" s="155">
        <v>12.49</v>
      </c>
      <c r="J268" s="155">
        <f>ROUND(I268*H268,2)</f>
        <v>57.32</v>
      </c>
      <c r="K268" s="156"/>
      <c r="L268" s="27"/>
      <c r="M268" s="157" t="s">
        <v>1</v>
      </c>
      <c r="N268" s="158" t="s">
        <v>37</v>
      </c>
      <c r="O268" s="159">
        <v>0</v>
      </c>
      <c r="P268" s="159">
        <f>O268*H268</f>
        <v>0</v>
      </c>
      <c r="Q268" s="159">
        <v>0</v>
      </c>
      <c r="R268" s="159">
        <f>Q268*H268</f>
        <v>0</v>
      </c>
      <c r="S268" s="159">
        <v>0</v>
      </c>
      <c r="T268" s="160">
        <f>S268*H268</f>
        <v>0</v>
      </c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R268" s="161" t="s">
        <v>257</v>
      </c>
      <c r="AT268" s="161" t="s">
        <v>229</v>
      </c>
      <c r="AU268" s="161" t="s">
        <v>83</v>
      </c>
      <c r="AY268" s="14" t="s">
        <v>226</v>
      </c>
      <c r="BE268" s="162">
        <f>IF(N268="základná",J268,0)</f>
        <v>0</v>
      </c>
      <c r="BF268" s="162">
        <f>IF(N268="znížená",J268,0)</f>
        <v>57.32</v>
      </c>
      <c r="BG268" s="162">
        <f>IF(N268="zákl. prenesená",J268,0)</f>
        <v>0</v>
      </c>
      <c r="BH268" s="162">
        <f>IF(N268="zníž. prenesená",J268,0)</f>
        <v>0</v>
      </c>
      <c r="BI268" s="162">
        <f>IF(N268="nulová",J268,0)</f>
        <v>0</v>
      </c>
      <c r="BJ268" s="14" t="s">
        <v>83</v>
      </c>
      <c r="BK268" s="162">
        <f>ROUND(I268*H268,2)</f>
        <v>57.32</v>
      </c>
      <c r="BL268" s="14" t="s">
        <v>257</v>
      </c>
      <c r="BM268" s="161" t="s">
        <v>677</v>
      </c>
    </row>
    <row r="269" spans="1:65" s="2" customFormat="1" ht="24.2" customHeight="1">
      <c r="A269" s="26"/>
      <c r="B269" s="149"/>
      <c r="C269" s="150" t="s">
        <v>678</v>
      </c>
      <c r="D269" s="150" t="s">
        <v>229</v>
      </c>
      <c r="E269" s="151" t="s">
        <v>646</v>
      </c>
      <c r="F269" s="152" t="s">
        <v>647</v>
      </c>
      <c r="G269" s="153" t="s">
        <v>232</v>
      </c>
      <c r="H269" s="154">
        <v>28.9</v>
      </c>
      <c r="I269" s="155">
        <v>28.88</v>
      </c>
      <c r="J269" s="155">
        <f>ROUND(I269*H269,2)</f>
        <v>834.63</v>
      </c>
      <c r="K269" s="156"/>
      <c r="L269" s="27"/>
      <c r="M269" s="157" t="s">
        <v>1</v>
      </c>
      <c r="N269" s="158" t="s">
        <v>37</v>
      </c>
      <c r="O269" s="159">
        <v>0</v>
      </c>
      <c r="P269" s="159">
        <f>O269*H269</f>
        <v>0</v>
      </c>
      <c r="Q269" s="159">
        <v>0</v>
      </c>
      <c r="R269" s="159">
        <f>Q269*H269</f>
        <v>0</v>
      </c>
      <c r="S269" s="159">
        <v>0</v>
      </c>
      <c r="T269" s="160">
        <f>S269*H269</f>
        <v>0</v>
      </c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R269" s="161" t="s">
        <v>257</v>
      </c>
      <c r="AT269" s="161" t="s">
        <v>229</v>
      </c>
      <c r="AU269" s="161" t="s">
        <v>83</v>
      </c>
      <c r="AY269" s="14" t="s">
        <v>226</v>
      </c>
      <c r="BE269" s="162">
        <f>IF(N269="základná",J269,0)</f>
        <v>0</v>
      </c>
      <c r="BF269" s="162">
        <f>IF(N269="znížená",J269,0)</f>
        <v>834.63</v>
      </c>
      <c r="BG269" s="162">
        <f>IF(N269="zákl. prenesená",J269,0)</f>
        <v>0</v>
      </c>
      <c r="BH269" s="162">
        <f>IF(N269="zníž. prenesená",J269,0)</f>
        <v>0</v>
      </c>
      <c r="BI269" s="162">
        <f>IF(N269="nulová",J269,0)</f>
        <v>0</v>
      </c>
      <c r="BJ269" s="14" t="s">
        <v>83</v>
      </c>
      <c r="BK269" s="162">
        <f>ROUND(I269*H269,2)</f>
        <v>834.63</v>
      </c>
      <c r="BL269" s="14" t="s">
        <v>257</v>
      </c>
      <c r="BM269" s="161" t="s">
        <v>681</v>
      </c>
    </row>
    <row r="270" spans="1:65" s="2" customFormat="1" ht="24.2" customHeight="1">
      <c r="A270" s="26"/>
      <c r="B270" s="149"/>
      <c r="C270" s="150" t="s">
        <v>497</v>
      </c>
      <c r="D270" s="150" t="s">
        <v>229</v>
      </c>
      <c r="E270" s="151" t="s">
        <v>1699</v>
      </c>
      <c r="F270" s="152" t="s">
        <v>1700</v>
      </c>
      <c r="G270" s="153" t="s">
        <v>242</v>
      </c>
      <c r="H270" s="154">
        <v>7.0000000000000007E-2</v>
      </c>
      <c r="I270" s="155">
        <v>68.67</v>
      </c>
      <c r="J270" s="155">
        <f>ROUND(I270*H270,2)</f>
        <v>4.8099999999999996</v>
      </c>
      <c r="K270" s="156"/>
      <c r="L270" s="27"/>
      <c r="M270" s="157" t="s">
        <v>1</v>
      </c>
      <c r="N270" s="158" t="s">
        <v>37</v>
      </c>
      <c r="O270" s="159">
        <v>0</v>
      </c>
      <c r="P270" s="159">
        <f>O270*H270</f>
        <v>0</v>
      </c>
      <c r="Q270" s="159">
        <v>0</v>
      </c>
      <c r="R270" s="159">
        <f>Q270*H270</f>
        <v>0</v>
      </c>
      <c r="S270" s="159">
        <v>0</v>
      </c>
      <c r="T270" s="160">
        <f>S270*H270</f>
        <v>0</v>
      </c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R270" s="161" t="s">
        <v>257</v>
      </c>
      <c r="AT270" s="161" t="s">
        <v>229</v>
      </c>
      <c r="AU270" s="161" t="s">
        <v>83</v>
      </c>
      <c r="AY270" s="14" t="s">
        <v>226</v>
      </c>
      <c r="BE270" s="162">
        <f>IF(N270="základná",J270,0)</f>
        <v>0</v>
      </c>
      <c r="BF270" s="162">
        <f>IF(N270="znížená",J270,0)</f>
        <v>4.8099999999999996</v>
      </c>
      <c r="BG270" s="162">
        <f>IF(N270="zákl. prenesená",J270,0)</f>
        <v>0</v>
      </c>
      <c r="BH270" s="162">
        <f>IF(N270="zníž. prenesená",J270,0)</f>
        <v>0</v>
      </c>
      <c r="BI270" s="162">
        <f>IF(N270="nulová",J270,0)</f>
        <v>0</v>
      </c>
      <c r="BJ270" s="14" t="s">
        <v>83</v>
      </c>
      <c r="BK270" s="162">
        <f>ROUND(I270*H270,2)</f>
        <v>4.8099999999999996</v>
      </c>
      <c r="BL270" s="14" t="s">
        <v>257</v>
      </c>
      <c r="BM270" s="161" t="s">
        <v>684</v>
      </c>
    </row>
    <row r="271" spans="1:65" s="12" customFormat="1" ht="22.9" customHeight="1">
      <c r="B271" s="137"/>
      <c r="D271" s="138" t="s">
        <v>70</v>
      </c>
      <c r="E271" s="147" t="s">
        <v>656</v>
      </c>
      <c r="F271" s="147" t="s">
        <v>657</v>
      </c>
      <c r="J271" s="148">
        <f>BK271</f>
        <v>13941.98</v>
      </c>
      <c r="L271" s="137"/>
      <c r="M271" s="141"/>
      <c r="N271" s="142"/>
      <c r="O271" s="142"/>
      <c r="P271" s="143">
        <f>SUM(P272:P287)</f>
        <v>0</v>
      </c>
      <c r="Q271" s="142"/>
      <c r="R271" s="143">
        <f>SUM(R272:R287)</f>
        <v>0</v>
      </c>
      <c r="S271" s="142"/>
      <c r="T271" s="144">
        <f>SUM(T272:T287)</f>
        <v>0</v>
      </c>
      <c r="AR271" s="138" t="s">
        <v>83</v>
      </c>
      <c r="AT271" s="145" t="s">
        <v>70</v>
      </c>
      <c r="AU271" s="145" t="s">
        <v>78</v>
      </c>
      <c r="AY271" s="138" t="s">
        <v>226</v>
      </c>
      <c r="BK271" s="146">
        <f>SUM(BK272:BK287)</f>
        <v>13941.98</v>
      </c>
    </row>
    <row r="272" spans="1:65" s="2" customFormat="1" ht="24.2" customHeight="1">
      <c r="A272" s="26"/>
      <c r="B272" s="149"/>
      <c r="C272" s="150" t="s">
        <v>685</v>
      </c>
      <c r="D272" s="150" t="s">
        <v>229</v>
      </c>
      <c r="E272" s="151" t="s">
        <v>659</v>
      </c>
      <c r="F272" s="152" t="s">
        <v>660</v>
      </c>
      <c r="G272" s="153" t="s">
        <v>232</v>
      </c>
      <c r="H272" s="154">
        <v>68.36</v>
      </c>
      <c r="I272" s="155">
        <v>10.119999999999999</v>
      </c>
      <c r="J272" s="155">
        <f t="shared" ref="J272:J287" si="80">ROUND(I272*H272,2)</f>
        <v>691.8</v>
      </c>
      <c r="K272" s="156"/>
      <c r="L272" s="27"/>
      <c r="M272" s="157" t="s">
        <v>1</v>
      </c>
      <c r="N272" s="158" t="s">
        <v>37</v>
      </c>
      <c r="O272" s="159">
        <v>0</v>
      </c>
      <c r="P272" s="159">
        <f t="shared" ref="P272:P287" si="81">O272*H272</f>
        <v>0</v>
      </c>
      <c r="Q272" s="159">
        <v>0</v>
      </c>
      <c r="R272" s="159">
        <f t="shared" ref="R272:R287" si="82">Q272*H272</f>
        <v>0</v>
      </c>
      <c r="S272" s="159">
        <v>0</v>
      </c>
      <c r="T272" s="160">
        <f t="shared" ref="T272:T287" si="83">S272*H272</f>
        <v>0</v>
      </c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R272" s="161" t="s">
        <v>257</v>
      </c>
      <c r="AT272" s="161" t="s">
        <v>229</v>
      </c>
      <c r="AU272" s="161" t="s">
        <v>83</v>
      </c>
      <c r="AY272" s="14" t="s">
        <v>226</v>
      </c>
      <c r="BE272" s="162">
        <f t="shared" ref="BE272:BE287" si="84">IF(N272="základná",J272,0)</f>
        <v>0</v>
      </c>
      <c r="BF272" s="162">
        <f t="shared" ref="BF272:BF287" si="85">IF(N272="znížená",J272,0)</f>
        <v>691.8</v>
      </c>
      <c r="BG272" s="162">
        <f t="shared" ref="BG272:BG287" si="86">IF(N272="zákl. prenesená",J272,0)</f>
        <v>0</v>
      </c>
      <c r="BH272" s="162">
        <f t="shared" ref="BH272:BH287" si="87">IF(N272="zníž. prenesená",J272,0)</f>
        <v>0</v>
      </c>
      <c r="BI272" s="162">
        <f t="shared" ref="BI272:BI287" si="88">IF(N272="nulová",J272,0)</f>
        <v>0</v>
      </c>
      <c r="BJ272" s="14" t="s">
        <v>83</v>
      </c>
      <c r="BK272" s="162">
        <f t="shared" ref="BK272:BK287" si="89">ROUND(I272*H272,2)</f>
        <v>691.8</v>
      </c>
      <c r="BL272" s="14" t="s">
        <v>257</v>
      </c>
      <c r="BM272" s="161" t="s">
        <v>688</v>
      </c>
    </row>
    <row r="273" spans="1:65" s="2" customFormat="1" ht="62.65" customHeight="1">
      <c r="A273" s="26"/>
      <c r="B273" s="149"/>
      <c r="C273" s="167" t="s">
        <v>503</v>
      </c>
      <c r="D273" s="167" t="s">
        <v>362</v>
      </c>
      <c r="E273" s="168" t="s">
        <v>1751</v>
      </c>
      <c r="F273" s="169" t="s">
        <v>1752</v>
      </c>
      <c r="G273" s="170" t="s">
        <v>269</v>
      </c>
      <c r="H273" s="171">
        <v>2</v>
      </c>
      <c r="I273" s="172">
        <v>233.38</v>
      </c>
      <c r="J273" s="172">
        <f t="shared" si="80"/>
        <v>466.76</v>
      </c>
      <c r="K273" s="173"/>
      <c r="L273" s="174"/>
      <c r="M273" s="175" t="s">
        <v>1</v>
      </c>
      <c r="N273" s="176" t="s">
        <v>37</v>
      </c>
      <c r="O273" s="159">
        <v>0</v>
      </c>
      <c r="P273" s="159">
        <f t="shared" si="81"/>
        <v>0</v>
      </c>
      <c r="Q273" s="159">
        <v>0</v>
      </c>
      <c r="R273" s="159">
        <f t="shared" si="82"/>
        <v>0</v>
      </c>
      <c r="S273" s="159">
        <v>0</v>
      </c>
      <c r="T273" s="160">
        <f t="shared" si="83"/>
        <v>0</v>
      </c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R273" s="161" t="s">
        <v>288</v>
      </c>
      <c r="AT273" s="161" t="s">
        <v>362</v>
      </c>
      <c r="AU273" s="161" t="s">
        <v>83</v>
      </c>
      <c r="AY273" s="14" t="s">
        <v>226</v>
      </c>
      <c r="BE273" s="162">
        <f t="shared" si="84"/>
        <v>0</v>
      </c>
      <c r="BF273" s="162">
        <f t="shared" si="85"/>
        <v>466.76</v>
      </c>
      <c r="BG273" s="162">
        <f t="shared" si="86"/>
        <v>0</v>
      </c>
      <c r="BH273" s="162">
        <f t="shared" si="87"/>
        <v>0</v>
      </c>
      <c r="BI273" s="162">
        <f t="shared" si="88"/>
        <v>0</v>
      </c>
      <c r="BJ273" s="14" t="s">
        <v>83</v>
      </c>
      <c r="BK273" s="162">
        <f t="shared" si="89"/>
        <v>466.76</v>
      </c>
      <c r="BL273" s="14" t="s">
        <v>257</v>
      </c>
      <c r="BM273" s="161" t="s">
        <v>691</v>
      </c>
    </row>
    <row r="274" spans="1:65" s="2" customFormat="1" ht="62.65" customHeight="1">
      <c r="A274" s="26"/>
      <c r="B274" s="149"/>
      <c r="C274" s="167" t="s">
        <v>692</v>
      </c>
      <c r="D274" s="167" t="s">
        <v>362</v>
      </c>
      <c r="E274" s="168" t="s">
        <v>1753</v>
      </c>
      <c r="F274" s="169" t="s">
        <v>1754</v>
      </c>
      <c r="G274" s="170" t="s">
        <v>269</v>
      </c>
      <c r="H274" s="171">
        <v>2</v>
      </c>
      <c r="I274" s="172">
        <v>327.23</v>
      </c>
      <c r="J274" s="172">
        <f t="shared" si="80"/>
        <v>654.46</v>
      </c>
      <c r="K274" s="173"/>
      <c r="L274" s="174"/>
      <c r="M274" s="175" t="s">
        <v>1</v>
      </c>
      <c r="N274" s="176" t="s">
        <v>37</v>
      </c>
      <c r="O274" s="159">
        <v>0</v>
      </c>
      <c r="P274" s="159">
        <f t="shared" si="81"/>
        <v>0</v>
      </c>
      <c r="Q274" s="159">
        <v>0</v>
      </c>
      <c r="R274" s="159">
        <f t="shared" si="82"/>
        <v>0</v>
      </c>
      <c r="S274" s="159">
        <v>0</v>
      </c>
      <c r="T274" s="160">
        <f t="shared" si="83"/>
        <v>0</v>
      </c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R274" s="161" t="s">
        <v>288</v>
      </c>
      <c r="AT274" s="161" t="s">
        <v>362</v>
      </c>
      <c r="AU274" s="161" t="s">
        <v>83</v>
      </c>
      <c r="AY274" s="14" t="s">
        <v>226</v>
      </c>
      <c r="BE274" s="162">
        <f t="shared" si="84"/>
        <v>0</v>
      </c>
      <c r="BF274" s="162">
        <f t="shared" si="85"/>
        <v>654.46</v>
      </c>
      <c r="BG274" s="162">
        <f t="shared" si="86"/>
        <v>0</v>
      </c>
      <c r="BH274" s="162">
        <f t="shared" si="87"/>
        <v>0</v>
      </c>
      <c r="BI274" s="162">
        <f t="shared" si="88"/>
        <v>0</v>
      </c>
      <c r="BJ274" s="14" t="s">
        <v>83</v>
      </c>
      <c r="BK274" s="162">
        <f t="shared" si="89"/>
        <v>654.46</v>
      </c>
      <c r="BL274" s="14" t="s">
        <v>257</v>
      </c>
      <c r="BM274" s="161" t="s">
        <v>695</v>
      </c>
    </row>
    <row r="275" spans="1:65" s="2" customFormat="1" ht="62.65" customHeight="1">
      <c r="A275" s="26"/>
      <c r="B275" s="149"/>
      <c r="C275" s="167" t="s">
        <v>506</v>
      </c>
      <c r="D275" s="167" t="s">
        <v>362</v>
      </c>
      <c r="E275" s="168" t="s">
        <v>1755</v>
      </c>
      <c r="F275" s="169" t="s">
        <v>1756</v>
      </c>
      <c r="G275" s="170" t="s">
        <v>269</v>
      </c>
      <c r="H275" s="171">
        <v>4</v>
      </c>
      <c r="I275" s="172">
        <v>506.56</v>
      </c>
      <c r="J275" s="172">
        <f t="shared" si="80"/>
        <v>2026.24</v>
      </c>
      <c r="K275" s="173"/>
      <c r="L275" s="174"/>
      <c r="M275" s="175" t="s">
        <v>1</v>
      </c>
      <c r="N275" s="176" t="s">
        <v>37</v>
      </c>
      <c r="O275" s="159">
        <v>0</v>
      </c>
      <c r="P275" s="159">
        <f t="shared" si="81"/>
        <v>0</v>
      </c>
      <c r="Q275" s="159">
        <v>0</v>
      </c>
      <c r="R275" s="159">
        <f t="shared" si="82"/>
        <v>0</v>
      </c>
      <c r="S275" s="159">
        <v>0</v>
      </c>
      <c r="T275" s="160">
        <f t="shared" si="83"/>
        <v>0</v>
      </c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R275" s="161" t="s">
        <v>288</v>
      </c>
      <c r="AT275" s="161" t="s">
        <v>362</v>
      </c>
      <c r="AU275" s="161" t="s">
        <v>83</v>
      </c>
      <c r="AY275" s="14" t="s">
        <v>226</v>
      </c>
      <c r="BE275" s="162">
        <f t="shared" si="84"/>
        <v>0</v>
      </c>
      <c r="BF275" s="162">
        <f t="shared" si="85"/>
        <v>2026.24</v>
      </c>
      <c r="BG275" s="162">
        <f t="shared" si="86"/>
        <v>0</v>
      </c>
      <c r="BH275" s="162">
        <f t="shared" si="87"/>
        <v>0</v>
      </c>
      <c r="BI275" s="162">
        <f t="shared" si="88"/>
        <v>0</v>
      </c>
      <c r="BJ275" s="14" t="s">
        <v>83</v>
      </c>
      <c r="BK275" s="162">
        <f t="shared" si="89"/>
        <v>2026.24</v>
      </c>
      <c r="BL275" s="14" t="s">
        <v>257</v>
      </c>
      <c r="BM275" s="161" t="s">
        <v>698</v>
      </c>
    </row>
    <row r="276" spans="1:65" s="2" customFormat="1" ht="66.75" customHeight="1">
      <c r="A276" s="26"/>
      <c r="B276" s="149"/>
      <c r="C276" s="167" t="s">
        <v>699</v>
      </c>
      <c r="D276" s="167" t="s">
        <v>362</v>
      </c>
      <c r="E276" s="168" t="s">
        <v>1757</v>
      </c>
      <c r="F276" s="169" t="s">
        <v>1758</v>
      </c>
      <c r="G276" s="170" t="s">
        <v>269</v>
      </c>
      <c r="H276" s="171">
        <v>2</v>
      </c>
      <c r="I276" s="172">
        <v>749.1</v>
      </c>
      <c r="J276" s="172">
        <f t="shared" si="80"/>
        <v>1498.2</v>
      </c>
      <c r="K276" s="173"/>
      <c r="L276" s="174"/>
      <c r="M276" s="175" t="s">
        <v>1</v>
      </c>
      <c r="N276" s="176" t="s">
        <v>37</v>
      </c>
      <c r="O276" s="159">
        <v>0</v>
      </c>
      <c r="P276" s="159">
        <f t="shared" si="81"/>
        <v>0</v>
      </c>
      <c r="Q276" s="159">
        <v>0</v>
      </c>
      <c r="R276" s="159">
        <f t="shared" si="82"/>
        <v>0</v>
      </c>
      <c r="S276" s="159">
        <v>0</v>
      </c>
      <c r="T276" s="160">
        <f t="shared" si="83"/>
        <v>0</v>
      </c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R276" s="161" t="s">
        <v>288</v>
      </c>
      <c r="AT276" s="161" t="s">
        <v>362</v>
      </c>
      <c r="AU276" s="161" t="s">
        <v>83</v>
      </c>
      <c r="AY276" s="14" t="s">
        <v>226</v>
      </c>
      <c r="BE276" s="162">
        <f t="shared" si="84"/>
        <v>0</v>
      </c>
      <c r="BF276" s="162">
        <f t="shared" si="85"/>
        <v>1498.2</v>
      </c>
      <c r="BG276" s="162">
        <f t="shared" si="86"/>
        <v>0</v>
      </c>
      <c r="BH276" s="162">
        <f t="shared" si="87"/>
        <v>0</v>
      </c>
      <c r="BI276" s="162">
        <f t="shared" si="88"/>
        <v>0</v>
      </c>
      <c r="BJ276" s="14" t="s">
        <v>83</v>
      </c>
      <c r="BK276" s="162">
        <f t="shared" si="89"/>
        <v>1498.2</v>
      </c>
      <c r="BL276" s="14" t="s">
        <v>257</v>
      </c>
      <c r="BM276" s="161" t="s">
        <v>702</v>
      </c>
    </row>
    <row r="277" spans="1:65" s="2" customFormat="1" ht="76.349999999999994" customHeight="1">
      <c r="A277" s="26"/>
      <c r="B277" s="149"/>
      <c r="C277" s="167" t="s">
        <v>510</v>
      </c>
      <c r="D277" s="167" t="s">
        <v>362</v>
      </c>
      <c r="E277" s="168" t="s">
        <v>679</v>
      </c>
      <c r="F277" s="169" t="s">
        <v>1759</v>
      </c>
      <c r="G277" s="170" t="s">
        <v>269</v>
      </c>
      <c r="H277" s="171">
        <v>2</v>
      </c>
      <c r="I277" s="172">
        <v>1396.32</v>
      </c>
      <c r="J277" s="172">
        <f t="shared" si="80"/>
        <v>2792.64</v>
      </c>
      <c r="K277" s="173"/>
      <c r="L277" s="174"/>
      <c r="M277" s="175" t="s">
        <v>1</v>
      </c>
      <c r="N277" s="176" t="s">
        <v>37</v>
      </c>
      <c r="O277" s="159">
        <v>0</v>
      </c>
      <c r="P277" s="159">
        <f t="shared" si="81"/>
        <v>0</v>
      </c>
      <c r="Q277" s="159">
        <v>0</v>
      </c>
      <c r="R277" s="159">
        <f t="shared" si="82"/>
        <v>0</v>
      </c>
      <c r="S277" s="159">
        <v>0</v>
      </c>
      <c r="T277" s="160">
        <f t="shared" si="83"/>
        <v>0</v>
      </c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R277" s="161" t="s">
        <v>288</v>
      </c>
      <c r="AT277" s="161" t="s">
        <v>362</v>
      </c>
      <c r="AU277" s="161" t="s">
        <v>83</v>
      </c>
      <c r="AY277" s="14" t="s">
        <v>226</v>
      </c>
      <c r="BE277" s="162">
        <f t="shared" si="84"/>
        <v>0</v>
      </c>
      <c r="BF277" s="162">
        <f t="shared" si="85"/>
        <v>2792.64</v>
      </c>
      <c r="BG277" s="162">
        <f t="shared" si="86"/>
        <v>0</v>
      </c>
      <c r="BH277" s="162">
        <f t="shared" si="87"/>
        <v>0</v>
      </c>
      <c r="BI277" s="162">
        <f t="shared" si="88"/>
        <v>0</v>
      </c>
      <c r="BJ277" s="14" t="s">
        <v>83</v>
      </c>
      <c r="BK277" s="162">
        <f t="shared" si="89"/>
        <v>2792.64</v>
      </c>
      <c r="BL277" s="14" t="s">
        <v>257</v>
      </c>
      <c r="BM277" s="161" t="s">
        <v>705</v>
      </c>
    </row>
    <row r="278" spans="1:65" s="2" customFormat="1" ht="33" customHeight="1">
      <c r="A278" s="26"/>
      <c r="B278" s="149"/>
      <c r="C278" s="150" t="s">
        <v>706</v>
      </c>
      <c r="D278" s="150" t="s">
        <v>229</v>
      </c>
      <c r="E278" s="151" t="s">
        <v>693</v>
      </c>
      <c r="F278" s="152" t="s">
        <v>694</v>
      </c>
      <c r="G278" s="153" t="s">
        <v>269</v>
      </c>
      <c r="H278" s="154">
        <v>2</v>
      </c>
      <c r="I278" s="155">
        <v>20.63</v>
      </c>
      <c r="J278" s="155">
        <f t="shared" si="80"/>
        <v>41.26</v>
      </c>
      <c r="K278" s="156"/>
      <c r="L278" s="27"/>
      <c r="M278" s="157" t="s">
        <v>1</v>
      </c>
      <c r="N278" s="158" t="s">
        <v>37</v>
      </c>
      <c r="O278" s="159">
        <v>0</v>
      </c>
      <c r="P278" s="159">
        <f t="shared" si="81"/>
        <v>0</v>
      </c>
      <c r="Q278" s="159">
        <v>0</v>
      </c>
      <c r="R278" s="159">
        <f t="shared" si="82"/>
        <v>0</v>
      </c>
      <c r="S278" s="159">
        <v>0</v>
      </c>
      <c r="T278" s="160">
        <f t="shared" si="83"/>
        <v>0</v>
      </c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R278" s="161" t="s">
        <v>257</v>
      </c>
      <c r="AT278" s="161" t="s">
        <v>229</v>
      </c>
      <c r="AU278" s="161" t="s">
        <v>83</v>
      </c>
      <c r="AY278" s="14" t="s">
        <v>226</v>
      </c>
      <c r="BE278" s="162">
        <f t="shared" si="84"/>
        <v>0</v>
      </c>
      <c r="BF278" s="162">
        <f t="shared" si="85"/>
        <v>41.26</v>
      </c>
      <c r="BG278" s="162">
        <f t="shared" si="86"/>
        <v>0</v>
      </c>
      <c r="BH278" s="162">
        <f t="shared" si="87"/>
        <v>0</v>
      </c>
      <c r="BI278" s="162">
        <f t="shared" si="88"/>
        <v>0</v>
      </c>
      <c r="BJ278" s="14" t="s">
        <v>83</v>
      </c>
      <c r="BK278" s="162">
        <f t="shared" si="89"/>
        <v>41.26</v>
      </c>
      <c r="BL278" s="14" t="s">
        <v>257</v>
      </c>
      <c r="BM278" s="161" t="s">
        <v>709</v>
      </c>
    </row>
    <row r="279" spans="1:65" s="2" customFormat="1" ht="24.2" customHeight="1">
      <c r="A279" s="26"/>
      <c r="B279" s="149"/>
      <c r="C279" s="167" t="s">
        <v>513</v>
      </c>
      <c r="D279" s="167" t="s">
        <v>362</v>
      </c>
      <c r="E279" s="168" t="s">
        <v>696</v>
      </c>
      <c r="F279" s="169" t="s">
        <v>1760</v>
      </c>
      <c r="G279" s="170" t="s">
        <v>269</v>
      </c>
      <c r="H279" s="171">
        <v>2</v>
      </c>
      <c r="I279" s="172">
        <v>16.079999999999998</v>
      </c>
      <c r="J279" s="172">
        <f t="shared" si="80"/>
        <v>32.159999999999997</v>
      </c>
      <c r="K279" s="173"/>
      <c r="L279" s="174"/>
      <c r="M279" s="175" t="s">
        <v>1</v>
      </c>
      <c r="N279" s="176" t="s">
        <v>37</v>
      </c>
      <c r="O279" s="159">
        <v>0</v>
      </c>
      <c r="P279" s="159">
        <f t="shared" si="81"/>
        <v>0</v>
      </c>
      <c r="Q279" s="159">
        <v>0</v>
      </c>
      <c r="R279" s="159">
        <f t="shared" si="82"/>
        <v>0</v>
      </c>
      <c r="S279" s="159">
        <v>0</v>
      </c>
      <c r="T279" s="160">
        <f t="shared" si="83"/>
        <v>0</v>
      </c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R279" s="161" t="s">
        <v>288</v>
      </c>
      <c r="AT279" s="161" t="s">
        <v>362</v>
      </c>
      <c r="AU279" s="161" t="s">
        <v>83</v>
      </c>
      <c r="AY279" s="14" t="s">
        <v>226</v>
      </c>
      <c r="BE279" s="162">
        <f t="shared" si="84"/>
        <v>0</v>
      </c>
      <c r="BF279" s="162">
        <f t="shared" si="85"/>
        <v>32.159999999999997</v>
      </c>
      <c r="BG279" s="162">
        <f t="shared" si="86"/>
        <v>0</v>
      </c>
      <c r="BH279" s="162">
        <f t="shared" si="87"/>
        <v>0</v>
      </c>
      <c r="BI279" s="162">
        <f t="shared" si="88"/>
        <v>0</v>
      </c>
      <c r="BJ279" s="14" t="s">
        <v>83</v>
      </c>
      <c r="BK279" s="162">
        <f t="shared" si="89"/>
        <v>32.159999999999997</v>
      </c>
      <c r="BL279" s="14" t="s">
        <v>257</v>
      </c>
      <c r="BM279" s="161" t="s">
        <v>712</v>
      </c>
    </row>
    <row r="280" spans="1:65" s="2" customFormat="1" ht="37.9" customHeight="1">
      <c r="A280" s="26"/>
      <c r="B280" s="149"/>
      <c r="C280" s="167" t="s">
        <v>713</v>
      </c>
      <c r="D280" s="167" t="s">
        <v>362</v>
      </c>
      <c r="E280" s="168" t="s">
        <v>700</v>
      </c>
      <c r="F280" s="169" t="s">
        <v>1761</v>
      </c>
      <c r="G280" s="170" t="s">
        <v>269</v>
      </c>
      <c r="H280" s="171">
        <v>2</v>
      </c>
      <c r="I280" s="172">
        <v>231.52</v>
      </c>
      <c r="J280" s="172">
        <f t="shared" si="80"/>
        <v>463.04</v>
      </c>
      <c r="K280" s="173"/>
      <c r="L280" s="174"/>
      <c r="M280" s="175" t="s">
        <v>1</v>
      </c>
      <c r="N280" s="176" t="s">
        <v>37</v>
      </c>
      <c r="O280" s="159">
        <v>0</v>
      </c>
      <c r="P280" s="159">
        <f t="shared" si="81"/>
        <v>0</v>
      </c>
      <c r="Q280" s="159">
        <v>0</v>
      </c>
      <c r="R280" s="159">
        <f t="shared" si="82"/>
        <v>0</v>
      </c>
      <c r="S280" s="159">
        <v>0</v>
      </c>
      <c r="T280" s="160">
        <f t="shared" si="83"/>
        <v>0</v>
      </c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R280" s="161" t="s">
        <v>288</v>
      </c>
      <c r="AT280" s="161" t="s">
        <v>362</v>
      </c>
      <c r="AU280" s="161" t="s">
        <v>83</v>
      </c>
      <c r="AY280" s="14" t="s">
        <v>226</v>
      </c>
      <c r="BE280" s="162">
        <f t="shared" si="84"/>
        <v>0</v>
      </c>
      <c r="BF280" s="162">
        <f t="shared" si="85"/>
        <v>463.04</v>
      </c>
      <c r="BG280" s="162">
        <f t="shared" si="86"/>
        <v>0</v>
      </c>
      <c r="BH280" s="162">
        <f t="shared" si="87"/>
        <v>0</v>
      </c>
      <c r="BI280" s="162">
        <f t="shared" si="88"/>
        <v>0</v>
      </c>
      <c r="BJ280" s="14" t="s">
        <v>83</v>
      </c>
      <c r="BK280" s="162">
        <f t="shared" si="89"/>
        <v>463.04</v>
      </c>
      <c r="BL280" s="14" t="s">
        <v>257</v>
      </c>
      <c r="BM280" s="161" t="s">
        <v>716</v>
      </c>
    </row>
    <row r="281" spans="1:65" s="2" customFormat="1" ht="21.75" customHeight="1">
      <c r="A281" s="26"/>
      <c r="B281" s="149"/>
      <c r="C281" s="150" t="s">
        <v>516</v>
      </c>
      <c r="D281" s="150" t="s">
        <v>229</v>
      </c>
      <c r="E281" s="151" t="s">
        <v>721</v>
      </c>
      <c r="F281" s="152" t="s">
        <v>1762</v>
      </c>
      <c r="G281" s="153" t="s">
        <v>232</v>
      </c>
      <c r="H281" s="154">
        <v>3.6</v>
      </c>
      <c r="I281" s="155">
        <v>6.82</v>
      </c>
      <c r="J281" s="155">
        <f t="shared" si="80"/>
        <v>24.55</v>
      </c>
      <c r="K281" s="156"/>
      <c r="L281" s="27"/>
      <c r="M281" s="157" t="s">
        <v>1</v>
      </c>
      <c r="N281" s="158" t="s">
        <v>37</v>
      </c>
      <c r="O281" s="159">
        <v>0</v>
      </c>
      <c r="P281" s="159">
        <f t="shared" si="81"/>
        <v>0</v>
      </c>
      <c r="Q281" s="159">
        <v>0</v>
      </c>
      <c r="R281" s="159">
        <f t="shared" si="82"/>
        <v>0</v>
      </c>
      <c r="S281" s="159">
        <v>0</v>
      </c>
      <c r="T281" s="160">
        <f t="shared" si="83"/>
        <v>0</v>
      </c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R281" s="161" t="s">
        <v>257</v>
      </c>
      <c r="AT281" s="161" t="s">
        <v>229</v>
      </c>
      <c r="AU281" s="161" t="s">
        <v>83</v>
      </c>
      <c r="AY281" s="14" t="s">
        <v>226</v>
      </c>
      <c r="BE281" s="162">
        <f t="shared" si="84"/>
        <v>0</v>
      </c>
      <c r="BF281" s="162">
        <f t="shared" si="85"/>
        <v>24.55</v>
      </c>
      <c r="BG281" s="162">
        <f t="shared" si="86"/>
        <v>0</v>
      </c>
      <c r="BH281" s="162">
        <f t="shared" si="87"/>
        <v>0</v>
      </c>
      <c r="BI281" s="162">
        <f t="shared" si="88"/>
        <v>0</v>
      </c>
      <c r="BJ281" s="14" t="s">
        <v>83</v>
      </c>
      <c r="BK281" s="162">
        <f t="shared" si="89"/>
        <v>24.55</v>
      </c>
      <c r="BL281" s="14" t="s">
        <v>257</v>
      </c>
      <c r="BM281" s="161" t="s">
        <v>719</v>
      </c>
    </row>
    <row r="282" spans="1:65" s="2" customFormat="1" ht="24.2" customHeight="1">
      <c r="A282" s="26"/>
      <c r="B282" s="149"/>
      <c r="C282" s="167" t="s">
        <v>720</v>
      </c>
      <c r="D282" s="167" t="s">
        <v>362</v>
      </c>
      <c r="E282" s="168" t="s">
        <v>724</v>
      </c>
      <c r="F282" s="169" t="s">
        <v>1763</v>
      </c>
      <c r="G282" s="170" t="s">
        <v>232</v>
      </c>
      <c r="H282" s="171">
        <v>3.6</v>
      </c>
      <c r="I282" s="172">
        <v>41.91</v>
      </c>
      <c r="J282" s="172">
        <f t="shared" si="80"/>
        <v>150.88</v>
      </c>
      <c r="K282" s="173"/>
      <c r="L282" s="174"/>
      <c r="M282" s="175" t="s">
        <v>1</v>
      </c>
      <c r="N282" s="176" t="s">
        <v>37</v>
      </c>
      <c r="O282" s="159">
        <v>0</v>
      </c>
      <c r="P282" s="159">
        <f t="shared" si="81"/>
        <v>0</v>
      </c>
      <c r="Q282" s="159">
        <v>0</v>
      </c>
      <c r="R282" s="159">
        <f t="shared" si="82"/>
        <v>0</v>
      </c>
      <c r="S282" s="159">
        <v>0</v>
      </c>
      <c r="T282" s="160">
        <f t="shared" si="83"/>
        <v>0</v>
      </c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R282" s="161" t="s">
        <v>288</v>
      </c>
      <c r="AT282" s="161" t="s">
        <v>362</v>
      </c>
      <c r="AU282" s="161" t="s">
        <v>83</v>
      </c>
      <c r="AY282" s="14" t="s">
        <v>226</v>
      </c>
      <c r="BE282" s="162">
        <f t="shared" si="84"/>
        <v>0</v>
      </c>
      <c r="BF282" s="162">
        <f t="shared" si="85"/>
        <v>150.88</v>
      </c>
      <c r="BG282" s="162">
        <f t="shared" si="86"/>
        <v>0</v>
      </c>
      <c r="BH282" s="162">
        <f t="shared" si="87"/>
        <v>0</v>
      </c>
      <c r="BI282" s="162">
        <f t="shared" si="88"/>
        <v>0</v>
      </c>
      <c r="BJ282" s="14" t="s">
        <v>83</v>
      </c>
      <c r="BK282" s="162">
        <f t="shared" si="89"/>
        <v>150.88</v>
      </c>
      <c r="BL282" s="14" t="s">
        <v>257</v>
      </c>
      <c r="BM282" s="161" t="s">
        <v>723</v>
      </c>
    </row>
    <row r="283" spans="1:65" s="2" customFormat="1" ht="21.75" customHeight="1">
      <c r="A283" s="26"/>
      <c r="B283" s="149"/>
      <c r="C283" s="150" t="s">
        <v>519</v>
      </c>
      <c r="D283" s="150" t="s">
        <v>229</v>
      </c>
      <c r="E283" s="151" t="s">
        <v>728</v>
      </c>
      <c r="F283" s="152" t="s">
        <v>729</v>
      </c>
      <c r="G283" s="153" t="s">
        <v>269</v>
      </c>
      <c r="H283" s="154">
        <v>2</v>
      </c>
      <c r="I283" s="155">
        <v>58.43</v>
      </c>
      <c r="J283" s="155">
        <f t="shared" si="80"/>
        <v>116.86</v>
      </c>
      <c r="K283" s="156"/>
      <c r="L283" s="27"/>
      <c r="M283" s="157" t="s">
        <v>1</v>
      </c>
      <c r="N283" s="158" t="s">
        <v>37</v>
      </c>
      <c r="O283" s="159">
        <v>0</v>
      </c>
      <c r="P283" s="159">
        <f t="shared" si="81"/>
        <v>0</v>
      </c>
      <c r="Q283" s="159">
        <v>0</v>
      </c>
      <c r="R283" s="159">
        <f t="shared" si="82"/>
        <v>0</v>
      </c>
      <c r="S283" s="159">
        <v>0</v>
      </c>
      <c r="T283" s="160">
        <f t="shared" si="83"/>
        <v>0</v>
      </c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R283" s="161" t="s">
        <v>257</v>
      </c>
      <c r="AT283" s="161" t="s">
        <v>229</v>
      </c>
      <c r="AU283" s="161" t="s">
        <v>83</v>
      </c>
      <c r="AY283" s="14" t="s">
        <v>226</v>
      </c>
      <c r="BE283" s="162">
        <f t="shared" si="84"/>
        <v>0</v>
      </c>
      <c r="BF283" s="162">
        <f t="shared" si="85"/>
        <v>116.86</v>
      </c>
      <c r="BG283" s="162">
        <f t="shared" si="86"/>
        <v>0</v>
      </c>
      <c r="BH283" s="162">
        <f t="shared" si="87"/>
        <v>0</v>
      </c>
      <c r="BI283" s="162">
        <f t="shared" si="88"/>
        <v>0</v>
      </c>
      <c r="BJ283" s="14" t="s">
        <v>83</v>
      </c>
      <c r="BK283" s="162">
        <f t="shared" si="89"/>
        <v>116.86</v>
      </c>
      <c r="BL283" s="14" t="s">
        <v>257</v>
      </c>
      <c r="BM283" s="161" t="s">
        <v>726</v>
      </c>
    </row>
    <row r="284" spans="1:65" s="2" customFormat="1" ht="44.25" customHeight="1">
      <c r="A284" s="26"/>
      <c r="B284" s="149"/>
      <c r="C284" s="167" t="s">
        <v>727</v>
      </c>
      <c r="D284" s="167" t="s">
        <v>362</v>
      </c>
      <c r="E284" s="168" t="s">
        <v>731</v>
      </c>
      <c r="F284" s="169" t="s">
        <v>732</v>
      </c>
      <c r="G284" s="170" t="s">
        <v>269</v>
      </c>
      <c r="H284" s="171">
        <v>2</v>
      </c>
      <c r="I284" s="172">
        <v>181.91</v>
      </c>
      <c r="J284" s="172">
        <f t="shared" si="80"/>
        <v>363.82</v>
      </c>
      <c r="K284" s="173"/>
      <c r="L284" s="174"/>
      <c r="M284" s="175" t="s">
        <v>1</v>
      </c>
      <c r="N284" s="176" t="s">
        <v>37</v>
      </c>
      <c r="O284" s="159">
        <v>0</v>
      </c>
      <c r="P284" s="159">
        <f t="shared" si="81"/>
        <v>0</v>
      </c>
      <c r="Q284" s="159">
        <v>0</v>
      </c>
      <c r="R284" s="159">
        <f t="shared" si="82"/>
        <v>0</v>
      </c>
      <c r="S284" s="159">
        <v>0</v>
      </c>
      <c r="T284" s="160">
        <f t="shared" si="83"/>
        <v>0</v>
      </c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R284" s="161" t="s">
        <v>288</v>
      </c>
      <c r="AT284" s="161" t="s">
        <v>362</v>
      </c>
      <c r="AU284" s="161" t="s">
        <v>83</v>
      </c>
      <c r="AY284" s="14" t="s">
        <v>226</v>
      </c>
      <c r="BE284" s="162">
        <f t="shared" si="84"/>
        <v>0</v>
      </c>
      <c r="BF284" s="162">
        <f t="shared" si="85"/>
        <v>363.82</v>
      </c>
      <c r="BG284" s="162">
        <f t="shared" si="86"/>
        <v>0</v>
      </c>
      <c r="BH284" s="162">
        <f t="shared" si="87"/>
        <v>0</v>
      </c>
      <c r="BI284" s="162">
        <f t="shared" si="88"/>
        <v>0</v>
      </c>
      <c r="BJ284" s="14" t="s">
        <v>83</v>
      </c>
      <c r="BK284" s="162">
        <f t="shared" si="89"/>
        <v>363.82</v>
      </c>
      <c r="BL284" s="14" t="s">
        <v>257</v>
      </c>
      <c r="BM284" s="161" t="s">
        <v>730</v>
      </c>
    </row>
    <row r="285" spans="1:65" s="2" customFormat="1" ht="16.5" customHeight="1">
      <c r="A285" s="26"/>
      <c r="B285" s="149"/>
      <c r="C285" s="150" t="s">
        <v>523</v>
      </c>
      <c r="D285" s="150" t="s">
        <v>229</v>
      </c>
      <c r="E285" s="151" t="s">
        <v>735</v>
      </c>
      <c r="F285" s="152" t="s">
        <v>736</v>
      </c>
      <c r="G285" s="153" t="s">
        <v>269</v>
      </c>
      <c r="H285" s="154">
        <v>2</v>
      </c>
      <c r="I285" s="155">
        <v>800</v>
      </c>
      <c r="J285" s="155">
        <f t="shared" si="80"/>
        <v>1600</v>
      </c>
      <c r="K285" s="156"/>
      <c r="L285" s="27"/>
      <c r="M285" s="157" t="s">
        <v>1</v>
      </c>
      <c r="N285" s="158" t="s">
        <v>37</v>
      </c>
      <c r="O285" s="159">
        <v>0</v>
      </c>
      <c r="P285" s="159">
        <f t="shared" si="81"/>
        <v>0</v>
      </c>
      <c r="Q285" s="159">
        <v>0</v>
      </c>
      <c r="R285" s="159">
        <f t="shared" si="82"/>
        <v>0</v>
      </c>
      <c r="S285" s="159">
        <v>0</v>
      </c>
      <c r="T285" s="160">
        <f t="shared" si="83"/>
        <v>0</v>
      </c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R285" s="161" t="s">
        <v>257</v>
      </c>
      <c r="AT285" s="161" t="s">
        <v>229</v>
      </c>
      <c r="AU285" s="161" t="s">
        <v>83</v>
      </c>
      <c r="AY285" s="14" t="s">
        <v>226</v>
      </c>
      <c r="BE285" s="162">
        <f t="shared" si="84"/>
        <v>0</v>
      </c>
      <c r="BF285" s="162">
        <f t="shared" si="85"/>
        <v>1600</v>
      </c>
      <c r="BG285" s="162">
        <f t="shared" si="86"/>
        <v>0</v>
      </c>
      <c r="BH285" s="162">
        <f t="shared" si="87"/>
        <v>0</v>
      </c>
      <c r="BI285" s="162">
        <f t="shared" si="88"/>
        <v>0</v>
      </c>
      <c r="BJ285" s="14" t="s">
        <v>83</v>
      </c>
      <c r="BK285" s="162">
        <f t="shared" si="89"/>
        <v>1600</v>
      </c>
      <c r="BL285" s="14" t="s">
        <v>257</v>
      </c>
      <c r="BM285" s="161" t="s">
        <v>733</v>
      </c>
    </row>
    <row r="286" spans="1:65" s="2" customFormat="1" ht="24.2" customHeight="1">
      <c r="A286" s="26"/>
      <c r="B286" s="149"/>
      <c r="C286" s="167" t="s">
        <v>734</v>
      </c>
      <c r="D286" s="167" t="s">
        <v>362</v>
      </c>
      <c r="E286" s="168" t="s">
        <v>738</v>
      </c>
      <c r="F286" s="169" t="s">
        <v>739</v>
      </c>
      <c r="G286" s="170" t="s">
        <v>269</v>
      </c>
      <c r="H286" s="171">
        <v>2</v>
      </c>
      <c r="I286" s="172">
        <v>1500</v>
      </c>
      <c r="J286" s="172">
        <f t="shared" si="80"/>
        <v>3000</v>
      </c>
      <c r="K286" s="173"/>
      <c r="L286" s="174"/>
      <c r="M286" s="175" t="s">
        <v>1</v>
      </c>
      <c r="N286" s="176" t="s">
        <v>37</v>
      </c>
      <c r="O286" s="159">
        <v>0</v>
      </c>
      <c r="P286" s="159">
        <f t="shared" si="81"/>
        <v>0</v>
      </c>
      <c r="Q286" s="159">
        <v>0</v>
      </c>
      <c r="R286" s="159">
        <f t="shared" si="82"/>
        <v>0</v>
      </c>
      <c r="S286" s="159">
        <v>0</v>
      </c>
      <c r="T286" s="160">
        <f t="shared" si="83"/>
        <v>0</v>
      </c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R286" s="161" t="s">
        <v>288</v>
      </c>
      <c r="AT286" s="161" t="s">
        <v>362</v>
      </c>
      <c r="AU286" s="161" t="s">
        <v>83</v>
      </c>
      <c r="AY286" s="14" t="s">
        <v>226</v>
      </c>
      <c r="BE286" s="162">
        <f t="shared" si="84"/>
        <v>0</v>
      </c>
      <c r="BF286" s="162">
        <f t="shared" si="85"/>
        <v>3000</v>
      </c>
      <c r="BG286" s="162">
        <f t="shared" si="86"/>
        <v>0</v>
      </c>
      <c r="BH286" s="162">
        <f t="shared" si="87"/>
        <v>0</v>
      </c>
      <c r="BI286" s="162">
        <f t="shared" si="88"/>
        <v>0</v>
      </c>
      <c r="BJ286" s="14" t="s">
        <v>83</v>
      </c>
      <c r="BK286" s="162">
        <f t="shared" si="89"/>
        <v>3000</v>
      </c>
      <c r="BL286" s="14" t="s">
        <v>257</v>
      </c>
      <c r="BM286" s="161" t="s">
        <v>737</v>
      </c>
    </row>
    <row r="287" spans="1:65" s="2" customFormat="1" ht="24.2" customHeight="1">
      <c r="A287" s="26"/>
      <c r="B287" s="149"/>
      <c r="C287" s="150" t="s">
        <v>526</v>
      </c>
      <c r="D287" s="150" t="s">
        <v>229</v>
      </c>
      <c r="E287" s="151" t="s">
        <v>1764</v>
      </c>
      <c r="F287" s="152" t="s">
        <v>1765</v>
      </c>
      <c r="G287" s="153" t="s">
        <v>242</v>
      </c>
      <c r="H287" s="154">
        <v>0.61</v>
      </c>
      <c r="I287" s="155">
        <v>31.66</v>
      </c>
      <c r="J287" s="155">
        <f t="shared" si="80"/>
        <v>19.309999999999999</v>
      </c>
      <c r="K287" s="156"/>
      <c r="L287" s="27"/>
      <c r="M287" s="157" t="s">
        <v>1</v>
      </c>
      <c r="N287" s="158" t="s">
        <v>37</v>
      </c>
      <c r="O287" s="159">
        <v>0</v>
      </c>
      <c r="P287" s="159">
        <f t="shared" si="81"/>
        <v>0</v>
      </c>
      <c r="Q287" s="159">
        <v>0</v>
      </c>
      <c r="R287" s="159">
        <f t="shared" si="82"/>
        <v>0</v>
      </c>
      <c r="S287" s="159">
        <v>0</v>
      </c>
      <c r="T287" s="160">
        <f t="shared" si="83"/>
        <v>0</v>
      </c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R287" s="161" t="s">
        <v>257</v>
      </c>
      <c r="AT287" s="161" t="s">
        <v>229</v>
      </c>
      <c r="AU287" s="161" t="s">
        <v>83</v>
      </c>
      <c r="AY287" s="14" t="s">
        <v>226</v>
      </c>
      <c r="BE287" s="162">
        <f t="shared" si="84"/>
        <v>0</v>
      </c>
      <c r="BF287" s="162">
        <f t="shared" si="85"/>
        <v>19.309999999999999</v>
      </c>
      <c r="BG287" s="162">
        <f t="shared" si="86"/>
        <v>0</v>
      </c>
      <c r="BH287" s="162">
        <f t="shared" si="87"/>
        <v>0</v>
      </c>
      <c r="BI287" s="162">
        <f t="shared" si="88"/>
        <v>0</v>
      </c>
      <c r="BJ287" s="14" t="s">
        <v>83</v>
      </c>
      <c r="BK287" s="162">
        <f t="shared" si="89"/>
        <v>19.309999999999999</v>
      </c>
      <c r="BL287" s="14" t="s">
        <v>257</v>
      </c>
      <c r="BM287" s="161" t="s">
        <v>740</v>
      </c>
    </row>
    <row r="288" spans="1:65" s="12" customFormat="1" ht="22.9" customHeight="1">
      <c r="B288" s="137"/>
      <c r="D288" s="138" t="s">
        <v>70</v>
      </c>
      <c r="E288" s="147" t="s">
        <v>325</v>
      </c>
      <c r="F288" s="147" t="s">
        <v>326</v>
      </c>
      <c r="J288" s="148">
        <f>BK288</f>
        <v>26297.9</v>
      </c>
      <c r="L288" s="137"/>
      <c r="M288" s="141"/>
      <c r="N288" s="142"/>
      <c r="O288" s="142"/>
      <c r="P288" s="143">
        <f>SUM(P289:P298)</f>
        <v>0</v>
      </c>
      <c r="Q288" s="142"/>
      <c r="R288" s="143">
        <f>SUM(R289:R298)</f>
        <v>0</v>
      </c>
      <c r="S288" s="142"/>
      <c r="T288" s="144">
        <f>SUM(T289:T298)</f>
        <v>0</v>
      </c>
      <c r="AR288" s="138" t="s">
        <v>83</v>
      </c>
      <c r="AT288" s="145" t="s">
        <v>70</v>
      </c>
      <c r="AU288" s="145" t="s">
        <v>78</v>
      </c>
      <c r="AY288" s="138" t="s">
        <v>226</v>
      </c>
      <c r="BK288" s="146">
        <f>SUM(BK289:BK298)</f>
        <v>26297.9</v>
      </c>
    </row>
    <row r="289" spans="1:65" s="2" customFormat="1" ht="16.5" customHeight="1">
      <c r="A289" s="26"/>
      <c r="B289" s="149"/>
      <c r="C289" s="167" t="s">
        <v>741</v>
      </c>
      <c r="D289" s="167" t="s">
        <v>362</v>
      </c>
      <c r="E289" s="168" t="s">
        <v>745</v>
      </c>
      <c r="F289" s="169" t="s">
        <v>746</v>
      </c>
      <c r="G289" s="170" t="s">
        <v>269</v>
      </c>
      <c r="H289" s="171">
        <v>2</v>
      </c>
      <c r="I289" s="172">
        <v>38.6</v>
      </c>
      <c r="J289" s="172">
        <f t="shared" ref="J289:J298" si="90">ROUND(I289*H289,2)</f>
        <v>77.2</v>
      </c>
      <c r="K289" s="173"/>
      <c r="L289" s="174"/>
      <c r="M289" s="175" t="s">
        <v>1</v>
      </c>
      <c r="N289" s="176" t="s">
        <v>37</v>
      </c>
      <c r="O289" s="159">
        <v>0</v>
      </c>
      <c r="P289" s="159">
        <f t="shared" ref="P289:P298" si="91">O289*H289</f>
        <v>0</v>
      </c>
      <c r="Q289" s="159">
        <v>0</v>
      </c>
      <c r="R289" s="159">
        <f t="shared" ref="R289:R298" si="92">Q289*H289</f>
        <v>0</v>
      </c>
      <c r="S289" s="159">
        <v>0</v>
      </c>
      <c r="T289" s="160">
        <f t="shared" ref="T289:T298" si="93">S289*H289</f>
        <v>0</v>
      </c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R289" s="161" t="s">
        <v>288</v>
      </c>
      <c r="AT289" s="161" t="s">
        <v>362</v>
      </c>
      <c r="AU289" s="161" t="s">
        <v>83</v>
      </c>
      <c r="AY289" s="14" t="s">
        <v>226</v>
      </c>
      <c r="BE289" s="162">
        <f t="shared" ref="BE289:BE298" si="94">IF(N289="základná",J289,0)</f>
        <v>0</v>
      </c>
      <c r="BF289" s="162">
        <f t="shared" ref="BF289:BF298" si="95">IF(N289="znížená",J289,0)</f>
        <v>77.2</v>
      </c>
      <c r="BG289" s="162">
        <f t="shared" ref="BG289:BG298" si="96">IF(N289="zákl. prenesená",J289,0)</f>
        <v>0</v>
      </c>
      <c r="BH289" s="162">
        <f t="shared" ref="BH289:BH298" si="97">IF(N289="zníž. prenesená",J289,0)</f>
        <v>0</v>
      </c>
      <c r="BI289" s="162">
        <f t="shared" ref="BI289:BI298" si="98">IF(N289="nulová",J289,0)</f>
        <v>0</v>
      </c>
      <c r="BJ289" s="14" t="s">
        <v>83</v>
      </c>
      <c r="BK289" s="162">
        <f t="shared" ref="BK289:BK298" si="99">ROUND(I289*H289,2)</f>
        <v>77.2</v>
      </c>
      <c r="BL289" s="14" t="s">
        <v>257</v>
      </c>
      <c r="BM289" s="161" t="s">
        <v>744</v>
      </c>
    </row>
    <row r="290" spans="1:65" s="2" customFormat="1" ht="24.2" customHeight="1">
      <c r="A290" s="26"/>
      <c r="B290" s="149"/>
      <c r="C290" s="150" t="s">
        <v>530</v>
      </c>
      <c r="D290" s="150" t="s">
        <v>229</v>
      </c>
      <c r="E290" s="151" t="s">
        <v>749</v>
      </c>
      <c r="F290" s="152" t="s">
        <v>750</v>
      </c>
      <c r="G290" s="153" t="s">
        <v>232</v>
      </c>
      <c r="H290" s="154">
        <v>33</v>
      </c>
      <c r="I290" s="155">
        <v>37.950000000000003</v>
      </c>
      <c r="J290" s="155">
        <f t="shared" si="90"/>
        <v>1252.3499999999999</v>
      </c>
      <c r="K290" s="156"/>
      <c r="L290" s="27"/>
      <c r="M290" s="157" t="s">
        <v>1</v>
      </c>
      <c r="N290" s="158" t="s">
        <v>37</v>
      </c>
      <c r="O290" s="159">
        <v>0</v>
      </c>
      <c r="P290" s="159">
        <f t="shared" si="91"/>
        <v>0</v>
      </c>
      <c r="Q290" s="159">
        <v>0</v>
      </c>
      <c r="R290" s="159">
        <f t="shared" si="92"/>
        <v>0</v>
      </c>
      <c r="S290" s="159">
        <v>0</v>
      </c>
      <c r="T290" s="160">
        <f t="shared" si="93"/>
        <v>0</v>
      </c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R290" s="161" t="s">
        <v>257</v>
      </c>
      <c r="AT290" s="161" t="s">
        <v>229</v>
      </c>
      <c r="AU290" s="161" t="s">
        <v>83</v>
      </c>
      <c r="AY290" s="14" t="s">
        <v>226</v>
      </c>
      <c r="BE290" s="162">
        <f t="shared" si="94"/>
        <v>0</v>
      </c>
      <c r="BF290" s="162">
        <f t="shared" si="95"/>
        <v>1252.3499999999999</v>
      </c>
      <c r="BG290" s="162">
        <f t="shared" si="96"/>
        <v>0</v>
      </c>
      <c r="BH290" s="162">
        <f t="shared" si="97"/>
        <v>0</v>
      </c>
      <c r="BI290" s="162">
        <f t="shared" si="98"/>
        <v>0</v>
      </c>
      <c r="BJ290" s="14" t="s">
        <v>83</v>
      </c>
      <c r="BK290" s="162">
        <f t="shared" si="99"/>
        <v>1252.3499999999999</v>
      </c>
      <c r="BL290" s="14" t="s">
        <v>257</v>
      </c>
      <c r="BM290" s="161" t="s">
        <v>747</v>
      </c>
    </row>
    <row r="291" spans="1:65" s="2" customFormat="1" ht="44.25" customHeight="1">
      <c r="A291" s="26"/>
      <c r="B291" s="149"/>
      <c r="C291" s="167" t="s">
        <v>748</v>
      </c>
      <c r="D291" s="167" t="s">
        <v>362</v>
      </c>
      <c r="E291" s="168" t="s">
        <v>752</v>
      </c>
      <c r="F291" s="169" t="s">
        <v>753</v>
      </c>
      <c r="G291" s="170" t="s">
        <v>232</v>
      </c>
      <c r="H291" s="171">
        <v>33</v>
      </c>
      <c r="I291" s="172">
        <v>138.05000000000001</v>
      </c>
      <c r="J291" s="172">
        <f t="shared" si="90"/>
        <v>4555.6499999999996</v>
      </c>
      <c r="K291" s="173"/>
      <c r="L291" s="174"/>
      <c r="M291" s="175" t="s">
        <v>1</v>
      </c>
      <c r="N291" s="176" t="s">
        <v>37</v>
      </c>
      <c r="O291" s="159">
        <v>0</v>
      </c>
      <c r="P291" s="159">
        <f t="shared" si="91"/>
        <v>0</v>
      </c>
      <c r="Q291" s="159">
        <v>0</v>
      </c>
      <c r="R291" s="159">
        <f t="shared" si="92"/>
        <v>0</v>
      </c>
      <c r="S291" s="159">
        <v>0</v>
      </c>
      <c r="T291" s="160">
        <f t="shared" si="93"/>
        <v>0</v>
      </c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R291" s="161" t="s">
        <v>288</v>
      </c>
      <c r="AT291" s="161" t="s">
        <v>362</v>
      </c>
      <c r="AU291" s="161" t="s">
        <v>83</v>
      </c>
      <c r="AY291" s="14" t="s">
        <v>226</v>
      </c>
      <c r="BE291" s="162">
        <f t="shared" si="94"/>
        <v>0</v>
      </c>
      <c r="BF291" s="162">
        <f t="shared" si="95"/>
        <v>4555.6499999999996</v>
      </c>
      <c r="BG291" s="162">
        <f t="shared" si="96"/>
        <v>0</v>
      </c>
      <c r="BH291" s="162">
        <f t="shared" si="97"/>
        <v>0</v>
      </c>
      <c r="BI291" s="162">
        <f t="shared" si="98"/>
        <v>0</v>
      </c>
      <c r="BJ291" s="14" t="s">
        <v>83</v>
      </c>
      <c r="BK291" s="162">
        <f t="shared" si="99"/>
        <v>4555.6499999999996</v>
      </c>
      <c r="BL291" s="14" t="s">
        <v>257</v>
      </c>
      <c r="BM291" s="161" t="s">
        <v>751</v>
      </c>
    </row>
    <row r="292" spans="1:65" s="2" customFormat="1" ht="16.5" customHeight="1">
      <c r="A292" s="26"/>
      <c r="B292" s="149"/>
      <c r="C292" s="150" t="s">
        <v>533</v>
      </c>
      <c r="D292" s="150" t="s">
        <v>229</v>
      </c>
      <c r="E292" s="151" t="s">
        <v>1766</v>
      </c>
      <c r="F292" s="152" t="s">
        <v>1767</v>
      </c>
      <c r="G292" s="153" t="s">
        <v>232</v>
      </c>
      <c r="H292" s="154">
        <v>8.4</v>
      </c>
      <c r="I292" s="155">
        <v>37.950000000000003</v>
      </c>
      <c r="J292" s="155">
        <f t="shared" si="90"/>
        <v>318.77999999999997</v>
      </c>
      <c r="K292" s="156"/>
      <c r="L292" s="27"/>
      <c r="M292" s="157" t="s">
        <v>1</v>
      </c>
      <c r="N292" s="158" t="s">
        <v>37</v>
      </c>
      <c r="O292" s="159">
        <v>0</v>
      </c>
      <c r="P292" s="159">
        <f t="shared" si="91"/>
        <v>0</v>
      </c>
      <c r="Q292" s="159">
        <v>0</v>
      </c>
      <c r="R292" s="159">
        <f t="shared" si="92"/>
        <v>0</v>
      </c>
      <c r="S292" s="159">
        <v>0</v>
      </c>
      <c r="T292" s="160">
        <f t="shared" si="93"/>
        <v>0</v>
      </c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R292" s="161" t="s">
        <v>257</v>
      </c>
      <c r="AT292" s="161" t="s">
        <v>229</v>
      </c>
      <c r="AU292" s="161" t="s">
        <v>83</v>
      </c>
      <c r="AY292" s="14" t="s">
        <v>226</v>
      </c>
      <c r="BE292" s="162">
        <f t="shared" si="94"/>
        <v>0</v>
      </c>
      <c r="BF292" s="162">
        <f t="shared" si="95"/>
        <v>318.77999999999997</v>
      </c>
      <c r="BG292" s="162">
        <f t="shared" si="96"/>
        <v>0</v>
      </c>
      <c r="BH292" s="162">
        <f t="shared" si="97"/>
        <v>0</v>
      </c>
      <c r="BI292" s="162">
        <f t="shared" si="98"/>
        <v>0</v>
      </c>
      <c r="BJ292" s="14" t="s">
        <v>83</v>
      </c>
      <c r="BK292" s="162">
        <f t="shared" si="99"/>
        <v>318.77999999999997</v>
      </c>
      <c r="BL292" s="14" t="s">
        <v>257</v>
      </c>
      <c r="BM292" s="161" t="s">
        <v>754</v>
      </c>
    </row>
    <row r="293" spans="1:65" s="2" customFormat="1" ht="37.9" customHeight="1">
      <c r="A293" s="26"/>
      <c r="B293" s="149"/>
      <c r="C293" s="167" t="s">
        <v>755</v>
      </c>
      <c r="D293" s="167" t="s">
        <v>362</v>
      </c>
      <c r="E293" s="168" t="s">
        <v>1768</v>
      </c>
      <c r="F293" s="169" t="s">
        <v>1769</v>
      </c>
      <c r="G293" s="170" t="s">
        <v>232</v>
      </c>
      <c r="H293" s="171">
        <v>8.4</v>
      </c>
      <c r="I293" s="172">
        <v>138.05000000000001</v>
      </c>
      <c r="J293" s="172">
        <f t="shared" si="90"/>
        <v>1159.6199999999999</v>
      </c>
      <c r="K293" s="173"/>
      <c r="L293" s="174"/>
      <c r="M293" s="175" t="s">
        <v>1</v>
      </c>
      <c r="N293" s="176" t="s">
        <v>37</v>
      </c>
      <c r="O293" s="159">
        <v>0</v>
      </c>
      <c r="P293" s="159">
        <f t="shared" si="91"/>
        <v>0</v>
      </c>
      <c r="Q293" s="159">
        <v>0</v>
      </c>
      <c r="R293" s="159">
        <f t="shared" si="92"/>
        <v>0</v>
      </c>
      <c r="S293" s="159">
        <v>0</v>
      </c>
      <c r="T293" s="160">
        <f t="shared" si="93"/>
        <v>0</v>
      </c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R293" s="161" t="s">
        <v>288</v>
      </c>
      <c r="AT293" s="161" t="s">
        <v>362</v>
      </c>
      <c r="AU293" s="161" t="s">
        <v>83</v>
      </c>
      <c r="AY293" s="14" t="s">
        <v>226</v>
      </c>
      <c r="BE293" s="162">
        <f t="shared" si="94"/>
        <v>0</v>
      </c>
      <c r="BF293" s="162">
        <f t="shared" si="95"/>
        <v>1159.6199999999999</v>
      </c>
      <c r="BG293" s="162">
        <f t="shared" si="96"/>
        <v>0</v>
      </c>
      <c r="BH293" s="162">
        <f t="shared" si="97"/>
        <v>0</v>
      </c>
      <c r="BI293" s="162">
        <f t="shared" si="98"/>
        <v>0</v>
      </c>
      <c r="BJ293" s="14" t="s">
        <v>83</v>
      </c>
      <c r="BK293" s="162">
        <f t="shared" si="99"/>
        <v>1159.6199999999999</v>
      </c>
      <c r="BL293" s="14" t="s">
        <v>257</v>
      </c>
      <c r="BM293" s="161" t="s">
        <v>758</v>
      </c>
    </row>
    <row r="294" spans="1:65" s="2" customFormat="1" ht="24.2" customHeight="1">
      <c r="A294" s="26"/>
      <c r="B294" s="149"/>
      <c r="C294" s="150" t="s">
        <v>537</v>
      </c>
      <c r="D294" s="150" t="s">
        <v>229</v>
      </c>
      <c r="E294" s="151" t="s">
        <v>756</v>
      </c>
      <c r="F294" s="152" t="s">
        <v>757</v>
      </c>
      <c r="G294" s="153" t="s">
        <v>238</v>
      </c>
      <c r="H294" s="154">
        <v>21.67</v>
      </c>
      <c r="I294" s="155">
        <v>29.7</v>
      </c>
      <c r="J294" s="155">
        <f t="shared" si="90"/>
        <v>643.6</v>
      </c>
      <c r="K294" s="156"/>
      <c r="L294" s="27"/>
      <c r="M294" s="157" t="s">
        <v>1</v>
      </c>
      <c r="N294" s="158" t="s">
        <v>37</v>
      </c>
      <c r="O294" s="159">
        <v>0</v>
      </c>
      <c r="P294" s="159">
        <f t="shared" si="91"/>
        <v>0</v>
      </c>
      <c r="Q294" s="159">
        <v>0</v>
      </c>
      <c r="R294" s="159">
        <f t="shared" si="92"/>
        <v>0</v>
      </c>
      <c r="S294" s="159">
        <v>0</v>
      </c>
      <c r="T294" s="160">
        <f t="shared" si="93"/>
        <v>0</v>
      </c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R294" s="161" t="s">
        <v>257</v>
      </c>
      <c r="AT294" s="161" t="s">
        <v>229</v>
      </c>
      <c r="AU294" s="161" t="s">
        <v>83</v>
      </c>
      <c r="AY294" s="14" t="s">
        <v>226</v>
      </c>
      <c r="BE294" s="162">
        <f t="shared" si="94"/>
        <v>0</v>
      </c>
      <c r="BF294" s="162">
        <f t="shared" si="95"/>
        <v>643.6</v>
      </c>
      <c r="BG294" s="162">
        <f t="shared" si="96"/>
        <v>0</v>
      </c>
      <c r="BH294" s="162">
        <f t="shared" si="97"/>
        <v>0</v>
      </c>
      <c r="BI294" s="162">
        <f t="shared" si="98"/>
        <v>0</v>
      </c>
      <c r="BJ294" s="14" t="s">
        <v>83</v>
      </c>
      <c r="BK294" s="162">
        <f t="shared" si="99"/>
        <v>643.6</v>
      </c>
      <c r="BL294" s="14" t="s">
        <v>257</v>
      </c>
      <c r="BM294" s="161" t="s">
        <v>761</v>
      </c>
    </row>
    <row r="295" spans="1:65" s="2" customFormat="1" ht="24.2" customHeight="1">
      <c r="A295" s="26"/>
      <c r="B295" s="149"/>
      <c r="C295" s="167" t="s">
        <v>762</v>
      </c>
      <c r="D295" s="167" t="s">
        <v>362</v>
      </c>
      <c r="E295" s="168" t="s">
        <v>759</v>
      </c>
      <c r="F295" s="169" t="s">
        <v>760</v>
      </c>
      <c r="G295" s="170" t="s">
        <v>238</v>
      </c>
      <c r="H295" s="171">
        <v>21.67</v>
      </c>
      <c r="I295" s="172">
        <v>190.3</v>
      </c>
      <c r="J295" s="172">
        <f t="shared" si="90"/>
        <v>4123.8</v>
      </c>
      <c r="K295" s="173"/>
      <c r="L295" s="174"/>
      <c r="M295" s="175" t="s">
        <v>1</v>
      </c>
      <c r="N295" s="176" t="s">
        <v>37</v>
      </c>
      <c r="O295" s="159">
        <v>0</v>
      </c>
      <c r="P295" s="159">
        <f t="shared" si="91"/>
        <v>0</v>
      </c>
      <c r="Q295" s="159">
        <v>0</v>
      </c>
      <c r="R295" s="159">
        <f t="shared" si="92"/>
        <v>0</v>
      </c>
      <c r="S295" s="159">
        <v>0</v>
      </c>
      <c r="T295" s="160">
        <f t="shared" si="93"/>
        <v>0</v>
      </c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R295" s="161" t="s">
        <v>288</v>
      </c>
      <c r="AT295" s="161" t="s">
        <v>362</v>
      </c>
      <c r="AU295" s="161" t="s">
        <v>83</v>
      </c>
      <c r="AY295" s="14" t="s">
        <v>226</v>
      </c>
      <c r="BE295" s="162">
        <f t="shared" si="94"/>
        <v>0</v>
      </c>
      <c r="BF295" s="162">
        <f t="shared" si="95"/>
        <v>4123.8</v>
      </c>
      <c r="BG295" s="162">
        <f t="shared" si="96"/>
        <v>0</v>
      </c>
      <c r="BH295" s="162">
        <f t="shared" si="97"/>
        <v>0</v>
      </c>
      <c r="BI295" s="162">
        <f t="shared" si="98"/>
        <v>0</v>
      </c>
      <c r="BJ295" s="14" t="s">
        <v>83</v>
      </c>
      <c r="BK295" s="162">
        <f t="shared" si="99"/>
        <v>4123.8</v>
      </c>
      <c r="BL295" s="14" t="s">
        <v>257</v>
      </c>
      <c r="BM295" s="161" t="s">
        <v>765</v>
      </c>
    </row>
    <row r="296" spans="1:65" s="2" customFormat="1" ht="24.2" customHeight="1">
      <c r="A296" s="26"/>
      <c r="B296" s="149"/>
      <c r="C296" s="150" t="s">
        <v>540</v>
      </c>
      <c r="D296" s="150" t="s">
        <v>229</v>
      </c>
      <c r="E296" s="151" t="s">
        <v>763</v>
      </c>
      <c r="F296" s="152" t="s">
        <v>764</v>
      </c>
      <c r="G296" s="153" t="s">
        <v>407</v>
      </c>
      <c r="H296" s="154">
        <v>1980</v>
      </c>
      <c r="I296" s="155">
        <v>1.1000000000000001</v>
      </c>
      <c r="J296" s="155">
        <f t="shared" si="90"/>
        <v>2178</v>
      </c>
      <c r="K296" s="156"/>
      <c r="L296" s="27"/>
      <c r="M296" s="157" t="s">
        <v>1</v>
      </c>
      <c r="N296" s="158" t="s">
        <v>37</v>
      </c>
      <c r="O296" s="159">
        <v>0</v>
      </c>
      <c r="P296" s="159">
        <f t="shared" si="91"/>
        <v>0</v>
      </c>
      <c r="Q296" s="159">
        <v>0</v>
      </c>
      <c r="R296" s="159">
        <f t="shared" si="92"/>
        <v>0</v>
      </c>
      <c r="S296" s="159">
        <v>0</v>
      </c>
      <c r="T296" s="160">
        <f t="shared" si="93"/>
        <v>0</v>
      </c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R296" s="161" t="s">
        <v>257</v>
      </c>
      <c r="AT296" s="161" t="s">
        <v>229</v>
      </c>
      <c r="AU296" s="161" t="s">
        <v>83</v>
      </c>
      <c r="AY296" s="14" t="s">
        <v>226</v>
      </c>
      <c r="BE296" s="162">
        <f t="shared" si="94"/>
        <v>0</v>
      </c>
      <c r="BF296" s="162">
        <f t="shared" si="95"/>
        <v>2178</v>
      </c>
      <c r="BG296" s="162">
        <f t="shared" si="96"/>
        <v>0</v>
      </c>
      <c r="BH296" s="162">
        <f t="shared" si="97"/>
        <v>0</v>
      </c>
      <c r="BI296" s="162">
        <f t="shared" si="98"/>
        <v>0</v>
      </c>
      <c r="BJ296" s="14" t="s">
        <v>83</v>
      </c>
      <c r="BK296" s="162">
        <f t="shared" si="99"/>
        <v>2178</v>
      </c>
      <c r="BL296" s="14" t="s">
        <v>257</v>
      </c>
      <c r="BM296" s="161" t="s">
        <v>768</v>
      </c>
    </row>
    <row r="297" spans="1:65" s="2" customFormat="1" ht="16.5" customHeight="1">
      <c r="A297" s="26"/>
      <c r="B297" s="149"/>
      <c r="C297" s="167" t="s">
        <v>769</v>
      </c>
      <c r="D297" s="167" t="s">
        <v>362</v>
      </c>
      <c r="E297" s="168" t="s">
        <v>766</v>
      </c>
      <c r="F297" s="169" t="s">
        <v>767</v>
      </c>
      <c r="G297" s="170" t="s">
        <v>242</v>
      </c>
      <c r="H297" s="171">
        <v>1.98</v>
      </c>
      <c r="I297" s="172">
        <v>2915</v>
      </c>
      <c r="J297" s="172">
        <f t="shared" si="90"/>
        <v>5771.7</v>
      </c>
      <c r="K297" s="173"/>
      <c r="L297" s="174"/>
      <c r="M297" s="175" t="s">
        <v>1</v>
      </c>
      <c r="N297" s="176" t="s">
        <v>37</v>
      </c>
      <c r="O297" s="159">
        <v>0</v>
      </c>
      <c r="P297" s="159">
        <f t="shared" si="91"/>
        <v>0</v>
      </c>
      <c r="Q297" s="159">
        <v>0</v>
      </c>
      <c r="R297" s="159">
        <f t="shared" si="92"/>
        <v>0</v>
      </c>
      <c r="S297" s="159">
        <v>0</v>
      </c>
      <c r="T297" s="160">
        <f t="shared" si="93"/>
        <v>0</v>
      </c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R297" s="161" t="s">
        <v>288</v>
      </c>
      <c r="AT297" s="161" t="s">
        <v>362</v>
      </c>
      <c r="AU297" s="161" t="s">
        <v>83</v>
      </c>
      <c r="AY297" s="14" t="s">
        <v>226</v>
      </c>
      <c r="BE297" s="162">
        <f t="shared" si="94"/>
        <v>0</v>
      </c>
      <c r="BF297" s="162">
        <f t="shared" si="95"/>
        <v>5771.7</v>
      </c>
      <c r="BG297" s="162">
        <f t="shared" si="96"/>
        <v>0</v>
      </c>
      <c r="BH297" s="162">
        <f t="shared" si="97"/>
        <v>0</v>
      </c>
      <c r="BI297" s="162">
        <f t="shared" si="98"/>
        <v>0</v>
      </c>
      <c r="BJ297" s="14" t="s">
        <v>83</v>
      </c>
      <c r="BK297" s="162">
        <f t="shared" si="99"/>
        <v>5771.7</v>
      </c>
      <c r="BL297" s="14" t="s">
        <v>257</v>
      </c>
      <c r="BM297" s="161" t="s">
        <v>772</v>
      </c>
    </row>
    <row r="298" spans="1:65" s="2" customFormat="1" ht="16.5" customHeight="1">
      <c r="A298" s="26"/>
      <c r="B298" s="149"/>
      <c r="C298" s="150" t="s">
        <v>544</v>
      </c>
      <c r="D298" s="150" t="s">
        <v>229</v>
      </c>
      <c r="E298" s="151" t="s">
        <v>770</v>
      </c>
      <c r="F298" s="152" t="s">
        <v>771</v>
      </c>
      <c r="G298" s="153" t="s">
        <v>407</v>
      </c>
      <c r="H298" s="154">
        <v>1980</v>
      </c>
      <c r="I298" s="155">
        <v>3.14</v>
      </c>
      <c r="J298" s="155">
        <f t="shared" si="90"/>
        <v>6217.2</v>
      </c>
      <c r="K298" s="156"/>
      <c r="L298" s="27"/>
      <c r="M298" s="157" t="s">
        <v>1</v>
      </c>
      <c r="N298" s="158" t="s">
        <v>37</v>
      </c>
      <c r="O298" s="159">
        <v>0</v>
      </c>
      <c r="P298" s="159">
        <f t="shared" si="91"/>
        <v>0</v>
      </c>
      <c r="Q298" s="159">
        <v>0</v>
      </c>
      <c r="R298" s="159">
        <f t="shared" si="92"/>
        <v>0</v>
      </c>
      <c r="S298" s="159">
        <v>0</v>
      </c>
      <c r="T298" s="160">
        <f t="shared" si="93"/>
        <v>0</v>
      </c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R298" s="161" t="s">
        <v>257</v>
      </c>
      <c r="AT298" s="161" t="s">
        <v>229</v>
      </c>
      <c r="AU298" s="161" t="s">
        <v>83</v>
      </c>
      <c r="AY298" s="14" t="s">
        <v>226</v>
      </c>
      <c r="BE298" s="162">
        <f t="shared" si="94"/>
        <v>0</v>
      </c>
      <c r="BF298" s="162">
        <f t="shared" si="95"/>
        <v>6217.2</v>
      </c>
      <c r="BG298" s="162">
        <f t="shared" si="96"/>
        <v>0</v>
      </c>
      <c r="BH298" s="162">
        <f t="shared" si="97"/>
        <v>0</v>
      </c>
      <c r="BI298" s="162">
        <f t="shared" si="98"/>
        <v>0</v>
      </c>
      <c r="BJ298" s="14" t="s">
        <v>83</v>
      </c>
      <c r="BK298" s="162">
        <f t="shared" si="99"/>
        <v>6217.2</v>
      </c>
      <c r="BL298" s="14" t="s">
        <v>257</v>
      </c>
      <c r="BM298" s="161" t="s">
        <v>777</v>
      </c>
    </row>
    <row r="299" spans="1:65" s="12" customFormat="1" ht="22.9" customHeight="1">
      <c r="B299" s="137"/>
      <c r="D299" s="138" t="s">
        <v>70</v>
      </c>
      <c r="E299" s="147" t="s">
        <v>773</v>
      </c>
      <c r="F299" s="147" t="s">
        <v>774</v>
      </c>
      <c r="J299" s="148">
        <f>BK299</f>
        <v>583.90999999999985</v>
      </c>
      <c r="L299" s="137"/>
      <c r="M299" s="141"/>
      <c r="N299" s="142"/>
      <c r="O299" s="142"/>
      <c r="P299" s="143">
        <f>SUM(P300:P305)</f>
        <v>0</v>
      </c>
      <c r="Q299" s="142"/>
      <c r="R299" s="143">
        <f>SUM(R300:R305)</f>
        <v>0</v>
      </c>
      <c r="S299" s="142"/>
      <c r="T299" s="144">
        <f>SUM(T300:T305)</f>
        <v>0</v>
      </c>
      <c r="AR299" s="138" t="s">
        <v>83</v>
      </c>
      <c r="AT299" s="145" t="s">
        <v>70</v>
      </c>
      <c r="AU299" s="145" t="s">
        <v>78</v>
      </c>
      <c r="AY299" s="138" t="s">
        <v>226</v>
      </c>
      <c r="BK299" s="146">
        <f>SUM(BK300:BK305)</f>
        <v>583.90999999999985</v>
      </c>
    </row>
    <row r="300" spans="1:65" s="2" customFormat="1" ht="21.75" customHeight="1">
      <c r="A300" s="26"/>
      <c r="B300" s="149"/>
      <c r="C300" s="150" t="s">
        <v>778</v>
      </c>
      <c r="D300" s="150" t="s">
        <v>229</v>
      </c>
      <c r="E300" s="151" t="s">
        <v>779</v>
      </c>
      <c r="F300" s="152" t="s">
        <v>780</v>
      </c>
      <c r="G300" s="153" t="s">
        <v>238</v>
      </c>
      <c r="H300" s="154">
        <v>9.6</v>
      </c>
      <c r="I300" s="155">
        <v>20.58</v>
      </c>
      <c r="J300" s="155">
        <f t="shared" ref="J300:J305" si="100">ROUND(I300*H300,2)</f>
        <v>197.57</v>
      </c>
      <c r="K300" s="156"/>
      <c r="L300" s="27"/>
      <c r="M300" s="157" t="s">
        <v>1</v>
      </c>
      <c r="N300" s="158" t="s">
        <v>37</v>
      </c>
      <c r="O300" s="159">
        <v>0</v>
      </c>
      <c r="P300" s="159">
        <f t="shared" ref="P300:P305" si="101">O300*H300</f>
        <v>0</v>
      </c>
      <c r="Q300" s="159">
        <v>0</v>
      </c>
      <c r="R300" s="159">
        <f t="shared" ref="R300:R305" si="102">Q300*H300</f>
        <v>0</v>
      </c>
      <c r="S300" s="159">
        <v>0</v>
      </c>
      <c r="T300" s="160">
        <f t="shared" ref="T300:T305" si="103">S300*H300</f>
        <v>0</v>
      </c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R300" s="161" t="s">
        <v>257</v>
      </c>
      <c r="AT300" s="161" t="s">
        <v>229</v>
      </c>
      <c r="AU300" s="161" t="s">
        <v>83</v>
      </c>
      <c r="AY300" s="14" t="s">
        <v>226</v>
      </c>
      <c r="BE300" s="162">
        <f t="shared" ref="BE300:BE305" si="104">IF(N300="základná",J300,0)</f>
        <v>0</v>
      </c>
      <c r="BF300" s="162">
        <f t="shared" ref="BF300:BF305" si="105">IF(N300="znížená",J300,0)</f>
        <v>197.57</v>
      </c>
      <c r="BG300" s="162">
        <f t="shared" ref="BG300:BG305" si="106">IF(N300="zákl. prenesená",J300,0)</f>
        <v>0</v>
      </c>
      <c r="BH300" s="162">
        <f t="shared" ref="BH300:BH305" si="107">IF(N300="zníž. prenesená",J300,0)</f>
        <v>0</v>
      </c>
      <c r="BI300" s="162">
        <f t="shared" ref="BI300:BI305" si="108">IF(N300="nulová",J300,0)</f>
        <v>0</v>
      </c>
      <c r="BJ300" s="14" t="s">
        <v>83</v>
      </c>
      <c r="BK300" s="162">
        <f t="shared" ref="BK300:BK305" si="109">ROUND(I300*H300,2)</f>
        <v>197.57</v>
      </c>
      <c r="BL300" s="14" t="s">
        <v>257</v>
      </c>
      <c r="BM300" s="161" t="s">
        <v>781</v>
      </c>
    </row>
    <row r="301" spans="1:65" s="2" customFormat="1" ht="16.5" customHeight="1">
      <c r="A301" s="26"/>
      <c r="B301" s="149"/>
      <c r="C301" s="167" t="s">
        <v>547</v>
      </c>
      <c r="D301" s="167" t="s">
        <v>362</v>
      </c>
      <c r="E301" s="168" t="s">
        <v>782</v>
      </c>
      <c r="F301" s="169" t="s">
        <v>783</v>
      </c>
      <c r="G301" s="170" t="s">
        <v>238</v>
      </c>
      <c r="H301" s="171">
        <v>10.56</v>
      </c>
      <c r="I301" s="172">
        <v>12.32</v>
      </c>
      <c r="J301" s="172">
        <f t="shared" si="100"/>
        <v>130.1</v>
      </c>
      <c r="K301" s="173"/>
      <c r="L301" s="174"/>
      <c r="M301" s="175" t="s">
        <v>1</v>
      </c>
      <c r="N301" s="176" t="s">
        <v>37</v>
      </c>
      <c r="O301" s="159">
        <v>0</v>
      </c>
      <c r="P301" s="159">
        <f t="shared" si="101"/>
        <v>0</v>
      </c>
      <c r="Q301" s="159">
        <v>0</v>
      </c>
      <c r="R301" s="159">
        <f t="shared" si="102"/>
        <v>0</v>
      </c>
      <c r="S301" s="159">
        <v>0</v>
      </c>
      <c r="T301" s="160">
        <f t="shared" si="103"/>
        <v>0</v>
      </c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R301" s="161" t="s">
        <v>288</v>
      </c>
      <c r="AT301" s="161" t="s">
        <v>362</v>
      </c>
      <c r="AU301" s="161" t="s">
        <v>83</v>
      </c>
      <c r="AY301" s="14" t="s">
        <v>226</v>
      </c>
      <c r="BE301" s="162">
        <f t="shared" si="104"/>
        <v>0</v>
      </c>
      <c r="BF301" s="162">
        <f t="shared" si="105"/>
        <v>130.1</v>
      </c>
      <c r="BG301" s="162">
        <f t="shared" si="106"/>
        <v>0</v>
      </c>
      <c r="BH301" s="162">
        <f t="shared" si="107"/>
        <v>0</v>
      </c>
      <c r="BI301" s="162">
        <f t="shared" si="108"/>
        <v>0</v>
      </c>
      <c r="BJ301" s="14" t="s">
        <v>83</v>
      </c>
      <c r="BK301" s="162">
        <f t="shared" si="109"/>
        <v>130.1</v>
      </c>
      <c r="BL301" s="14" t="s">
        <v>257</v>
      </c>
      <c r="BM301" s="161" t="s">
        <v>784</v>
      </c>
    </row>
    <row r="302" spans="1:65" s="2" customFormat="1" ht="16.5" customHeight="1">
      <c r="A302" s="26"/>
      <c r="B302" s="149"/>
      <c r="C302" s="150" t="s">
        <v>785</v>
      </c>
      <c r="D302" s="150" t="s">
        <v>229</v>
      </c>
      <c r="E302" s="151" t="s">
        <v>775</v>
      </c>
      <c r="F302" s="152" t="s">
        <v>1770</v>
      </c>
      <c r="G302" s="153" t="s">
        <v>232</v>
      </c>
      <c r="H302" s="154">
        <v>7.17</v>
      </c>
      <c r="I302" s="155">
        <v>3.43</v>
      </c>
      <c r="J302" s="155">
        <f t="shared" si="100"/>
        <v>24.59</v>
      </c>
      <c r="K302" s="156"/>
      <c r="L302" s="27"/>
      <c r="M302" s="157" t="s">
        <v>1</v>
      </c>
      <c r="N302" s="158" t="s">
        <v>37</v>
      </c>
      <c r="O302" s="159">
        <v>0</v>
      </c>
      <c r="P302" s="159">
        <f t="shared" si="101"/>
        <v>0</v>
      </c>
      <c r="Q302" s="159">
        <v>0</v>
      </c>
      <c r="R302" s="159">
        <f t="shared" si="102"/>
        <v>0</v>
      </c>
      <c r="S302" s="159">
        <v>0</v>
      </c>
      <c r="T302" s="160">
        <f t="shared" si="103"/>
        <v>0</v>
      </c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R302" s="161" t="s">
        <v>257</v>
      </c>
      <c r="AT302" s="161" t="s">
        <v>229</v>
      </c>
      <c r="AU302" s="161" t="s">
        <v>83</v>
      </c>
      <c r="AY302" s="14" t="s">
        <v>226</v>
      </c>
      <c r="BE302" s="162">
        <f t="shared" si="104"/>
        <v>0</v>
      </c>
      <c r="BF302" s="162">
        <f t="shared" si="105"/>
        <v>24.59</v>
      </c>
      <c r="BG302" s="162">
        <f t="shared" si="106"/>
        <v>0</v>
      </c>
      <c r="BH302" s="162">
        <f t="shared" si="107"/>
        <v>0</v>
      </c>
      <c r="BI302" s="162">
        <f t="shared" si="108"/>
        <v>0</v>
      </c>
      <c r="BJ302" s="14" t="s">
        <v>83</v>
      </c>
      <c r="BK302" s="162">
        <f t="shared" si="109"/>
        <v>24.59</v>
      </c>
      <c r="BL302" s="14" t="s">
        <v>257</v>
      </c>
      <c r="BM302" s="161" t="s">
        <v>788</v>
      </c>
    </row>
    <row r="303" spans="1:65" s="2" customFormat="1" ht="24.2" customHeight="1">
      <c r="A303" s="26"/>
      <c r="B303" s="149"/>
      <c r="C303" s="150" t="s">
        <v>551</v>
      </c>
      <c r="D303" s="150" t="s">
        <v>229</v>
      </c>
      <c r="E303" s="151" t="s">
        <v>1771</v>
      </c>
      <c r="F303" s="152" t="s">
        <v>1772</v>
      </c>
      <c r="G303" s="153" t="s">
        <v>238</v>
      </c>
      <c r="H303" s="154">
        <v>6.38</v>
      </c>
      <c r="I303" s="155">
        <v>23.9</v>
      </c>
      <c r="J303" s="155">
        <f t="shared" si="100"/>
        <v>152.47999999999999</v>
      </c>
      <c r="K303" s="156"/>
      <c r="L303" s="27"/>
      <c r="M303" s="157" t="s">
        <v>1</v>
      </c>
      <c r="N303" s="158" t="s">
        <v>37</v>
      </c>
      <c r="O303" s="159">
        <v>0</v>
      </c>
      <c r="P303" s="159">
        <f t="shared" si="101"/>
        <v>0</v>
      </c>
      <c r="Q303" s="159">
        <v>0</v>
      </c>
      <c r="R303" s="159">
        <f t="shared" si="102"/>
        <v>0</v>
      </c>
      <c r="S303" s="159">
        <v>0</v>
      </c>
      <c r="T303" s="160">
        <f t="shared" si="103"/>
        <v>0</v>
      </c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R303" s="161" t="s">
        <v>257</v>
      </c>
      <c r="AT303" s="161" t="s">
        <v>229</v>
      </c>
      <c r="AU303" s="161" t="s">
        <v>83</v>
      </c>
      <c r="AY303" s="14" t="s">
        <v>226</v>
      </c>
      <c r="BE303" s="162">
        <f t="shared" si="104"/>
        <v>0</v>
      </c>
      <c r="BF303" s="162">
        <f t="shared" si="105"/>
        <v>152.47999999999999</v>
      </c>
      <c r="BG303" s="162">
        <f t="shared" si="106"/>
        <v>0</v>
      </c>
      <c r="BH303" s="162">
        <f t="shared" si="107"/>
        <v>0</v>
      </c>
      <c r="BI303" s="162">
        <f t="shared" si="108"/>
        <v>0</v>
      </c>
      <c r="BJ303" s="14" t="s">
        <v>83</v>
      </c>
      <c r="BK303" s="162">
        <f t="shared" si="109"/>
        <v>152.47999999999999</v>
      </c>
      <c r="BL303" s="14" t="s">
        <v>257</v>
      </c>
      <c r="BM303" s="161" t="s">
        <v>793</v>
      </c>
    </row>
    <row r="304" spans="1:65" s="2" customFormat="1" ht="24.2" customHeight="1">
      <c r="A304" s="26"/>
      <c r="B304" s="149"/>
      <c r="C304" s="167" t="s">
        <v>794</v>
      </c>
      <c r="D304" s="167" t="s">
        <v>362</v>
      </c>
      <c r="E304" s="168" t="s">
        <v>1773</v>
      </c>
      <c r="F304" s="169" t="s">
        <v>1774</v>
      </c>
      <c r="G304" s="170" t="s">
        <v>238</v>
      </c>
      <c r="H304" s="171">
        <v>7.452</v>
      </c>
      <c r="I304" s="172">
        <v>9.3800000000000008</v>
      </c>
      <c r="J304" s="172">
        <f t="shared" si="100"/>
        <v>69.900000000000006</v>
      </c>
      <c r="K304" s="173"/>
      <c r="L304" s="174"/>
      <c r="M304" s="175" t="s">
        <v>1</v>
      </c>
      <c r="N304" s="176" t="s">
        <v>37</v>
      </c>
      <c r="O304" s="159">
        <v>0</v>
      </c>
      <c r="P304" s="159">
        <f t="shared" si="101"/>
        <v>0</v>
      </c>
      <c r="Q304" s="159">
        <v>0</v>
      </c>
      <c r="R304" s="159">
        <f t="shared" si="102"/>
        <v>0</v>
      </c>
      <c r="S304" s="159">
        <v>0</v>
      </c>
      <c r="T304" s="160">
        <f t="shared" si="103"/>
        <v>0</v>
      </c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R304" s="161" t="s">
        <v>288</v>
      </c>
      <c r="AT304" s="161" t="s">
        <v>362</v>
      </c>
      <c r="AU304" s="161" t="s">
        <v>83</v>
      </c>
      <c r="AY304" s="14" t="s">
        <v>226</v>
      </c>
      <c r="BE304" s="162">
        <f t="shared" si="104"/>
        <v>0</v>
      </c>
      <c r="BF304" s="162">
        <f t="shared" si="105"/>
        <v>69.900000000000006</v>
      </c>
      <c r="BG304" s="162">
        <f t="shared" si="106"/>
        <v>0</v>
      </c>
      <c r="BH304" s="162">
        <f t="shared" si="107"/>
        <v>0</v>
      </c>
      <c r="BI304" s="162">
        <f t="shared" si="108"/>
        <v>0</v>
      </c>
      <c r="BJ304" s="14" t="s">
        <v>83</v>
      </c>
      <c r="BK304" s="162">
        <f t="shared" si="109"/>
        <v>69.900000000000006</v>
      </c>
      <c r="BL304" s="14" t="s">
        <v>257</v>
      </c>
      <c r="BM304" s="161" t="s">
        <v>797</v>
      </c>
    </row>
    <row r="305" spans="1:65" s="2" customFormat="1" ht="24.2" customHeight="1">
      <c r="A305" s="26"/>
      <c r="B305" s="149"/>
      <c r="C305" s="150" t="s">
        <v>554</v>
      </c>
      <c r="D305" s="150" t="s">
        <v>229</v>
      </c>
      <c r="E305" s="151" t="s">
        <v>786</v>
      </c>
      <c r="F305" s="152" t="s">
        <v>787</v>
      </c>
      <c r="G305" s="153" t="s">
        <v>242</v>
      </c>
      <c r="H305" s="154">
        <v>0.40699999999999997</v>
      </c>
      <c r="I305" s="155">
        <v>22.77</v>
      </c>
      <c r="J305" s="155">
        <f t="shared" si="100"/>
        <v>9.27</v>
      </c>
      <c r="K305" s="156"/>
      <c r="L305" s="27"/>
      <c r="M305" s="157" t="s">
        <v>1</v>
      </c>
      <c r="N305" s="158" t="s">
        <v>37</v>
      </c>
      <c r="O305" s="159">
        <v>0</v>
      </c>
      <c r="P305" s="159">
        <f t="shared" si="101"/>
        <v>0</v>
      </c>
      <c r="Q305" s="159">
        <v>0</v>
      </c>
      <c r="R305" s="159">
        <f t="shared" si="102"/>
        <v>0</v>
      </c>
      <c r="S305" s="159">
        <v>0</v>
      </c>
      <c r="T305" s="160">
        <f t="shared" si="103"/>
        <v>0</v>
      </c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R305" s="161" t="s">
        <v>257</v>
      </c>
      <c r="AT305" s="161" t="s">
        <v>229</v>
      </c>
      <c r="AU305" s="161" t="s">
        <v>83</v>
      </c>
      <c r="AY305" s="14" t="s">
        <v>226</v>
      </c>
      <c r="BE305" s="162">
        <f t="shared" si="104"/>
        <v>0</v>
      </c>
      <c r="BF305" s="162">
        <f t="shared" si="105"/>
        <v>9.27</v>
      </c>
      <c r="BG305" s="162">
        <f t="shared" si="106"/>
        <v>0</v>
      </c>
      <c r="BH305" s="162">
        <f t="shared" si="107"/>
        <v>0</v>
      </c>
      <c r="BI305" s="162">
        <f t="shared" si="108"/>
        <v>0</v>
      </c>
      <c r="BJ305" s="14" t="s">
        <v>83</v>
      </c>
      <c r="BK305" s="162">
        <f t="shared" si="109"/>
        <v>9.27</v>
      </c>
      <c r="BL305" s="14" t="s">
        <v>257</v>
      </c>
      <c r="BM305" s="161" t="s">
        <v>800</v>
      </c>
    </row>
    <row r="306" spans="1:65" s="12" customFormat="1" ht="22.9" customHeight="1">
      <c r="B306" s="137"/>
      <c r="D306" s="138" t="s">
        <v>70</v>
      </c>
      <c r="E306" s="147" t="s">
        <v>789</v>
      </c>
      <c r="F306" s="147" t="s">
        <v>790</v>
      </c>
      <c r="J306" s="148">
        <f>BK306</f>
        <v>4131.21</v>
      </c>
      <c r="L306" s="137"/>
      <c r="M306" s="141"/>
      <c r="N306" s="142"/>
      <c r="O306" s="142"/>
      <c r="P306" s="143">
        <f>SUM(P307:P316)</f>
        <v>0</v>
      </c>
      <c r="Q306" s="142"/>
      <c r="R306" s="143">
        <f>SUM(R307:R316)</f>
        <v>0</v>
      </c>
      <c r="S306" s="142"/>
      <c r="T306" s="144">
        <f>SUM(T307:T316)</f>
        <v>0</v>
      </c>
      <c r="AR306" s="138" t="s">
        <v>83</v>
      </c>
      <c r="AT306" s="145" t="s">
        <v>70</v>
      </c>
      <c r="AU306" s="145" t="s">
        <v>78</v>
      </c>
      <c r="AY306" s="138" t="s">
        <v>226</v>
      </c>
      <c r="BK306" s="146">
        <f>SUM(BK307:BK316)</f>
        <v>4131.21</v>
      </c>
    </row>
    <row r="307" spans="1:65" s="2" customFormat="1" ht="24.2" customHeight="1">
      <c r="A307" s="26"/>
      <c r="B307" s="149"/>
      <c r="C307" s="150" t="s">
        <v>801</v>
      </c>
      <c r="D307" s="150" t="s">
        <v>229</v>
      </c>
      <c r="E307" s="151" t="s">
        <v>791</v>
      </c>
      <c r="F307" s="152" t="s">
        <v>792</v>
      </c>
      <c r="G307" s="153" t="s">
        <v>232</v>
      </c>
      <c r="H307" s="154">
        <v>63.26</v>
      </c>
      <c r="I307" s="155">
        <v>3.13</v>
      </c>
      <c r="J307" s="155">
        <f t="shared" ref="J307:J316" si="110">ROUND(I307*H307,2)</f>
        <v>198</v>
      </c>
      <c r="K307" s="156"/>
      <c r="L307" s="27"/>
      <c r="M307" s="157" t="s">
        <v>1</v>
      </c>
      <c r="N307" s="158" t="s">
        <v>37</v>
      </c>
      <c r="O307" s="159">
        <v>0</v>
      </c>
      <c r="P307" s="159">
        <f t="shared" ref="P307:P316" si="111">O307*H307</f>
        <v>0</v>
      </c>
      <c r="Q307" s="159">
        <v>0</v>
      </c>
      <c r="R307" s="159">
        <f t="shared" ref="R307:R316" si="112">Q307*H307</f>
        <v>0</v>
      </c>
      <c r="S307" s="159">
        <v>0</v>
      </c>
      <c r="T307" s="160">
        <f t="shared" ref="T307:T316" si="113">S307*H307</f>
        <v>0</v>
      </c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R307" s="161" t="s">
        <v>257</v>
      </c>
      <c r="AT307" s="161" t="s">
        <v>229</v>
      </c>
      <c r="AU307" s="161" t="s">
        <v>83</v>
      </c>
      <c r="AY307" s="14" t="s">
        <v>226</v>
      </c>
      <c r="BE307" s="162">
        <f t="shared" ref="BE307:BE316" si="114">IF(N307="základná",J307,0)</f>
        <v>0</v>
      </c>
      <c r="BF307" s="162">
        <f t="shared" ref="BF307:BF316" si="115">IF(N307="znížená",J307,0)</f>
        <v>198</v>
      </c>
      <c r="BG307" s="162">
        <f t="shared" ref="BG307:BG316" si="116">IF(N307="zákl. prenesená",J307,0)</f>
        <v>0</v>
      </c>
      <c r="BH307" s="162">
        <f t="shared" ref="BH307:BH316" si="117">IF(N307="zníž. prenesená",J307,0)</f>
        <v>0</v>
      </c>
      <c r="BI307" s="162">
        <f t="shared" ref="BI307:BI316" si="118">IF(N307="nulová",J307,0)</f>
        <v>0</v>
      </c>
      <c r="BJ307" s="14" t="s">
        <v>83</v>
      </c>
      <c r="BK307" s="162">
        <f t="shared" ref="BK307:BK316" si="119">ROUND(I307*H307,2)</f>
        <v>198</v>
      </c>
      <c r="BL307" s="14" t="s">
        <v>257</v>
      </c>
      <c r="BM307" s="161" t="s">
        <v>804</v>
      </c>
    </row>
    <row r="308" spans="1:65" s="2" customFormat="1" ht="16.5" customHeight="1">
      <c r="A308" s="26"/>
      <c r="B308" s="149"/>
      <c r="C308" s="167" t="s">
        <v>558</v>
      </c>
      <c r="D308" s="167" t="s">
        <v>362</v>
      </c>
      <c r="E308" s="168" t="s">
        <v>795</v>
      </c>
      <c r="F308" s="169" t="s">
        <v>796</v>
      </c>
      <c r="G308" s="170" t="s">
        <v>232</v>
      </c>
      <c r="H308" s="171">
        <v>65</v>
      </c>
      <c r="I308" s="172">
        <v>4.41</v>
      </c>
      <c r="J308" s="172">
        <f t="shared" si="110"/>
        <v>286.64999999999998</v>
      </c>
      <c r="K308" s="173"/>
      <c r="L308" s="174"/>
      <c r="M308" s="175" t="s">
        <v>1</v>
      </c>
      <c r="N308" s="176" t="s">
        <v>37</v>
      </c>
      <c r="O308" s="159">
        <v>0</v>
      </c>
      <c r="P308" s="159">
        <f t="shared" si="111"/>
        <v>0</v>
      </c>
      <c r="Q308" s="159">
        <v>0</v>
      </c>
      <c r="R308" s="159">
        <f t="shared" si="112"/>
        <v>0</v>
      </c>
      <c r="S308" s="159">
        <v>0</v>
      </c>
      <c r="T308" s="160">
        <f t="shared" si="113"/>
        <v>0</v>
      </c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R308" s="161" t="s">
        <v>288</v>
      </c>
      <c r="AT308" s="161" t="s">
        <v>362</v>
      </c>
      <c r="AU308" s="161" t="s">
        <v>83</v>
      </c>
      <c r="AY308" s="14" t="s">
        <v>226</v>
      </c>
      <c r="BE308" s="162">
        <f t="shared" si="114"/>
        <v>0</v>
      </c>
      <c r="BF308" s="162">
        <f t="shared" si="115"/>
        <v>286.64999999999998</v>
      </c>
      <c r="BG308" s="162">
        <f t="shared" si="116"/>
        <v>0</v>
      </c>
      <c r="BH308" s="162">
        <f t="shared" si="117"/>
        <v>0</v>
      </c>
      <c r="BI308" s="162">
        <f t="shared" si="118"/>
        <v>0</v>
      </c>
      <c r="BJ308" s="14" t="s">
        <v>83</v>
      </c>
      <c r="BK308" s="162">
        <f t="shared" si="119"/>
        <v>286.64999999999998</v>
      </c>
      <c r="BL308" s="14" t="s">
        <v>257</v>
      </c>
      <c r="BM308" s="161" t="s">
        <v>807</v>
      </c>
    </row>
    <row r="309" spans="1:65" s="2" customFormat="1" ht="16.5" customHeight="1">
      <c r="A309" s="26"/>
      <c r="B309" s="149"/>
      <c r="C309" s="150" t="s">
        <v>808</v>
      </c>
      <c r="D309" s="150" t="s">
        <v>229</v>
      </c>
      <c r="E309" s="151" t="s">
        <v>798</v>
      </c>
      <c r="F309" s="152" t="s">
        <v>799</v>
      </c>
      <c r="G309" s="153" t="s">
        <v>232</v>
      </c>
      <c r="H309" s="154">
        <v>1.6</v>
      </c>
      <c r="I309" s="155">
        <v>5.1100000000000003</v>
      </c>
      <c r="J309" s="155">
        <f t="shared" si="110"/>
        <v>8.18</v>
      </c>
      <c r="K309" s="156"/>
      <c r="L309" s="27"/>
      <c r="M309" s="157" t="s">
        <v>1</v>
      </c>
      <c r="N309" s="158" t="s">
        <v>37</v>
      </c>
      <c r="O309" s="159">
        <v>0</v>
      </c>
      <c r="P309" s="159">
        <f t="shared" si="111"/>
        <v>0</v>
      </c>
      <c r="Q309" s="159">
        <v>0</v>
      </c>
      <c r="R309" s="159">
        <f t="shared" si="112"/>
        <v>0</v>
      </c>
      <c r="S309" s="159">
        <v>0</v>
      </c>
      <c r="T309" s="160">
        <f t="shared" si="113"/>
        <v>0</v>
      </c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R309" s="161" t="s">
        <v>257</v>
      </c>
      <c r="AT309" s="161" t="s">
        <v>229</v>
      </c>
      <c r="AU309" s="161" t="s">
        <v>83</v>
      </c>
      <c r="AY309" s="14" t="s">
        <v>226</v>
      </c>
      <c r="BE309" s="162">
        <f t="shared" si="114"/>
        <v>0</v>
      </c>
      <c r="BF309" s="162">
        <f t="shared" si="115"/>
        <v>8.18</v>
      </c>
      <c r="BG309" s="162">
        <f t="shared" si="116"/>
        <v>0</v>
      </c>
      <c r="BH309" s="162">
        <f t="shared" si="117"/>
        <v>0</v>
      </c>
      <c r="BI309" s="162">
        <f t="shared" si="118"/>
        <v>0</v>
      </c>
      <c r="BJ309" s="14" t="s">
        <v>83</v>
      </c>
      <c r="BK309" s="162">
        <f t="shared" si="119"/>
        <v>8.18</v>
      </c>
      <c r="BL309" s="14" t="s">
        <v>257</v>
      </c>
      <c r="BM309" s="161" t="s">
        <v>811</v>
      </c>
    </row>
    <row r="310" spans="1:65" s="2" customFormat="1" ht="16.5" customHeight="1">
      <c r="A310" s="26"/>
      <c r="B310" s="149"/>
      <c r="C310" s="167" t="s">
        <v>561</v>
      </c>
      <c r="D310" s="167" t="s">
        <v>362</v>
      </c>
      <c r="E310" s="168" t="s">
        <v>802</v>
      </c>
      <c r="F310" s="169" t="s">
        <v>803</v>
      </c>
      <c r="G310" s="170" t="s">
        <v>232</v>
      </c>
      <c r="H310" s="171">
        <v>1.6</v>
      </c>
      <c r="I310" s="172">
        <v>3.82</v>
      </c>
      <c r="J310" s="172">
        <f t="shared" si="110"/>
        <v>6.11</v>
      </c>
      <c r="K310" s="173"/>
      <c r="L310" s="174"/>
      <c r="M310" s="175" t="s">
        <v>1</v>
      </c>
      <c r="N310" s="176" t="s">
        <v>37</v>
      </c>
      <c r="O310" s="159">
        <v>0</v>
      </c>
      <c r="P310" s="159">
        <f t="shared" si="111"/>
        <v>0</v>
      </c>
      <c r="Q310" s="159">
        <v>0</v>
      </c>
      <c r="R310" s="159">
        <f t="shared" si="112"/>
        <v>0</v>
      </c>
      <c r="S310" s="159">
        <v>0</v>
      </c>
      <c r="T310" s="160">
        <f t="shared" si="113"/>
        <v>0</v>
      </c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R310" s="161" t="s">
        <v>288</v>
      </c>
      <c r="AT310" s="161" t="s">
        <v>362</v>
      </c>
      <c r="AU310" s="161" t="s">
        <v>83</v>
      </c>
      <c r="AY310" s="14" t="s">
        <v>226</v>
      </c>
      <c r="BE310" s="162">
        <f t="shared" si="114"/>
        <v>0</v>
      </c>
      <c r="BF310" s="162">
        <f t="shared" si="115"/>
        <v>6.11</v>
      </c>
      <c r="BG310" s="162">
        <f t="shared" si="116"/>
        <v>0</v>
      </c>
      <c r="BH310" s="162">
        <f t="shared" si="117"/>
        <v>0</v>
      </c>
      <c r="BI310" s="162">
        <f t="shared" si="118"/>
        <v>0</v>
      </c>
      <c r="BJ310" s="14" t="s">
        <v>83</v>
      </c>
      <c r="BK310" s="162">
        <f t="shared" si="119"/>
        <v>6.11</v>
      </c>
      <c r="BL310" s="14" t="s">
        <v>257</v>
      </c>
      <c r="BM310" s="161" t="s">
        <v>814</v>
      </c>
    </row>
    <row r="311" spans="1:65" s="2" customFormat="1" ht="21.75" customHeight="1">
      <c r="A311" s="26"/>
      <c r="B311" s="149"/>
      <c r="C311" s="150" t="s">
        <v>815</v>
      </c>
      <c r="D311" s="150" t="s">
        <v>229</v>
      </c>
      <c r="E311" s="151" t="s">
        <v>805</v>
      </c>
      <c r="F311" s="152" t="s">
        <v>806</v>
      </c>
      <c r="G311" s="153" t="s">
        <v>238</v>
      </c>
      <c r="H311" s="154">
        <v>65.995999999999995</v>
      </c>
      <c r="I311" s="155">
        <v>4.5</v>
      </c>
      <c r="J311" s="155">
        <f t="shared" si="110"/>
        <v>296.98</v>
      </c>
      <c r="K311" s="156"/>
      <c r="L311" s="27"/>
      <c r="M311" s="157" t="s">
        <v>1</v>
      </c>
      <c r="N311" s="158" t="s">
        <v>37</v>
      </c>
      <c r="O311" s="159">
        <v>0</v>
      </c>
      <c r="P311" s="159">
        <f t="shared" si="111"/>
        <v>0</v>
      </c>
      <c r="Q311" s="159">
        <v>0</v>
      </c>
      <c r="R311" s="159">
        <f t="shared" si="112"/>
        <v>0</v>
      </c>
      <c r="S311" s="159">
        <v>0</v>
      </c>
      <c r="T311" s="160">
        <f t="shared" si="113"/>
        <v>0</v>
      </c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R311" s="161" t="s">
        <v>257</v>
      </c>
      <c r="AT311" s="161" t="s">
        <v>229</v>
      </c>
      <c r="AU311" s="161" t="s">
        <v>83</v>
      </c>
      <c r="AY311" s="14" t="s">
        <v>226</v>
      </c>
      <c r="BE311" s="162">
        <f t="shared" si="114"/>
        <v>0</v>
      </c>
      <c r="BF311" s="162">
        <f t="shared" si="115"/>
        <v>296.98</v>
      </c>
      <c r="BG311" s="162">
        <f t="shared" si="116"/>
        <v>0</v>
      </c>
      <c r="BH311" s="162">
        <f t="shared" si="117"/>
        <v>0</v>
      </c>
      <c r="BI311" s="162">
        <f t="shared" si="118"/>
        <v>0</v>
      </c>
      <c r="BJ311" s="14" t="s">
        <v>83</v>
      </c>
      <c r="BK311" s="162">
        <f t="shared" si="119"/>
        <v>296.98</v>
      </c>
      <c r="BL311" s="14" t="s">
        <v>257</v>
      </c>
      <c r="BM311" s="161" t="s">
        <v>818</v>
      </c>
    </row>
    <row r="312" spans="1:65" s="2" customFormat="1" ht="16.5" customHeight="1">
      <c r="A312" s="26"/>
      <c r="B312" s="149"/>
      <c r="C312" s="167" t="s">
        <v>565</v>
      </c>
      <c r="D312" s="167" t="s">
        <v>362</v>
      </c>
      <c r="E312" s="168" t="s">
        <v>809</v>
      </c>
      <c r="F312" s="169" t="s">
        <v>810</v>
      </c>
      <c r="G312" s="170" t="s">
        <v>238</v>
      </c>
      <c r="H312" s="171">
        <v>69.296000000000006</v>
      </c>
      <c r="I312" s="172">
        <v>45.5</v>
      </c>
      <c r="J312" s="172">
        <f t="shared" si="110"/>
        <v>3152.97</v>
      </c>
      <c r="K312" s="173"/>
      <c r="L312" s="174"/>
      <c r="M312" s="175" t="s">
        <v>1</v>
      </c>
      <c r="N312" s="176" t="s">
        <v>37</v>
      </c>
      <c r="O312" s="159">
        <v>0</v>
      </c>
      <c r="P312" s="159">
        <f t="shared" si="111"/>
        <v>0</v>
      </c>
      <c r="Q312" s="159">
        <v>0</v>
      </c>
      <c r="R312" s="159">
        <f t="shared" si="112"/>
        <v>0</v>
      </c>
      <c r="S312" s="159">
        <v>0</v>
      </c>
      <c r="T312" s="160">
        <f t="shared" si="113"/>
        <v>0</v>
      </c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R312" s="161" t="s">
        <v>288</v>
      </c>
      <c r="AT312" s="161" t="s">
        <v>362</v>
      </c>
      <c r="AU312" s="161" t="s">
        <v>83</v>
      </c>
      <c r="AY312" s="14" t="s">
        <v>226</v>
      </c>
      <c r="BE312" s="162">
        <f t="shared" si="114"/>
        <v>0</v>
      </c>
      <c r="BF312" s="162">
        <f t="shared" si="115"/>
        <v>3152.97</v>
      </c>
      <c r="BG312" s="162">
        <f t="shared" si="116"/>
        <v>0</v>
      </c>
      <c r="BH312" s="162">
        <f t="shared" si="117"/>
        <v>0</v>
      </c>
      <c r="BI312" s="162">
        <f t="shared" si="118"/>
        <v>0</v>
      </c>
      <c r="BJ312" s="14" t="s">
        <v>83</v>
      </c>
      <c r="BK312" s="162">
        <f t="shared" si="119"/>
        <v>3152.97</v>
      </c>
      <c r="BL312" s="14" t="s">
        <v>257</v>
      </c>
      <c r="BM312" s="161" t="s">
        <v>821</v>
      </c>
    </row>
    <row r="313" spans="1:65" s="2" customFormat="1" ht="24.2" customHeight="1">
      <c r="A313" s="26"/>
      <c r="B313" s="149"/>
      <c r="C313" s="150" t="s">
        <v>822</v>
      </c>
      <c r="D313" s="150" t="s">
        <v>229</v>
      </c>
      <c r="E313" s="151" t="s">
        <v>812</v>
      </c>
      <c r="F313" s="152" t="s">
        <v>813</v>
      </c>
      <c r="G313" s="153" t="s">
        <v>238</v>
      </c>
      <c r="H313" s="154">
        <v>65.995999999999995</v>
      </c>
      <c r="I313" s="155">
        <v>0.76</v>
      </c>
      <c r="J313" s="155">
        <f t="shared" si="110"/>
        <v>50.16</v>
      </c>
      <c r="K313" s="156"/>
      <c r="L313" s="27"/>
      <c r="M313" s="157" t="s">
        <v>1</v>
      </c>
      <c r="N313" s="158" t="s">
        <v>37</v>
      </c>
      <c r="O313" s="159">
        <v>0</v>
      </c>
      <c r="P313" s="159">
        <f t="shared" si="111"/>
        <v>0</v>
      </c>
      <c r="Q313" s="159">
        <v>0</v>
      </c>
      <c r="R313" s="159">
        <f t="shared" si="112"/>
        <v>0</v>
      </c>
      <c r="S313" s="159">
        <v>0</v>
      </c>
      <c r="T313" s="160">
        <f t="shared" si="113"/>
        <v>0</v>
      </c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R313" s="161" t="s">
        <v>257</v>
      </c>
      <c r="AT313" s="161" t="s">
        <v>229</v>
      </c>
      <c r="AU313" s="161" t="s">
        <v>83</v>
      </c>
      <c r="AY313" s="14" t="s">
        <v>226</v>
      </c>
      <c r="BE313" s="162">
        <f t="shared" si="114"/>
        <v>0</v>
      </c>
      <c r="BF313" s="162">
        <f t="shared" si="115"/>
        <v>50.16</v>
      </c>
      <c r="BG313" s="162">
        <f t="shared" si="116"/>
        <v>0</v>
      </c>
      <c r="BH313" s="162">
        <f t="shared" si="117"/>
        <v>0</v>
      </c>
      <c r="BI313" s="162">
        <f t="shared" si="118"/>
        <v>0</v>
      </c>
      <c r="BJ313" s="14" t="s">
        <v>83</v>
      </c>
      <c r="BK313" s="162">
        <f t="shared" si="119"/>
        <v>50.16</v>
      </c>
      <c r="BL313" s="14" t="s">
        <v>257</v>
      </c>
      <c r="BM313" s="161" t="s">
        <v>825</v>
      </c>
    </row>
    <row r="314" spans="1:65" s="2" customFormat="1" ht="24.2" customHeight="1">
      <c r="A314" s="26"/>
      <c r="B314" s="149"/>
      <c r="C314" s="167" t="s">
        <v>570</v>
      </c>
      <c r="D314" s="167" t="s">
        <v>362</v>
      </c>
      <c r="E314" s="168" t="s">
        <v>816</v>
      </c>
      <c r="F314" s="169" t="s">
        <v>817</v>
      </c>
      <c r="G314" s="170" t="s">
        <v>238</v>
      </c>
      <c r="H314" s="171">
        <v>69.296000000000006</v>
      </c>
      <c r="I314" s="172">
        <v>0.51</v>
      </c>
      <c r="J314" s="172">
        <f t="shared" si="110"/>
        <v>35.340000000000003</v>
      </c>
      <c r="K314" s="173"/>
      <c r="L314" s="174"/>
      <c r="M314" s="175" t="s">
        <v>1</v>
      </c>
      <c r="N314" s="176" t="s">
        <v>37</v>
      </c>
      <c r="O314" s="159">
        <v>0</v>
      </c>
      <c r="P314" s="159">
        <f t="shared" si="111"/>
        <v>0</v>
      </c>
      <c r="Q314" s="159">
        <v>0</v>
      </c>
      <c r="R314" s="159">
        <f t="shared" si="112"/>
        <v>0</v>
      </c>
      <c r="S314" s="159">
        <v>0</v>
      </c>
      <c r="T314" s="160">
        <f t="shared" si="113"/>
        <v>0</v>
      </c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R314" s="161" t="s">
        <v>288</v>
      </c>
      <c r="AT314" s="161" t="s">
        <v>362</v>
      </c>
      <c r="AU314" s="161" t="s">
        <v>83</v>
      </c>
      <c r="AY314" s="14" t="s">
        <v>226</v>
      </c>
      <c r="BE314" s="162">
        <f t="shared" si="114"/>
        <v>0</v>
      </c>
      <c r="BF314" s="162">
        <f t="shared" si="115"/>
        <v>35.340000000000003</v>
      </c>
      <c r="BG314" s="162">
        <f t="shared" si="116"/>
        <v>0</v>
      </c>
      <c r="BH314" s="162">
        <f t="shared" si="117"/>
        <v>0</v>
      </c>
      <c r="BI314" s="162">
        <f t="shared" si="118"/>
        <v>0</v>
      </c>
      <c r="BJ314" s="14" t="s">
        <v>83</v>
      </c>
      <c r="BK314" s="162">
        <f t="shared" si="119"/>
        <v>35.340000000000003</v>
      </c>
      <c r="BL314" s="14" t="s">
        <v>257</v>
      </c>
      <c r="BM314" s="161" t="s">
        <v>830</v>
      </c>
    </row>
    <row r="315" spans="1:65" s="2" customFormat="1" ht="16.5" customHeight="1">
      <c r="A315" s="26"/>
      <c r="B315" s="149"/>
      <c r="C315" s="150" t="s">
        <v>831</v>
      </c>
      <c r="D315" s="150" t="s">
        <v>229</v>
      </c>
      <c r="E315" s="151" t="s">
        <v>819</v>
      </c>
      <c r="F315" s="152" t="s">
        <v>820</v>
      </c>
      <c r="G315" s="153" t="s">
        <v>238</v>
      </c>
      <c r="H315" s="154">
        <v>65.995999999999995</v>
      </c>
      <c r="I315" s="155">
        <v>1.1399999999999999</v>
      </c>
      <c r="J315" s="155">
        <f t="shared" si="110"/>
        <v>75.239999999999995</v>
      </c>
      <c r="K315" s="156"/>
      <c r="L315" s="27"/>
      <c r="M315" s="157" t="s">
        <v>1</v>
      </c>
      <c r="N315" s="158" t="s">
        <v>37</v>
      </c>
      <c r="O315" s="159">
        <v>0</v>
      </c>
      <c r="P315" s="159">
        <f t="shared" si="111"/>
        <v>0</v>
      </c>
      <c r="Q315" s="159">
        <v>0</v>
      </c>
      <c r="R315" s="159">
        <f t="shared" si="112"/>
        <v>0</v>
      </c>
      <c r="S315" s="159">
        <v>0</v>
      </c>
      <c r="T315" s="160">
        <f t="shared" si="113"/>
        <v>0</v>
      </c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R315" s="161" t="s">
        <v>257</v>
      </c>
      <c r="AT315" s="161" t="s">
        <v>229</v>
      </c>
      <c r="AU315" s="161" t="s">
        <v>83</v>
      </c>
      <c r="AY315" s="14" t="s">
        <v>226</v>
      </c>
      <c r="BE315" s="162">
        <f t="shared" si="114"/>
        <v>0</v>
      </c>
      <c r="BF315" s="162">
        <f t="shared" si="115"/>
        <v>75.239999999999995</v>
      </c>
      <c r="BG315" s="162">
        <f t="shared" si="116"/>
        <v>0</v>
      </c>
      <c r="BH315" s="162">
        <f t="shared" si="117"/>
        <v>0</v>
      </c>
      <c r="BI315" s="162">
        <f t="shared" si="118"/>
        <v>0</v>
      </c>
      <c r="BJ315" s="14" t="s">
        <v>83</v>
      </c>
      <c r="BK315" s="162">
        <f t="shared" si="119"/>
        <v>75.239999999999995</v>
      </c>
      <c r="BL315" s="14" t="s">
        <v>257</v>
      </c>
      <c r="BM315" s="161" t="s">
        <v>834</v>
      </c>
    </row>
    <row r="316" spans="1:65" s="2" customFormat="1" ht="24.2" customHeight="1">
      <c r="A316" s="26"/>
      <c r="B316" s="149"/>
      <c r="C316" s="150" t="s">
        <v>574</v>
      </c>
      <c r="D316" s="150" t="s">
        <v>229</v>
      </c>
      <c r="E316" s="151" t="s">
        <v>823</v>
      </c>
      <c r="F316" s="152" t="s">
        <v>824</v>
      </c>
      <c r="G316" s="153" t="s">
        <v>242</v>
      </c>
      <c r="H316" s="154">
        <v>0.56100000000000005</v>
      </c>
      <c r="I316" s="155">
        <v>38.47</v>
      </c>
      <c r="J316" s="155">
        <f t="shared" si="110"/>
        <v>21.58</v>
      </c>
      <c r="K316" s="156"/>
      <c r="L316" s="27"/>
      <c r="M316" s="157" t="s">
        <v>1</v>
      </c>
      <c r="N316" s="158" t="s">
        <v>37</v>
      </c>
      <c r="O316" s="159">
        <v>0</v>
      </c>
      <c r="P316" s="159">
        <f t="shared" si="111"/>
        <v>0</v>
      </c>
      <c r="Q316" s="159">
        <v>0</v>
      </c>
      <c r="R316" s="159">
        <f t="shared" si="112"/>
        <v>0</v>
      </c>
      <c r="S316" s="159">
        <v>0</v>
      </c>
      <c r="T316" s="160">
        <f t="shared" si="113"/>
        <v>0</v>
      </c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R316" s="161" t="s">
        <v>257</v>
      </c>
      <c r="AT316" s="161" t="s">
        <v>229</v>
      </c>
      <c r="AU316" s="161" t="s">
        <v>83</v>
      </c>
      <c r="AY316" s="14" t="s">
        <v>226</v>
      </c>
      <c r="BE316" s="162">
        <f t="shared" si="114"/>
        <v>0</v>
      </c>
      <c r="BF316" s="162">
        <f t="shared" si="115"/>
        <v>21.58</v>
      </c>
      <c r="BG316" s="162">
        <f t="shared" si="116"/>
        <v>0</v>
      </c>
      <c r="BH316" s="162">
        <f t="shared" si="117"/>
        <v>0</v>
      </c>
      <c r="BI316" s="162">
        <f t="shared" si="118"/>
        <v>0</v>
      </c>
      <c r="BJ316" s="14" t="s">
        <v>83</v>
      </c>
      <c r="BK316" s="162">
        <f t="shared" si="119"/>
        <v>21.58</v>
      </c>
      <c r="BL316" s="14" t="s">
        <v>257</v>
      </c>
      <c r="BM316" s="161" t="s">
        <v>837</v>
      </c>
    </row>
    <row r="317" spans="1:65" s="12" customFormat="1" ht="22.9" customHeight="1">
      <c r="B317" s="137"/>
      <c r="D317" s="138" t="s">
        <v>70</v>
      </c>
      <c r="E317" s="147" t="s">
        <v>826</v>
      </c>
      <c r="F317" s="147" t="s">
        <v>827</v>
      </c>
      <c r="J317" s="148">
        <f>BK317</f>
        <v>2851.24</v>
      </c>
      <c r="L317" s="137"/>
      <c r="M317" s="141"/>
      <c r="N317" s="142"/>
      <c r="O317" s="142"/>
      <c r="P317" s="143">
        <f>SUM(P318:P324)</f>
        <v>0</v>
      </c>
      <c r="Q317" s="142"/>
      <c r="R317" s="143">
        <f>SUM(R318:R324)</f>
        <v>0</v>
      </c>
      <c r="S317" s="142"/>
      <c r="T317" s="144">
        <f>SUM(T318:T324)</f>
        <v>0</v>
      </c>
      <c r="AR317" s="138" t="s">
        <v>83</v>
      </c>
      <c r="AT317" s="145" t="s">
        <v>70</v>
      </c>
      <c r="AU317" s="145" t="s">
        <v>78</v>
      </c>
      <c r="AY317" s="138" t="s">
        <v>226</v>
      </c>
      <c r="BK317" s="146">
        <f>SUM(BK318:BK324)</f>
        <v>2851.24</v>
      </c>
    </row>
    <row r="318" spans="1:65" s="2" customFormat="1" ht="24.2" customHeight="1">
      <c r="A318" s="26"/>
      <c r="B318" s="149"/>
      <c r="C318" s="150" t="s">
        <v>838</v>
      </c>
      <c r="D318" s="150" t="s">
        <v>229</v>
      </c>
      <c r="E318" s="151" t="s">
        <v>828</v>
      </c>
      <c r="F318" s="152" t="s">
        <v>829</v>
      </c>
      <c r="G318" s="153" t="s">
        <v>238</v>
      </c>
      <c r="H318" s="154">
        <v>50.625</v>
      </c>
      <c r="I318" s="155">
        <v>28.53</v>
      </c>
      <c r="J318" s="155">
        <f t="shared" ref="J318:J324" si="120">ROUND(I318*H318,2)</f>
        <v>1444.33</v>
      </c>
      <c r="K318" s="156"/>
      <c r="L318" s="27"/>
      <c r="M318" s="157" t="s">
        <v>1</v>
      </c>
      <c r="N318" s="158" t="s">
        <v>37</v>
      </c>
      <c r="O318" s="159">
        <v>0</v>
      </c>
      <c r="P318" s="159">
        <f t="shared" ref="P318:P324" si="121">O318*H318</f>
        <v>0</v>
      </c>
      <c r="Q318" s="159">
        <v>0</v>
      </c>
      <c r="R318" s="159">
        <f t="shared" ref="R318:R324" si="122">Q318*H318</f>
        <v>0</v>
      </c>
      <c r="S318" s="159">
        <v>0</v>
      </c>
      <c r="T318" s="160">
        <f t="shared" ref="T318:T324" si="123">S318*H318</f>
        <v>0</v>
      </c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R318" s="161" t="s">
        <v>257</v>
      </c>
      <c r="AT318" s="161" t="s">
        <v>229</v>
      </c>
      <c r="AU318" s="161" t="s">
        <v>83</v>
      </c>
      <c r="AY318" s="14" t="s">
        <v>226</v>
      </c>
      <c r="BE318" s="162">
        <f t="shared" ref="BE318:BE324" si="124">IF(N318="základná",J318,0)</f>
        <v>0</v>
      </c>
      <c r="BF318" s="162">
        <f t="shared" ref="BF318:BF324" si="125">IF(N318="znížená",J318,0)</f>
        <v>1444.33</v>
      </c>
      <c r="BG318" s="162">
        <f t="shared" ref="BG318:BG324" si="126">IF(N318="zákl. prenesená",J318,0)</f>
        <v>0</v>
      </c>
      <c r="BH318" s="162">
        <f t="shared" ref="BH318:BH324" si="127">IF(N318="zníž. prenesená",J318,0)</f>
        <v>0</v>
      </c>
      <c r="BI318" s="162">
        <f t="shared" ref="BI318:BI324" si="128">IF(N318="nulová",J318,0)</f>
        <v>0</v>
      </c>
      <c r="BJ318" s="14" t="s">
        <v>83</v>
      </c>
      <c r="BK318" s="162">
        <f t="shared" ref="BK318:BK324" si="129">ROUND(I318*H318,2)</f>
        <v>1444.33</v>
      </c>
      <c r="BL318" s="14" t="s">
        <v>257</v>
      </c>
      <c r="BM318" s="161" t="s">
        <v>841</v>
      </c>
    </row>
    <row r="319" spans="1:65" s="2" customFormat="1" ht="21.75" customHeight="1">
      <c r="A319" s="26"/>
      <c r="B319" s="149"/>
      <c r="C319" s="167" t="s">
        <v>577</v>
      </c>
      <c r="D319" s="167" t="s">
        <v>362</v>
      </c>
      <c r="E319" s="168" t="s">
        <v>832</v>
      </c>
      <c r="F319" s="169" t="s">
        <v>833</v>
      </c>
      <c r="G319" s="170" t="s">
        <v>238</v>
      </c>
      <c r="H319" s="171">
        <v>53.155999999999999</v>
      </c>
      <c r="I319" s="172">
        <v>14.95</v>
      </c>
      <c r="J319" s="172">
        <f t="shared" si="120"/>
        <v>794.68</v>
      </c>
      <c r="K319" s="173"/>
      <c r="L319" s="174"/>
      <c r="M319" s="175" t="s">
        <v>1</v>
      </c>
      <c r="N319" s="176" t="s">
        <v>37</v>
      </c>
      <c r="O319" s="159">
        <v>0</v>
      </c>
      <c r="P319" s="159">
        <f t="shared" si="121"/>
        <v>0</v>
      </c>
      <c r="Q319" s="159">
        <v>0</v>
      </c>
      <c r="R319" s="159">
        <f t="shared" si="122"/>
        <v>0</v>
      </c>
      <c r="S319" s="159">
        <v>0</v>
      </c>
      <c r="T319" s="160">
        <f t="shared" si="123"/>
        <v>0</v>
      </c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R319" s="161" t="s">
        <v>288</v>
      </c>
      <c r="AT319" s="161" t="s">
        <v>362</v>
      </c>
      <c r="AU319" s="161" t="s">
        <v>83</v>
      </c>
      <c r="AY319" s="14" t="s">
        <v>226</v>
      </c>
      <c r="BE319" s="162">
        <f t="shared" si="124"/>
        <v>0</v>
      </c>
      <c r="BF319" s="162">
        <f t="shared" si="125"/>
        <v>794.68</v>
      </c>
      <c r="BG319" s="162">
        <f t="shared" si="126"/>
        <v>0</v>
      </c>
      <c r="BH319" s="162">
        <f t="shared" si="127"/>
        <v>0</v>
      </c>
      <c r="BI319" s="162">
        <f t="shared" si="128"/>
        <v>0</v>
      </c>
      <c r="BJ319" s="14" t="s">
        <v>83</v>
      </c>
      <c r="BK319" s="162">
        <f t="shared" si="129"/>
        <v>794.68</v>
      </c>
      <c r="BL319" s="14" t="s">
        <v>257</v>
      </c>
      <c r="BM319" s="161" t="s">
        <v>844</v>
      </c>
    </row>
    <row r="320" spans="1:65" s="2" customFormat="1" ht="16.5" customHeight="1">
      <c r="A320" s="26"/>
      <c r="B320" s="149"/>
      <c r="C320" s="150" t="s">
        <v>847</v>
      </c>
      <c r="D320" s="150" t="s">
        <v>229</v>
      </c>
      <c r="E320" s="151" t="s">
        <v>835</v>
      </c>
      <c r="F320" s="152" t="s">
        <v>836</v>
      </c>
      <c r="G320" s="153" t="s">
        <v>232</v>
      </c>
      <c r="H320" s="154">
        <v>31.2</v>
      </c>
      <c r="I320" s="155">
        <v>0.83</v>
      </c>
      <c r="J320" s="155">
        <f t="shared" si="120"/>
        <v>25.9</v>
      </c>
      <c r="K320" s="156"/>
      <c r="L320" s="27"/>
      <c r="M320" s="157" t="s">
        <v>1</v>
      </c>
      <c r="N320" s="158" t="s">
        <v>37</v>
      </c>
      <c r="O320" s="159">
        <v>0</v>
      </c>
      <c r="P320" s="159">
        <f t="shared" si="121"/>
        <v>0</v>
      </c>
      <c r="Q320" s="159">
        <v>0</v>
      </c>
      <c r="R320" s="159">
        <f t="shared" si="122"/>
        <v>0</v>
      </c>
      <c r="S320" s="159">
        <v>0</v>
      </c>
      <c r="T320" s="160">
        <f t="shared" si="123"/>
        <v>0</v>
      </c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R320" s="161" t="s">
        <v>257</v>
      </c>
      <c r="AT320" s="161" t="s">
        <v>229</v>
      </c>
      <c r="AU320" s="161" t="s">
        <v>83</v>
      </c>
      <c r="AY320" s="14" t="s">
        <v>226</v>
      </c>
      <c r="BE320" s="162">
        <f t="shared" si="124"/>
        <v>0</v>
      </c>
      <c r="BF320" s="162">
        <f t="shared" si="125"/>
        <v>25.9</v>
      </c>
      <c r="BG320" s="162">
        <f t="shared" si="126"/>
        <v>0</v>
      </c>
      <c r="BH320" s="162">
        <f t="shared" si="127"/>
        <v>0</v>
      </c>
      <c r="BI320" s="162">
        <f t="shared" si="128"/>
        <v>0</v>
      </c>
      <c r="BJ320" s="14" t="s">
        <v>83</v>
      </c>
      <c r="BK320" s="162">
        <f t="shared" si="129"/>
        <v>25.9</v>
      </c>
      <c r="BL320" s="14" t="s">
        <v>257</v>
      </c>
      <c r="BM320" s="161" t="s">
        <v>850</v>
      </c>
    </row>
    <row r="321" spans="1:65" s="2" customFormat="1" ht="16.5" customHeight="1">
      <c r="A321" s="26"/>
      <c r="B321" s="149"/>
      <c r="C321" s="167" t="s">
        <v>581</v>
      </c>
      <c r="D321" s="167" t="s">
        <v>362</v>
      </c>
      <c r="E321" s="168" t="s">
        <v>839</v>
      </c>
      <c r="F321" s="169" t="s">
        <v>840</v>
      </c>
      <c r="G321" s="170" t="s">
        <v>232</v>
      </c>
      <c r="H321" s="171">
        <v>31.2</v>
      </c>
      <c r="I321" s="172">
        <v>1.1100000000000001</v>
      </c>
      <c r="J321" s="172">
        <f t="shared" si="120"/>
        <v>34.630000000000003</v>
      </c>
      <c r="K321" s="173"/>
      <c r="L321" s="174"/>
      <c r="M321" s="175" t="s">
        <v>1</v>
      </c>
      <c r="N321" s="176" t="s">
        <v>37</v>
      </c>
      <c r="O321" s="159">
        <v>0</v>
      </c>
      <c r="P321" s="159">
        <f t="shared" si="121"/>
        <v>0</v>
      </c>
      <c r="Q321" s="159">
        <v>0</v>
      </c>
      <c r="R321" s="159">
        <f t="shared" si="122"/>
        <v>0</v>
      </c>
      <c r="S321" s="159">
        <v>0</v>
      </c>
      <c r="T321" s="160">
        <f t="shared" si="123"/>
        <v>0</v>
      </c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R321" s="161" t="s">
        <v>288</v>
      </c>
      <c r="AT321" s="161" t="s">
        <v>362</v>
      </c>
      <c r="AU321" s="161" t="s">
        <v>83</v>
      </c>
      <c r="AY321" s="14" t="s">
        <v>226</v>
      </c>
      <c r="BE321" s="162">
        <f t="shared" si="124"/>
        <v>0</v>
      </c>
      <c r="BF321" s="162">
        <f t="shared" si="125"/>
        <v>34.630000000000003</v>
      </c>
      <c r="BG321" s="162">
        <f t="shared" si="126"/>
        <v>0</v>
      </c>
      <c r="BH321" s="162">
        <f t="shared" si="127"/>
        <v>0</v>
      </c>
      <c r="BI321" s="162">
        <f t="shared" si="128"/>
        <v>0</v>
      </c>
      <c r="BJ321" s="14" t="s">
        <v>83</v>
      </c>
      <c r="BK321" s="162">
        <f t="shared" si="129"/>
        <v>34.630000000000003</v>
      </c>
      <c r="BL321" s="14" t="s">
        <v>257</v>
      </c>
      <c r="BM321" s="161" t="s">
        <v>855</v>
      </c>
    </row>
    <row r="322" spans="1:65" s="2" customFormat="1" ht="33" customHeight="1">
      <c r="A322" s="26"/>
      <c r="B322" s="149"/>
      <c r="C322" s="150" t="s">
        <v>858</v>
      </c>
      <c r="D322" s="150" t="s">
        <v>229</v>
      </c>
      <c r="E322" s="151" t="s">
        <v>1775</v>
      </c>
      <c r="F322" s="152" t="s">
        <v>1776</v>
      </c>
      <c r="G322" s="153" t="s">
        <v>238</v>
      </c>
      <c r="H322" s="154">
        <v>7.585</v>
      </c>
      <c r="I322" s="155">
        <v>29.46</v>
      </c>
      <c r="J322" s="155">
        <f t="shared" si="120"/>
        <v>223.45</v>
      </c>
      <c r="K322" s="156"/>
      <c r="L322" s="27"/>
      <c r="M322" s="157" t="s">
        <v>1</v>
      </c>
      <c r="N322" s="158" t="s">
        <v>37</v>
      </c>
      <c r="O322" s="159">
        <v>0</v>
      </c>
      <c r="P322" s="159">
        <f t="shared" si="121"/>
        <v>0</v>
      </c>
      <c r="Q322" s="159">
        <v>0</v>
      </c>
      <c r="R322" s="159">
        <f t="shared" si="122"/>
        <v>0</v>
      </c>
      <c r="S322" s="159">
        <v>0</v>
      </c>
      <c r="T322" s="160">
        <f t="shared" si="123"/>
        <v>0</v>
      </c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R322" s="161" t="s">
        <v>257</v>
      </c>
      <c r="AT322" s="161" t="s">
        <v>229</v>
      </c>
      <c r="AU322" s="161" t="s">
        <v>83</v>
      </c>
      <c r="AY322" s="14" t="s">
        <v>226</v>
      </c>
      <c r="BE322" s="162">
        <f t="shared" si="124"/>
        <v>0</v>
      </c>
      <c r="BF322" s="162">
        <f t="shared" si="125"/>
        <v>223.45</v>
      </c>
      <c r="BG322" s="162">
        <f t="shared" si="126"/>
        <v>0</v>
      </c>
      <c r="BH322" s="162">
        <f t="shared" si="127"/>
        <v>0</v>
      </c>
      <c r="BI322" s="162">
        <f t="shared" si="128"/>
        <v>0</v>
      </c>
      <c r="BJ322" s="14" t="s">
        <v>83</v>
      </c>
      <c r="BK322" s="162">
        <f t="shared" si="129"/>
        <v>223.45</v>
      </c>
      <c r="BL322" s="14" t="s">
        <v>257</v>
      </c>
      <c r="BM322" s="161" t="s">
        <v>861</v>
      </c>
    </row>
    <row r="323" spans="1:65" s="2" customFormat="1" ht="37.9" customHeight="1">
      <c r="A323" s="26"/>
      <c r="B323" s="149"/>
      <c r="C323" s="167" t="s">
        <v>584</v>
      </c>
      <c r="D323" s="167" t="s">
        <v>362</v>
      </c>
      <c r="E323" s="168" t="s">
        <v>1777</v>
      </c>
      <c r="F323" s="169" t="s">
        <v>1778</v>
      </c>
      <c r="G323" s="170" t="s">
        <v>238</v>
      </c>
      <c r="H323" s="171">
        <v>7.9640000000000004</v>
      </c>
      <c r="I323" s="172">
        <v>37.86</v>
      </c>
      <c r="J323" s="172">
        <f t="shared" si="120"/>
        <v>301.52</v>
      </c>
      <c r="K323" s="173"/>
      <c r="L323" s="174"/>
      <c r="M323" s="175" t="s">
        <v>1</v>
      </c>
      <c r="N323" s="176" t="s">
        <v>37</v>
      </c>
      <c r="O323" s="159">
        <v>0</v>
      </c>
      <c r="P323" s="159">
        <f t="shared" si="121"/>
        <v>0</v>
      </c>
      <c r="Q323" s="159">
        <v>0</v>
      </c>
      <c r="R323" s="159">
        <f t="shared" si="122"/>
        <v>0</v>
      </c>
      <c r="S323" s="159">
        <v>0</v>
      </c>
      <c r="T323" s="160">
        <f t="shared" si="123"/>
        <v>0</v>
      </c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R323" s="161" t="s">
        <v>288</v>
      </c>
      <c r="AT323" s="161" t="s">
        <v>362</v>
      </c>
      <c r="AU323" s="161" t="s">
        <v>83</v>
      </c>
      <c r="AY323" s="14" t="s">
        <v>226</v>
      </c>
      <c r="BE323" s="162">
        <f t="shared" si="124"/>
        <v>0</v>
      </c>
      <c r="BF323" s="162">
        <f t="shared" si="125"/>
        <v>301.52</v>
      </c>
      <c r="BG323" s="162">
        <f t="shared" si="126"/>
        <v>0</v>
      </c>
      <c r="BH323" s="162">
        <f t="shared" si="127"/>
        <v>0</v>
      </c>
      <c r="BI323" s="162">
        <f t="shared" si="128"/>
        <v>0</v>
      </c>
      <c r="BJ323" s="14" t="s">
        <v>83</v>
      </c>
      <c r="BK323" s="162">
        <f t="shared" si="129"/>
        <v>301.52</v>
      </c>
      <c r="BL323" s="14" t="s">
        <v>257</v>
      </c>
      <c r="BM323" s="161" t="s">
        <v>864</v>
      </c>
    </row>
    <row r="324" spans="1:65" s="2" customFormat="1" ht="24.2" customHeight="1">
      <c r="A324" s="26"/>
      <c r="B324" s="149"/>
      <c r="C324" s="150" t="s">
        <v>1779</v>
      </c>
      <c r="D324" s="150" t="s">
        <v>229</v>
      </c>
      <c r="E324" s="151" t="s">
        <v>842</v>
      </c>
      <c r="F324" s="152" t="s">
        <v>843</v>
      </c>
      <c r="G324" s="153" t="s">
        <v>242</v>
      </c>
      <c r="H324" s="154">
        <v>1.1739999999999999</v>
      </c>
      <c r="I324" s="155">
        <v>22.77</v>
      </c>
      <c r="J324" s="155">
        <f t="shared" si="120"/>
        <v>26.73</v>
      </c>
      <c r="K324" s="156"/>
      <c r="L324" s="27"/>
      <c r="M324" s="157" t="s">
        <v>1</v>
      </c>
      <c r="N324" s="158" t="s">
        <v>37</v>
      </c>
      <c r="O324" s="159">
        <v>0</v>
      </c>
      <c r="P324" s="159">
        <f t="shared" si="121"/>
        <v>0</v>
      </c>
      <c r="Q324" s="159">
        <v>0</v>
      </c>
      <c r="R324" s="159">
        <f t="shared" si="122"/>
        <v>0</v>
      </c>
      <c r="S324" s="159">
        <v>0</v>
      </c>
      <c r="T324" s="160">
        <f t="shared" si="123"/>
        <v>0</v>
      </c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R324" s="161" t="s">
        <v>257</v>
      </c>
      <c r="AT324" s="161" t="s">
        <v>229</v>
      </c>
      <c r="AU324" s="161" t="s">
        <v>83</v>
      </c>
      <c r="AY324" s="14" t="s">
        <v>226</v>
      </c>
      <c r="BE324" s="162">
        <f t="shared" si="124"/>
        <v>0</v>
      </c>
      <c r="BF324" s="162">
        <f t="shared" si="125"/>
        <v>26.73</v>
      </c>
      <c r="BG324" s="162">
        <f t="shared" si="126"/>
        <v>0</v>
      </c>
      <c r="BH324" s="162">
        <f t="shared" si="127"/>
        <v>0</v>
      </c>
      <c r="BI324" s="162">
        <f t="shared" si="128"/>
        <v>0</v>
      </c>
      <c r="BJ324" s="14" t="s">
        <v>83</v>
      </c>
      <c r="BK324" s="162">
        <f t="shared" si="129"/>
        <v>26.73</v>
      </c>
      <c r="BL324" s="14" t="s">
        <v>257</v>
      </c>
      <c r="BM324" s="161" t="s">
        <v>1780</v>
      </c>
    </row>
    <row r="325" spans="1:65" s="12" customFormat="1" ht="22.9" customHeight="1">
      <c r="B325" s="137"/>
      <c r="D325" s="138" t="s">
        <v>70</v>
      </c>
      <c r="E325" s="147" t="s">
        <v>851</v>
      </c>
      <c r="F325" s="147" t="s">
        <v>852</v>
      </c>
      <c r="J325" s="148">
        <f>BK325</f>
        <v>906.4</v>
      </c>
      <c r="L325" s="137"/>
      <c r="M325" s="141"/>
      <c r="N325" s="142"/>
      <c r="O325" s="142"/>
      <c r="P325" s="143">
        <f>P326</f>
        <v>0</v>
      </c>
      <c r="Q325" s="142"/>
      <c r="R325" s="143">
        <f>R326</f>
        <v>0</v>
      </c>
      <c r="S325" s="142"/>
      <c r="T325" s="144">
        <f>T326</f>
        <v>0</v>
      </c>
      <c r="AR325" s="138" t="s">
        <v>83</v>
      </c>
      <c r="AT325" s="145" t="s">
        <v>70</v>
      </c>
      <c r="AU325" s="145" t="s">
        <v>78</v>
      </c>
      <c r="AY325" s="138" t="s">
        <v>226</v>
      </c>
      <c r="BK325" s="146">
        <f>BK326</f>
        <v>906.4</v>
      </c>
    </row>
    <row r="326" spans="1:65" s="2" customFormat="1" ht="37.9" customHeight="1">
      <c r="A326" s="26"/>
      <c r="B326" s="149"/>
      <c r="C326" s="150" t="s">
        <v>588</v>
      </c>
      <c r="D326" s="150" t="s">
        <v>229</v>
      </c>
      <c r="E326" s="151" t="s">
        <v>853</v>
      </c>
      <c r="F326" s="152" t="s">
        <v>854</v>
      </c>
      <c r="G326" s="153" t="s">
        <v>238</v>
      </c>
      <c r="H326" s="154">
        <v>208.36699999999999</v>
      </c>
      <c r="I326" s="155">
        <v>4.3499999999999996</v>
      </c>
      <c r="J326" s="155">
        <f>ROUND(I326*H326,2)</f>
        <v>906.4</v>
      </c>
      <c r="K326" s="156"/>
      <c r="L326" s="27"/>
      <c r="M326" s="163" t="s">
        <v>1</v>
      </c>
      <c r="N326" s="164" t="s">
        <v>37</v>
      </c>
      <c r="O326" s="165">
        <v>0</v>
      </c>
      <c r="P326" s="165">
        <f>O326*H326</f>
        <v>0</v>
      </c>
      <c r="Q326" s="165">
        <v>0</v>
      </c>
      <c r="R326" s="165">
        <f>Q326*H326</f>
        <v>0</v>
      </c>
      <c r="S326" s="165">
        <v>0</v>
      </c>
      <c r="T326" s="166">
        <f>S326*H326</f>
        <v>0</v>
      </c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R326" s="161" t="s">
        <v>257</v>
      </c>
      <c r="AT326" s="161" t="s">
        <v>229</v>
      </c>
      <c r="AU326" s="161" t="s">
        <v>83</v>
      </c>
      <c r="AY326" s="14" t="s">
        <v>226</v>
      </c>
      <c r="BE326" s="162">
        <f>IF(N326="základná",J326,0)</f>
        <v>0</v>
      </c>
      <c r="BF326" s="162">
        <f>IF(N326="znížená",J326,0)</f>
        <v>906.4</v>
      </c>
      <c r="BG326" s="162">
        <f>IF(N326="zákl. prenesená",J326,0)</f>
        <v>0</v>
      </c>
      <c r="BH326" s="162">
        <f>IF(N326="zníž. prenesená",J326,0)</f>
        <v>0</v>
      </c>
      <c r="BI326" s="162">
        <f>IF(N326="nulová",J326,0)</f>
        <v>0</v>
      </c>
      <c r="BJ326" s="14" t="s">
        <v>83</v>
      </c>
      <c r="BK326" s="162">
        <f>ROUND(I326*H326,2)</f>
        <v>906.4</v>
      </c>
      <c r="BL326" s="14" t="s">
        <v>257</v>
      </c>
      <c r="BM326" s="161" t="s">
        <v>1781</v>
      </c>
    </row>
    <row r="327" spans="1:65" s="2" customFormat="1" ht="6.95" customHeight="1">
      <c r="A327" s="26"/>
      <c r="B327" s="44"/>
      <c r="C327" s="45"/>
      <c r="D327" s="45"/>
      <c r="E327" s="45"/>
      <c r="F327" s="45"/>
      <c r="G327" s="45"/>
      <c r="H327" s="45"/>
      <c r="I327" s="45"/>
      <c r="J327" s="45"/>
      <c r="K327" s="45"/>
      <c r="L327" s="27"/>
      <c r="M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</row>
    <row r="330" spans="1:65">
      <c r="H330" s="179"/>
    </row>
  </sheetData>
  <autoFilter ref="C147:K326" xr:uid="{00000000-0009-0000-0000-000008000000}"/>
  <mergeCells count="14">
    <mergeCell ref="E138:H138"/>
    <mergeCell ref="E136:H136"/>
    <mergeCell ref="E140:H140"/>
    <mergeCell ref="L2:V2"/>
    <mergeCell ref="E85:H85"/>
    <mergeCell ref="E89:H89"/>
    <mergeCell ref="E87:H87"/>
    <mergeCell ref="E91:H91"/>
    <mergeCell ref="E134:H134"/>
    <mergeCell ref="E7:H7"/>
    <mergeCell ref="E11:H11"/>
    <mergeCell ref="E9:H9"/>
    <mergeCell ref="E13:H13"/>
    <mergeCell ref="E31:H3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28</vt:i4>
      </vt:variant>
      <vt:variant>
        <vt:lpstr>Pomenované rozsahy</vt:lpstr>
      </vt:variant>
      <vt:variant>
        <vt:i4>56</vt:i4>
      </vt:variant>
    </vt:vector>
  </HeadingPairs>
  <TitlesOfParts>
    <vt:vector size="84" baseType="lpstr">
      <vt:lpstr>Rekapitulácia stavby</vt:lpstr>
      <vt:lpstr>SO 01.1-OV - Búracie prác...</vt:lpstr>
      <vt:lpstr>SO 01.2-OV - Navrhovaný s...</vt:lpstr>
      <vt:lpstr>SO 01.3-OV - Zdravotechni...</vt:lpstr>
      <vt:lpstr>SO 01.4-OV - Vykurovanie ...</vt:lpstr>
      <vt:lpstr>SO 01.5-OV - Elektroinšta...</vt:lpstr>
      <vt:lpstr>SO 01.1-NV - Búracie prác...</vt:lpstr>
      <vt:lpstr>SO 01.2-NV - Navrhovaný s...</vt:lpstr>
      <vt:lpstr>SO 02.1-OV - Navrhovaný s...</vt:lpstr>
      <vt:lpstr>SO 02.2-OV - Zdravotechni...</vt:lpstr>
      <vt:lpstr>SO 02.3-OV - Vykurovanie ...</vt:lpstr>
      <vt:lpstr>SO 02.4-OV - Elektroinšta...</vt:lpstr>
      <vt:lpstr>SO 02.5-OV - Bleskozvod a...</vt:lpstr>
      <vt:lpstr>SO 02.1-NV - Búracie prác...</vt:lpstr>
      <vt:lpstr>SO 02.2-NV - Navrhovaný s...</vt:lpstr>
      <vt:lpstr>SO 03.1 - Spevnené plochy...</vt:lpstr>
      <vt:lpstr>SO 03.2 - Trvalé a dočasn...</vt:lpstr>
      <vt:lpstr>SO 04.1 - Vodovodná prípojka</vt:lpstr>
      <vt:lpstr>SO 04.2 - Kanalizačná prí...</vt:lpstr>
      <vt:lpstr>SO 04.3 - Armatúrna šacht...</vt:lpstr>
      <vt:lpstr>SO 04.4 - Vodomerná šacht...</vt:lpstr>
      <vt:lpstr>SO 05.1 - Dažďová kanaliz...</vt:lpstr>
      <vt:lpstr>SO 05.2 - Vsakovacie blok...</vt:lpstr>
      <vt:lpstr>SO 05.3 - Vsakovacie stud...</vt:lpstr>
      <vt:lpstr>SO 06.1 - Dažďová kanaliz...</vt:lpstr>
      <vt:lpstr>SO 06.2 - Vsakovacie blok...</vt:lpstr>
      <vt:lpstr>SO 06.3 - Odlučovač ropný...</vt:lpstr>
      <vt:lpstr>SO 07 - AREÁLOVÉ OSVETLENIE</vt:lpstr>
      <vt:lpstr>'Rekapitulácia stavby'!Názvy_tlače</vt:lpstr>
      <vt:lpstr>'SO 01.1-NV - Búracie prác...'!Názvy_tlače</vt:lpstr>
      <vt:lpstr>'SO 01.1-OV - Búracie prác...'!Názvy_tlače</vt:lpstr>
      <vt:lpstr>'SO 01.2-NV - Navrhovaný s...'!Názvy_tlače</vt:lpstr>
      <vt:lpstr>'SO 01.2-OV - Navrhovaný s...'!Názvy_tlače</vt:lpstr>
      <vt:lpstr>'SO 01.3-OV - Zdravotechni...'!Názvy_tlače</vt:lpstr>
      <vt:lpstr>'SO 01.4-OV - Vykurovanie ...'!Názvy_tlače</vt:lpstr>
      <vt:lpstr>'SO 01.5-OV - Elektroinšta...'!Názvy_tlače</vt:lpstr>
      <vt:lpstr>'SO 02.1-NV - Búracie prác...'!Názvy_tlače</vt:lpstr>
      <vt:lpstr>'SO 02.1-OV - Navrhovaný s...'!Názvy_tlače</vt:lpstr>
      <vt:lpstr>'SO 02.2-NV - Navrhovaný s...'!Názvy_tlače</vt:lpstr>
      <vt:lpstr>'SO 02.2-OV - Zdravotechni...'!Názvy_tlače</vt:lpstr>
      <vt:lpstr>'SO 02.3-OV - Vykurovanie ...'!Názvy_tlače</vt:lpstr>
      <vt:lpstr>'SO 02.4-OV - Elektroinšta...'!Názvy_tlače</vt:lpstr>
      <vt:lpstr>'SO 02.5-OV - Bleskozvod a...'!Názvy_tlače</vt:lpstr>
      <vt:lpstr>'SO 03.1 - Spevnené plochy...'!Názvy_tlače</vt:lpstr>
      <vt:lpstr>'SO 03.2 - Trvalé a dočasn...'!Názvy_tlače</vt:lpstr>
      <vt:lpstr>'SO 04.1 - Vodovodná prípojka'!Názvy_tlače</vt:lpstr>
      <vt:lpstr>'SO 04.2 - Kanalizačná prí...'!Názvy_tlače</vt:lpstr>
      <vt:lpstr>'SO 04.3 - Armatúrna šacht...'!Názvy_tlače</vt:lpstr>
      <vt:lpstr>'SO 04.4 - Vodomerná šacht...'!Názvy_tlače</vt:lpstr>
      <vt:lpstr>'SO 05.1 - Dažďová kanaliz...'!Názvy_tlače</vt:lpstr>
      <vt:lpstr>'SO 05.2 - Vsakovacie blok...'!Názvy_tlače</vt:lpstr>
      <vt:lpstr>'SO 05.3 - Vsakovacie stud...'!Názvy_tlače</vt:lpstr>
      <vt:lpstr>'SO 06.1 - Dažďová kanaliz...'!Názvy_tlače</vt:lpstr>
      <vt:lpstr>'SO 06.2 - Vsakovacie blok...'!Názvy_tlače</vt:lpstr>
      <vt:lpstr>'SO 06.3 - Odlučovač ropný...'!Názvy_tlače</vt:lpstr>
      <vt:lpstr>'SO 07 - AREÁLOVÉ OSVETLENIE'!Názvy_tlače</vt:lpstr>
      <vt:lpstr>'Rekapitulácia stavby'!Oblasť_tlače</vt:lpstr>
      <vt:lpstr>'SO 01.1-NV - Búracie prác...'!Oblasť_tlače</vt:lpstr>
      <vt:lpstr>'SO 01.1-OV - Búracie prác...'!Oblasť_tlače</vt:lpstr>
      <vt:lpstr>'SO 01.2-NV - Navrhovaný s...'!Oblasť_tlače</vt:lpstr>
      <vt:lpstr>'SO 01.2-OV - Navrhovaný s...'!Oblasť_tlače</vt:lpstr>
      <vt:lpstr>'SO 01.3-OV - Zdravotechni...'!Oblasť_tlače</vt:lpstr>
      <vt:lpstr>'SO 01.4-OV - Vykurovanie ...'!Oblasť_tlače</vt:lpstr>
      <vt:lpstr>'SO 01.5-OV - Elektroinšta...'!Oblasť_tlače</vt:lpstr>
      <vt:lpstr>'SO 02.1-NV - Búracie prác...'!Oblasť_tlače</vt:lpstr>
      <vt:lpstr>'SO 02.1-OV - Navrhovaný s...'!Oblasť_tlače</vt:lpstr>
      <vt:lpstr>'SO 02.2-NV - Navrhovaný s...'!Oblasť_tlače</vt:lpstr>
      <vt:lpstr>'SO 02.2-OV - Zdravotechni...'!Oblasť_tlače</vt:lpstr>
      <vt:lpstr>'SO 02.3-OV - Vykurovanie ...'!Oblasť_tlače</vt:lpstr>
      <vt:lpstr>'SO 02.4-OV - Elektroinšta...'!Oblasť_tlače</vt:lpstr>
      <vt:lpstr>'SO 02.5-OV - Bleskozvod a...'!Oblasť_tlače</vt:lpstr>
      <vt:lpstr>'SO 03.1 - Spevnené plochy...'!Oblasť_tlače</vt:lpstr>
      <vt:lpstr>'SO 03.2 - Trvalé a dočasn...'!Oblasť_tlače</vt:lpstr>
      <vt:lpstr>'SO 04.1 - Vodovodná prípojka'!Oblasť_tlače</vt:lpstr>
      <vt:lpstr>'SO 04.2 - Kanalizačná prí...'!Oblasť_tlače</vt:lpstr>
      <vt:lpstr>'SO 04.3 - Armatúrna šacht...'!Oblasť_tlače</vt:lpstr>
      <vt:lpstr>'SO 04.4 - Vodomerná šacht...'!Oblasť_tlače</vt:lpstr>
      <vt:lpstr>'SO 05.1 - Dažďová kanaliz...'!Oblasť_tlače</vt:lpstr>
      <vt:lpstr>'SO 05.2 - Vsakovacie blok...'!Oblasť_tlače</vt:lpstr>
      <vt:lpstr>'SO 05.3 - Vsakovacie stud...'!Oblasť_tlače</vt:lpstr>
      <vt:lpstr>'SO 06.1 - Dažďová kanaliz...'!Oblasť_tlače</vt:lpstr>
      <vt:lpstr>'SO 06.2 - Vsakovacie blok...'!Oblasť_tlače</vt:lpstr>
      <vt:lpstr>'SO 06.3 - Odlučovač ropný...'!Oblasť_tlače</vt:lpstr>
      <vt:lpstr>'SO 07 - AREÁLOVÉ OSVETLENIE'!Oblasť_tlače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KOVACS\Vargaová</dc:creator>
  <cp:lastModifiedBy>Nemethova</cp:lastModifiedBy>
  <dcterms:created xsi:type="dcterms:W3CDTF">2022-05-12T06:17:11Z</dcterms:created>
  <dcterms:modified xsi:type="dcterms:W3CDTF">2022-05-12T12:04:29Z</dcterms:modified>
</cp:coreProperties>
</file>