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Vnitro\e-aukce\2019\(e-aukce) - Rekonstrukce brodítek na koupališti v Bystřici pod Hostýnem\Výzva + přílohy\"/>
    </mc:Choice>
  </mc:AlternateContent>
  <xr:revisionPtr revIDLastSave="0" documentId="8_{B9B0A508-F148-4BE8-8829-97D0A39C55DB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0 2018104-0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'010 2018104-001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'010 2018104-001 Pol'!$A$1:$W$144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BA134" i="12" l="1"/>
  <c r="BA115" i="12"/>
  <c r="BA83" i="12"/>
  <c r="BA62" i="12"/>
  <c r="BA59" i="12"/>
  <c r="BA55" i="12"/>
  <c r="BA51" i="12"/>
  <c r="BA24" i="12"/>
  <c r="BA20" i="12"/>
  <c r="BA16" i="12"/>
  <c r="G9" i="12"/>
  <c r="I9" i="12"/>
  <c r="K9" i="12"/>
  <c r="M9" i="12"/>
  <c r="O9" i="12"/>
  <c r="Q9" i="12"/>
  <c r="V9" i="12"/>
  <c r="G14" i="12"/>
  <c r="M14" i="12" s="1"/>
  <c r="I14" i="12"/>
  <c r="K14" i="12"/>
  <c r="O14" i="12"/>
  <c r="Q14" i="12"/>
  <c r="V14" i="12"/>
  <c r="G15" i="12"/>
  <c r="M15" i="12" s="1"/>
  <c r="I15" i="12"/>
  <c r="K15" i="12"/>
  <c r="O15" i="12"/>
  <c r="Q15" i="12"/>
  <c r="V15" i="12"/>
  <c r="G19" i="12"/>
  <c r="M19" i="12" s="1"/>
  <c r="I19" i="12"/>
  <c r="K19" i="12"/>
  <c r="O19" i="12"/>
  <c r="Q19" i="12"/>
  <c r="V19" i="12"/>
  <c r="G23" i="12"/>
  <c r="M23" i="12" s="1"/>
  <c r="I23" i="12"/>
  <c r="K23" i="12"/>
  <c r="O23" i="12"/>
  <c r="Q23" i="12"/>
  <c r="V23" i="12"/>
  <c r="G25" i="12"/>
  <c r="M25" i="12" s="1"/>
  <c r="I25" i="12"/>
  <c r="K25" i="12"/>
  <c r="O25" i="12"/>
  <c r="Q25" i="12"/>
  <c r="V25" i="12"/>
  <c r="G28" i="12"/>
  <c r="I28" i="12"/>
  <c r="K28" i="12"/>
  <c r="M28" i="12"/>
  <c r="O28" i="12"/>
  <c r="Q28" i="12"/>
  <c r="V28" i="12"/>
  <c r="G31" i="12"/>
  <c r="M31" i="12" s="1"/>
  <c r="I31" i="12"/>
  <c r="K31" i="12"/>
  <c r="O31" i="12"/>
  <c r="Q31" i="12"/>
  <c r="V31" i="12"/>
  <c r="G35" i="12"/>
  <c r="I35" i="12"/>
  <c r="K35" i="12"/>
  <c r="M35" i="12"/>
  <c r="O35" i="12"/>
  <c r="Q35" i="12"/>
  <c r="V35" i="12"/>
  <c r="G39" i="12"/>
  <c r="I39" i="12"/>
  <c r="K39" i="12"/>
  <c r="M39" i="12"/>
  <c r="O39" i="12"/>
  <c r="Q39" i="12"/>
  <c r="V39" i="12"/>
  <c r="G44" i="12"/>
  <c r="M44" i="12" s="1"/>
  <c r="I44" i="12"/>
  <c r="K44" i="12"/>
  <c r="O44" i="12"/>
  <c r="Q44" i="12"/>
  <c r="V44" i="12"/>
  <c r="G50" i="12"/>
  <c r="M50" i="12" s="1"/>
  <c r="I50" i="12"/>
  <c r="K50" i="12"/>
  <c r="K38" i="12" s="1"/>
  <c r="O50" i="12"/>
  <c r="Q50" i="12"/>
  <c r="V50" i="12"/>
  <c r="G54" i="12"/>
  <c r="M54" i="12" s="1"/>
  <c r="I54" i="12"/>
  <c r="K54" i="12"/>
  <c r="O54" i="12"/>
  <c r="Q54" i="12"/>
  <c r="V54" i="12"/>
  <c r="G56" i="12"/>
  <c r="I56" i="12"/>
  <c r="K56" i="12"/>
  <c r="M56" i="12"/>
  <c r="O56" i="12"/>
  <c r="Q56" i="12"/>
  <c r="V56" i="12"/>
  <c r="G58" i="12"/>
  <c r="M58" i="12" s="1"/>
  <c r="I58" i="12"/>
  <c r="K58" i="12"/>
  <c r="O58" i="12"/>
  <c r="Q58" i="12"/>
  <c r="V58" i="12"/>
  <c r="G61" i="12"/>
  <c r="M61" i="12" s="1"/>
  <c r="I61" i="12"/>
  <c r="K61" i="12"/>
  <c r="O61" i="12"/>
  <c r="Q61" i="12"/>
  <c r="V61" i="12"/>
  <c r="V63" i="12"/>
  <c r="G64" i="12"/>
  <c r="I64" i="12"/>
  <c r="I63" i="12" s="1"/>
  <c r="K64" i="12"/>
  <c r="M64" i="12"/>
  <c r="O64" i="12"/>
  <c r="Q64" i="12"/>
  <c r="Q63" i="12" s="1"/>
  <c r="V64" i="12"/>
  <c r="G65" i="12"/>
  <c r="G63" i="12" s="1"/>
  <c r="I51" i="1" s="1"/>
  <c r="I65" i="12"/>
  <c r="K65" i="12"/>
  <c r="K63" i="12" s="1"/>
  <c r="O65" i="12"/>
  <c r="O63" i="12" s="1"/>
  <c r="Q65" i="12"/>
  <c r="V65" i="12"/>
  <c r="G70" i="12"/>
  <c r="I70" i="12"/>
  <c r="I69" i="12" s="1"/>
  <c r="K70" i="12"/>
  <c r="O70" i="12"/>
  <c r="Q70" i="12"/>
  <c r="V70" i="12"/>
  <c r="G77" i="12"/>
  <c r="I77" i="12"/>
  <c r="K77" i="12"/>
  <c r="M77" i="12"/>
  <c r="O77" i="12"/>
  <c r="Q77" i="12"/>
  <c r="V77" i="12"/>
  <c r="G82" i="12"/>
  <c r="M82" i="12" s="1"/>
  <c r="I82" i="12"/>
  <c r="K82" i="12"/>
  <c r="O82" i="12"/>
  <c r="Q82" i="12"/>
  <c r="V82" i="12"/>
  <c r="G90" i="12"/>
  <c r="M90" i="12" s="1"/>
  <c r="I90" i="12"/>
  <c r="K90" i="12"/>
  <c r="O90" i="12"/>
  <c r="Q90" i="12"/>
  <c r="V90" i="12"/>
  <c r="G96" i="12"/>
  <c r="M96" i="12" s="1"/>
  <c r="I96" i="12"/>
  <c r="K96" i="12"/>
  <c r="O96" i="12"/>
  <c r="Q96" i="12"/>
  <c r="V96" i="12"/>
  <c r="G101" i="12"/>
  <c r="M101" i="12" s="1"/>
  <c r="M100" i="12" s="1"/>
  <c r="I101" i="12"/>
  <c r="K101" i="12"/>
  <c r="K100" i="12" s="1"/>
  <c r="O101" i="12"/>
  <c r="O100" i="12" s="1"/>
  <c r="Q101" i="12"/>
  <c r="V101" i="12"/>
  <c r="G102" i="12"/>
  <c r="M102" i="12" s="1"/>
  <c r="I102" i="12"/>
  <c r="I100" i="12" s="1"/>
  <c r="K102" i="12"/>
  <c r="O102" i="12"/>
  <c r="Q102" i="12"/>
  <c r="V102" i="12"/>
  <c r="G106" i="12"/>
  <c r="M106" i="12" s="1"/>
  <c r="I106" i="12"/>
  <c r="K106" i="12"/>
  <c r="O106" i="12"/>
  <c r="Q106" i="12"/>
  <c r="V106" i="12"/>
  <c r="V105" i="12" s="1"/>
  <c r="G110" i="12"/>
  <c r="I110" i="12"/>
  <c r="K110" i="12"/>
  <c r="M110" i="12"/>
  <c r="O110" i="12"/>
  <c r="Q110" i="12"/>
  <c r="V110" i="12"/>
  <c r="G111" i="12"/>
  <c r="G105" i="12" s="1"/>
  <c r="I54" i="1" s="1"/>
  <c r="I111" i="12"/>
  <c r="K111" i="12"/>
  <c r="O111" i="12"/>
  <c r="Q111" i="12"/>
  <c r="V111" i="12"/>
  <c r="G112" i="12"/>
  <c r="M112" i="12" s="1"/>
  <c r="I112" i="12"/>
  <c r="K112" i="12"/>
  <c r="O112" i="12"/>
  <c r="Q112" i="12"/>
  <c r="V112" i="12"/>
  <c r="G114" i="12"/>
  <c r="M114" i="12" s="1"/>
  <c r="I114" i="12"/>
  <c r="I113" i="12" s="1"/>
  <c r="K114" i="12"/>
  <c r="K113" i="12" s="1"/>
  <c r="O114" i="12"/>
  <c r="Q114" i="12"/>
  <c r="V114" i="12"/>
  <c r="G118" i="12"/>
  <c r="M118" i="12" s="1"/>
  <c r="I118" i="12"/>
  <c r="K118" i="12"/>
  <c r="O118" i="12"/>
  <c r="Q118" i="12"/>
  <c r="V118" i="12"/>
  <c r="G121" i="12"/>
  <c r="I56" i="1" s="1"/>
  <c r="O121" i="12"/>
  <c r="G122" i="12"/>
  <c r="M122" i="12" s="1"/>
  <c r="M121" i="12" s="1"/>
  <c r="I122" i="12"/>
  <c r="I121" i="12" s="1"/>
  <c r="K122" i="12"/>
  <c r="K121" i="12" s="1"/>
  <c r="O122" i="12"/>
  <c r="Q122" i="12"/>
  <c r="Q121" i="12" s="1"/>
  <c r="V122" i="12"/>
  <c r="V121" i="12" s="1"/>
  <c r="G125" i="12"/>
  <c r="M125" i="12" s="1"/>
  <c r="I125" i="12"/>
  <c r="K125" i="12"/>
  <c r="O125" i="12"/>
  <c r="Q125" i="12"/>
  <c r="V125" i="12"/>
  <c r="G128" i="12"/>
  <c r="M128" i="12" s="1"/>
  <c r="I128" i="12"/>
  <c r="K128" i="12"/>
  <c r="K124" i="12" s="1"/>
  <c r="O128" i="12"/>
  <c r="Q128" i="12"/>
  <c r="V128" i="12"/>
  <c r="G129" i="12"/>
  <c r="M129" i="12" s="1"/>
  <c r="I129" i="12"/>
  <c r="K129" i="12"/>
  <c r="O129" i="12"/>
  <c r="Q129" i="12"/>
  <c r="V129" i="12"/>
  <c r="G130" i="12"/>
  <c r="M130" i="12" s="1"/>
  <c r="I130" i="12"/>
  <c r="K130" i="12"/>
  <c r="O130" i="12"/>
  <c r="Q130" i="12"/>
  <c r="V130" i="12"/>
  <c r="G133" i="12"/>
  <c r="I133" i="12"/>
  <c r="K133" i="12"/>
  <c r="O133" i="12"/>
  <c r="Q133" i="12"/>
  <c r="V133" i="12"/>
  <c r="G135" i="12"/>
  <c r="I135" i="12"/>
  <c r="K135" i="12"/>
  <c r="M135" i="12"/>
  <c r="O135" i="12"/>
  <c r="Q135" i="12"/>
  <c r="V135" i="12"/>
  <c r="G136" i="12"/>
  <c r="M136" i="12" s="1"/>
  <c r="I136" i="12"/>
  <c r="K136" i="12"/>
  <c r="O136" i="12"/>
  <c r="Q136" i="12"/>
  <c r="V136" i="12"/>
  <c r="G137" i="12"/>
  <c r="M137" i="12" s="1"/>
  <c r="I137" i="12"/>
  <c r="K137" i="12"/>
  <c r="O137" i="12"/>
  <c r="Q137" i="12"/>
  <c r="V137" i="12"/>
  <c r="G138" i="12"/>
  <c r="M138" i="12" s="1"/>
  <c r="I138" i="12"/>
  <c r="K138" i="12"/>
  <c r="O138" i="12"/>
  <c r="Q138" i="12"/>
  <c r="V138" i="12"/>
  <c r="G139" i="12"/>
  <c r="I139" i="12"/>
  <c r="K139" i="12"/>
  <c r="M139" i="12"/>
  <c r="O139" i="12"/>
  <c r="Q139" i="12"/>
  <c r="V139" i="12"/>
  <c r="K140" i="12"/>
  <c r="V140" i="12"/>
  <c r="G141" i="12"/>
  <c r="M141" i="12" s="1"/>
  <c r="M140" i="12" s="1"/>
  <c r="I141" i="12"/>
  <c r="I140" i="12" s="1"/>
  <c r="K141" i="12"/>
  <c r="O141" i="12"/>
  <c r="O140" i="12" s="1"/>
  <c r="Q141" i="12"/>
  <c r="Q140" i="12" s="1"/>
  <c r="V141" i="12"/>
  <c r="AE143" i="12"/>
  <c r="F41" i="1" s="1"/>
  <c r="I19" i="1"/>
  <c r="I18" i="1"/>
  <c r="H42" i="1"/>
  <c r="K132" i="12" l="1"/>
  <c r="Q124" i="12"/>
  <c r="V113" i="12"/>
  <c r="M111" i="12"/>
  <c r="K105" i="12"/>
  <c r="Q105" i="12"/>
  <c r="I105" i="12"/>
  <c r="G69" i="12"/>
  <c r="I52" i="1" s="1"/>
  <c r="M65" i="12"/>
  <c r="O38" i="12"/>
  <c r="V38" i="12"/>
  <c r="V132" i="12"/>
  <c r="I132" i="12"/>
  <c r="V124" i="12"/>
  <c r="M113" i="12"/>
  <c r="Q100" i="12"/>
  <c r="Q69" i="12"/>
  <c r="O69" i="12"/>
  <c r="Q38" i="12"/>
  <c r="V8" i="12"/>
  <c r="K8" i="12"/>
  <c r="Q8" i="12"/>
  <c r="I8" i="12"/>
  <c r="F40" i="1"/>
  <c r="G132" i="12"/>
  <c r="I58" i="1" s="1"/>
  <c r="G124" i="12"/>
  <c r="I57" i="1" s="1"/>
  <c r="I17" i="1" s="1"/>
  <c r="Q113" i="12"/>
  <c r="O113" i="12"/>
  <c r="O105" i="12"/>
  <c r="V100" i="12"/>
  <c r="K69" i="12"/>
  <c r="I38" i="12"/>
  <c r="O8" i="12"/>
  <c r="Q132" i="12"/>
  <c r="O132" i="12"/>
  <c r="O124" i="12"/>
  <c r="I124" i="12"/>
  <c r="V69" i="12"/>
  <c r="M63" i="12"/>
  <c r="G8" i="12"/>
  <c r="F39" i="1"/>
  <c r="M124" i="12"/>
  <c r="M105" i="12"/>
  <c r="M38" i="12"/>
  <c r="M8" i="12"/>
  <c r="M133" i="12"/>
  <c r="M132" i="12" s="1"/>
  <c r="M70" i="12"/>
  <c r="M69" i="12" s="1"/>
  <c r="G38" i="12"/>
  <c r="I50" i="1" s="1"/>
  <c r="G100" i="12"/>
  <c r="I53" i="1" s="1"/>
  <c r="AF143" i="12"/>
  <c r="G113" i="12"/>
  <c r="I55" i="1" s="1"/>
  <c r="G140" i="12"/>
  <c r="I59" i="1" s="1"/>
  <c r="I20" i="1" s="1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G40" i="1" l="1"/>
  <c r="G41" i="1"/>
  <c r="I41" i="1" s="1"/>
  <c r="G39" i="1"/>
  <c r="G42" i="1" s="1"/>
  <c r="G25" i="1" s="1"/>
  <c r="F42" i="1"/>
  <c r="G23" i="1" s="1"/>
  <c r="G143" i="12"/>
  <c r="I49" i="1"/>
  <c r="I40" i="1"/>
  <c r="A27" i="1" l="1"/>
  <c r="A28" i="1" s="1"/>
  <c r="G28" i="1" s="1"/>
  <c r="G27" i="1" s="1"/>
  <c r="G29" i="1" s="1"/>
  <c r="I16" i="1"/>
  <c r="I21" i="1" s="1"/>
  <c r="I60" i="1"/>
  <c r="I39" i="1"/>
  <c r="I42" i="1" s="1"/>
  <c r="J41" i="1" l="1"/>
  <c r="J40" i="1"/>
  <c r="J39" i="1"/>
  <c r="J42" i="1" s="1"/>
  <c r="J59" i="1"/>
  <c r="J53" i="1"/>
  <c r="J54" i="1"/>
  <c r="J55" i="1"/>
  <c r="J58" i="1"/>
  <c r="J57" i="1"/>
  <c r="J49" i="1"/>
  <c r="J52" i="1"/>
  <c r="J51" i="1"/>
  <c r="J50" i="1"/>
  <c r="J56" i="1"/>
  <c r="J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Lidumil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<sst xmlns="http://schemas.openxmlformats.org/spreadsheetml/2006/main" count="647" uniqueCount="286">
  <si>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</si>
  <si>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</si>
  <si>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</si>
  <si>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</si>
  <si>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</si>
  <si>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</si>
  <si>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</si>
  <si>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</si>
  <si>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</si>
  <si>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</si>
  <si>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</si>
  <si>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</si>
  <si>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</si>
  <si>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</si>
  <si>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</si>
  <si>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</si>
  <si>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</si>
  <si>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</si>
  <si>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</si>
  <si>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</si>
  <si>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</si>
  <si>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</si>
  <si>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</si>
  <si>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</si>
  <si>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</si>
  <si>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</si>
  <si>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</si>
  <si>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</si>
  <si>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</si>
  <si>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</si>
  <si>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</si>
  <si>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</si>
  <si>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</si>
  <si>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</si>
  <si>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</si>
  <si>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</si>
  <si>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</si>
  <si>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</si>
  <si>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</si>
  <si>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</si>
  <si>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</si>
  <si>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</si>
  <si>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</si>
  <si>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2018104-001</t>
  </si>
  <si>
    <t>Stavební</t>
  </si>
  <si>
    <t>010</t>
  </si>
  <si>
    <t>Rekonstrukce brodítek</t>
  </si>
  <si>
    <t>Objekt:</t>
  </si>
  <si>
    <t>Rozpočet:</t>
  </si>
  <si>
    <t>ing. Procházka</t>
  </si>
  <si>
    <t>2018-104</t>
  </si>
  <si>
    <t>Koupaliště Bystřice pod Hostýnem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</si>
  <si>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</si>
  <si>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</si>
  <si>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</si>
  <si>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</si>
  <si>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</si>
  <si>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</si>
  <si>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</si>
  <si>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</si>
  <si>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</si>
  <si>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4</t>
  </si>
  <si>
    <t>Vodorovné konstrukce</t>
  </si>
  <si>
    <t>5</t>
  </si>
  <si>
    <t>Komunikace</t>
  </si>
  <si>
    <t>8</t>
  </si>
  <si>
    <t>Trubní vedení</t>
  </si>
  <si>
    <t>91</t>
  </si>
  <si>
    <t>Doplňující práce na komunikaci</t>
  </si>
  <si>
    <t>96</t>
  </si>
  <si>
    <t>Bourání konstrukcí</t>
  </si>
  <si>
    <t>99</t>
  </si>
  <si>
    <t>Staveništní přesun hmot</t>
  </si>
  <si>
    <t>767</t>
  </si>
  <si>
    <t>Konstrukce zámečnické</t>
  </si>
  <si>
    <t>D96</t>
  </si>
  <si>
    <t>Přesuny suti a vybouraných hmot</t>
  </si>
  <si>
    <t>PSU</t>
  </si>
  <si>
    <t>ON</t>
  </si>
  <si>
    <t>VN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</si>
  <si>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</si>
  <si>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</si>
  <si>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</si>
  <si>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</si>
  <si>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</si>
  <si>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</si>
  <si>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</si>
  <si>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</si>
  <si>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</si>
  <si>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</si>
  <si>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</si>
  <si>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</si>
  <si>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</si>
  <si>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</si>
  <si>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</si>
  <si>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</si>
  <si>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</si>
  <si>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</si>
  <si>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</si>
  <si>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</si>
  <si>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</si>
  <si>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</si>
  <si>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</si>
  <si>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</si>
  <si>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</si>
  <si>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</si>
  <si>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</si>
  <si>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113106231R00</t>
  </si>
  <si>
    <t>Rozebrání vozovek a ploch s jakoukoliv výplní spár _x000D_
 v jakékoliv ploše, ze zámkové dlažky, kladených do lože z kameniva</t>
  </si>
  <si>
    <t>m2</t>
  </si>
  <si>
    <t>822-1</t>
  </si>
  <si>
    <t>RTS 18/ II</t>
  </si>
  <si>
    <t>POL1_</t>
  </si>
  <si>
    <t>s přemístěním hmot na skládku na vzdálenost do 3 m nebo s naložením na dopravní prostředek</t>
  </si>
  <si>
    <t>SPI</t>
  </si>
  <si>
    <t>brod I : 6,77*3,04-4,06*2,4</t>
  </si>
  <si>
    <t>VV</t>
  </si>
  <si>
    <t>brod I schod : 6,77*0,2</t>
  </si>
  <si>
    <t>brod II : 6,3*3,2-4,06*2,4</t>
  </si>
  <si>
    <t>113107515R00</t>
  </si>
  <si>
    <t>Odstranění podkladů nebo krytů z kameniva hrubého drceného, v ploše jednotlivě do 50 m2, tloušťka vrstvy 150 mm</t>
  </si>
  <si>
    <t>121101100R00</t>
  </si>
  <si>
    <t>Sejmutí ornice s přemístěním na vzdálenost do 50 m</t>
  </si>
  <si>
    <t>m3</t>
  </si>
  <si>
    <t>800-1</t>
  </si>
  <si>
    <t>nebo lesní půdy, s vodorovným přemístěním na hromady v místě upotřebení nebo na dočasné či trvalé skládky se složením</t>
  </si>
  <si>
    <t>nový chodník a brod II : 12,04*2,16*0,25</t>
  </si>
  <si>
    <t>žlab : 3,12*0,3*0,25</t>
  </si>
  <si>
    <t>132201110R00</t>
  </si>
  <si>
    <t>Hloubení rýh šířky do 60 cm do 50 m3, v hornině 3,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</si>
  <si>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</si>
  <si>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brod I : 2,5*0,5*0,7*2</t>
  </si>
  <si>
    <t>brod II : 2,4*0,5*0,7*2</t>
  </si>
  <si>
    <t>132201119R00</t>
  </si>
  <si>
    <t xml:space="preserve">Hloubení rýh šířky do 60 cm příplatek za lepivost, v hornině 3,  </t>
  </si>
  <si>
    <t>139601102R00</t>
  </si>
  <si>
    <t>Ruční výkop jam, rýh a šachet v hornině 3</t>
  </si>
  <si>
    <t>s přehozením na vzdálenost do 5 m nebo s naložením na ruční dopravní prostředek</t>
  </si>
  <si>
    <t>patka : 0,4*0,4*0,7*2</t>
  </si>
  <si>
    <t>162201203R00</t>
  </si>
  <si>
    <t>Vodorovné přemístění výkopku nošením z horniny 1 až 4, kolečkem, na vzdálenost do 10 m</t>
  </si>
  <si>
    <t>bez naložení, avšak s vyprázdněním nádoby na hromadu nebo do dopravního prostředku,</t>
  </si>
  <si>
    <t>6,7356+3,43+0,224</t>
  </si>
  <si>
    <t>181006111R00</t>
  </si>
  <si>
    <t>Rozprostření zemin schopných zúrodnění sklon svahu do 1:5, tloušťka do 100 mm</t>
  </si>
  <si>
    <t>823-2</t>
  </si>
  <si>
    <t>v rovině a ve sklonu do 1:5</t>
  </si>
  <si>
    <t>ve sklonu přes 1:5</t>
  </si>
  <si>
    <t>(6,7356+3,43+0,224)/0,1</t>
  </si>
  <si>
    <t>181101102R00</t>
  </si>
  <si>
    <t>Úprava pláně v zářezech v hornině 1 až 4, se zhutněním</t>
  </si>
  <si>
    <t>vyrovnáním výškových rozdílů, ploch vodorovných a ploch do sklonu 1 : 5.</t>
  </si>
  <si>
    <t>37,08+2,16*12,04+3,12*0,3</t>
  </si>
  <si>
    <t>271571111R00</t>
  </si>
  <si>
    <t xml:space="preserve">Polštáře zhutněné pod základy štěrkopísek tříděný,  </t>
  </si>
  <si>
    <t>800-2</t>
  </si>
  <si>
    <t>brod I : 2,5*0,5*0,1*2</t>
  </si>
  <si>
    <t>brod II : 2,4*0,5*0,1*2</t>
  </si>
  <si>
    <t>patky : 0,4*0,4*0,1*2</t>
  </si>
  <si>
    <t>žlab : 3,12*0,3*0,1</t>
  </si>
  <si>
    <t>274321321R00</t>
  </si>
  <si>
    <t>Beton základových pasů železový třídy C 20/25</t>
  </si>
  <si>
    <t>801-1</t>
  </si>
  <si>
    <t>včetně dodávky a uložení betonu, bez výztuže</t>
  </si>
  <si>
    <t>brod I : 2,5*0,5*0,75*2</t>
  </si>
  <si>
    <t>brod II : 2,4*0,5*0,75*2</t>
  </si>
  <si>
    <t>betonáž do výkopu : 0,035</t>
  </si>
  <si>
    <t/>
  </si>
  <si>
    <t>274351215R00</t>
  </si>
  <si>
    <t>Bednění stěn základových pasů zřízení</t>
  </si>
  <si>
    <t>svislé nebo šikmé (odkloněné), půdorysně přímé nebo zalomené, stěn základových pasů ve volných nebo zapažených jámách, rýhách, šachtách, včetně případných vzpěr,</t>
  </si>
  <si>
    <t>brod I : (2,5+0,5)*2*0,15*2</t>
  </si>
  <si>
    <t>brod II : (2,4+0,5)*2*0,15*2</t>
  </si>
  <si>
    <t>274351216R00</t>
  </si>
  <si>
    <t>Bednění stěn základových pasů odstranění</t>
  </si>
  <si>
    <t>275313621R00</t>
  </si>
  <si>
    <t>Beton základových patek prostý třídy C 20/25</t>
  </si>
  <si>
    <t>0,4*0,4*0,9*2*1,035</t>
  </si>
  <si>
    <t>275351215R00</t>
  </si>
  <si>
    <t>Bednění stěn základových patek zřízení</t>
  </si>
  <si>
    <t>bednění svislé nebo šikmé (odkloněné), půdorysně přímé nebo zalomené, stěn základových patek ve volných nebo zapažených jámách, rýhách, šachtách, včetně případných vzpěr,</t>
  </si>
  <si>
    <t>0,4*0,25*4*2</t>
  </si>
  <si>
    <t>275351216R00</t>
  </si>
  <si>
    <t>Bednění stěn základových patek odstranění</t>
  </si>
  <si>
    <t>465928111R00</t>
  </si>
  <si>
    <t>Kladení melior. žlabů do dna, do 60kg, spáry písek</t>
  </si>
  <si>
    <t>kus</t>
  </si>
  <si>
    <t>59227442R</t>
  </si>
  <si>
    <t>žlab odvodňovací beton; do dlažby, průběžný; l = 400,0 mm; š = 300 mm; h = 100,0 mm</t>
  </si>
  <si>
    <t>SPCM</t>
  </si>
  <si>
    <t>POL3_</t>
  </si>
  <si>
    <t>3,2/0,4</t>
  </si>
  <si>
    <t>0,02</t>
  </si>
  <si>
    <t>564851111R00</t>
  </si>
  <si>
    <t>Podklad ze štěrkodrti s rozprostřením a zhutněním frakce 0-63 mm, tloušťka po zhutnění 150 mm</t>
  </si>
  <si>
    <t>předlažba přívodu vody brod I : 4,5*(1,4+1,6)</t>
  </si>
  <si>
    <t>Mezisoučet</t>
  </si>
  <si>
    <t>brod I : 6,77*3,04-2,1*2,1</t>
  </si>
  <si>
    <t>brod II : 6,3*3,2-2,7*2,1</t>
  </si>
  <si>
    <t>chodník : 2,08*7,84</t>
  </si>
  <si>
    <t>567211210R00</t>
  </si>
  <si>
    <t>Podklad z prostého betonu třídy II., tloušťky 100 mm</t>
  </si>
  <si>
    <t>žlabovky : 3,2*0,3</t>
  </si>
  <si>
    <t xml:space="preserve">obrubníky : </t>
  </si>
  <si>
    <t>brod I : 3,32+6,77+0,25</t>
  </si>
  <si>
    <t>brod II : 4,4+4,67*2+3,3+1,26+0,625+1,29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</si>
  <si>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</si>
  <si>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</si>
  <si>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</si>
  <si>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>59245110R</t>
  </si>
  <si>
    <t>dlažba betonová dvouvrstvá, skladebná; obdélník; šedá; l = 200 mm; š = 100 mm; tl. 60,0 mm</t>
  </si>
  <si>
    <t>0,05</t>
  </si>
  <si>
    <t>59245114R</t>
  </si>
  <si>
    <t>dlažba betonová dvouvrstvá, skladebná; obdélník; písková; l = 200 mm; š = 100 mm; tl. 60,0 mm</t>
  </si>
  <si>
    <t>0,1</t>
  </si>
  <si>
    <t>K1</t>
  </si>
  <si>
    <t>Doplnění a napojení odpadů brodítek</t>
  </si>
  <si>
    <t>Vlastní</t>
  </si>
  <si>
    <t>Indiv</t>
  </si>
  <si>
    <t>V1</t>
  </si>
  <si>
    <t>Dopojení přívodu vody (D+M) vč. zemních prací a následného zasypání a zahutnění</t>
  </si>
  <si>
    <t>bm</t>
  </si>
  <si>
    <t>brod I : 14</t>
  </si>
  <si>
    <t>brod II : 3</t>
  </si>
  <si>
    <t>916661111RT5</t>
  </si>
  <si>
    <t>Osazení parkového obrubníku betonového včetně dodávky obrubníku 80x250x1000 mm, s boční opěrou z betonu prostého</t>
  </si>
  <si>
    <t>m</t>
  </si>
  <si>
    <t>se zřízením lože z betonu prostého C 12/15 tl. 80-100 mm</t>
  </si>
  <si>
    <t>brod I : 3,32+6,77+0,28</t>
  </si>
  <si>
    <t>401</t>
  </si>
  <si>
    <t>Osazení a kotvení nerezových brodítek vč napojení na odpady a přívody vody</t>
  </si>
  <si>
    <t>kpl</t>
  </si>
  <si>
    <t>01</t>
  </si>
  <si>
    <t>Dodávka brodítka I vč. sprchy</t>
  </si>
  <si>
    <t>02</t>
  </si>
  <si>
    <t>Dodávka bredítka II vč. sprchy</t>
  </si>
  <si>
    <t>960321271R00</t>
  </si>
  <si>
    <t>Bourání konstrukcí vodních staveb konstrukce ze železobetonu</t>
  </si>
  <si>
    <t>832-1</t>
  </si>
  <si>
    <t>s naložením vybouraných hmot a suti na dopravní prostředek nebo s odklizením na hromady do vzdálenosti 20 m</t>
  </si>
  <si>
    <t>stávající brodítka : (4,06+2)*2*0,25*0,15*2</t>
  </si>
  <si>
    <t>4,06*2,4*0,15*2</t>
  </si>
  <si>
    <t>976071111R00</t>
  </si>
  <si>
    <t>Vybourání kovových doplňkových konstrukcí madel a zábradlí_x000D_
 v jakémkoliv zdivu</t>
  </si>
  <si>
    <t>801-3</t>
  </si>
  <si>
    <t>brod I : 7</t>
  </si>
  <si>
    <t>brod II : 0,78+1,4</t>
  </si>
  <si>
    <t>998223011R00</t>
  </si>
  <si>
    <t>Přesun hmot pozemních komunikací, kryt dlážděný jakékoliv délky objektu</t>
  </si>
  <si>
    <t>t</t>
  </si>
  <si>
    <t>POL7_</t>
  </si>
  <si>
    <t>vodorovně do 200 m</t>
  </si>
  <si>
    <t>Z01</t>
  </si>
  <si>
    <t>D+M kov. zábradlí dle PD V=155 cm, vč. povrchové úpravy a kotvení k zákl. konstrukcím</t>
  </si>
  <si>
    <t>mb</t>
  </si>
  <si>
    <t>brod I : 2,6+3,6</t>
  </si>
  <si>
    <t>brod II : 0,59+0,78+1,4*2</t>
  </si>
  <si>
    <t>Z02</t>
  </si>
  <si>
    <t>Úprava stávajícího zábradlí vč. povrchové úpravy a kotvení</t>
  </si>
  <si>
    <t>Z03</t>
  </si>
  <si>
    <t>Doplnění zábradlí  (D+M) schodů dle PD vč. povrchové úpravy a kotvení</t>
  </si>
  <si>
    <t>998767201R00</t>
  </si>
  <si>
    <t>Přesun hmot pro kovové stavební doplňk. konstrukce v objektech výšky do 6 m</t>
  </si>
  <si>
    <t>800-767</t>
  </si>
  <si>
    <t>50 m vodorovně</t>
  </si>
  <si>
    <t>979086213R00</t>
  </si>
  <si>
    <t xml:space="preserve">Vodorovná doprava po suchu nebo naložení nakládání vybouraných hmot na dopravní prostředky pro vodorovnou dopravu,  </t>
  </si>
  <si>
    <t>831-2</t>
  </si>
  <si>
    <t>POL8_</t>
  </si>
  <si>
    <t>vybouraných hmot se složením a hrubým urovnáním nebo přeložením na jiný dopravní prostředek, nebo nakládání na dopravní prostředek pro vodorovnou dopravu,</t>
  </si>
  <si>
    <t>979081111R00</t>
  </si>
  <si>
    <t>Odvoz suti a vybouraných hmot na skládku do 1 km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</si>
  <si>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</si>
  <si>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</si>
  <si>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</si>
  <si>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</si>
  <si>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</si>
  <si>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</si>
  <si>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979990001R00</t>
  </si>
  <si>
    <t>Poplatek za skládku stavební suti</t>
  </si>
  <si>
    <t>005121 R</t>
  </si>
  <si>
    <t>Zařízení staveniště</t>
  </si>
  <si>
    <t>Soubor</t>
  </si>
  <si>
    <t>POL99_2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</si>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</sst>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4"/>
      <name val="Arial CE"/>
      <charset val="238"/>
    </font>
    <font>
      <sz val="8"/>
      <color rgb="FFDF7000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2" xfId="0" applyNumberFormat="1" applyFont="1" applyBorder="1" applyAlignment="1">
      <alignment horizontal="right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3" fontId="0" fillId="0" borderId="32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 shrinkToFit="1"/>
    </xf>
    <xf numFmtId="3" fontId="8" fillId="0" borderId="32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2" xfId="0" applyNumberFormat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164" fontId="20" fillId="0" borderId="0" xfId="0" applyNumberFormat="1" applyFont="1" applyBorder="1" applyAlignment="1">
      <alignment horizontal="center" vertical="top" wrapText="1" shrinkToFit="1"/>
    </xf>
    <xf numFmtId="164" fontId="20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21" fillId="0" borderId="0" xfId="0" applyNumberFormat="1" applyFont="1" applyAlignment="1">
      <alignment wrapTex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164" fontId="20" fillId="0" borderId="0" xfId="0" quotePrefix="1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5" t="s">
        <v>38</v>
      </c>
    </row>
    <row r="2" spans="1:7" ht="57.75" customHeight="1" x14ac:dyDescent="0.2">
      <c r="A2" s="205" t="s">
        <v>39</v>
      </c>
      <c r="B2" s="205"/>
      <c r="C2" s="205"/>
      <c r="D2" s="205"/>
      <c r="E2" s="205"/>
      <c r="F2" s="205"/>
      <c r="G2" s="205"/>
    </row>
  </sheetData>
  <sheetProtection password="C8CC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3"/>
  <sheetViews>
    <sheetView showGridLines="0" topLeftCell="B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36</v>
      </c>
      <c r="B1" s="214" t="s">
        <v>41</v>
      </c>
      <c r="C1" s="215"/>
      <c r="D1" s="215"/>
      <c r="E1" s="215"/>
      <c r="F1" s="215"/>
      <c r="G1" s="215"/>
      <c r="H1" s="215"/>
      <c r="I1" s="215"/>
      <c r="J1" s="216"/>
    </row>
    <row r="2" spans="1:15" ht="36" customHeight="1" x14ac:dyDescent="0.2">
      <c r="A2" s="3"/>
      <c r="B2" s="78" t="s">
        <v>22</v>
      </c>
      <c r="C2" s="79"/>
      <c r="D2" s="80" t="s">
        <v>50</v>
      </c>
      <c r="E2" s="223" t="s">
        <v>51</v>
      </c>
      <c r="F2" s="224"/>
      <c r="G2" s="224"/>
      <c r="H2" s="224"/>
      <c r="I2" s="224"/>
      <c r="J2" s="225"/>
      <c r="O2" s="2"/>
    </row>
    <row r="3" spans="1:15" ht="27" customHeight="1" x14ac:dyDescent="0.2">
      <c r="A3" s="3"/>
      <c r="B3" s="81" t="s">
        <v>47</v>
      </c>
      <c r="C3" s="79"/>
      <c r="D3" s="82" t="s">
        <v>45</v>
      </c>
      <c r="E3" s="226" t="s">
        <v>46</v>
      </c>
      <c r="F3" s="227"/>
      <c r="G3" s="227"/>
      <c r="H3" s="227"/>
      <c r="I3" s="227"/>
      <c r="J3" s="228"/>
    </row>
    <row r="4" spans="1:15" ht="23.25" customHeight="1" x14ac:dyDescent="0.2">
      <c r="A4" s="77">
        <v>2824</v>
      </c>
      <c r="B4" s="83" t="s">
        <v>48</v>
      </c>
      <c r="C4" s="84"/>
      <c r="D4" s="85" t="s">
        <v>43</v>
      </c>
      <c r="E4" s="236" t="s">
        <v>44</v>
      </c>
      <c r="F4" s="237"/>
      <c r="G4" s="237"/>
      <c r="H4" s="237"/>
      <c r="I4" s="237"/>
      <c r="J4" s="238"/>
    </row>
    <row r="5" spans="1:15" ht="24" customHeight="1" x14ac:dyDescent="0.2">
      <c r="A5" s="3"/>
      <c r="B5" s="45" t="s">
        <v>42</v>
      </c>
      <c r="C5" s="4"/>
      <c r="D5" s="30"/>
      <c r="E5" s="24"/>
      <c r="F5" s="24"/>
      <c r="G5" s="24"/>
      <c r="H5" s="26" t="s">
        <v>40</v>
      </c>
      <c r="I5" s="30"/>
      <c r="J5" s="10"/>
    </row>
    <row r="6" spans="1:15" ht="15.75" customHeight="1" x14ac:dyDescent="0.2">
      <c r="A6" s="3"/>
      <c r="B6" s="39"/>
      <c r="C6" s="24"/>
      <c r="D6" s="30"/>
      <c r="E6" s="24"/>
      <c r="F6" s="24"/>
      <c r="G6" s="24"/>
      <c r="H6" s="26" t="s">
        <v>34</v>
      </c>
      <c r="I6" s="30"/>
      <c r="J6" s="10"/>
    </row>
    <row r="7" spans="1:15" ht="15.75" customHeight="1" x14ac:dyDescent="0.2">
      <c r="A7" s="3"/>
      <c r="B7" s="40"/>
      <c r="C7" s="25"/>
      <c r="D7" s="31"/>
      <c r="E7" s="32"/>
      <c r="F7" s="32"/>
      <c r="G7" s="32"/>
      <c r="H7" s="34"/>
      <c r="I7" s="32"/>
      <c r="J7" s="49"/>
    </row>
    <row r="8" spans="1:15" ht="24" hidden="1" customHeight="1" x14ac:dyDescent="0.2">
      <c r="A8" s="3"/>
      <c r="B8" s="45" t="s">
        <v>20</v>
      </c>
      <c r="C8" s="4"/>
      <c r="D8" s="33"/>
      <c r="E8" s="4"/>
      <c r="F8" s="4"/>
      <c r="G8" s="43"/>
      <c r="H8" s="26" t="s">
        <v>40</v>
      </c>
      <c r="I8" s="30"/>
      <c r="J8" s="10"/>
    </row>
    <row r="9" spans="1:15" ht="15.75" hidden="1" customHeight="1" x14ac:dyDescent="0.2">
      <c r="A9" s="3"/>
      <c r="B9" s="3"/>
      <c r="C9" s="4"/>
      <c r="D9" s="33"/>
      <c r="E9" s="4"/>
      <c r="F9" s="4"/>
      <c r="G9" s="43"/>
      <c r="H9" s="26" t="s">
        <v>34</v>
      </c>
      <c r="I9" s="30"/>
      <c r="J9" s="10"/>
    </row>
    <row r="10" spans="1:15" ht="15.75" hidden="1" customHeight="1" x14ac:dyDescent="0.2">
      <c r="A10" s="3"/>
      <c r="B10" s="50"/>
      <c r="C10" s="25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3"/>
      <c r="B11" s="45" t="s">
        <v>19</v>
      </c>
      <c r="C11" s="4"/>
      <c r="D11" s="230"/>
      <c r="E11" s="230"/>
      <c r="F11" s="230"/>
      <c r="G11" s="230"/>
      <c r="H11" s="26" t="s">
        <v>40</v>
      </c>
      <c r="I11" s="87"/>
      <c r="J11" s="10"/>
    </row>
    <row r="12" spans="1:15" ht="15.75" customHeight="1" x14ac:dyDescent="0.2">
      <c r="A12" s="3"/>
      <c r="B12" s="39"/>
      <c r="C12" s="24"/>
      <c r="D12" s="235"/>
      <c r="E12" s="235"/>
      <c r="F12" s="235"/>
      <c r="G12" s="235"/>
      <c r="H12" s="26" t="s">
        <v>34</v>
      </c>
      <c r="I12" s="87"/>
      <c r="J12" s="10"/>
    </row>
    <row r="13" spans="1:15" ht="15.75" customHeight="1" x14ac:dyDescent="0.2">
      <c r="A13" s="3"/>
      <c r="B13" s="40"/>
      <c r="C13" s="25"/>
      <c r="D13" s="86"/>
      <c r="E13" s="239"/>
      <c r="F13" s="240"/>
      <c r="G13" s="240"/>
      <c r="H13" s="27"/>
      <c r="I13" s="32"/>
      <c r="J13" s="49"/>
    </row>
    <row r="14" spans="1:15" ht="24" hidden="1" customHeight="1" x14ac:dyDescent="0.2">
      <c r="A14" s="3"/>
      <c r="B14" s="64" t="s">
        <v>21</v>
      </c>
      <c r="C14" s="65"/>
      <c r="D14" s="66" t="s">
        <v>49</v>
      </c>
      <c r="E14" s="67"/>
      <c r="F14" s="67"/>
      <c r="G14" s="67"/>
      <c r="H14" s="68"/>
      <c r="I14" s="67"/>
      <c r="J14" s="69"/>
    </row>
    <row r="15" spans="1:15" ht="32.25" customHeight="1" x14ac:dyDescent="0.2">
      <c r="A15" s="3"/>
      <c r="B15" s="50" t="s">
        <v>32</v>
      </c>
      <c r="C15" s="70"/>
      <c r="D15" s="51"/>
      <c r="E15" s="229"/>
      <c r="F15" s="229"/>
      <c r="G15" s="231"/>
      <c r="H15" s="231"/>
      <c r="I15" s="231" t="s">
        <v>29</v>
      </c>
      <c r="J15" s="232"/>
    </row>
    <row r="16" spans="1:15" ht="23.25" customHeight="1" x14ac:dyDescent="0.2">
      <c r="A16" s="143" t="s">
        <v>24</v>
      </c>
      <c r="B16" s="55" t="s">
        <v>24</v>
      </c>
      <c r="C16" s="56"/>
      <c r="D16" s="57"/>
      <c r="E16" s="220"/>
      <c r="F16" s="221"/>
      <c r="G16" s="220"/>
      <c r="H16" s="221"/>
      <c r="I16" s="220">
        <f>SUMIF(F49:F59,A16,I49:I59)+SUMIF(F49:F59,"PSU",I49:I59)</f>
        <v>0</v>
      </c>
      <c r="J16" s="222"/>
    </row>
    <row r="17" spans="1:10" ht="23.25" customHeight="1" x14ac:dyDescent="0.2">
      <c r="A17" s="143" t="s">
        <v>25</v>
      </c>
      <c r="B17" s="55" t="s">
        <v>25</v>
      </c>
      <c r="C17" s="56"/>
      <c r="D17" s="57"/>
      <c r="E17" s="220"/>
      <c r="F17" s="221"/>
      <c r="G17" s="220"/>
      <c r="H17" s="221"/>
      <c r="I17" s="220">
        <f>SUMIF(F49:F59,A17,I49:I59)</f>
        <v>0</v>
      </c>
      <c r="J17" s="222"/>
    </row>
    <row r="18" spans="1:10" ht="23.25" customHeight="1" x14ac:dyDescent="0.2">
      <c r="A18" s="143" t="s">
        <v>26</v>
      </c>
      <c r="B18" s="55" t="s">
        <v>26</v>
      </c>
      <c r="C18" s="56"/>
      <c r="D18" s="57"/>
      <c r="E18" s="220"/>
      <c r="F18" s="221"/>
      <c r="G18" s="220"/>
      <c r="H18" s="221"/>
      <c r="I18" s="220">
        <f>SUMIF(F49:F59,A18,I49:I59)</f>
        <v>0</v>
      </c>
      <c r="J18" s="222"/>
    </row>
    <row r="19" spans="1:10" ht="23.25" customHeight="1" x14ac:dyDescent="0.2">
      <c r="A19" s="143" t="s">
        <v>79</v>
      </c>
      <c r="B19" s="55" t="s">
        <v>27</v>
      </c>
      <c r="C19" s="56"/>
      <c r="D19" s="57"/>
      <c r="E19" s="220"/>
      <c r="F19" s="221"/>
      <c r="G19" s="220"/>
      <c r="H19" s="221"/>
      <c r="I19" s="220">
        <f>SUMIF(F49:F59,A19,I49:I59)</f>
        <v>0</v>
      </c>
      <c r="J19" s="222"/>
    </row>
    <row r="20" spans="1:10" ht="23.25" customHeight="1" x14ac:dyDescent="0.2">
      <c r="A20" s="143" t="s">
        <v>78</v>
      </c>
      <c r="B20" s="55" t="s">
        <v>28</v>
      </c>
      <c r="C20" s="56"/>
      <c r="D20" s="57"/>
      <c r="E20" s="220"/>
      <c r="F20" s="221"/>
      <c r="G20" s="220"/>
      <c r="H20" s="221"/>
      <c r="I20" s="220">
        <f>SUMIF(F49:F59,A20,I49:I59)</f>
        <v>0</v>
      </c>
      <c r="J20" s="222"/>
    </row>
    <row r="21" spans="1:10" ht="23.25" customHeight="1" x14ac:dyDescent="0.2">
      <c r="A21" s="3"/>
      <c r="B21" s="72" t="s">
        <v>29</v>
      </c>
      <c r="C21" s="73"/>
      <c r="D21" s="74"/>
      <c r="E21" s="233"/>
      <c r="F21" s="234"/>
      <c r="G21" s="233"/>
      <c r="H21" s="234"/>
      <c r="I21" s="233">
        <f>SUM(I16:J20)</f>
        <v>0</v>
      </c>
      <c r="J21" s="246"/>
    </row>
    <row r="22" spans="1:10" ht="33" customHeight="1" x14ac:dyDescent="0.2">
      <c r="A22" s="3"/>
      <c r="B22" s="63" t="s">
        <v>33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3"/>
      <c r="B23" s="55" t="s">
        <v>12</v>
      </c>
      <c r="C23" s="56"/>
      <c r="D23" s="57"/>
      <c r="E23" s="58">
        <v>15</v>
      </c>
      <c r="F23" s="59" t="s">
        <v>0</v>
      </c>
      <c r="G23" s="244">
        <f>ZakladDPHSniVypocet</f>
        <v>0</v>
      </c>
      <c r="H23" s="245"/>
      <c r="I23" s="245"/>
      <c r="J23" s="60" t="str">
        <f t="shared" ref="J23:J28" si="0">Mena</f>
        <v>CZK</v>
      </c>
    </row>
    <row r="24" spans="1:10" ht="23.25" hidden="1" customHeight="1" x14ac:dyDescent="0.2">
      <c r="A24" s="3"/>
      <c r="B24" s="55" t="s">
        <v>13</v>
      </c>
      <c r="C24" s="56"/>
      <c r="D24" s="57"/>
      <c r="E24" s="58">
        <f>SazbaDPH1</f>
        <v>15</v>
      </c>
      <c r="F24" s="59" t="s">
        <v>0</v>
      </c>
      <c r="G24" s="242">
        <f>I23*E23/100</f>
        <v>0</v>
      </c>
      <c r="H24" s="243"/>
      <c r="I24" s="243"/>
      <c r="J24" s="60" t="str">
        <f t="shared" si="0"/>
        <v>CZK</v>
      </c>
    </row>
    <row r="25" spans="1:10" ht="23.25" customHeight="1" x14ac:dyDescent="0.2">
      <c r="A25" s="3"/>
      <c r="B25" s="55" t="s">
        <v>14</v>
      </c>
      <c r="C25" s="56"/>
      <c r="D25" s="57"/>
      <c r="E25" s="58">
        <v>21</v>
      </c>
      <c r="F25" s="59" t="s">
        <v>0</v>
      </c>
      <c r="G25" s="244">
        <f>ZakladDPHZaklVypocet</f>
        <v>0</v>
      </c>
      <c r="H25" s="245"/>
      <c r="I25" s="245"/>
      <c r="J25" s="60" t="str">
        <f t="shared" si="0"/>
        <v>CZK</v>
      </c>
    </row>
    <row r="26" spans="1:10" ht="23.25" hidden="1" customHeight="1" x14ac:dyDescent="0.2">
      <c r="A26" s="3"/>
      <c r="B26" s="47" t="s">
        <v>15</v>
      </c>
      <c r="C26" s="21"/>
      <c r="D26" s="17"/>
      <c r="E26" s="41">
        <f>SazbaDPH2</f>
        <v>21</v>
      </c>
      <c r="F26" s="42" t="s">
        <v>0</v>
      </c>
      <c r="G26" s="217">
        <f>I25*E25/100</f>
        <v>0</v>
      </c>
      <c r="H26" s="218"/>
      <c r="I26" s="218"/>
      <c r="J26" s="54" t="str">
        <f t="shared" si="0"/>
        <v>CZK</v>
      </c>
    </row>
    <row r="27" spans="1:10" ht="23.25" customHeight="1" thickBot="1" x14ac:dyDescent="0.25">
      <c r="A27" s="3">
        <f>ZakladDPHSni+ZakladDPHZakl</f>
        <v>0</v>
      </c>
      <c r="B27" s="46" t="s">
        <v>4</v>
      </c>
      <c r="C27" s="19"/>
      <c r="D27" s="22"/>
      <c r="E27" s="19"/>
      <c r="F27" s="20"/>
      <c r="G27" s="219">
        <f>CenaCelkemBezDPH-(ZakladDPHSni+ZakladDPHZakl)</f>
        <v>0</v>
      </c>
      <c r="H27" s="219"/>
      <c r="I27" s="219"/>
      <c r="J27" s="61" t="str">
        <f t="shared" si="0"/>
        <v>CZK</v>
      </c>
    </row>
    <row r="28" spans="1:10" ht="27.75" customHeight="1" thickBot="1" x14ac:dyDescent="0.25">
      <c r="A28" s="3">
        <f>(A27-INT(A27))*100</f>
        <v>0</v>
      </c>
      <c r="B28" s="120" t="s">
        <v>23</v>
      </c>
      <c r="C28" s="121"/>
      <c r="D28" s="121"/>
      <c r="E28" s="122"/>
      <c r="F28" s="123"/>
      <c r="G28" s="248">
        <f>IF(A28&gt;50, ROUNDUP(A27, 0), ROUNDDOWN(A27, 0))</f>
        <v>0</v>
      </c>
      <c r="H28" s="248"/>
      <c r="I28" s="248"/>
      <c r="J28" s="124" t="str">
        <f t="shared" si="0"/>
        <v>CZK</v>
      </c>
    </row>
    <row r="29" spans="1:10" ht="27.75" hidden="1" customHeight="1" thickBot="1" x14ac:dyDescent="0.25">
      <c r="A29" s="3"/>
      <c r="B29" s="120" t="s">
        <v>35</v>
      </c>
      <c r="C29" s="125"/>
      <c r="D29" s="125"/>
      <c r="E29" s="125"/>
      <c r="F29" s="125"/>
      <c r="G29" s="247">
        <f>ZakladDPHSni+DPHSni+ZakladDPHZakl+DPHZakl+Zaokrouhleni</f>
        <v>0</v>
      </c>
      <c r="H29" s="247"/>
      <c r="I29" s="247"/>
      <c r="J29" s="126" t="s">
        <v>54</v>
      </c>
    </row>
    <row r="30" spans="1:10" ht="12.75" customHeight="1" x14ac:dyDescent="0.2">
      <c r="A30" s="3"/>
      <c r="B30" s="3"/>
      <c r="C30" s="4"/>
      <c r="D30" s="4"/>
      <c r="E30" s="4"/>
      <c r="F30" s="4"/>
      <c r="G30" s="43"/>
      <c r="H30" s="4"/>
      <c r="I30" s="43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3"/>
      <c r="H31" s="4"/>
      <c r="I31" s="43"/>
      <c r="J31" s="11"/>
    </row>
    <row r="32" spans="1:10" ht="18.75" customHeight="1" x14ac:dyDescent="0.2">
      <c r="A32" s="3"/>
      <c r="B32" s="23"/>
      <c r="C32" s="18" t="s">
        <v>11</v>
      </c>
      <c r="D32" s="37"/>
      <c r="E32" s="37"/>
      <c r="F32" s="18" t="s">
        <v>10</v>
      </c>
      <c r="G32" s="37"/>
      <c r="H32" s="38">
        <f ca="1">TODAY()</f>
        <v>43453</v>
      </c>
      <c r="I32" s="37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3"/>
      <c r="H33" s="4"/>
      <c r="I33" s="43"/>
      <c r="J33" s="11"/>
    </row>
    <row r="34" spans="1:10" s="35" customFormat="1" ht="18.75" customHeight="1" x14ac:dyDescent="0.2">
      <c r="A34" s="28"/>
      <c r="B34" s="28"/>
      <c r="C34" s="29"/>
      <c r="D34" s="249"/>
      <c r="E34" s="250"/>
      <c r="F34" s="29"/>
      <c r="G34" s="249"/>
      <c r="H34" s="250"/>
      <c r="I34" s="250"/>
      <c r="J34" s="36"/>
    </row>
    <row r="35" spans="1:10" ht="12.75" customHeight="1" x14ac:dyDescent="0.2">
      <c r="A35" s="3"/>
      <c r="B35" s="3"/>
      <c r="C35" s="4"/>
      <c r="D35" s="241" t="s">
        <v>2</v>
      </c>
      <c r="E35" s="241"/>
      <c r="F35" s="4"/>
      <c r="G35" s="43"/>
      <c r="H35" s="12" t="s">
        <v>3</v>
      </c>
      <c r="I35" s="43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93" t="s">
        <v>16</v>
      </c>
      <c r="C37" s="94"/>
      <c r="D37" s="94"/>
      <c r="E37" s="94"/>
      <c r="F37" s="95"/>
      <c r="G37" s="95"/>
      <c r="H37" s="95"/>
      <c r="I37" s="95"/>
      <c r="J37" s="94"/>
    </row>
    <row r="38" spans="1:10" ht="25.5" hidden="1" customHeight="1" x14ac:dyDescent="0.2">
      <c r="A38" s="92" t="s">
        <v>37</v>
      </c>
      <c r="B38" s="96" t="s">
        <v>17</v>
      </c>
      <c r="C38" s="97" t="s">
        <v>5</v>
      </c>
      <c r="D38" s="98"/>
      <c r="E38" s="98"/>
      <c r="F38" s="99" t="str">
        <f>B23</f>
        <v>Základ pro sníženou DPH</v>
      </c>
      <c r="G38" s="99" t="str">
        <f>B25</f>
        <v>Základ pro základní DPH</v>
      </c>
      <c r="H38" s="100" t="s">
        <v>18</v>
      </c>
      <c r="I38" s="101" t="s">
        <v>1</v>
      </c>
      <c r="J38" s="102" t="s">
        <v>0</v>
      </c>
    </row>
    <row r="39" spans="1:10" ht="25.5" hidden="1" customHeight="1" x14ac:dyDescent="0.2">
      <c r="A39" s="92">
        <v>1</v>
      </c>
      <c r="B39" s="103" t="s">
        <v>52</v>
      </c>
      <c r="C39" s="208"/>
      <c r="D39" s="209"/>
      <c r="E39" s="209"/>
      <c r="F39" s="104">
        <f>'010 2018104-001 Pol'!AE143</f>
        <v>0</v>
      </c>
      <c r="G39" s="105">
        <f>'010 2018104-001 Pol'!AF143</f>
        <v>0</v>
      </c>
      <c r="H39" s="106"/>
      <c r="I39" s="107">
        <f>F39+G39+H39</f>
        <v>0</v>
      </c>
      <c r="J39" s="108" t="str">
        <f>IF(CenaCelkemVypocet=0,"",I39/CenaCelkemVypocet*100)</f>
        <v/>
      </c>
    </row>
    <row r="40" spans="1:10" ht="25.5" hidden="1" customHeight="1" x14ac:dyDescent="0.2">
      <c r="A40" s="92">
        <v>2</v>
      </c>
      <c r="B40" s="109" t="s">
        <v>45</v>
      </c>
      <c r="C40" s="210" t="s">
        <v>46</v>
      </c>
      <c r="D40" s="211"/>
      <c r="E40" s="211"/>
      <c r="F40" s="110">
        <f>'010 2018104-001 Pol'!AE143</f>
        <v>0</v>
      </c>
      <c r="G40" s="111">
        <f>'010 2018104-001 Pol'!AF143</f>
        <v>0</v>
      </c>
      <c r="H40" s="111"/>
      <c r="I40" s="112">
        <f>F40+G40+H40</f>
        <v>0</v>
      </c>
      <c r="J40" s="113" t="str">
        <f>IF(CenaCelkemVypocet=0,"",I40/CenaCelkemVypocet*100)</f>
        <v/>
      </c>
    </row>
    <row r="41" spans="1:10" ht="25.5" hidden="1" customHeight="1" x14ac:dyDescent="0.2">
      <c r="A41" s="92">
        <v>3</v>
      </c>
      <c r="B41" s="114" t="s">
        <v>43</v>
      </c>
      <c r="C41" s="208" t="s">
        <v>44</v>
      </c>
      <c r="D41" s="209"/>
      <c r="E41" s="209"/>
      <c r="F41" s="115">
        <f>'010 2018104-001 Pol'!AE143</f>
        <v>0</v>
      </c>
      <c r="G41" s="106">
        <f>'010 2018104-001 Pol'!AF143</f>
        <v>0</v>
      </c>
      <c r="H41" s="106"/>
      <c r="I41" s="107">
        <f>F41+G41+H41</f>
        <v>0</v>
      </c>
      <c r="J41" s="108" t="str">
        <f>IF(CenaCelkemVypocet=0,"",I41/CenaCelkemVypocet*100)</f>
        <v/>
      </c>
    </row>
    <row r="42" spans="1:10" ht="25.5" hidden="1" customHeight="1" x14ac:dyDescent="0.2">
      <c r="A42" s="92"/>
      <c r="B42" s="212" t="s">
        <v>53</v>
      </c>
      <c r="C42" s="213"/>
      <c r="D42" s="213"/>
      <c r="E42" s="213"/>
      <c r="F42" s="116">
        <f>SUMIF(A39:A41,"=1",F39:F41)</f>
        <v>0</v>
      </c>
      <c r="G42" s="117">
        <f>SUMIF(A39:A41,"=1",G39:G41)</f>
        <v>0</v>
      </c>
      <c r="H42" s="117">
        <f>SUMIF(A39:A41,"=1",H39:H41)</f>
        <v>0</v>
      </c>
      <c r="I42" s="118">
        <f>SUMIF(A39:A41,"=1",I39:I41)</f>
        <v>0</v>
      </c>
      <c r="J42" s="119">
        <f>SUMIF(A39:A41,"=1",J39:J41)</f>
        <v>0</v>
      </c>
    </row>
    <row r="46" spans="1:10" ht="15.75" x14ac:dyDescent="0.25">
      <c r="B46" s="127" t="s">
        <v>55</v>
      </c>
    </row>
    <row r="48" spans="1:10" ht="25.5" customHeight="1" x14ac:dyDescent="0.2">
      <c r="A48" s="128"/>
      <c r="B48" s="131" t="s">
        <v>17</v>
      </c>
      <c r="C48" s="131" t="s">
        <v>5</v>
      </c>
      <c r="D48" s="132"/>
      <c r="E48" s="132"/>
      <c r="F48" s="133" t="s">
        <v>56</v>
      </c>
      <c r="G48" s="133"/>
      <c r="H48" s="133"/>
      <c r="I48" s="133" t="s">
        <v>29</v>
      </c>
      <c r="J48" s="133" t="s">
        <v>0</v>
      </c>
    </row>
    <row r="49" spans="1:10" ht="25.5" customHeight="1" x14ac:dyDescent="0.2">
      <c r="A49" s="129"/>
      <c r="B49" s="134" t="s">
        <v>57</v>
      </c>
      <c r="C49" s="206" t="s">
        <v>58</v>
      </c>
      <c r="D49" s="207"/>
      <c r="E49" s="207"/>
      <c r="F49" s="139" t="s">
        <v>24</v>
      </c>
      <c r="G49" s="140"/>
      <c r="H49" s="140"/>
      <c r="I49" s="140">
        <f>'010 2018104-001 Pol'!G8</f>
        <v>0</v>
      </c>
      <c r="J49" s="137" t="str">
        <f>IF(I60=0,"",I49/I60*100)</f>
        <v/>
      </c>
    </row>
    <row r="50" spans="1:10" ht="25.5" customHeight="1" x14ac:dyDescent="0.2">
      <c r="A50" s="129"/>
      <c r="B50" s="134" t="s">
        <v>59</v>
      </c>
      <c r="C50" s="206" t="s">
        <v>60</v>
      </c>
      <c r="D50" s="207"/>
      <c r="E50" s="207"/>
      <c r="F50" s="139" t="s">
        <v>24</v>
      </c>
      <c r="G50" s="140"/>
      <c r="H50" s="140"/>
      <c r="I50" s="140">
        <f>'010 2018104-001 Pol'!G38</f>
        <v>0</v>
      </c>
      <c r="J50" s="137" t="str">
        <f>IF(I60=0,"",I50/I60*100)</f>
        <v/>
      </c>
    </row>
    <row r="51" spans="1:10" ht="25.5" customHeight="1" x14ac:dyDescent="0.2">
      <c r="A51" s="129"/>
      <c r="B51" s="134" t="s">
        <v>61</v>
      </c>
      <c r="C51" s="206" t="s">
        <v>62</v>
      </c>
      <c r="D51" s="207"/>
      <c r="E51" s="207"/>
      <c r="F51" s="139" t="s">
        <v>24</v>
      </c>
      <c r="G51" s="140"/>
      <c r="H51" s="140"/>
      <c r="I51" s="140">
        <f>'010 2018104-001 Pol'!G63</f>
        <v>0</v>
      </c>
      <c r="J51" s="137" t="str">
        <f>IF(I60=0,"",I51/I60*100)</f>
        <v/>
      </c>
    </row>
    <row r="52" spans="1:10" ht="25.5" customHeight="1" x14ac:dyDescent="0.2">
      <c r="A52" s="129"/>
      <c r="B52" s="134" t="s">
        <v>63</v>
      </c>
      <c r="C52" s="206" t="s">
        <v>64</v>
      </c>
      <c r="D52" s="207"/>
      <c r="E52" s="207"/>
      <c r="F52" s="139" t="s">
        <v>24</v>
      </c>
      <c r="G52" s="140"/>
      <c r="H52" s="140"/>
      <c r="I52" s="140">
        <f>'010 2018104-001 Pol'!G69</f>
        <v>0</v>
      </c>
      <c r="J52" s="137" t="str">
        <f>IF(I60=0,"",I52/I60*100)</f>
        <v/>
      </c>
    </row>
    <row r="53" spans="1:10" ht="25.5" customHeight="1" x14ac:dyDescent="0.2">
      <c r="A53" s="129"/>
      <c r="B53" s="134" t="s">
        <v>65</v>
      </c>
      <c r="C53" s="206" t="s">
        <v>66</v>
      </c>
      <c r="D53" s="207"/>
      <c r="E53" s="207"/>
      <c r="F53" s="139" t="s">
        <v>24</v>
      </c>
      <c r="G53" s="140"/>
      <c r="H53" s="140"/>
      <c r="I53" s="140">
        <f>'010 2018104-001 Pol'!G100</f>
        <v>0</v>
      </c>
      <c r="J53" s="137" t="str">
        <f>IF(I60=0,"",I53/I60*100)</f>
        <v/>
      </c>
    </row>
    <row r="54" spans="1:10" ht="25.5" customHeight="1" x14ac:dyDescent="0.2">
      <c r="A54" s="129"/>
      <c r="B54" s="134" t="s">
        <v>67</v>
      </c>
      <c r="C54" s="206" t="s">
        <v>68</v>
      </c>
      <c r="D54" s="207"/>
      <c r="E54" s="207"/>
      <c r="F54" s="139" t="s">
        <v>24</v>
      </c>
      <c r="G54" s="140"/>
      <c r="H54" s="140"/>
      <c r="I54" s="140">
        <f>'010 2018104-001 Pol'!G105</f>
        <v>0</v>
      </c>
      <c r="J54" s="137" t="str">
        <f>IF(I60=0,"",I54/I60*100)</f>
        <v/>
      </c>
    </row>
    <row r="55" spans="1:10" ht="25.5" customHeight="1" x14ac:dyDescent="0.2">
      <c r="A55" s="129"/>
      <c r="B55" s="134" t="s">
        <v>69</v>
      </c>
      <c r="C55" s="206" t="s">
        <v>70</v>
      </c>
      <c r="D55" s="207"/>
      <c r="E55" s="207"/>
      <c r="F55" s="139" t="s">
        <v>24</v>
      </c>
      <c r="G55" s="140"/>
      <c r="H55" s="140"/>
      <c r="I55" s="140">
        <f>'010 2018104-001 Pol'!G113</f>
        <v>0</v>
      </c>
      <c r="J55" s="137" t="str">
        <f>IF(I60=0,"",I55/I60*100)</f>
        <v/>
      </c>
    </row>
    <row r="56" spans="1:10" ht="25.5" customHeight="1" x14ac:dyDescent="0.2">
      <c r="A56" s="129"/>
      <c r="B56" s="134" t="s">
        <v>71</v>
      </c>
      <c r="C56" s="206" t="s">
        <v>72</v>
      </c>
      <c r="D56" s="207"/>
      <c r="E56" s="207"/>
      <c r="F56" s="139" t="s">
        <v>24</v>
      </c>
      <c r="G56" s="140"/>
      <c r="H56" s="140"/>
      <c r="I56" s="140">
        <f>'010 2018104-001 Pol'!G121</f>
        <v>0</v>
      </c>
      <c r="J56" s="137" t="str">
        <f>IF(I60=0,"",I56/I60*100)</f>
        <v/>
      </c>
    </row>
    <row r="57" spans="1:10" ht="25.5" customHeight="1" x14ac:dyDescent="0.2">
      <c r="A57" s="129"/>
      <c r="B57" s="134" t="s">
        <v>73</v>
      </c>
      <c r="C57" s="206" t="s">
        <v>74</v>
      </c>
      <c r="D57" s="207"/>
      <c r="E57" s="207"/>
      <c r="F57" s="139" t="s">
        <v>25</v>
      </c>
      <c r="G57" s="140"/>
      <c r="H57" s="140"/>
      <c r="I57" s="140">
        <f>'010 2018104-001 Pol'!G124</f>
        <v>0</v>
      </c>
      <c r="J57" s="137" t="str">
        <f>IF(I60=0,"",I57/I60*100)</f>
        <v/>
      </c>
    </row>
    <row r="58" spans="1:10" ht="25.5" customHeight="1" x14ac:dyDescent="0.2">
      <c r="A58" s="129"/>
      <c r="B58" s="134" t="s">
        <v>75</v>
      </c>
      <c r="C58" s="206" t="s">
        <v>76</v>
      </c>
      <c r="D58" s="207"/>
      <c r="E58" s="207"/>
      <c r="F58" s="139" t="s">
        <v>77</v>
      </c>
      <c r="G58" s="140"/>
      <c r="H58" s="140"/>
      <c r="I58" s="140">
        <f>'010 2018104-001 Pol'!G132</f>
        <v>0</v>
      </c>
      <c r="J58" s="137" t="str">
        <f>IF(I60=0,"",I58/I60*100)</f>
        <v/>
      </c>
    </row>
    <row r="59" spans="1:10" ht="25.5" customHeight="1" x14ac:dyDescent="0.2">
      <c r="A59" s="129"/>
      <c r="B59" s="134" t="s">
        <v>78</v>
      </c>
      <c r="C59" s="206" t="s">
        <v>28</v>
      </c>
      <c r="D59" s="207"/>
      <c r="E59" s="207"/>
      <c r="F59" s="139" t="s">
        <v>78</v>
      </c>
      <c r="G59" s="140"/>
      <c r="H59" s="140"/>
      <c r="I59" s="140">
        <f>'010 2018104-001 Pol'!G140</f>
        <v>0</v>
      </c>
      <c r="J59" s="137" t="str">
        <f>IF(I60=0,"",I59/I60*100)</f>
        <v/>
      </c>
    </row>
    <row r="60" spans="1:10" ht="25.5" customHeight="1" x14ac:dyDescent="0.2">
      <c r="A60" s="130"/>
      <c r="B60" s="135" t="s">
        <v>1</v>
      </c>
      <c r="C60" s="135"/>
      <c r="D60" s="136"/>
      <c r="E60" s="136"/>
      <c r="F60" s="141"/>
      <c r="G60" s="142"/>
      <c r="H60" s="142"/>
      <c r="I60" s="142">
        <f>SUM(I49:I59)</f>
        <v>0</v>
      </c>
      <c r="J60" s="138">
        <f>SUM(J49:J59)</f>
        <v>0</v>
      </c>
    </row>
    <row r="61" spans="1:10" x14ac:dyDescent="0.2">
      <c r="F61" s="90"/>
      <c r="G61" s="89"/>
      <c r="H61" s="90"/>
      <c r="I61" s="89"/>
      <c r="J61" s="91"/>
    </row>
    <row r="62" spans="1:10" x14ac:dyDescent="0.2">
      <c r="F62" s="90"/>
      <c r="G62" s="89"/>
      <c r="H62" s="90"/>
      <c r="I62" s="89"/>
      <c r="J62" s="91"/>
    </row>
    <row r="63" spans="1:10" x14ac:dyDescent="0.2">
      <c r="F63" s="90"/>
      <c r="G63" s="89"/>
      <c r="H63" s="90"/>
      <c r="I63" s="89"/>
      <c r="J63" s="91"/>
    </row>
  </sheetData>
  <sheetProtection password="C8CC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51" t="s">
        <v>6</v>
      </c>
      <c r="B1" s="251"/>
      <c r="C1" s="252"/>
      <c r="D1" s="251"/>
      <c r="E1" s="251"/>
      <c r="F1" s="251"/>
      <c r="G1" s="251"/>
    </row>
    <row r="2" spans="1:7" ht="24.95" customHeight="1" x14ac:dyDescent="0.2">
      <c r="A2" s="76" t="s">
        <v>7</v>
      </c>
      <c r="B2" s="75"/>
      <c r="C2" s="253"/>
      <c r="D2" s="253"/>
      <c r="E2" s="253"/>
      <c r="F2" s="253"/>
      <c r="G2" s="254"/>
    </row>
    <row r="3" spans="1:7" ht="24.95" customHeight="1" x14ac:dyDescent="0.2">
      <c r="A3" s="76" t="s">
        <v>8</v>
      </c>
      <c r="B3" s="75"/>
      <c r="C3" s="253"/>
      <c r="D3" s="253"/>
      <c r="E3" s="253"/>
      <c r="F3" s="253"/>
      <c r="G3" s="254"/>
    </row>
    <row r="4" spans="1:7" ht="24.95" customHeight="1" x14ac:dyDescent="0.2">
      <c r="A4" s="76" t="s">
        <v>9</v>
      </c>
      <c r="B4" s="75"/>
      <c r="C4" s="253"/>
      <c r="D4" s="253"/>
      <c r="E4" s="253"/>
      <c r="F4" s="253"/>
      <c r="G4" s="254"/>
    </row>
    <row r="5" spans="1:7" x14ac:dyDescent="0.2">
      <c r="B5" s="6"/>
      <c r="C5" s="7"/>
      <c r="D5" s="8"/>
    </row>
  </sheetData>
  <sheetProtection password="C8CC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88" customWidth="1"/>
    <col min="3" max="3" width="63.28515625" style="8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9" t="s">
        <v>80</v>
      </c>
      <c r="B1" s="259"/>
      <c r="C1" s="259"/>
      <c r="D1" s="259"/>
      <c r="E1" s="259"/>
      <c r="F1" s="259"/>
      <c r="G1" s="259"/>
      <c r="AG1" t="s">
        <v>81</v>
      </c>
    </row>
    <row r="2" spans="1:60" ht="24.95" customHeight="1" x14ac:dyDescent="0.2">
      <c r="A2" s="145" t="s">
        <v>7</v>
      </c>
      <c r="B2" s="75" t="s">
        <v>50</v>
      </c>
      <c r="C2" s="260" t="s">
        <v>51</v>
      </c>
      <c r="D2" s="261"/>
      <c r="E2" s="261"/>
      <c r="F2" s="261"/>
      <c r="G2" s="262"/>
      <c r="AG2" t="s">
        <v>82</v>
      </c>
    </row>
    <row r="3" spans="1:60" ht="24.95" customHeight="1" x14ac:dyDescent="0.2">
      <c r="A3" s="145" t="s">
        <v>8</v>
      </c>
      <c r="B3" s="75" t="s">
        <v>45</v>
      </c>
      <c r="C3" s="260" t="s">
        <v>46</v>
      </c>
      <c r="D3" s="261"/>
      <c r="E3" s="261"/>
      <c r="F3" s="261"/>
      <c r="G3" s="262"/>
      <c r="AC3" s="88" t="s">
        <v>82</v>
      </c>
      <c r="AG3" t="s">
        <v>83</v>
      </c>
    </row>
    <row r="4" spans="1:60" ht="24.95" customHeight="1" x14ac:dyDescent="0.2">
      <c r="A4" s="146" t="s">
        <v>9</v>
      </c>
      <c r="B4" s="147" t="s">
        <v>43</v>
      </c>
      <c r="C4" s="263" t="s">
        <v>44</v>
      </c>
      <c r="D4" s="264"/>
      <c r="E4" s="264"/>
      <c r="F4" s="264"/>
      <c r="G4" s="265"/>
      <c r="AG4" t="s">
        <v>84</v>
      </c>
    </row>
    <row r="5" spans="1:60" x14ac:dyDescent="0.2">
      <c r="D5" s="144"/>
    </row>
    <row r="6" spans="1:60" ht="38.25" x14ac:dyDescent="0.2">
      <c r="A6" s="149" t="s">
        <v>85</v>
      </c>
      <c r="B6" s="151" t="s">
        <v>86</v>
      </c>
      <c r="C6" s="151" t="s">
        <v>87</v>
      </c>
      <c r="D6" s="150" t="s">
        <v>88</v>
      </c>
      <c r="E6" s="149" t="s">
        <v>89</v>
      </c>
      <c r="F6" s="148" t="s">
        <v>90</v>
      </c>
      <c r="G6" s="149" t="s">
        <v>29</v>
      </c>
      <c r="H6" s="152" t="s">
        <v>30</v>
      </c>
      <c r="I6" s="152" t="s">
        <v>91</v>
      </c>
      <c r="J6" s="152" t="s">
        <v>31</v>
      </c>
      <c r="K6" s="152" t="s">
        <v>92</v>
      </c>
      <c r="L6" s="152" t="s">
        <v>93</v>
      </c>
      <c r="M6" s="152" t="s">
        <v>94</v>
      </c>
      <c r="N6" s="152" t="s">
        <v>95</v>
      </c>
      <c r="O6" s="152" t="s">
        <v>96</v>
      </c>
      <c r="P6" s="152" t="s">
        <v>97</v>
      </c>
      <c r="Q6" s="152" t="s">
        <v>98</v>
      </c>
      <c r="R6" s="152" t="s">
        <v>99</v>
      </c>
      <c r="S6" s="152" t="s">
        <v>100</v>
      </c>
      <c r="T6" s="152" t="s">
        <v>101</v>
      </c>
      <c r="U6" s="152" t="s">
        <v>102</v>
      </c>
      <c r="V6" s="152" t="s">
        <v>103</v>
      </c>
      <c r="W6" s="152" t="s">
        <v>104</v>
      </c>
    </row>
    <row r="7" spans="1:60" hidden="1" x14ac:dyDescent="0.2">
      <c r="A7" s="5"/>
      <c r="B7" s="6"/>
      <c r="C7" s="6"/>
      <c r="D7" s="8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</row>
    <row r="8" spans="1:60" x14ac:dyDescent="0.2">
      <c r="A8" s="172" t="s">
        <v>105</v>
      </c>
      <c r="B8" s="173" t="s">
        <v>57</v>
      </c>
      <c r="C8" s="195" t="s">
        <v>58</v>
      </c>
      <c r="D8" s="174"/>
      <c r="E8" s="175"/>
      <c r="F8" s="176"/>
      <c r="G8" s="176">
        <f>SUMIF(AG9:AG37,"&lt;&gt;NOR",G9:G37)</f>
        <v>0</v>
      </c>
      <c r="H8" s="176"/>
      <c r="I8" s="176">
        <f>SUM(I9:I37)</f>
        <v>0</v>
      </c>
      <c r="J8" s="176"/>
      <c r="K8" s="176">
        <f>SUM(K9:K37)</f>
        <v>0</v>
      </c>
      <c r="L8" s="176"/>
      <c r="M8" s="176">
        <f>SUM(M9:M37)</f>
        <v>0</v>
      </c>
      <c r="N8" s="176"/>
      <c r="O8" s="176">
        <f>SUM(O9:O37)</f>
        <v>0</v>
      </c>
      <c r="P8" s="176"/>
      <c r="Q8" s="176">
        <f>SUM(Q9:Q37)</f>
        <v>17.329999999999998</v>
      </c>
      <c r="R8" s="176"/>
      <c r="S8" s="176"/>
      <c r="T8" s="177"/>
      <c r="U8" s="171"/>
      <c r="V8" s="171">
        <f>SUM(V9:V37)</f>
        <v>35.569999999999993</v>
      </c>
      <c r="W8" s="171"/>
      <c r="AG8" t="s">
        <v>106</v>
      </c>
    </row>
    <row r="9" spans="1:60" ht="22.5" outlineLevel="1" x14ac:dyDescent="0.2">
      <c r="A9" s="178">
        <v>1</v>
      </c>
      <c r="B9" s="179" t="s">
        <v>107</v>
      </c>
      <c r="C9" s="196" t="s">
        <v>108</v>
      </c>
      <c r="D9" s="180" t="s">
        <v>109</v>
      </c>
      <c r="E9" s="181">
        <v>22.606800000000003</v>
      </c>
      <c r="F9" s="182"/>
      <c r="G9" s="183">
        <f>ROUND(E9*F9,2)</f>
        <v>0</v>
      </c>
      <c r="H9" s="182"/>
      <c r="I9" s="183">
        <f>ROUND(E9*H9,2)</f>
        <v>0</v>
      </c>
      <c r="J9" s="182"/>
      <c r="K9" s="183">
        <f>ROUND(E9*J9,2)</f>
        <v>0</v>
      </c>
      <c r="L9" s="183">
        <v>21</v>
      </c>
      <c r="M9" s="183">
        <f>G9*(1+L9/100)</f>
        <v>0</v>
      </c>
      <c r="N9" s="183">
        <v>0</v>
      </c>
      <c r="O9" s="183">
        <f>ROUND(E9*N9,2)</f>
        <v>0</v>
      </c>
      <c r="P9" s="183">
        <v>0.22500000000000001</v>
      </c>
      <c r="Q9" s="183">
        <f>ROUND(E9*P9,2)</f>
        <v>5.09</v>
      </c>
      <c r="R9" s="183" t="s">
        <v>110</v>
      </c>
      <c r="S9" s="183" t="s">
        <v>111</v>
      </c>
      <c r="T9" s="184" t="s">
        <v>111</v>
      </c>
      <c r="U9" s="163">
        <v>0.14200000000000002</v>
      </c>
      <c r="V9" s="163">
        <f>ROUND(E9*U9,2)</f>
        <v>3.21</v>
      </c>
      <c r="W9" s="163"/>
      <c r="X9" s="153"/>
      <c r="Y9" s="153"/>
      <c r="Z9" s="153"/>
      <c r="AA9" s="153"/>
      <c r="AB9" s="153"/>
      <c r="AC9" s="153"/>
      <c r="AD9" s="153"/>
      <c r="AE9" s="153"/>
      <c r="AF9" s="153"/>
      <c r="AG9" s="153" t="s">
        <v>112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60"/>
      <c r="B10" s="161"/>
      <c r="C10" s="255" t="s">
        <v>113</v>
      </c>
      <c r="D10" s="256"/>
      <c r="E10" s="256"/>
      <c r="F10" s="256"/>
      <c r="G10" s="256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53"/>
      <c r="Y10" s="153"/>
      <c r="Z10" s="153"/>
      <c r="AA10" s="153"/>
      <c r="AB10" s="153"/>
      <c r="AC10" s="153"/>
      <c r="AD10" s="153"/>
      <c r="AE10" s="153"/>
      <c r="AF10" s="153"/>
      <c r="AG10" s="153" t="s">
        <v>114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60"/>
      <c r="B11" s="161"/>
      <c r="C11" s="197" t="s">
        <v>115</v>
      </c>
      <c r="D11" s="165"/>
      <c r="E11" s="166">
        <v>10.8368</v>
      </c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53"/>
      <c r="Y11" s="153"/>
      <c r="Z11" s="153"/>
      <c r="AA11" s="153"/>
      <c r="AB11" s="153"/>
      <c r="AC11" s="153"/>
      <c r="AD11" s="153"/>
      <c r="AE11" s="153"/>
      <c r="AF11" s="153"/>
      <c r="AG11" s="153" t="s">
        <v>116</v>
      </c>
      <c r="AH11" s="153">
        <v>0</v>
      </c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60"/>
      <c r="B12" s="161"/>
      <c r="C12" s="197" t="s">
        <v>117</v>
      </c>
      <c r="D12" s="165"/>
      <c r="E12" s="166">
        <v>1.3540000000000001</v>
      </c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53"/>
      <c r="Y12" s="153"/>
      <c r="Z12" s="153"/>
      <c r="AA12" s="153"/>
      <c r="AB12" s="153"/>
      <c r="AC12" s="153"/>
      <c r="AD12" s="153"/>
      <c r="AE12" s="153"/>
      <c r="AF12" s="153"/>
      <c r="AG12" s="153" t="s">
        <v>116</v>
      </c>
      <c r="AH12" s="153">
        <v>0</v>
      </c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60"/>
      <c r="B13" s="161"/>
      <c r="C13" s="197" t="s">
        <v>118</v>
      </c>
      <c r="D13" s="165"/>
      <c r="E13" s="166">
        <v>10.416</v>
      </c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53"/>
      <c r="Y13" s="153"/>
      <c r="Z13" s="153"/>
      <c r="AA13" s="153"/>
      <c r="AB13" s="153"/>
      <c r="AC13" s="153"/>
      <c r="AD13" s="153"/>
      <c r="AE13" s="153"/>
      <c r="AF13" s="153"/>
      <c r="AG13" s="153" t="s">
        <v>116</v>
      </c>
      <c r="AH13" s="153">
        <v>0</v>
      </c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ht="22.5" outlineLevel="1" x14ac:dyDescent="0.2">
      <c r="A14" s="185">
        <v>2</v>
      </c>
      <c r="B14" s="186" t="s">
        <v>119</v>
      </c>
      <c r="C14" s="198" t="s">
        <v>120</v>
      </c>
      <c r="D14" s="187" t="s">
        <v>109</v>
      </c>
      <c r="E14" s="188">
        <v>37.080000000000005</v>
      </c>
      <c r="F14" s="189"/>
      <c r="G14" s="190">
        <f>ROUND(E14*F14,2)</f>
        <v>0</v>
      </c>
      <c r="H14" s="189"/>
      <c r="I14" s="190">
        <f>ROUND(E14*H14,2)</f>
        <v>0</v>
      </c>
      <c r="J14" s="189"/>
      <c r="K14" s="190">
        <f>ROUND(E14*J14,2)</f>
        <v>0</v>
      </c>
      <c r="L14" s="190">
        <v>21</v>
      </c>
      <c r="M14" s="190">
        <f>G14*(1+L14/100)</f>
        <v>0</v>
      </c>
      <c r="N14" s="190">
        <v>0</v>
      </c>
      <c r="O14" s="190">
        <f>ROUND(E14*N14,2)</f>
        <v>0</v>
      </c>
      <c r="P14" s="190">
        <v>0.33</v>
      </c>
      <c r="Q14" s="190">
        <f>ROUND(E14*P14,2)</f>
        <v>12.24</v>
      </c>
      <c r="R14" s="190" t="s">
        <v>110</v>
      </c>
      <c r="S14" s="190" t="s">
        <v>111</v>
      </c>
      <c r="T14" s="191" t="s">
        <v>111</v>
      </c>
      <c r="U14" s="163">
        <v>0.52650000000000008</v>
      </c>
      <c r="V14" s="163">
        <f>ROUND(E14*U14,2)</f>
        <v>19.52</v>
      </c>
      <c r="W14" s="163"/>
      <c r="X14" s="153"/>
      <c r="Y14" s="153"/>
      <c r="Z14" s="153"/>
      <c r="AA14" s="153"/>
      <c r="AB14" s="153"/>
      <c r="AC14" s="153"/>
      <c r="AD14" s="153"/>
      <c r="AE14" s="153"/>
      <c r="AF14" s="153"/>
      <c r="AG14" s="153" t="s">
        <v>112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78">
        <v>3</v>
      </c>
      <c r="B15" s="179" t="s">
        <v>121</v>
      </c>
      <c r="C15" s="196" t="s">
        <v>122</v>
      </c>
      <c r="D15" s="180" t="s">
        <v>123</v>
      </c>
      <c r="E15" s="181">
        <v>6.7356000000000007</v>
      </c>
      <c r="F15" s="182"/>
      <c r="G15" s="183">
        <f>ROUND(E15*F15,2)</f>
        <v>0</v>
      </c>
      <c r="H15" s="182"/>
      <c r="I15" s="183">
        <f>ROUND(E15*H15,2)</f>
        <v>0</v>
      </c>
      <c r="J15" s="182"/>
      <c r="K15" s="183">
        <f>ROUND(E15*J15,2)</f>
        <v>0</v>
      </c>
      <c r="L15" s="183">
        <v>21</v>
      </c>
      <c r="M15" s="183">
        <f>G15*(1+L15/100)</f>
        <v>0</v>
      </c>
      <c r="N15" s="183">
        <v>0</v>
      </c>
      <c r="O15" s="183">
        <f>ROUND(E15*N15,2)</f>
        <v>0</v>
      </c>
      <c r="P15" s="183">
        <v>0</v>
      </c>
      <c r="Q15" s="183">
        <f>ROUND(E15*P15,2)</f>
        <v>0</v>
      </c>
      <c r="R15" s="183" t="s">
        <v>124</v>
      </c>
      <c r="S15" s="183" t="s">
        <v>111</v>
      </c>
      <c r="T15" s="184" t="s">
        <v>111</v>
      </c>
      <c r="U15" s="163">
        <v>9.5200000000000007E-2</v>
      </c>
      <c r="V15" s="163">
        <f>ROUND(E15*U15,2)</f>
        <v>0.64</v>
      </c>
      <c r="W15" s="163"/>
      <c r="X15" s="153"/>
      <c r="Y15" s="153"/>
      <c r="Z15" s="153"/>
      <c r="AA15" s="153"/>
      <c r="AB15" s="153"/>
      <c r="AC15" s="153"/>
      <c r="AD15" s="153"/>
      <c r="AE15" s="153"/>
      <c r="AF15" s="153"/>
      <c r="AG15" s="153" t="s">
        <v>112</v>
      </c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60"/>
      <c r="B16" s="161"/>
      <c r="C16" s="255" t="s">
        <v>125</v>
      </c>
      <c r="D16" s="256"/>
      <c r="E16" s="256"/>
      <c r="F16" s="256"/>
      <c r="G16" s="256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53"/>
      <c r="Y16" s="153"/>
      <c r="Z16" s="153"/>
      <c r="AA16" s="153"/>
      <c r="AB16" s="153"/>
      <c r="AC16" s="153"/>
      <c r="AD16" s="153"/>
      <c r="AE16" s="153"/>
      <c r="AF16" s="153"/>
      <c r="AG16" s="153" t="s">
        <v>114</v>
      </c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92" t="str">
        <f>C16</f>
        <v>nebo lesní půdy, s vodorovným přemístěním na hromady v místě upotřebení nebo na dočasné či trvalé skládky se složením</v>
      </c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60"/>
      <c r="B17" s="161"/>
      <c r="C17" s="197" t="s">
        <v>126</v>
      </c>
      <c r="D17" s="165"/>
      <c r="E17" s="166">
        <v>6.5016000000000007</v>
      </c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53"/>
      <c r="Y17" s="153"/>
      <c r="Z17" s="153"/>
      <c r="AA17" s="153"/>
      <c r="AB17" s="153"/>
      <c r="AC17" s="153"/>
      <c r="AD17" s="153"/>
      <c r="AE17" s="153"/>
      <c r="AF17" s="153"/>
      <c r="AG17" s="153" t="s">
        <v>116</v>
      </c>
      <c r="AH17" s="153">
        <v>0</v>
      </c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60"/>
      <c r="B18" s="161"/>
      <c r="C18" s="197" t="s">
        <v>127</v>
      </c>
      <c r="D18" s="165"/>
      <c r="E18" s="166">
        <v>0.23400000000000001</v>
      </c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53"/>
      <c r="Y18" s="153"/>
      <c r="Z18" s="153"/>
      <c r="AA18" s="153"/>
      <c r="AB18" s="153"/>
      <c r="AC18" s="153"/>
      <c r="AD18" s="153"/>
      <c r="AE18" s="153"/>
      <c r="AF18" s="153"/>
      <c r="AG18" s="153" t="s">
        <v>116</v>
      </c>
      <c r="AH18" s="153">
        <v>0</v>
      </c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78">
        <v>4</v>
      </c>
      <c r="B19" s="179" t="s">
        <v>128</v>
      </c>
      <c r="C19" s="196" t="s">
        <v>129</v>
      </c>
      <c r="D19" s="180" t="s">
        <v>123</v>
      </c>
      <c r="E19" s="181">
        <v>3.43</v>
      </c>
      <c r="F19" s="182"/>
      <c r="G19" s="183">
        <f>ROUND(E19*F19,2)</f>
        <v>0</v>
      </c>
      <c r="H19" s="182"/>
      <c r="I19" s="183">
        <f>ROUND(E19*H19,2)</f>
        <v>0</v>
      </c>
      <c r="J19" s="182"/>
      <c r="K19" s="183">
        <f>ROUND(E19*J19,2)</f>
        <v>0</v>
      </c>
      <c r="L19" s="183">
        <v>21</v>
      </c>
      <c r="M19" s="183">
        <f>G19*(1+L19/100)</f>
        <v>0</v>
      </c>
      <c r="N19" s="183">
        <v>0</v>
      </c>
      <c r="O19" s="183">
        <f>ROUND(E19*N19,2)</f>
        <v>0</v>
      </c>
      <c r="P19" s="183">
        <v>0</v>
      </c>
      <c r="Q19" s="183">
        <f>ROUND(E19*P19,2)</f>
        <v>0</v>
      </c>
      <c r="R19" s="183" t="s">
        <v>124</v>
      </c>
      <c r="S19" s="183" t="s">
        <v>111</v>
      </c>
      <c r="T19" s="184" t="s">
        <v>111</v>
      </c>
      <c r="U19" s="163">
        <v>0.36500000000000005</v>
      </c>
      <c r="V19" s="163">
        <f>ROUND(E19*U19,2)</f>
        <v>1.25</v>
      </c>
      <c r="W19" s="163"/>
      <c r="X19" s="153"/>
      <c r="Y19" s="153"/>
      <c r="Z19" s="153"/>
      <c r="AA19" s="153"/>
      <c r="AB19" s="153"/>
      <c r="AC19" s="153"/>
      <c r="AD19" s="153"/>
      <c r="AE19" s="153"/>
      <c r="AF19" s="153"/>
      <c r="AG19" s="153" t="s">
        <v>112</v>
      </c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ht="22.5" outlineLevel="1" x14ac:dyDescent="0.2">
      <c r="A20" s="160"/>
      <c r="B20" s="161"/>
      <c r="C20" s="255" t="s">
        <v>130</v>
      </c>
      <c r="D20" s="256"/>
      <c r="E20" s="256"/>
      <c r="F20" s="256"/>
      <c r="G20" s="25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53"/>
      <c r="Y20" s="153"/>
      <c r="Z20" s="153"/>
      <c r="AA20" s="153"/>
      <c r="AB20" s="153"/>
      <c r="AC20" s="153"/>
      <c r="AD20" s="153"/>
      <c r="AE20" s="153"/>
      <c r="AF20" s="153"/>
      <c r="AG20" s="153" t="s">
        <v>114</v>
      </c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92" t="str">
        <f>C20</f>
        <v>zapažených i nezapažených s urovnáním dna do předepsaného profilu a spádu, s přehozením výkopku na přilehlém terénu na vzdálenost do 3 m od podélné osy rýhy nebo s naložením výkopku na dopravní prostředek.</v>
      </c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60"/>
      <c r="B21" s="161"/>
      <c r="C21" s="197" t="s">
        <v>131</v>
      </c>
      <c r="D21" s="165"/>
      <c r="E21" s="166">
        <v>1.75</v>
      </c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53"/>
      <c r="Y21" s="153"/>
      <c r="Z21" s="153"/>
      <c r="AA21" s="153"/>
      <c r="AB21" s="153"/>
      <c r="AC21" s="153"/>
      <c r="AD21" s="153"/>
      <c r="AE21" s="153"/>
      <c r="AF21" s="153"/>
      <c r="AG21" s="153" t="s">
        <v>116</v>
      </c>
      <c r="AH21" s="153">
        <v>0</v>
      </c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60"/>
      <c r="B22" s="161"/>
      <c r="C22" s="197" t="s">
        <v>132</v>
      </c>
      <c r="D22" s="165"/>
      <c r="E22" s="166">
        <v>1.6800000000000002</v>
      </c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53"/>
      <c r="Y22" s="153"/>
      <c r="Z22" s="153"/>
      <c r="AA22" s="153"/>
      <c r="AB22" s="153"/>
      <c r="AC22" s="153"/>
      <c r="AD22" s="153"/>
      <c r="AE22" s="153"/>
      <c r="AF22" s="153"/>
      <c r="AG22" s="153" t="s">
        <v>116</v>
      </c>
      <c r="AH22" s="153">
        <v>0</v>
      </c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78">
        <v>5</v>
      </c>
      <c r="B23" s="179" t="s">
        <v>133</v>
      </c>
      <c r="C23" s="196" t="s">
        <v>134</v>
      </c>
      <c r="D23" s="180" t="s">
        <v>123</v>
      </c>
      <c r="E23" s="181">
        <v>3.43</v>
      </c>
      <c r="F23" s="182"/>
      <c r="G23" s="183">
        <f>ROUND(E23*F23,2)</f>
        <v>0</v>
      </c>
      <c r="H23" s="182"/>
      <c r="I23" s="183">
        <f>ROUND(E23*H23,2)</f>
        <v>0</v>
      </c>
      <c r="J23" s="182"/>
      <c r="K23" s="183">
        <f>ROUND(E23*J23,2)</f>
        <v>0</v>
      </c>
      <c r="L23" s="183">
        <v>21</v>
      </c>
      <c r="M23" s="183">
        <f>G23*(1+L23/100)</f>
        <v>0</v>
      </c>
      <c r="N23" s="183">
        <v>0</v>
      </c>
      <c r="O23" s="183">
        <f>ROUND(E23*N23,2)</f>
        <v>0</v>
      </c>
      <c r="P23" s="183">
        <v>0</v>
      </c>
      <c r="Q23" s="183">
        <f>ROUND(E23*P23,2)</f>
        <v>0</v>
      </c>
      <c r="R23" s="183" t="s">
        <v>124</v>
      </c>
      <c r="S23" s="183" t="s">
        <v>111</v>
      </c>
      <c r="T23" s="184" t="s">
        <v>111</v>
      </c>
      <c r="U23" s="163">
        <v>0.38980000000000004</v>
      </c>
      <c r="V23" s="163">
        <f>ROUND(E23*U23,2)</f>
        <v>1.34</v>
      </c>
      <c r="W23" s="163"/>
      <c r="X23" s="153"/>
      <c r="Y23" s="153"/>
      <c r="Z23" s="153"/>
      <c r="AA23" s="153"/>
      <c r="AB23" s="153"/>
      <c r="AC23" s="153"/>
      <c r="AD23" s="153"/>
      <c r="AE23" s="153"/>
      <c r="AF23" s="153"/>
      <c r="AG23" s="153" t="s">
        <v>112</v>
      </c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ht="22.5" outlineLevel="1" x14ac:dyDescent="0.2">
      <c r="A24" s="160"/>
      <c r="B24" s="161"/>
      <c r="C24" s="255" t="s">
        <v>130</v>
      </c>
      <c r="D24" s="256"/>
      <c r="E24" s="256"/>
      <c r="F24" s="256"/>
      <c r="G24" s="256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53"/>
      <c r="Y24" s="153"/>
      <c r="Z24" s="153"/>
      <c r="AA24" s="153"/>
      <c r="AB24" s="153"/>
      <c r="AC24" s="153"/>
      <c r="AD24" s="153"/>
      <c r="AE24" s="153"/>
      <c r="AF24" s="153"/>
      <c r="AG24" s="153" t="s">
        <v>114</v>
      </c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92" t="str">
        <f>C24</f>
        <v>zapažených i nezapažených s urovnáním dna do předepsaného profilu a spádu, s přehozením výkopku na přilehlém terénu na vzdálenost do 3 m od podélné osy rýhy nebo s naložením výkopku na dopravní prostředek.</v>
      </c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78">
        <v>6</v>
      </c>
      <c r="B25" s="179" t="s">
        <v>135</v>
      </c>
      <c r="C25" s="196" t="s">
        <v>136</v>
      </c>
      <c r="D25" s="180" t="s">
        <v>123</v>
      </c>
      <c r="E25" s="181">
        <v>0.224</v>
      </c>
      <c r="F25" s="182"/>
      <c r="G25" s="183">
        <f>ROUND(E25*F25,2)</f>
        <v>0</v>
      </c>
      <c r="H25" s="182"/>
      <c r="I25" s="183">
        <f>ROUND(E25*H25,2)</f>
        <v>0</v>
      </c>
      <c r="J25" s="182"/>
      <c r="K25" s="183">
        <f>ROUND(E25*J25,2)</f>
        <v>0</v>
      </c>
      <c r="L25" s="183">
        <v>21</v>
      </c>
      <c r="M25" s="183">
        <f>G25*(1+L25/100)</f>
        <v>0</v>
      </c>
      <c r="N25" s="183">
        <v>0</v>
      </c>
      <c r="O25" s="183">
        <f>ROUND(E25*N25,2)</f>
        <v>0</v>
      </c>
      <c r="P25" s="183">
        <v>0</v>
      </c>
      <c r="Q25" s="183">
        <f>ROUND(E25*P25,2)</f>
        <v>0</v>
      </c>
      <c r="R25" s="183" t="s">
        <v>124</v>
      </c>
      <c r="S25" s="183" t="s">
        <v>111</v>
      </c>
      <c r="T25" s="184" t="s">
        <v>111</v>
      </c>
      <c r="U25" s="163">
        <v>3.5330000000000004</v>
      </c>
      <c r="V25" s="163">
        <f>ROUND(E25*U25,2)</f>
        <v>0.79</v>
      </c>
      <c r="W25" s="163"/>
      <c r="X25" s="153"/>
      <c r="Y25" s="153"/>
      <c r="Z25" s="153"/>
      <c r="AA25" s="153"/>
      <c r="AB25" s="153"/>
      <c r="AC25" s="153"/>
      <c r="AD25" s="153"/>
      <c r="AE25" s="153"/>
      <c r="AF25" s="153"/>
      <c r="AG25" s="153" t="s">
        <v>112</v>
      </c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60"/>
      <c r="B26" s="161"/>
      <c r="C26" s="255" t="s">
        <v>137</v>
      </c>
      <c r="D26" s="256"/>
      <c r="E26" s="256"/>
      <c r="F26" s="256"/>
      <c r="G26" s="256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53"/>
      <c r="Y26" s="153"/>
      <c r="Z26" s="153"/>
      <c r="AA26" s="153"/>
      <c r="AB26" s="153"/>
      <c r="AC26" s="153"/>
      <c r="AD26" s="153"/>
      <c r="AE26" s="153"/>
      <c r="AF26" s="153"/>
      <c r="AG26" s="153" t="s">
        <v>114</v>
      </c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60"/>
      <c r="B27" s="161"/>
      <c r="C27" s="197" t="s">
        <v>138</v>
      </c>
      <c r="D27" s="165"/>
      <c r="E27" s="166">
        <v>0.224</v>
      </c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53"/>
      <c r="Y27" s="153"/>
      <c r="Z27" s="153"/>
      <c r="AA27" s="153"/>
      <c r="AB27" s="153"/>
      <c r="AC27" s="153"/>
      <c r="AD27" s="153"/>
      <c r="AE27" s="153"/>
      <c r="AF27" s="153"/>
      <c r="AG27" s="153" t="s">
        <v>116</v>
      </c>
      <c r="AH27" s="153">
        <v>0</v>
      </c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ht="22.5" outlineLevel="1" x14ac:dyDescent="0.2">
      <c r="A28" s="178">
        <v>7</v>
      </c>
      <c r="B28" s="179" t="s">
        <v>139</v>
      </c>
      <c r="C28" s="196" t="s">
        <v>140</v>
      </c>
      <c r="D28" s="180" t="s">
        <v>123</v>
      </c>
      <c r="E28" s="181">
        <v>10.389600000000002</v>
      </c>
      <c r="F28" s="182"/>
      <c r="G28" s="183">
        <f>ROUND(E28*F28,2)</f>
        <v>0</v>
      </c>
      <c r="H28" s="182"/>
      <c r="I28" s="183">
        <f>ROUND(E28*H28,2)</f>
        <v>0</v>
      </c>
      <c r="J28" s="182"/>
      <c r="K28" s="183">
        <f>ROUND(E28*J28,2)</f>
        <v>0</v>
      </c>
      <c r="L28" s="183">
        <v>21</v>
      </c>
      <c r="M28" s="183">
        <f>G28*(1+L28/100)</f>
        <v>0</v>
      </c>
      <c r="N28" s="183">
        <v>0</v>
      </c>
      <c r="O28" s="183">
        <f>ROUND(E28*N28,2)</f>
        <v>0</v>
      </c>
      <c r="P28" s="183">
        <v>0</v>
      </c>
      <c r="Q28" s="183">
        <f>ROUND(E28*P28,2)</f>
        <v>0</v>
      </c>
      <c r="R28" s="183" t="s">
        <v>124</v>
      </c>
      <c r="S28" s="183" t="s">
        <v>111</v>
      </c>
      <c r="T28" s="184" t="s">
        <v>111</v>
      </c>
      <c r="U28" s="163">
        <v>0.66800000000000004</v>
      </c>
      <c r="V28" s="163">
        <f>ROUND(E28*U28,2)</f>
        <v>6.94</v>
      </c>
      <c r="W28" s="163"/>
      <c r="X28" s="153"/>
      <c r="Y28" s="153"/>
      <c r="Z28" s="153"/>
      <c r="AA28" s="153"/>
      <c r="AB28" s="153"/>
      <c r="AC28" s="153"/>
      <c r="AD28" s="153"/>
      <c r="AE28" s="153"/>
      <c r="AF28" s="153"/>
      <c r="AG28" s="153" t="s">
        <v>112</v>
      </c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60"/>
      <c r="B29" s="161"/>
      <c r="C29" s="255" t="s">
        <v>141</v>
      </c>
      <c r="D29" s="256"/>
      <c r="E29" s="256"/>
      <c r="F29" s="256"/>
      <c r="G29" s="256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53"/>
      <c r="Y29" s="153"/>
      <c r="Z29" s="153"/>
      <c r="AA29" s="153"/>
      <c r="AB29" s="153"/>
      <c r="AC29" s="153"/>
      <c r="AD29" s="153"/>
      <c r="AE29" s="153"/>
      <c r="AF29" s="153"/>
      <c r="AG29" s="153" t="s">
        <v>114</v>
      </c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60"/>
      <c r="B30" s="161"/>
      <c r="C30" s="197" t="s">
        <v>142</v>
      </c>
      <c r="D30" s="165"/>
      <c r="E30" s="166">
        <v>10.389600000000002</v>
      </c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53"/>
      <c r="Y30" s="153"/>
      <c r="Z30" s="153"/>
      <c r="AA30" s="153"/>
      <c r="AB30" s="153"/>
      <c r="AC30" s="153"/>
      <c r="AD30" s="153"/>
      <c r="AE30" s="153"/>
      <c r="AF30" s="153"/>
      <c r="AG30" s="153" t="s">
        <v>116</v>
      </c>
      <c r="AH30" s="153">
        <v>0</v>
      </c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78">
        <v>8</v>
      </c>
      <c r="B31" s="179" t="s">
        <v>143</v>
      </c>
      <c r="C31" s="196" t="s">
        <v>144</v>
      </c>
      <c r="D31" s="180" t="s">
        <v>109</v>
      </c>
      <c r="E31" s="181">
        <v>103.896</v>
      </c>
      <c r="F31" s="182"/>
      <c r="G31" s="183">
        <f>ROUND(E31*F31,2)</f>
        <v>0</v>
      </c>
      <c r="H31" s="182"/>
      <c r="I31" s="183">
        <f>ROUND(E31*H31,2)</f>
        <v>0</v>
      </c>
      <c r="J31" s="182"/>
      <c r="K31" s="183">
        <f>ROUND(E31*J31,2)</f>
        <v>0</v>
      </c>
      <c r="L31" s="183">
        <v>21</v>
      </c>
      <c r="M31" s="183">
        <f>G31*(1+L31/100)</f>
        <v>0</v>
      </c>
      <c r="N31" s="183">
        <v>0</v>
      </c>
      <c r="O31" s="183">
        <f>ROUND(E31*N31,2)</f>
        <v>0</v>
      </c>
      <c r="P31" s="183">
        <v>0</v>
      </c>
      <c r="Q31" s="183">
        <f>ROUND(E31*P31,2)</f>
        <v>0</v>
      </c>
      <c r="R31" s="183" t="s">
        <v>145</v>
      </c>
      <c r="S31" s="183" t="s">
        <v>111</v>
      </c>
      <c r="T31" s="184" t="s">
        <v>111</v>
      </c>
      <c r="U31" s="163">
        <v>7.0000000000000001E-3</v>
      </c>
      <c r="V31" s="163">
        <f>ROUND(E31*U31,2)</f>
        <v>0.73</v>
      </c>
      <c r="W31" s="163"/>
      <c r="X31" s="153"/>
      <c r="Y31" s="153"/>
      <c r="Z31" s="153"/>
      <c r="AA31" s="153"/>
      <c r="AB31" s="153"/>
      <c r="AC31" s="153"/>
      <c r="AD31" s="153"/>
      <c r="AE31" s="153"/>
      <c r="AF31" s="153"/>
      <c r="AG31" s="153" t="s">
        <v>112</v>
      </c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60"/>
      <c r="B32" s="161"/>
      <c r="C32" s="255" t="s">
        <v>146</v>
      </c>
      <c r="D32" s="256"/>
      <c r="E32" s="256"/>
      <c r="F32" s="256"/>
      <c r="G32" s="256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53"/>
      <c r="Y32" s="153"/>
      <c r="Z32" s="153"/>
      <c r="AA32" s="153"/>
      <c r="AB32" s="153"/>
      <c r="AC32" s="153"/>
      <c r="AD32" s="153"/>
      <c r="AE32" s="153"/>
      <c r="AF32" s="153"/>
      <c r="AG32" s="153" t="s">
        <v>114</v>
      </c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60"/>
      <c r="B33" s="161"/>
      <c r="C33" s="257" t="s">
        <v>147</v>
      </c>
      <c r="D33" s="258"/>
      <c r="E33" s="258"/>
      <c r="F33" s="258"/>
      <c r="G33" s="258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53"/>
      <c r="Y33" s="153"/>
      <c r="Z33" s="153"/>
      <c r="AA33" s="153"/>
      <c r="AB33" s="153"/>
      <c r="AC33" s="153"/>
      <c r="AD33" s="153"/>
      <c r="AE33" s="153"/>
      <c r="AF33" s="153"/>
      <c r="AG33" s="153" t="s">
        <v>114</v>
      </c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60"/>
      <c r="B34" s="161"/>
      <c r="C34" s="197" t="s">
        <v>148</v>
      </c>
      <c r="D34" s="165"/>
      <c r="E34" s="166">
        <v>103.896</v>
      </c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53"/>
      <c r="Y34" s="153"/>
      <c r="Z34" s="153"/>
      <c r="AA34" s="153"/>
      <c r="AB34" s="153"/>
      <c r="AC34" s="153"/>
      <c r="AD34" s="153"/>
      <c r="AE34" s="153"/>
      <c r="AF34" s="153"/>
      <c r="AG34" s="153" t="s">
        <v>116</v>
      </c>
      <c r="AH34" s="153">
        <v>0</v>
      </c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">
      <c r="A35" s="178">
        <v>9</v>
      </c>
      <c r="B35" s="179" t="s">
        <v>149</v>
      </c>
      <c r="C35" s="196" t="s">
        <v>150</v>
      </c>
      <c r="D35" s="180" t="s">
        <v>109</v>
      </c>
      <c r="E35" s="181">
        <v>64.022400000000005</v>
      </c>
      <c r="F35" s="182"/>
      <c r="G35" s="183">
        <f>ROUND(E35*F35,2)</f>
        <v>0</v>
      </c>
      <c r="H35" s="182"/>
      <c r="I35" s="183">
        <f>ROUND(E35*H35,2)</f>
        <v>0</v>
      </c>
      <c r="J35" s="182"/>
      <c r="K35" s="183">
        <f>ROUND(E35*J35,2)</f>
        <v>0</v>
      </c>
      <c r="L35" s="183">
        <v>21</v>
      </c>
      <c r="M35" s="183">
        <f>G35*(1+L35/100)</f>
        <v>0</v>
      </c>
      <c r="N35" s="183">
        <v>0</v>
      </c>
      <c r="O35" s="183">
        <f>ROUND(E35*N35,2)</f>
        <v>0</v>
      </c>
      <c r="P35" s="183">
        <v>0</v>
      </c>
      <c r="Q35" s="183">
        <f>ROUND(E35*P35,2)</f>
        <v>0</v>
      </c>
      <c r="R35" s="183" t="s">
        <v>124</v>
      </c>
      <c r="S35" s="183" t="s">
        <v>111</v>
      </c>
      <c r="T35" s="184" t="s">
        <v>111</v>
      </c>
      <c r="U35" s="163">
        <v>1.8000000000000002E-2</v>
      </c>
      <c r="V35" s="163">
        <f>ROUND(E35*U35,2)</f>
        <v>1.1499999999999999</v>
      </c>
      <c r="W35" s="163"/>
      <c r="X35" s="153"/>
      <c r="Y35" s="153"/>
      <c r="Z35" s="153"/>
      <c r="AA35" s="153"/>
      <c r="AB35" s="153"/>
      <c r="AC35" s="153"/>
      <c r="AD35" s="153"/>
      <c r="AE35" s="153"/>
      <c r="AF35" s="153"/>
      <c r="AG35" s="153" t="s">
        <v>112</v>
      </c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60"/>
      <c r="B36" s="161"/>
      <c r="C36" s="255" t="s">
        <v>151</v>
      </c>
      <c r="D36" s="256"/>
      <c r="E36" s="256"/>
      <c r="F36" s="256"/>
      <c r="G36" s="256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53"/>
      <c r="Y36" s="153"/>
      <c r="Z36" s="153"/>
      <c r="AA36" s="153"/>
      <c r="AB36" s="153"/>
      <c r="AC36" s="153"/>
      <c r="AD36" s="153"/>
      <c r="AE36" s="153"/>
      <c r="AF36" s="153"/>
      <c r="AG36" s="153" t="s">
        <v>114</v>
      </c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60"/>
      <c r="B37" s="161"/>
      <c r="C37" s="197" t="s">
        <v>152</v>
      </c>
      <c r="D37" s="165"/>
      <c r="E37" s="166">
        <v>64.022400000000005</v>
      </c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53"/>
      <c r="Y37" s="153"/>
      <c r="Z37" s="153"/>
      <c r="AA37" s="153"/>
      <c r="AB37" s="153"/>
      <c r="AC37" s="153"/>
      <c r="AD37" s="153"/>
      <c r="AE37" s="153"/>
      <c r="AF37" s="153"/>
      <c r="AG37" s="153" t="s">
        <v>116</v>
      </c>
      <c r="AH37" s="153">
        <v>0</v>
      </c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x14ac:dyDescent="0.2">
      <c r="A38" s="172" t="s">
        <v>105</v>
      </c>
      <c r="B38" s="173" t="s">
        <v>59</v>
      </c>
      <c r="C38" s="195" t="s">
        <v>60</v>
      </c>
      <c r="D38" s="174"/>
      <c r="E38" s="175"/>
      <c r="F38" s="176"/>
      <c r="G38" s="176">
        <f>SUMIF(AG39:AG62,"&lt;&gt;NOR",G39:G62)</f>
        <v>0</v>
      </c>
      <c r="H38" s="176"/>
      <c r="I38" s="176">
        <f>SUM(I39:I62)</f>
        <v>0</v>
      </c>
      <c r="J38" s="176"/>
      <c r="K38" s="176">
        <f>SUM(K39:K62)</f>
        <v>0</v>
      </c>
      <c r="L38" s="176"/>
      <c r="M38" s="176">
        <f>SUM(M39:M62)</f>
        <v>0</v>
      </c>
      <c r="N38" s="176"/>
      <c r="O38" s="176">
        <f>SUM(O39:O62)</f>
        <v>11.709999999999999</v>
      </c>
      <c r="P38" s="176"/>
      <c r="Q38" s="176">
        <f>SUM(Q39:Q62)</f>
        <v>0</v>
      </c>
      <c r="R38" s="176"/>
      <c r="S38" s="176"/>
      <c r="T38" s="177"/>
      <c r="U38" s="171"/>
      <c r="V38" s="171">
        <f>SUM(V39:V62)</f>
        <v>8.51</v>
      </c>
      <c r="W38" s="171"/>
      <c r="AG38" t="s">
        <v>106</v>
      </c>
    </row>
    <row r="39" spans="1:60" outlineLevel="1" x14ac:dyDescent="0.2">
      <c r="A39" s="178">
        <v>10</v>
      </c>
      <c r="B39" s="179" t="s">
        <v>153</v>
      </c>
      <c r="C39" s="196" t="s">
        <v>154</v>
      </c>
      <c r="D39" s="180" t="s">
        <v>123</v>
      </c>
      <c r="E39" s="181">
        <v>0.61560000000000004</v>
      </c>
      <c r="F39" s="182"/>
      <c r="G39" s="183">
        <f>ROUND(E39*F39,2)</f>
        <v>0</v>
      </c>
      <c r="H39" s="182"/>
      <c r="I39" s="183">
        <f>ROUND(E39*H39,2)</f>
        <v>0</v>
      </c>
      <c r="J39" s="182"/>
      <c r="K39" s="183">
        <f>ROUND(E39*J39,2)</f>
        <v>0</v>
      </c>
      <c r="L39" s="183">
        <v>21</v>
      </c>
      <c r="M39" s="183">
        <f>G39*(1+L39/100)</f>
        <v>0</v>
      </c>
      <c r="N39" s="183">
        <v>1.9397000000000002</v>
      </c>
      <c r="O39" s="183">
        <f>ROUND(E39*N39,2)</f>
        <v>1.19</v>
      </c>
      <c r="P39" s="183">
        <v>0</v>
      </c>
      <c r="Q39" s="183">
        <f>ROUND(E39*P39,2)</f>
        <v>0</v>
      </c>
      <c r="R39" s="183" t="s">
        <v>155</v>
      </c>
      <c r="S39" s="183" t="s">
        <v>111</v>
      </c>
      <c r="T39" s="184" t="s">
        <v>111</v>
      </c>
      <c r="U39" s="163">
        <v>0.96500000000000008</v>
      </c>
      <c r="V39" s="163">
        <f>ROUND(E39*U39,2)</f>
        <v>0.59</v>
      </c>
      <c r="W39" s="163"/>
      <c r="X39" s="153"/>
      <c r="Y39" s="153"/>
      <c r="Z39" s="153"/>
      <c r="AA39" s="153"/>
      <c r="AB39" s="153"/>
      <c r="AC39" s="153"/>
      <c r="AD39" s="153"/>
      <c r="AE39" s="153"/>
      <c r="AF39" s="153"/>
      <c r="AG39" s="153" t="s">
        <v>112</v>
      </c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160"/>
      <c r="B40" s="161"/>
      <c r="C40" s="197" t="s">
        <v>156</v>
      </c>
      <c r="D40" s="165"/>
      <c r="E40" s="166">
        <v>0.25</v>
      </c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53"/>
      <c r="Y40" s="153"/>
      <c r="Z40" s="153"/>
      <c r="AA40" s="153"/>
      <c r="AB40" s="153"/>
      <c r="AC40" s="153"/>
      <c r="AD40" s="153"/>
      <c r="AE40" s="153"/>
      <c r="AF40" s="153"/>
      <c r="AG40" s="153" t="s">
        <v>116</v>
      </c>
      <c r="AH40" s="153">
        <v>0</v>
      </c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60"/>
      <c r="B41" s="161"/>
      <c r="C41" s="197" t="s">
        <v>157</v>
      </c>
      <c r="D41" s="165"/>
      <c r="E41" s="166">
        <v>0.24000000000000002</v>
      </c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53"/>
      <c r="Y41" s="153"/>
      <c r="Z41" s="153"/>
      <c r="AA41" s="153"/>
      <c r="AB41" s="153"/>
      <c r="AC41" s="153"/>
      <c r="AD41" s="153"/>
      <c r="AE41" s="153"/>
      <c r="AF41" s="153"/>
      <c r="AG41" s="153" t="s">
        <v>116</v>
      </c>
      <c r="AH41" s="153">
        <v>0</v>
      </c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60"/>
      <c r="B42" s="161"/>
      <c r="C42" s="197" t="s">
        <v>158</v>
      </c>
      <c r="D42" s="165"/>
      <c r="E42" s="166">
        <v>3.2000000000000001E-2</v>
      </c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53"/>
      <c r="Y42" s="153"/>
      <c r="Z42" s="153"/>
      <c r="AA42" s="153"/>
      <c r="AB42" s="153"/>
      <c r="AC42" s="153"/>
      <c r="AD42" s="153"/>
      <c r="AE42" s="153"/>
      <c r="AF42" s="153"/>
      <c r="AG42" s="153" t="s">
        <v>116</v>
      </c>
      <c r="AH42" s="153">
        <v>0</v>
      </c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60"/>
      <c r="B43" s="161"/>
      <c r="C43" s="197" t="s">
        <v>159</v>
      </c>
      <c r="D43" s="165"/>
      <c r="E43" s="166">
        <v>9.3600000000000003E-2</v>
      </c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53"/>
      <c r="Y43" s="153"/>
      <c r="Z43" s="153"/>
      <c r="AA43" s="153"/>
      <c r="AB43" s="153"/>
      <c r="AC43" s="153"/>
      <c r="AD43" s="153"/>
      <c r="AE43" s="153"/>
      <c r="AF43" s="153"/>
      <c r="AG43" s="153" t="s">
        <v>116</v>
      </c>
      <c r="AH43" s="153">
        <v>0</v>
      </c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78">
        <v>11</v>
      </c>
      <c r="B44" s="179" t="s">
        <v>160</v>
      </c>
      <c r="C44" s="196" t="s">
        <v>161</v>
      </c>
      <c r="D44" s="180" t="s">
        <v>123</v>
      </c>
      <c r="E44" s="181">
        <v>3.80362</v>
      </c>
      <c r="F44" s="182"/>
      <c r="G44" s="183">
        <f>ROUND(E44*F44,2)</f>
        <v>0</v>
      </c>
      <c r="H44" s="182"/>
      <c r="I44" s="183">
        <f>ROUND(E44*H44,2)</f>
        <v>0</v>
      </c>
      <c r="J44" s="182"/>
      <c r="K44" s="183">
        <f>ROUND(E44*J44,2)</f>
        <v>0</v>
      </c>
      <c r="L44" s="183">
        <v>21</v>
      </c>
      <c r="M44" s="183">
        <f>G44*(1+L44/100)</f>
        <v>0</v>
      </c>
      <c r="N44" s="183">
        <v>2.5250000000000004</v>
      </c>
      <c r="O44" s="183">
        <f>ROUND(E44*N44,2)</f>
        <v>9.6</v>
      </c>
      <c r="P44" s="183">
        <v>0</v>
      </c>
      <c r="Q44" s="183">
        <f>ROUND(E44*P44,2)</f>
        <v>0</v>
      </c>
      <c r="R44" s="183" t="s">
        <v>162</v>
      </c>
      <c r="S44" s="183" t="s">
        <v>111</v>
      </c>
      <c r="T44" s="184" t="s">
        <v>111</v>
      </c>
      <c r="U44" s="163">
        <v>0.48000000000000004</v>
      </c>
      <c r="V44" s="163">
        <f>ROUND(E44*U44,2)</f>
        <v>1.83</v>
      </c>
      <c r="W44" s="163"/>
      <c r="X44" s="153"/>
      <c r="Y44" s="153"/>
      <c r="Z44" s="153"/>
      <c r="AA44" s="153"/>
      <c r="AB44" s="153"/>
      <c r="AC44" s="153"/>
      <c r="AD44" s="153"/>
      <c r="AE44" s="153"/>
      <c r="AF44" s="153"/>
      <c r="AG44" s="153" t="s">
        <v>112</v>
      </c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60"/>
      <c r="B45" s="161"/>
      <c r="C45" s="255" t="s">
        <v>163</v>
      </c>
      <c r="D45" s="256"/>
      <c r="E45" s="256"/>
      <c r="F45" s="256"/>
      <c r="G45" s="256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53"/>
      <c r="Y45" s="153"/>
      <c r="Z45" s="153"/>
      <c r="AA45" s="153"/>
      <c r="AB45" s="153"/>
      <c r="AC45" s="153"/>
      <c r="AD45" s="153"/>
      <c r="AE45" s="153"/>
      <c r="AF45" s="153"/>
      <c r="AG45" s="153" t="s">
        <v>114</v>
      </c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60"/>
      <c r="B46" s="161"/>
      <c r="C46" s="197" t="s">
        <v>164</v>
      </c>
      <c r="D46" s="165"/>
      <c r="E46" s="166">
        <v>1.875</v>
      </c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53"/>
      <c r="Y46" s="153"/>
      <c r="Z46" s="153"/>
      <c r="AA46" s="153"/>
      <c r="AB46" s="153"/>
      <c r="AC46" s="153"/>
      <c r="AD46" s="153"/>
      <c r="AE46" s="153"/>
      <c r="AF46" s="153"/>
      <c r="AG46" s="153" t="s">
        <v>116</v>
      </c>
      <c r="AH46" s="153">
        <v>0</v>
      </c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60"/>
      <c r="B47" s="161"/>
      <c r="C47" s="197" t="s">
        <v>165</v>
      </c>
      <c r="D47" s="165"/>
      <c r="E47" s="166">
        <v>1.8</v>
      </c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53"/>
      <c r="Y47" s="153"/>
      <c r="Z47" s="153"/>
      <c r="AA47" s="153"/>
      <c r="AB47" s="153"/>
      <c r="AC47" s="153"/>
      <c r="AD47" s="153"/>
      <c r="AE47" s="153"/>
      <c r="AF47" s="153"/>
      <c r="AG47" s="153" t="s">
        <v>116</v>
      </c>
      <c r="AH47" s="153">
        <v>0</v>
      </c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 x14ac:dyDescent="0.2">
      <c r="A48" s="160"/>
      <c r="B48" s="161"/>
      <c r="C48" s="199" t="s">
        <v>166</v>
      </c>
      <c r="D48" s="167"/>
      <c r="E48" s="168">
        <v>0.12863000000000002</v>
      </c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53"/>
      <c r="Y48" s="153"/>
      <c r="Z48" s="153"/>
      <c r="AA48" s="153"/>
      <c r="AB48" s="153"/>
      <c r="AC48" s="153"/>
      <c r="AD48" s="153"/>
      <c r="AE48" s="153"/>
      <c r="AF48" s="153"/>
      <c r="AG48" s="153" t="s">
        <v>116</v>
      </c>
      <c r="AH48" s="153">
        <v>4</v>
      </c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60"/>
      <c r="B49" s="161"/>
      <c r="C49" s="199" t="s">
        <v>167</v>
      </c>
      <c r="D49" s="167"/>
      <c r="E49" s="168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53"/>
      <c r="Y49" s="153"/>
      <c r="Z49" s="153"/>
      <c r="AA49" s="153"/>
      <c r="AB49" s="153"/>
      <c r="AC49" s="153"/>
      <c r="AD49" s="153"/>
      <c r="AE49" s="153"/>
      <c r="AF49" s="153"/>
      <c r="AG49" s="153" t="s">
        <v>116</v>
      </c>
      <c r="AH49" s="153">
        <v>4</v>
      </c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78">
        <v>12</v>
      </c>
      <c r="B50" s="179" t="s">
        <v>168</v>
      </c>
      <c r="C50" s="196" t="s">
        <v>169</v>
      </c>
      <c r="D50" s="180" t="s">
        <v>109</v>
      </c>
      <c r="E50" s="181">
        <v>3.54</v>
      </c>
      <c r="F50" s="182"/>
      <c r="G50" s="183">
        <f>ROUND(E50*F50,2)</f>
        <v>0</v>
      </c>
      <c r="H50" s="182"/>
      <c r="I50" s="183">
        <f>ROUND(E50*H50,2)</f>
        <v>0</v>
      </c>
      <c r="J50" s="182"/>
      <c r="K50" s="183">
        <f>ROUND(E50*J50,2)</f>
        <v>0</v>
      </c>
      <c r="L50" s="183">
        <v>21</v>
      </c>
      <c r="M50" s="183">
        <f>G50*(1+L50/100)</f>
        <v>0</v>
      </c>
      <c r="N50" s="183">
        <v>3.916E-2</v>
      </c>
      <c r="O50" s="183">
        <f>ROUND(E50*N50,2)</f>
        <v>0.14000000000000001</v>
      </c>
      <c r="P50" s="183">
        <v>0</v>
      </c>
      <c r="Q50" s="183">
        <f>ROUND(E50*P50,2)</f>
        <v>0</v>
      </c>
      <c r="R50" s="183" t="s">
        <v>162</v>
      </c>
      <c r="S50" s="183" t="s">
        <v>111</v>
      </c>
      <c r="T50" s="184" t="s">
        <v>111</v>
      </c>
      <c r="U50" s="163">
        <v>1.05</v>
      </c>
      <c r="V50" s="163">
        <f>ROUND(E50*U50,2)</f>
        <v>3.72</v>
      </c>
      <c r="W50" s="163"/>
      <c r="X50" s="153"/>
      <c r="Y50" s="153"/>
      <c r="Z50" s="153"/>
      <c r="AA50" s="153"/>
      <c r="AB50" s="153"/>
      <c r="AC50" s="153"/>
      <c r="AD50" s="153"/>
      <c r="AE50" s="153"/>
      <c r="AF50" s="153"/>
      <c r="AG50" s="153" t="s">
        <v>112</v>
      </c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ht="22.5" outlineLevel="1" x14ac:dyDescent="0.2">
      <c r="A51" s="160"/>
      <c r="B51" s="161"/>
      <c r="C51" s="255" t="s">
        <v>170</v>
      </c>
      <c r="D51" s="256"/>
      <c r="E51" s="256"/>
      <c r="F51" s="256"/>
      <c r="G51" s="256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53"/>
      <c r="Y51" s="153"/>
      <c r="Z51" s="153"/>
      <c r="AA51" s="153"/>
      <c r="AB51" s="153"/>
      <c r="AC51" s="153"/>
      <c r="AD51" s="153"/>
      <c r="AE51" s="153"/>
      <c r="AF51" s="153"/>
      <c r="AG51" s="153" t="s">
        <v>114</v>
      </c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92" t="str">
        <f>C51</f>
        <v>svislé nebo šikmé (odkloněné), půdorysně přímé nebo zalomené, stěn základových pasů ve volných nebo zapažených jámách, rýhách, šachtách, včetně případných vzpěr,</v>
      </c>
      <c r="BB51" s="153"/>
      <c r="BC51" s="153"/>
      <c r="BD51" s="153"/>
      <c r="BE51" s="153"/>
      <c r="BF51" s="153"/>
      <c r="BG51" s="153"/>
      <c r="BH51" s="153"/>
    </row>
    <row r="52" spans="1:60" outlineLevel="1" x14ac:dyDescent="0.2">
      <c r="A52" s="160"/>
      <c r="B52" s="161"/>
      <c r="C52" s="197" t="s">
        <v>171</v>
      </c>
      <c r="D52" s="165"/>
      <c r="E52" s="166">
        <v>1.8</v>
      </c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53"/>
      <c r="Y52" s="153"/>
      <c r="Z52" s="153"/>
      <c r="AA52" s="153"/>
      <c r="AB52" s="153"/>
      <c r="AC52" s="153"/>
      <c r="AD52" s="153"/>
      <c r="AE52" s="153"/>
      <c r="AF52" s="153"/>
      <c r="AG52" s="153" t="s">
        <v>116</v>
      </c>
      <c r="AH52" s="153">
        <v>0</v>
      </c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60"/>
      <c r="B53" s="161"/>
      <c r="C53" s="197" t="s">
        <v>172</v>
      </c>
      <c r="D53" s="165"/>
      <c r="E53" s="166">
        <v>1.7400000000000002</v>
      </c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53"/>
      <c r="Y53" s="153"/>
      <c r="Z53" s="153"/>
      <c r="AA53" s="153"/>
      <c r="AB53" s="153"/>
      <c r="AC53" s="153"/>
      <c r="AD53" s="153"/>
      <c r="AE53" s="153"/>
      <c r="AF53" s="153"/>
      <c r="AG53" s="153" t="s">
        <v>116</v>
      </c>
      <c r="AH53" s="153">
        <v>0</v>
      </c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78">
        <v>13</v>
      </c>
      <c r="B54" s="179" t="s">
        <v>173</v>
      </c>
      <c r="C54" s="196" t="s">
        <v>174</v>
      </c>
      <c r="D54" s="180" t="s">
        <v>109</v>
      </c>
      <c r="E54" s="181">
        <v>3.54</v>
      </c>
      <c r="F54" s="182"/>
      <c r="G54" s="183">
        <f>ROUND(E54*F54,2)</f>
        <v>0</v>
      </c>
      <c r="H54" s="182"/>
      <c r="I54" s="183">
        <f>ROUND(E54*H54,2)</f>
        <v>0</v>
      </c>
      <c r="J54" s="182"/>
      <c r="K54" s="183">
        <f>ROUND(E54*J54,2)</f>
        <v>0</v>
      </c>
      <c r="L54" s="183">
        <v>21</v>
      </c>
      <c r="M54" s="183">
        <f>G54*(1+L54/100)</f>
        <v>0</v>
      </c>
      <c r="N54" s="183">
        <v>0</v>
      </c>
      <c r="O54" s="183">
        <f>ROUND(E54*N54,2)</f>
        <v>0</v>
      </c>
      <c r="P54" s="183">
        <v>0</v>
      </c>
      <c r="Q54" s="183">
        <f>ROUND(E54*P54,2)</f>
        <v>0</v>
      </c>
      <c r="R54" s="183" t="s">
        <v>162</v>
      </c>
      <c r="S54" s="183" t="s">
        <v>111</v>
      </c>
      <c r="T54" s="184" t="s">
        <v>111</v>
      </c>
      <c r="U54" s="163">
        <v>0.32</v>
      </c>
      <c r="V54" s="163">
        <f>ROUND(E54*U54,2)</f>
        <v>1.1299999999999999</v>
      </c>
      <c r="W54" s="163"/>
      <c r="X54" s="153"/>
      <c r="Y54" s="153"/>
      <c r="Z54" s="153"/>
      <c r="AA54" s="153"/>
      <c r="AB54" s="153"/>
      <c r="AC54" s="153"/>
      <c r="AD54" s="153"/>
      <c r="AE54" s="153"/>
      <c r="AF54" s="153"/>
      <c r="AG54" s="153" t="s">
        <v>112</v>
      </c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ht="22.5" outlineLevel="1" x14ac:dyDescent="0.2">
      <c r="A55" s="160"/>
      <c r="B55" s="161"/>
      <c r="C55" s="255" t="s">
        <v>170</v>
      </c>
      <c r="D55" s="256"/>
      <c r="E55" s="256"/>
      <c r="F55" s="256"/>
      <c r="G55" s="256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53"/>
      <c r="Y55" s="153"/>
      <c r="Z55" s="153"/>
      <c r="AA55" s="153"/>
      <c r="AB55" s="153"/>
      <c r="AC55" s="153"/>
      <c r="AD55" s="153"/>
      <c r="AE55" s="153"/>
      <c r="AF55" s="153"/>
      <c r="AG55" s="153" t="s">
        <v>114</v>
      </c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92" t="str">
        <f>C55</f>
        <v>svislé nebo šikmé (odkloněné), půdorysně přímé nebo zalomené, stěn základových pasů ve volných nebo zapažených jámách, rýhách, šachtách, včetně případných vzpěr,</v>
      </c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78">
        <v>14</v>
      </c>
      <c r="B56" s="179" t="s">
        <v>175</v>
      </c>
      <c r="C56" s="196" t="s">
        <v>176</v>
      </c>
      <c r="D56" s="180" t="s">
        <v>123</v>
      </c>
      <c r="E56" s="181">
        <v>0.29808000000000001</v>
      </c>
      <c r="F56" s="182"/>
      <c r="G56" s="183">
        <f>ROUND(E56*F56,2)</f>
        <v>0</v>
      </c>
      <c r="H56" s="182"/>
      <c r="I56" s="183">
        <f>ROUND(E56*H56,2)</f>
        <v>0</v>
      </c>
      <c r="J56" s="182"/>
      <c r="K56" s="183">
        <f>ROUND(E56*J56,2)</f>
        <v>0</v>
      </c>
      <c r="L56" s="183">
        <v>21</v>
      </c>
      <c r="M56" s="183">
        <f>G56*(1+L56/100)</f>
        <v>0</v>
      </c>
      <c r="N56" s="183">
        <v>2.5250000000000004</v>
      </c>
      <c r="O56" s="183">
        <f>ROUND(E56*N56,2)</f>
        <v>0.75</v>
      </c>
      <c r="P56" s="183">
        <v>0</v>
      </c>
      <c r="Q56" s="183">
        <f>ROUND(E56*P56,2)</f>
        <v>0</v>
      </c>
      <c r="R56" s="183" t="s">
        <v>162</v>
      </c>
      <c r="S56" s="183" t="s">
        <v>111</v>
      </c>
      <c r="T56" s="184" t="s">
        <v>111</v>
      </c>
      <c r="U56" s="163">
        <v>0.47700000000000004</v>
      </c>
      <c r="V56" s="163">
        <f>ROUND(E56*U56,2)</f>
        <v>0.14000000000000001</v>
      </c>
      <c r="W56" s="163"/>
      <c r="X56" s="153"/>
      <c r="Y56" s="153"/>
      <c r="Z56" s="153"/>
      <c r="AA56" s="153"/>
      <c r="AB56" s="153"/>
      <c r="AC56" s="153"/>
      <c r="AD56" s="153"/>
      <c r="AE56" s="153"/>
      <c r="AF56" s="153"/>
      <c r="AG56" s="153" t="s">
        <v>112</v>
      </c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60"/>
      <c r="B57" s="161"/>
      <c r="C57" s="197" t="s">
        <v>177</v>
      </c>
      <c r="D57" s="165"/>
      <c r="E57" s="166">
        <v>0.29808000000000001</v>
      </c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53"/>
      <c r="Y57" s="153"/>
      <c r="Z57" s="153"/>
      <c r="AA57" s="153"/>
      <c r="AB57" s="153"/>
      <c r="AC57" s="153"/>
      <c r="AD57" s="153"/>
      <c r="AE57" s="153"/>
      <c r="AF57" s="153"/>
      <c r="AG57" s="153" t="s">
        <v>116</v>
      </c>
      <c r="AH57" s="153">
        <v>0</v>
      </c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">
      <c r="A58" s="178">
        <v>15</v>
      </c>
      <c r="B58" s="179" t="s">
        <v>178</v>
      </c>
      <c r="C58" s="196" t="s">
        <v>179</v>
      </c>
      <c r="D58" s="180" t="s">
        <v>109</v>
      </c>
      <c r="E58" s="181">
        <v>0.8</v>
      </c>
      <c r="F58" s="182"/>
      <c r="G58" s="183">
        <f>ROUND(E58*F58,2)</f>
        <v>0</v>
      </c>
      <c r="H58" s="182"/>
      <c r="I58" s="183">
        <f>ROUND(E58*H58,2)</f>
        <v>0</v>
      </c>
      <c r="J58" s="182"/>
      <c r="K58" s="183">
        <f>ROUND(E58*J58,2)</f>
        <v>0</v>
      </c>
      <c r="L58" s="183">
        <v>21</v>
      </c>
      <c r="M58" s="183">
        <f>G58*(1+L58/100)</f>
        <v>0</v>
      </c>
      <c r="N58" s="183">
        <v>3.9200000000000006E-2</v>
      </c>
      <c r="O58" s="183">
        <f>ROUND(E58*N58,2)</f>
        <v>0.03</v>
      </c>
      <c r="P58" s="183">
        <v>0</v>
      </c>
      <c r="Q58" s="183">
        <f>ROUND(E58*P58,2)</f>
        <v>0</v>
      </c>
      <c r="R58" s="183" t="s">
        <v>162</v>
      </c>
      <c r="S58" s="183" t="s">
        <v>111</v>
      </c>
      <c r="T58" s="184" t="s">
        <v>111</v>
      </c>
      <c r="U58" s="163">
        <v>1.05</v>
      </c>
      <c r="V58" s="163">
        <f>ROUND(E58*U58,2)</f>
        <v>0.84</v>
      </c>
      <c r="W58" s="163"/>
      <c r="X58" s="153"/>
      <c r="Y58" s="153"/>
      <c r="Z58" s="153"/>
      <c r="AA58" s="153"/>
      <c r="AB58" s="153"/>
      <c r="AC58" s="153"/>
      <c r="AD58" s="153"/>
      <c r="AE58" s="153"/>
      <c r="AF58" s="153"/>
      <c r="AG58" s="153" t="s">
        <v>112</v>
      </c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ht="22.5" outlineLevel="1" x14ac:dyDescent="0.2">
      <c r="A59" s="160"/>
      <c r="B59" s="161"/>
      <c r="C59" s="255" t="s">
        <v>180</v>
      </c>
      <c r="D59" s="256"/>
      <c r="E59" s="256"/>
      <c r="F59" s="256"/>
      <c r="G59" s="256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53"/>
      <c r="Y59" s="153"/>
      <c r="Z59" s="153"/>
      <c r="AA59" s="153"/>
      <c r="AB59" s="153"/>
      <c r="AC59" s="153"/>
      <c r="AD59" s="153"/>
      <c r="AE59" s="153"/>
      <c r="AF59" s="153"/>
      <c r="AG59" s="153" t="s">
        <v>114</v>
      </c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92" t="str">
        <f>C59</f>
        <v>bednění svislé nebo šikmé (odkloněné), půdorysně přímé nebo zalomené, stěn základových patek ve volných nebo zapažených jámách, rýhách, šachtách, včetně případných vzpěr,</v>
      </c>
      <c r="BB59" s="153"/>
      <c r="BC59" s="153"/>
      <c r="BD59" s="153"/>
      <c r="BE59" s="153"/>
      <c r="BF59" s="153"/>
      <c r="BG59" s="153"/>
      <c r="BH59" s="153"/>
    </row>
    <row r="60" spans="1:60" outlineLevel="1" x14ac:dyDescent="0.2">
      <c r="A60" s="160"/>
      <c r="B60" s="161"/>
      <c r="C60" s="197" t="s">
        <v>181</v>
      </c>
      <c r="D60" s="165"/>
      <c r="E60" s="166">
        <v>0.8</v>
      </c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53"/>
      <c r="Y60" s="153"/>
      <c r="Z60" s="153"/>
      <c r="AA60" s="153"/>
      <c r="AB60" s="153"/>
      <c r="AC60" s="153"/>
      <c r="AD60" s="153"/>
      <c r="AE60" s="153"/>
      <c r="AF60" s="153"/>
      <c r="AG60" s="153" t="s">
        <v>116</v>
      </c>
      <c r="AH60" s="153">
        <v>0</v>
      </c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78">
        <v>16</v>
      </c>
      <c r="B61" s="179" t="s">
        <v>182</v>
      </c>
      <c r="C61" s="196" t="s">
        <v>183</v>
      </c>
      <c r="D61" s="180" t="s">
        <v>109</v>
      </c>
      <c r="E61" s="181">
        <v>0.8</v>
      </c>
      <c r="F61" s="182"/>
      <c r="G61" s="183">
        <f>ROUND(E61*F61,2)</f>
        <v>0</v>
      </c>
      <c r="H61" s="182"/>
      <c r="I61" s="183">
        <f>ROUND(E61*H61,2)</f>
        <v>0</v>
      </c>
      <c r="J61" s="182"/>
      <c r="K61" s="183">
        <f>ROUND(E61*J61,2)</f>
        <v>0</v>
      </c>
      <c r="L61" s="183">
        <v>21</v>
      </c>
      <c r="M61" s="183">
        <f>G61*(1+L61/100)</f>
        <v>0</v>
      </c>
      <c r="N61" s="183">
        <v>0</v>
      </c>
      <c r="O61" s="183">
        <f>ROUND(E61*N61,2)</f>
        <v>0</v>
      </c>
      <c r="P61" s="183">
        <v>0</v>
      </c>
      <c r="Q61" s="183">
        <f>ROUND(E61*P61,2)</f>
        <v>0</v>
      </c>
      <c r="R61" s="183" t="s">
        <v>162</v>
      </c>
      <c r="S61" s="183" t="s">
        <v>111</v>
      </c>
      <c r="T61" s="184" t="s">
        <v>111</v>
      </c>
      <c r="U61" s="163">
        <v>0.32</v>
      </c>
      <c r="V61" s="163">
        <f>ROUND(E61*U61,2)</f>
        <v>0.26</v>
      </c>
      <c r="W61" s="163"/>
      <c r="X61" s="153"/>
      <c r="Y61" s="153"/>
      <c r="Z61" s="153"/>
      <c r="AA61" s="153"/>
      <c r="AB61" s="153"/>
      <c r="AC61" s="153"/>
      <c r="AD61" s="153"/>
      <c r="AE61" s="153"/>
      <c r="AF61" s="153"/>
      <c r="AG61" s="153" t="s">
        <v>112</v>
      </c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ht="22.5" outlineLevel="1" x14ac:dyDescent="0.2">
      <c r="A62" s="160"/>
      <c r="B62" s="161"/>
      <c r="C62" s="255" t="s">
        <v>180</v>
      </c>
      <c r="D62" s="256"/>
      <c r="E62" s="256"/>
      <c r="F62" s="256"/>
      <c r="G62" s="256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53"/>
      <c r="Y62" s="153"/>
      <c r="Z62" s="153"/>
      <c r="AA62" s="153"/>
      <c r="AB62" s="153"/>
      <c r="AC62" s="153"/>
      <c r="AD62" s="153"/>
      <c r="AE62" s="153"/>
      <c r="AF62" s="153"/>
      <c r="AG62" s="153" t="s">
        <v>114</v>
      </c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92" t="str">
        <f>C62</f>
        <v>bednění svislé nebo šikmé (odkloněné), půdorysně přímé nebo zalomené, stěn základových patek ve volných nebo zapažených jámách, rýhách, šachtách, včetně případných vzpěr,</v>
      </c>
      <c r="BB62" s="153"/>
      <c r="BC62" s="153"/>
      <c r="BD62" s="153"/>
      <c r="BE62" s="153"/>
      <c r="BF62" s="153"/>
      <c r="BG62" s="153"/>
      <c r="BH62" s="153"/>
    </row>
    <row r="63" spans="1:60" x14ac:dyDescent="0.2">
      <c r="A63" s="172" t="s">
        <v>105</v>
      </c>
      <c r="B63" s="173" t="s">
        <v>61</v>
      </c>
      <c r="C63" s="195" t="s">
        <v>62</v>
      </c>
      <c r="D63" s="174"/>
      <c r="E63" s="175"/>
      <c r="F63" s="176"/>
      <c r="G63" s="176">
        <f>SUMIF(AG64:AG68,"&lt;&gt;NOR",G64:G68)</f>
        <v>0</v>
      </c>
      <c r="H63" s="176"/>
      <c r="I63" s="176">
        <f>SUM(I64:I68)</f>
        <v>0</v>
      </c>
      <c r="J63" s="176"/>
      <c r="K63" s="176">
        <f>SUM(K64:K68)</f>
        <v>0</v>
      </c>
      <c r="L63" s="176"/>
      <c r="M63" s="176">
        <f>SUM(M64:M68)</f>
        <v>0</v>
      </c>
      <c r="N63" s="176"/>
      <c r="O63" s="176">
        <f>SUM(O64:O68)</f>
        <v>0.55000000000000004</v>
      </c>
      <c r="P63" s="176"/>
      <c r="Q63" s="176">
        <f>SUM(Q64:Q68)</f>
        <v>0</v>
      </c>
      <c r="R63" s="176"/>
      <c r="S63" s="176"/>
      <c r="T63" s="177"/>
      <c r="U63" s="171"/>
      <c r="V63" s="171">
        <f>SUM(V64:V68)</f>
        <v>3.35</v>
      </c>
      <c r="W63" s="171"/>
      <c r="AG63" t="s">
        <v>106</v>
      </c>
    </row>
    <row r="64" spans="1:60" outlineLevel="1" x14ac:dyDescent="0.2">
      <c r="A64" s="185">
        <v>17</v>
      </c>
      <c r="B64" s="186" t="s">
        <v>184</v>
      </c>
      <c r="C64" s="198" t="s">
        <v>185</v>
      </c>
      <c r="D64" s="187" t="s">
        <v>186</v>
      </c>
      <c r="E64" s="188">
        <v>8</v>
      </c>
      <c r="F64" s="189"/>
      <c r="G64" s="190">
        <f>ROUND(E64*F64,2)</f>
        <v>0</v>
      </c>
      <c r="H64" s="189"/>
      <c r="I64" s="190">
        <f>ROUND(E64*H64,2)</f>
        <v>0</v>
      </c>
      <c r="J64" s="189"/>
      <c r="K64" s="190">
        <f>ROUND(E64*J64,2)</f>
        <v>0</v>
      </c>
      <c r="L64" s="190">
        <v>21</v>
      </c>
      <c r="M64" s="190">
        <f>G64*(1+L64/100)</f>
        <v>0</v>
      </c>
      <c r="N64" s="190">
        <v>4.0400000000000002E-3</v>
      </c>
      <c r="O64" s="190">
        <f>ROUND(E64*N64,2)</f>
        <v>0.03</v>
      </c>
      <c r="P64" s="190">
        <v>0</v>
      </c>
      <c r="Q64" s="190">
        <f>ROUND(E64*P64,2)</f>
        <v>0</v>
      </c>
      <c r="R64" s="190"/>
      <c r="S64" s="190" t="s">
        <v>111</v>
      </c>
      <c r="T64" s="191" t="s">
        <v>111</v>
      </c>
      <c r="U64" s="163">
        <v>0.41900000000000004</v>
      </c>
      <c r="V64" s="163">
        <f>ROUND(E64*U64,2)</f>
        <v>3.35</v>
      </c>
      <c r="W64" s="163"/>
      <c r="X64" s="153"/>
      <c r="Y64" s="153"/>
      <c r="Z64" s="153"/>
      <c r="AA64" s="153"/>
      <c r="AB64" s="153"/>
      <c r="AC64" s="153"/>
      <c r="AD64" s="153"/>
      <c r="AE64" s="153"/>
      <c r="AF64" s="153"/>
      <c r="AG64" s="153" t="s">
        <v>112</v>
      </c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">
      <c r="A65" s="178">
        <v>18</v>
      </c>
      <c r="B65" s="179" t="s">
        <v>187</v>
      </c>
      <c r="C65" s="196" t="s">
        <v>188</v>
      </c>
      <c r="D65" s="180" t="s">
        <v>186</v>
      </c>
      <c r="E65" s="181">
        <v>8.16</v>
      </c>
      <c r="F65" s="182"/>
      <c r="G65" s="183">
        <f>ROUND(E65*F65,2)</f>
        <v>0</v>
      </c>
      <c r="H65" s="182"/>
      <c r="I65" s="183">
        <f>ROUND(E65*H65,2)</f>
        <v>0</v>
      </c>
      <c r="J65" s="182"/>
      <c r="K65" s="183">
        <f>ROUND(E65*J65,2)</f>
        <v>0</v>
      </c>
      <c r="L65" s="183">
        <v>21</v>
      </c>
      <c r="M65" s="183">
        <f>G65*(1+L65/100)</f>
        <v>0</v>
      </c>
      <c r="N65" s="183">
        <v>6.4000000000000001E-2</v>
      </c>
      <c r="O65" s="183">
        <f>ROUND(E65*N65,2)</f>
        <v>0.52</v>
      </c>
      <c r="P65" s="183">
        <v>0</v>
      </c>
      <c r="Q65" s="183">
        <f>ROUND(E65*P65,2)</f>
        <v>0</v>
      </c>
      <c r="R65" s="183" t="s">
        <v>189</v>
      </c>
      <c r="S65" s="183" t="s">
        <v>111</v>
      </c>
      <c r="T65" s="184" t="s">
        <v>111</v>
      </c>
      <c r="U65" s="163">
        <v>0</v>
      </c>
      <c r="V65" s="163">
        <f>ROUND(E65*U65,2)</f>
        <v>0</v>
      </c>
      <c r="W65" s="163"/>
      <c r="X65" s="153"/>
      <c r="Y65" s="153"/>
      <c r="Z65" s="153"/>
      <c r="AA65" s="153"/>
      <c r="AB65" s="153"/>
      <c r="AC65" s="153"/>
      <c r="AD65" s="153"/>
      <c r="AE65" s="153"/>
      <c r="AF65" s="153"/>
      <c r="AG65" s="153" t="s">
        <v>190</v>
      </c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60"/>
      <c r="B66" s="161"/>
      <c r="C66" s="197" t="s">
        <v>191</v>
      </c>
      <c r="D66" s="165"/>
      <c r="E66" s="166">
        <v>8</v>
      </c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53"/>
      <c r="Y66" s="153"/>
      <c r="Z66" s="153"/>
      <c r="AA66" s="153"/>
      <c r="AB66" s="153"/>
      <c r="AC66" s="153"/>
      <c r="AD66" s="153"/>
      <c r="AE66" s="153"/>
      <c r="AF66" s="153"/>
      <c r="AG66" s="153" t="s">
        <v>116</v>
      </c>
      <c r="AH66" s="153">
        <v>0</v>
      </c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 x14ac:dyDescent="0.2">
      <c r="A67" s="160"/>
      <c r="B67" s="161"/>
      <c r="C67" s="199" t="s">
        <v>192</v>
      </c>
      <c r="D67" s="167"/>
      <c r="E67" s="168">
        <v>0.16</v>
      </c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53"/>
      <c r="Y67" s="153"/>
      <c r="Z67" s="153"/>
      <c r="AA67" s="153"/>
      <c r="AB67" s="153"/>
      <c r="AC67" s="153"/>
      <c r="AD67" s="153"/>
      <c r="AE67" s="153"/>
      <c r="AF67" s="153"/>
      <c r="AG67" s="153" t="s">
        <v>116</v>
      </c>
      <c r="AH67" s="153">
        <v>4</v>
      </c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60"/>
      <c r="B68" s="161"/>
      <c r="C68" s="199" t="s">
        <v>167</v>
      </c>
      <c r="D68" s="167"/>
      <c r="E68" s="168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53"/>
      <c r="Y68" s="153"/>
      <c r="Z68" s="153"/>
      <c r="AA68" s="153"/>
      <c r="AB68" s="153"/>
      <c r="AC68" s="153"/>
      <c r="AD68" s="153"/>
      <c r="AE68" s="153"/>
      <c r="AF68" s="153"/>
      <c r="AG68" s="153" t="s">
        <v>116</v>
      </c>
      <c r="AH68" s="153">
        <v>4</v>
      </c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x14ac:dyDescent="0.2">
      <c r="A69" s="172" t="s">
        <v>105</v>
      </c>
      <c r="B69" s="173" t="s">
        <v>63</v>
      </c>
      <c r="C69" s="195" t="s">
        <v>64</v>
      </c>
      <c r="D69" s="174"/>
      <c r="E69" s="175"/>
      <c r="F69" s="176"/>
      <c r="G69" s="176">
        <f>SUMIF(AG70:AG99,"&lt;&gt;NOR",G70:G99)</f>
        <v>0</v>
      </c>
      <c r="H69" s="176"/>
      <c r="I69" s="176">
        <f>SUM(I70:I99)</f>
        <v>0</v>
      </c>
      <c r="J69" s="176"/>
      <c r="K69" s="176">
        <f>SUM(K70:K99)</f>
        <v>0</v>
      </c>
      <c r="L69" s="176"/>
      <c r="M69" s="176">
        <f>SUM(M70:M99)</f>
        <v>0</v>
      </c>
      <c r="N69" s="176"/>
      <c r="O69" s="176">
        <f>SUM(O70:O99)</f>
        <v>42.47</v>
      </c>
      <c r="P69" s="176"/>
      <c r="Q69" s="176">
        <f>SUM(Q70:Q99)</f>
        <v>0</v>
      </c>
      <c r="R69" s="176"/>
      <c r="S69" s="176"/>
      <c r="T69" s="177"/>
      <c r="U69" s="171"/>
      <c r="V69" s="171">
        <f>SUM(V70:V99)</f>
        <v>34.03</v>
      </c>
      <c r="W69" s="171"/>
      <c r="AG69" t="s">
        <v>106</v>
      </c>
    </row>
    <row r="70" spans="1:60" ht="22.5" outlineLevel="1" x14ac:dyDescent="0.2">
      <c r="A70" s="178">
        <v>19</v>
      </c>
      <c r="B70" s="179" t="s">
        <v>193</v>
      </c>
      <c r="C70" s="196" t="s">
        <v>194</v>
      </c>
      <c r="D70" s="180" t="s">
        <v>109</v>
      </c>
      <c r="E70" s="181">
        <v>61.822000000000003</v>
      </c>
      <c r="F70" s="182"/>
      <c r="G70" s="183">
        <f>ROUND(E70*F70,2)</f>
        <v>0</v>
      </c>
      <c r="H70" s="182"/>
      <c r="I70" s="183">
        <f>ROUND(E70*H70,2)</f>
        <v>0</v>
      </c>
      <c r="J70" s="182"/>
      <c r="K70" s="183">
        <f>ROUND(E70*J70,2)</f>
        <v>0</v>
      </c>
      <c r="L70" s="183">
        <v>21</v>
      </c>
      <c r="M70" s="183">
        <f>G70*(1+L70/100)</f>
        <v>0</v>
      </c>
      <c r="N70" s="183">
        <v>0.378</v>
      </c>
      <c r="O70" s="183">
        <f>ROUND(E70*N70,2)</f>
        <v>23.37</v>
      </c>
      <c r="P70" s="183">
        <v>0</v>
      </c>
      <c r="Q70" s="183">
        <f>ROUND(E70*P70,2)</f>
        <v>0</v>
      </c>
      <c r="R70" s="183" t="s">
        <v>110</v>
      </c>
      <c r="S70" s="183" t="s">
        <v>111</v>
      </c>
      <c r="T70" s="184" t="s">
        <v>111</v>
      </c>
      <c r="U70" s="163">
        <v>2.6000000000000002E-2</v>
      </c>
      <c r="V70" s="163">
        <f>ROUND(E70*U70,2)</f>
        <v>1.61</v>
      </c>
      <c r="W70" s="163"/>
      <c r="X70" s="153"/>
      <c r="Y70" s="153"/>
      <c r="Z70" s="153"/>
      <c r="AA70" s="153"/>
      <c r="AB70" s="153"/>
      <c r="AC70" s="153"/>
      <c r="AD70" s="153"/>
      <c r="AE70" s="153"/>
      <c r="AF70" s="153"/>
      <c r="AG70" s="153" t="s">
        <v>112</v>
      </c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">
      <c r="A71" s="160"/>
      <c r="B71" s="161"/>
      <c r="C71" s="197" t="s">
        <v>195</v>
      </c>
      <c r="D71" s="165"/>
      <c r="E71" s="166">
        <v>13.5</v>
      </c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53"/>
      <c r="Y71" s="153"/>
      <c r="Z71" s="153"/>
      <c r="AA71" s="153"/>
      <c r="AB71" s="153"/>
      <c r="AC71" s="153"/>
      <c r="AD71" s="153"/>
      <c r="AE71" s="153"/>
      <c r="AF71" s="153"/>
      <c r="AG71" s="153" t="s">
        <v>116</v>
      </c>
      <c r="AH71" s="153">
        <v>0</v>
      </c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">
      <c r="A72" s="160"/>
      <c r="B72" s="161"/>
      <c r="C72" s="200" t="s">
        <v>196</v>
      </c>
      <c r="D72" s="169"/>
      <c r="E72" s="170">
        <v>13.5</v>
      </c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53"/>
      <c r="Y72" s="153"/>
      <c r="Z72" s="153"/>
      <c r="AA72" s="153"/>
      <c r="AB72" s="153"/>
      <c r="AC72" s="153"/>
      <c r="AD72" s="153"/>
      <c r="AE72" s="153"/>
      <c r="AF72" s="153"/>
      <c r="AG72" s="153" t="s">
        <v>116</v>
      </c>
      <c r="AH72" s="153">
        <v>1</v>
      </c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60"/>
      <c r="B73" s="161"/>
      <c r="C73" s="197" t="s">
        <v>197</v>
      </c>
      <c r="D73" s="165"/>
      <c r="E73" s="166">
        <v>16.170800000000003</v>
      </c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53"/>
      <c r="Y73" s="153"/>
      <c r="Z73" s="153"/>
      <c r="AA73" s="153"/>
      <c r="AB73" s="153"/>
      <c r="AC73" s="153"/>
      <c r="AD73" s="153"/>
      <c r="AE73" s="153"/>
      <c r="AF73" s="153"/>
      <c r="AG73" s="153" t="s">
        <v>116</v>
      </c>
      <c r="AH73" s="153">
        <v>0</v>
      </c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60"/>
      <c r="B74" s="161"/>
      <c r="C74" s="197" t="s">
        <v>117</v>
      </c>
      <c r="D74" s="165"/>
      <c r="E74" s="166">
        <v>1.3540000000000001</v>
      </c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53"/>
      <c r="Y74" s="153"/>
      <c r="Z74" s="153"/>
      <c r="AA74" s="153"/>
      <c r="AB74" s="153"/>
      <c r="AC74" s="153"/>
      <c r="AD74" s="153"/>
      <c r="AE74" s="153"/>
      <c r="AF74" s="153"/>
      <c r="AG74" s="153" t="s">
        <v>116</v>
      </c>
      <c r="AH74" s="153">
        <v>0</v>
      </c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">
      <c r="A75" s="160"/>
      <c r="B75" s="161"/>
      <c r="C75" s="197" t="s">
        <v>198</v>
      </c>
      <c r="D75" s="165"/>
      <c r="E75" s="166">
        <v>14.49</v>
      </c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53"/>
      <c r="Y75" s="153"/>
      <c r="Z75" s="153"/>
      <c r="AA75" s="153"/>
      <c r="AB75" s="153"/>
      <c r="AC75" s="153"/>
      <c r="AD75" s="153"/>
      <c r="AE75" s="153"/>
      <c r="AF75" s="153"/>
      <c r="AG75" s="153" t="s">
        <v>116</v>
      </c>
      <c r="AH75" s="153">
        <v>0</v>
      </c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 x14ac:dyDescent="0.2">
      <c r="A76" s="160"/>
      <c r="B76" s="161"/>
      <c r="C76" s="197" t="s">
        <v>199</v>
      </c>
      <c r="D76" s="165"/>
      <c r="E76" s="166">
        <v>16.307200000000002</v>
      </c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53"/>
      <c r="Y76" s="153"/>
      <c r="Z76" s="153"/>
      <c r="AA76" s="153"/>
      <c r="AB76" s="153"/>
      <c r="AC76" s="153"/>
      <c r="AD76" s="153"/>
      <c r="AE76" s="153"/>
      <c r="AF76" s="153"/>
      <c r="AG76" s="153" t="s">
        <v>116</v>
      </c>
      <c r="AH76" s="153">
        <v>0</v>
      </c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">
      <c r="A77" s="178">
        <v>20</v>
      </c>
      <c r="B77" s="179" t="s">
        <v>200</v>
      </c>
      <c r="C77" s="196" t="s">
        <v>201</v>
      </c>
      <c r="D77" s="180" t="s">
        <v>109</v>
      </c>
      <c r="E77" s="181">
        <v>31.515000000000001</v>
      </c>
      <c r="F77" s="182"/>
      <c r="G77" s="183">
        <f>ROUND(E77*F77,2)</f>
        <v>0</v>
      </c>
      <c r="H77" s="182"/>
      <c r="I77" s="183">
        <f>ROUND(E77*H77,2)</f>
        <v>0</v>
      </c>
      <c r="J77" s="182"/>
      <c r="K77" s="183">
        <f>ROUND(E77*J77,2)</f>
        <v>0</v>
      </c>
      <c r="L77" s="183">
        <v>21</v>
      </c>
      <c r="M77" s="183">
        <f>G77*(1+L77/100)</f>
        <v>0</v>
      </c>
      <c r="N77" s="183">
        <v>0.25336000000000003</v>
      </c>
      <c r="O77" s="183">
        <f>ROUND(E77*N77,2)</f>
        <v>7.98</v>
      </c>
      <c r="P77" s="183">
        <v>0</v>
      </c>
      <c r="Q77" s="183">
        <f>ROUND(E77*P77,2)</f>
        <v>0</v>
      </c>
      <c r="R77" s="183" t="s">
        <v>110</v>
      </c>
      <c r="S77" s="183" t="s">
        <v>111</v>
      </c>
      <c r="T77" s="184" t="s">
        <v>111</v>
      </c>
      <c r="U77" s="163">
        <v>0.14200000000000002</v>
      </c>
      <c r="V77" s="163">
        <f>ROUND(E77*U77,2)</f>
        <v>4.4800000000000004</v>
      </c>
      <c r="W77" s="163"/>
      <c r="X77" s="153"/>
      <c r="Y77" s="153"/>
      <c r="Z77" s="153"/>
      <c r="AA77" s="153"/>
      <c r="AB77" s="153"/>
      <c r="AC77" s="153"/>
      <c r="AD77" s="153"/>
      <c r="AE77" s="153"/>
      <c r="AF77" s="153"/>
      <c r="AG77" s="153" t="s">
        <v>112</v>
      </c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">
      <c r="A78" s="160"/>
      <c r="B78" s="161"/>
      <c r="C78" s="197" t="s">
        <v>202</v>
      </c>
      <c r="D78" s="165"/>
      <c r="E78" s="166">
        <v>0.96000000000000008</v>
      </c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53"/>
      <c r="Y78" s="153"/>
      <c r="Z78" s="153"/>
      <c r="AA78" s="153"/>
      <c r="AB78" s="153"/>
      <c r="AC78" s="153"/>
      <c r="AD78" s="153"/>
      <c r="AE78" s="153"/>
      <c r="AF78" s="153"/>
      <c r="AG78" s="153" t="s">
        <v>116</v>
      </c>
      <c r="AH78" s="153">
        <v>0</v>
      </c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 x14ac:dyDescent="0.2">
      <c r="A79" s="160"/>
      <c r="B79" s="161"/>
      <c r="C79" s="197" t="s">
        <v>203</v>
      </c>
      <c r="D79" s="165"/>
      <c r="E79" s="166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53"/>
      <c r="Y79" s="153"/>
      <c r="Z79" s="153"/>
      <c r="AA79" s="153"/>
      <c r="AB79" s="153"/>
      <c r="AC79" s="153"/>
      <c r="AD79" s="153"/>
      <c r="AE79" s="153"/>
      <c r="AF79" s="153"/>
      <c r="AG79" s="153" t="s">
        <v>116</v>
      </c>
      <c r="AH79" s="153">
        <v>0</v>
      </c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outlineLevel="1" x14ac:dyDescent="0.2">
      <c r="A80" s="160"/>
      <c r="B80" s="161"/>
      <c r="C80" s="197" t="s">
        <v>204</v>
      </c>
      <c r="D80" s="165"/>
      <c r="E80" s="166">
        <v>10.340000000000002</v>
      </c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53"/>
      <c r="Y80" s="153"/>
      <c r="Z80" s="153"/>
      <c r="AA80" s="153"/>
      <c r="AB80" s="153"/>
      <c r="AC80" s="153"/>
      <c r="AD80" s="153"/>
      <c r="AE80" s="153"/>
      <c r="AF80" s="153"/>
      <c r="AG80" s="153" t="s">
        <v>116</v>
      </c>
      <c r="AH80" s="153">
        <v>0</v>
      </c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60"/>
      <c r="B81" s="161"/>
      <c r="C81" s="197" t="s">
        <v>205</v>
      </c>
      <c r="D81" s="165"/>
      <c r="E81" s="166">
        <v>20.215000000000003</v>
      </c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53"/>
      <c r="Y81" s="153"/>
      <c r="Z81" s="153"/>
      <c r="AA81" s="153"/>
      <c r="AB81" s="153"/>
      <c r="AC81" s="153"/>
      <c r="AD81" s="153"/>
      <c r="AE81" s="153"/>
      <c r="AF81" s="153"/>
      <c r="AG81" s="153" t="s">
        <v>116</v>
      </c>
      <c r="AH81" s="153">
        <v>0</v>
      </c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">
      <c r="A82" s="178">
        <v>21</v>
      </c>
      <c r="B82" s="179" t="s">
        <v>206</v>
      </c>
      <c r="C82" s="196" t="s">
        <v>207</v>
      </c>
      <c r="D82" s="180" t="s">
        <v>109</v>
      </c>
      <c r="E82" s="181">
        <v>61.822000000000003</v>
      </c>
      <c r="F82" s="182"/>
      <c r="G82" s="183">
        <f>ROUND(E82*F82,2)</f>
        <v>0</v>
      </c>
      <c r="H82" s="182"/>
      <c r="I82" s="183">
        <f>ROUND(E82*H82,2)</f>
        <v>0</v>
      </c>
      <c r="J82" s="182"/>
      <c r="K82" s="183">
        <f>ROUND(E82*J82,2)</f>
        <v>0</v>
      </c>
      <c r="L82" s="183">
        <v>21</v>
      </c>
      <c r="M82" s="183">
        <f>G82*(1+L82/100)</f>
        <v>0</v>
      </c>
      <c r="N82" s="183">
        <v>7.3900000000000007E-2</v>
      </c>
      <c r="O82" s="183">
        <f>ROUND(E82*N82,2)</f>
        <v>4.57</v>
      </c>
      <c r="P82" s="183">
        <v>0</v>
      </c>
      <c r="Q82" s="183">
        <f>ROUND(E82*P82,2)</f>
        <v>0</v>
      </c>
      <c r="R82" s="183" t="s">
        <v>110</v>
      </c>
      <c r="S82" s="183" t="s">
        <v>111</v>
      </c>
      <c r="T82" s="184" t="s">
        <v>111</v>
      </c>
      <c r="U82" s="163">
        <v>0.45200000000000001</v>
      </c>
      <c r="V82" s="163">
        <f>ROUND(E82*U82,2)</f>
        <v>27.94</v>
      </c>
      <c r="W82" s="163"/>
      <c r="X82" s="153"/>
      <c r="Y82" s="153"/>
      <c r="Z82" s="153"/>
      <c r="AA82" s="153"/>
      <c r="AB82" s="153"/>
      <c r="AC82" s="153"/>
      <c r="AD82" s="153"/>
      <c r="AE82" s="153"/>
      <c r="AF82" s="153"/>
      <c r="AG82" s="153" t="s">
        <v>112</v>
      </c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ht="22.5" outlineLevel="1" x14ac:dyDescent="0.2">
      <c r="A83" s="160"/>
      <c r="B83" s="161"/>
      <c r="C83" s="255" t="s">
        <v>208</v>
      </c>
      <c r="D83" s="256"/>
      <c r="E83" s="256"/>
      <c r="F83" s="256"/>
      <c r="G83" s="256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53"/>
      <c r="Y83" s="153"/>
      <c r="Z83" s="153"/>
      <c r="AA83" s="153"/>
      <c r="AB83" s="153"/>
      <c r="AC83" s="153"/>
      <c r="AD83" s="153"/>
      <c r="AE83" s="153"/>
      <c r="AF83" s="153"/>
      <c r="AG83" s="153" t="s">
        <v>114</v>
      </c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92" t="str">
        <f>C83</f>
        <v>s provedením lože z kameniva drceného, s vyplněním spár, s dvojitým hutněním a se smetením přebytečného materiálu na krajnici. S dodáním hmot pro lože a výplň spár.</v>
      </c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60"/>
      <c r="B84" s="161"/>
      <c r="C84" s="197" t="s">
        <v>195</v>
      </c>
      <c r="D84" s="165"/>
      <c r="E84" s="166">
        <v>13.5</v>
      </c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53"/>
      <c r="Y84" s="153"/>
      <c r="Z84" s="153"/>
      <c r="AA84" s="153"/>
      <c r="AB84" s="153"/>
      <c r="AC84" s="153"/>
      <c r="AD84" s="153"/>
      <c r="AE84" s="153"/>
      <c r="AF84" s="153"/>
      <c r="AG84" s="153" t="s">
        <v>116</v>
      </c>
      <c r="AH84" s="153">
        <v>0</v>
      </c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outlineLevel="1" x14ac:dyDescent="0.2">
      <c r="A85" s="160"/>
      <c r="B85" s="161"/>
      <c r="C85" s="200" t="s">
        <v>196</v>
      </c>
      <c r="D85" s="169"/>
      <c r="E85" s="170">
        <v>13.5</v>
      </c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53"/>
      <c r="Y85" s="153"/>
      <c r="Z85" s="153"/>
      <c r="AA85" s="153"/>
      <c r="AB85" s="153"/>
      <c r="AC85" s="153"/>
      <c r="AD85" s="153"/>
      <c r="AE85" s="153"/>
      <c r="AF85" s="153"/>
      <c r="AG85" s="153" t="s">
        <v>116</v>
      </c>
      <c r="AH85" s="153">
        <v>1</v>
      </c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">
      <c r="A86" s="160"/>
      <c r="B86" s="161"/>
      <c r="C86" s="197" t="s">
        <v>197</v>
      </c>
      <c r="D86" s="165"/>
      <c r="E86" s="166">
        <v>16.170800000000003</v>
      </c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53"/>
      <c r="Y86" s="153"/>
      <c r="Z86" s="153"/>
      <c r="AA86" s="153"/>
      <c r="AB86" s="153"/>
      <c r="AC86" s="153"/>
      <c r="AD86" s="153"/>
      <c r="AE86" s="153"/>
      <c r="AF86" s="153"/>
      <c r="AG86" s="153" t="s">
        <v>116</v>
      </c>
      <c r="AH86" s="153">
        <v>0</v>
      </c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60"/>
      <c r="B87" s="161"/>
      <c r="C87" s="197" t="s">
        <v>117</v>
      </c>
      <c r="D87" s="165"/>
      <c r="E87" s="166">
        <v>1.3540000000000001</v>
      </c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53"/>
      <c r="Y87" s="153"/>
      <c r="Z87" s="153"/>
      <c r="AA87" s="153"/>
      <c r="AB87" s="153"/>
      <c r="AC87" s="153"/>
      <c r="AD87" s="153"/>
      <c r="AE87" s="153"/>
      <c r="AF87" s="153"/>
      <c r="AG87" s="153" t="s">
        <v>116</v>
      </c>
      <c r="AH87" s="153">
        <v>0</v>
      </c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60"/>
      <c r="B88" s="161"/>
      <c r="C88" s="197" t="s">
        <v>198</v>
      </c>
      <c r="D88" s="165"/>
      <c r="E88" s="166">
        <v>14.49</v>
      </c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53"/>
      <c r="Y88" s="153"/>
      <c r="Z88" s="153"/>
      <c r="AA88" s="153"/>
      <c r="AB88" s="153"/>
      <c r="AC88" s="153"/>
      <c r="AD88" s="153"/>
      <c r="AE88" s="153"/>
      <c r="AF88" s="153"/>
      <c r="AG88" s="153" t="s">
        <v>116</v>
      </c>
      <c r="AH88" s="153">
        <v>0</v>
      </c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60"/>
      <c r="B89" s="161"/>
      <c r="C89" s="197" t="s">
        <v>199</v>
      </c>
      <c r="D89" s="165"/>
      <c r="E89" s="166">
        <v>16.307200000000002</v>
      </c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53"/>
      <c r="Y89" s="153"/>
      <c r="Z89" s="153"/>
      <c r="AA89" s="153"/>
      <c r="AB89" s="153"/>
      <c r="AC89" s="153"/>
      <c r="AD89" s="153"/>
      <c r="AE89" s="153"/>
      <c r="AF89" s="153"/>
      <c r="AG89" s="153" t="s">
        <v>116</v>
      </c>
      <c r="AH89" s="153">
        <v>0</v>
      </c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ht="22.5" outlineLevel="1" x14ac:dyDescent="0.2">
      <c r="A90" s="178">
        <v>22</v>
      </c>
      <c r="B90" s="179" t="s">
        <v>209</v>
      </c>
      <c r="C90" s="196" t="s">
        <v>210</v>
      </c>
      <c r="D90" s="180" t="s">
        <v>109</v>
      </c>
      <c r="E90" s="181">
        <v>49.316400000000002</v>
      </c>
      <c r="F90" s="182"/>
      <c r="G90" s="183">
        <f>ROUND(E90*F90,2)</f>
        <v>0</v>
      </c>
      <c r="H90" s="182"/>
      <c r="I90" s="183">
        <f>ROUND(E90*H90,2)</f>
        <v>0</v>
      </c>
      <c r="J90" s="182"/>
      <c r="K90" s="183">
        <f>ROUND(E90*J90,2)</f>
        <v>0</v>
      </c>
      <c r="L90" s="183">
        <v>21</v>
      </c>
      <c r="M90" s="183">
        <f>G90*(1+L90/100)</f>
        <v>0</v>
      </c>
      <c r="N90" s="183">
        <v>0.129</v>
      </c>
      <c r="O90" s="183">
        <f>ROUND(E90*N90,2)</f>
        <v>6.36</v>
      </c>
      <c r="P90" s="183">
        <v>0</v>
      </c>
      <c r="Q90" s="183">
        <f>ROUND(E90*P90,2)</f>
        <v>0</v>
      </c>
      <c r="R90" s="183" t="s">
        <v>189</v>
      </c>
      <c r="S90" s="183" t="s">
        <v>111</v>
      </c>
      <c r="T90" s="184" t="s">
        <v>111</v>
      </c>
      <c r="U90" s="163">
        <v>0</v>
      </c>
      <c r="V90" s="163">
        <f>ROUND(E90*U90,2)</f>
        <v>0</v>
      </c>
      <c r="W90" s="163"/>
      <c r="X90" s="153"/>
      <c r="Y90" s="153"/>
      <c r="Z90" s="153"/>
      <c r="AA90" s="153"/>
      <c r="AB90" s="153"/>
      <c r="AC90" s="153"/>
      <c r="AD90" s="153"/>
      <c r="AE90" s="153"/>
      <c r="AF90" s="153"/>
      <c r="AG90" s="153" t="s">
        <v>190</v>
      </c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outlineLevel="1" x14ac:dyDescent="0.2">
      <c r="A91" s="160"/>
      <c r="B91" s="161"/>
      <c r="C91" s="197" t="s">
        <v>197</v>
      </c>
      <c r="D91" s="165"/>
      <c r="E91" s="166">
        <v>16.170800000000003</v>
      </c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53"/>
      <c r="Y91" s="153"/>
      <c r="Z91" s="153"/>
      <c r="AA91" s="153"/>
      <c r="AB91" s="153"/>
      <c r="AC91" s="153"/>
      <c r="AD91" s="153"/>
      <c r="AE91" s="153"/>
      <c r="AF91" s="153"/>
      <c r="AG91" s="153" t="s">
        <v>116</v>
      </c>
      <c r="AH91" s="153">
        <v>0</v>
      </c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">
      <c r="A92" s="160"/>
      <c r="B92" s="161"/>
      <c r="C92" s="197" t="s">
        <v>198</v>
      </c>
      <c r="D92" s="165"/>
      <c r="E92" s="166">
        <v>14.49</v>
      </c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53"/>
      <c r="Y92" s="153"/>
      <c r="Z92" s="153"/>
      <c r="AA92" s="153"/>
      <c r="AB92" s="153"/>
      <c r="AC92" s="153"/>
      <c r="AD92" s="153"/>
      <c r="AE92" s="153"/>
      <c r="AF92" s="153"/>
      <c r="AG92" s="153" t="s">
        <v>116</v>
      </c>
      <c r="AH92" s="153">
        <v>0</v>
      </c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outlineLevel="1" x14ac:dyDescent="0.2">
      <c r="A93" s="160"/>
      <c r="B93" s="161"/>
      <c r="C93" s="197" t="s">
        <v>199</v>
      </c>
      <c r="D93" s="165"/>
      <c r="E93" s="166">
        <v>16.307200000000002</v>
      </c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53"/>
      <c r="Y93" s="153"/>
      <c r="Z93" s="153"/>
      <c r="AA93" s="153"/>
      <c r="AB93" s="153"/>
      <c r="AC93" s="153"/>
      <c r="AD93" s="153"/>
      <c r="AE93" s="153"/>
      <c r="AF93" s="153"/>
      <c r="AG93" s="153" t="s">
        <v>116</v>
      </c>
      <c r="AH93" s="153">
        <v>0</v>
      </c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60"/>
      <c r="B94" s="161"/>
      <c r="C94" s="199" t="s">
        <v>211</v>
      </c>
      <c r="D94" s="167"/>
      <c r="E94" s="168">
        <v>2.3484000000000003</v>
      </c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53"/>
      <c r="Y94" s="153"/>
      <c r="Z94" s="153"/>
      <c r="AA94" s="153"/>
      <c r="AB94" s="153"/>
      <c r="AC94" s="153"/>
      <c r="AD94" s="153"/>
      <c r="AE94" s="153"/>
      <c r="AF94" s="153"/>
      <c r="AG94" s="153" t="s">
        <v>116</v>
      </c>
      <c r="AH94" s="153">
        <v>4</v>
      </c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outlineLevel="1" x14ac:dyDescent="0.2">
      <c r="A95" s="160"/>
      <c r="B95" s="161"/>
      <c r="C95" s="199" t="s">
        <v>167</v>
      </c>
      <c r="D95" s="167"/>
      <c r="E95" s="168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53"/>
      <c r="Y95" s="153"/>
      <c r="Z95" s="153"/>
      <c r="AA95" s="153"/>
      <c r="AB95" s="153"/>
      <c r="AC95" s="153"/>
      <c r="AD95" s="153"/>
      <c r="AE95" s="153"/>
      <c r="AF95" s="153"/>
      <c r="AG95" s="153" t="s">
        <v>116</v>
      </c>
      <c r="AH95" s="153">
        <v>4</v>
      </c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ht="22.5" outlineLevel="1" x14ac:dyDescent="0.2">
      <c r="A96" s="178">
        <v>23</v>
      </c>
      <c r="B96" s="179" t="s">
        <v>212</v>
      </c>
      <c r="C96" s="196" t="s">
        <v>213</v>
      </c>
      <c r="D96" s="180" t="s">
        <v>109</v>
      </c>
      <c r="E96" s="181">
        <v>1.4894000000000001</v>
      </c>
      <c r="F96" s="182"/>
      <c r="G96" s="183">
        <f>ROUND(E96*F96,2)</f>
        <v>0</v>
      </c>
      <c r="H96" s="182"/>
      <c r="I96" s="183">
        <f>ROUND(E96*H96,2)</f>
        <v>0</v>
      </c>
      <c r="J96" s="182"/>
      <c r="K96" s="183">
        <f>ROUND(E96*J96,2)</f>
        <v>0</v>
      </c>
      <c r="L96" s="183">
        <v>21</v>
      </c>
      <c r="M96" s="183">
        <f>G96*(1+L96/100)</f>
        <v>0</v>
      </c>
      <c r="N96" s="183">
        <v>0.129</v>
      </c>
      <c r="O96" s="183">
        <f>ROUND(E96*N96,2)</f>
        <v>0.19</v>
      </c>
      <c r="P96" s="183">
        <v>0</v>
      </c>
      <c r="Q96" s="183">
        <f>ROUND(E96*P96,2)</f>
        <v>0</v>
      </c>
      <c r="R96" s="183" t="s">
        <v>189</v>
      </c>
      <c r="S96" s="183" t="s">
        <v>111</v>
      </c>
      <c r="T96" s="184" t="s">
        <v>111</v>
      </c>
      <c r="U96" s="163">
        <v>0</v>
      </c>
      <c r="V96" s="163">
        <f>ROUND(E96*U96,2)</f>
        <v>0</v>
      </c>
      <c r="W96" s="163"/>
      <c r="X96" s="153"/>
      <c r="Y96" s="153"/>
      <c r="Z96" s="153"/>
      <c r="AA96" s="153"/>
      <c r="AB96" s="153"/>
      <c r="AC96" s="153"/>
      <c r="AD96" s="153"/>
      <c r="AE96" s="153"/>
      <c r="AF96" s="153"/>
      <c r="AG96" s="153" t="s">
        <v>190</v>
      </c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 x14ac:dyDescent="0.2">
      <c r="A97" s="160"/>
      <c r="B97" s="161"/>
      <c r="C97" s="197" t="s">
        <v>117</v>
      </c>
      <c r="D97" s="165"/>
      <c r="E97" s="166">
        <v>1.3540000000000001</v>
      </c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53"/>
      <c r="Y97" s="153"/>
      <c r="Z97" s="153"/>
      <c r="AA97" s="153"/>
      <c r="AB97" s="153"/>
      <c r="AC97" s="153"/>
      <c r="AD97" s="153"/>
      <c r="AE97" s="153"/>
      <c r="AF97" s="153"/>
      <c r="AG97" s="153" t="s">
        <v>116</v>
      </c>
      <c r="AH97" s="153">
        <v>0</v>
      </c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">
      <c r="A98" s="160"/>
      <c r="B98" s="161"/>
      <c r="C98" s="199" t="s">
        <v>214</v>
      </c>
      <c r="D98" s="167"/>
      <c r="E98" s="168">
        <v>0.13540000000000002</v>
      </c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53"/>
      <c r="Y98" s="153"/>
      <c r="Z98" s="153"/>
      <c r="AA98" s="153"/>
      <c r="AB98" s="153"/>
      <c r="AC98" s="153"/>
      <c r="AD98" s="153"/>
      <c r="AE98" s="153"/>
      <c r="AF98" s="153"/>
      <c r="AG98" s="153" t="s">
        <v>116</v>
      </c>
      <c r="AH98" s="153">
        <v>4</v>
      </c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outlineLevel="1" x14ac:dyDescent="0.2">
      <c r="A99" s="160"/>
      <c r="B99" s="161"/>
      <c r="C99" s="199" t="s">
        <v>167</v>
      </c>
      <c r="D99" s="167"/>
      <c r="E99" s="168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53"/>
      <c r="Y99" s="153"/>
      <c r="Z99" s="153"/>
      <c r="AA99" s="153"/>
      <c r="AB99" s="153"/>
      <c r="AC99" s="153"/>
      <c r="AD99" s="153"/>
      <c r="AE99" s="153"/>
      <c r="AF99" s="153"/>
      <c r="AG99" s="153" t="s">
        <v>116</v>
      </c>
      <c r="AH99" s="153">
        <v>4</v>
      </c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x14ac:dyDescent="0.2">
      <c r="A100" s="172" t="s">
        <v>105</v>
      </c>
      <c r="B100" s="173" t="s">
        <v>65</v>
      </c>
      <c r="C100" s="195" t="s">
        <v>66</v>
      </c>
      <c r="D100" s="174"/>
      <c r="E100" s="175"/>
      <c r="F100" s="176"/>
      <c r="G100" s="176">
        <f>SUMIF(AG101:AG104,"&lt;&gt;NOR",G101:G104)</f>
        <v>0</v>
      </c>
      <c r="H100" s="176"/>
      <c r="I100" s="176">
        <f>SUM(I101:I104)</f>
        <v>0</v>
      </c>
      <c r="J100" s="176"/>
      <c r="K100" s="176">
        <f>SUM(K101:K104)</f>
        <v>0</v>
      </c>
      <c r="L100" s="176"/>
      <c r="M100" s="176">
        <f>SUM(M101:M104)</f>
        <v>0</v>
      </c>
      <c r="N100" s="176"/>
      <c r="O100" s="176">
        <f>SUM(O101:O104)</f>
        <v>0</v>
      </c>
      <c r="P100" s="176"/>
      <c r="Q100" s="176">
        <f>SUM(Q101:Q104)</f>
        <v>0</v>
      </c>
      <c r="R100" s="176"/>
      <c r="S100" s="176"/>
      <c r="T100" s="177"/>
      <c r="U100" s="171"/>
      <c r="V100" s="171">
        <f>SUM(V101:V104)</f>
        <v>0</v>
      </c>
      <c r="W100" s="171"/>
      <c r="AG100" t="s">
        <v>106</v>
      </c>
    </row>
    <row r="101" spans="1:60" outlineLevel="1" x14ac:dyDescent="0.2">
      <c r="A101" s="185">
        <v>24</v>
      </c>
      <c r="B101" s="186" t="s">
        <v>215</v>
      </c>
      <c r="C101" s="198" t="s">
        <v>216</v>
      </c>
      <c r="D101" s="187" t="s">
        <v>186</v>
      </c>
      <c r="E101" s="188">
        <v>5</v>
      </c>
      <c r="F101" s="189"/>
      <c r="G101" s="190">
        <f>ROUND(E101*F101,2)</f>
        <v>0</v>
      </c>
      <c r="H101" s="189"/>
      <c r="I101" s="190">
        <f>ROUND(E101*H101,2)</f>
        <v>0</v>
      </c>
      <c r="J101" s="189"/>
      <c r="K101" s="190">
        <f>ROUND(E101*J101,2)</f>
        <v>0</v>
      </c>
      <c r="L101" s="190">
        <v>21</v>
      </c>
      <c r="M101" s="190">
        <f>G101*(1+L101/100)</f>
        <v>0</v>
      </c>
      <c r="N101" s="190">
        <v>0</v>
      </c>
      <c r="O101" s="190">
        <f>ROUND(E101*N101,2)</f>
        <v>0</v>
      </c>
      <c r="P101" s="190">
        <v>0</v>
      </c>
      <c r="Q101" s="190">
        <f>ROUND(E101*P101,2)</f>
        <v>0</v>
      </c>
      <c r="R101" s="190"/>
      <c r="S101" s="190" t="s">
        <v>217</v>
      </c>
      <c r="T101" s="191" t="s">
        <v>218</v>
      </c>
      <c r="U101" s="163">
        <v>0</v>
      </c>
      <c r="V101" s="163">
        <f>ROUND(E101*U101,2)</f>
        <v>0</v>
      </c>
      <c r="W101" s="16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 t="s">
        <v>112</v>
      </c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outlineLevel="1" x14ac:dyDescent="0.2">
      <c r="A102" s="178">
        <v>25</v>
      </c>
      <c r="B102" s="179" t="s">
        <v>219</v>
      </c>
      <c r="C102" s="196" t="s">
        <v>220</v>
      </c>
      <c r="D102" s="180" t="s">
        <v>221</v>
      </c>
      <c r="E102" s="181">
        <v>17</v>
      </c>
      <c r="F102" s="182"/>
      <c r="G102" s="183">
        <f>ROUND(E102*F102,2)</f>
        <v>0</v>
      </c>
      <c r="H102" s="182"/>
      <c r="I102" s="183">
        <f>ROUND(E102*H102,2)</f>
        <v>0</v>
      </c>
      <c r="J102" s="182"/>
      <c r="K102" s="183">
        <f>ROUND(E102*J102,2)</f>
        <v>0</v>
      </c>
      <c r="L102" s="183">
        <v>21</v>
      </c>
      <c r="M102" s="183">
        <f>G102*(1+L102/100)</f>
        <v>0</v>
      </c>
      <c r="N102" s="183">
        <v>0</v>
      </c>
      <c r="O102" s="183">
        <f>ROUND(E102*N102,2)</f>
        <v>0</v>
      </c>
      <c r="P102" s="183">
        <v>0</v>
      </c>
      <c r="Q102" s="183">
        <f>ROUND(E102*P102,2)</f>
        <v>0</v>
      </c>
      <c r="R102" s="183"/>
      <c r="S102" s="183" t="s">
        <v>217</v>
      </c>
      <c r="T102" s="184" t="s">
        <v>218</v>
      </c>
      <c r="U102" s="163">
        <v>0</v>
      </c>
      <c r="V102" s="163">
        <f>ROUND(E102*U102,2)</f>
        <v>0</v>
      </c>
      <c r="W102" s="16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 t="s">
        <v>112</v>
      </c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outlineLevel="1" x14ac:dyDescent="0.2">
      <c r="A103" s="160"/>
      <c r="B103" s="161"/>
      <c r="C103" s="197" t="s">
        <v>222</v>
      </c>
      <c r="D103" s="165"/>
      <c r="E103" s="166">
        <v>14</v>
      </c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 t="s">
        <v>116</v>
      </c>
      <c r="AH103" s="153">
        <v>0</v>
      </c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outlineLevel="1" x14ac:dyDescent="0.2">
      <c r="A104" s="160"/>
      <c r="B104" s="161"/>
      <c r="C104" s="197" t="s">
        <v>223</v>
      </c>
      <c r="D104" s="165"/>
      <c r="E104" s="166">
        <v>3</v>
      </c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 t="s">
        <v>116</v>
      </c>
      <c r="AH104" s="153">
        <v>0</v>
      </c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x14ac:dyDescent="0.2">
      <c r="A105" s="172" t="s">
        <v>105</v>
      </c>
      <c r="B105" s="173" t="s">
        <v>67</v>
      </c>
      <c r="C105" s="195" t="s">
        <v>68</v>
      </c>
      <c r="D105" s="174"/>
      <c r="E105" s="175"/>
      <c r="F105" s="176"/>
      <c r="G105" s="176">
        <f>SUMIF(AG106:AG112,"&lt;&gt;NOR",G106:G112)</f>
        <v>0</v>
      </c>
      <c r="H105" s="176"/>
      <c r="I105" s="176">
        <f>SUM(I106:I112)</f>
        <v>0</v>
      </c>
      <c r="J105" s="176"/>
      <c r="K105" s="176">
        <f>SUM(K106:K112)</f>
        <v>0</v>
      </c>
      <c r="L105" s="176"/>
      <c r="M105" s="176">
        <f>SUM(M106:M112)</f>
        <v>0</v>
      </c>
      <c r="N105" s="176"/>
      <c r="O105" s="176">
        <f>SUM(O106:O112)</f>
        <v>5.87</v>
      </c>
      <c r="P105" s="176"/>
      <c r="Q105" s="176">
        <f>SUM(Q106:Q112)</f>
        <v>0</v>
      </c>
      <c r="R105" s="176"/>
      <c r="S105" s="176"/>
      <c r="T105" s="177"/>
      <c r="U105" s="171"/>
      <c r="V105" s="171">
        <f>SUM(V106:V112)</f>
        <v>4.95</v>
      </c>
      <c r="W105" s="171"/>
      <c r="AG105" t="s">
        <v>106</v>
      </c>
    </row>
    <row r="106" spans="1:60" ht="22.5" outlineLevel="1" x14ac:dyDescent="0.2">
      <c r="A106" s="178">
        <v>26</v>
      </c>
      <c r="B106" s="179" t="s">
        <v>224</v>
      </c>
      <c r="C106" s="196" t="s">
        <v>225</v>
      </c>
      <c r="D106" s="180" t="s">
        <v>226</v>
      </c>
      <c r="E106" s="181">
        <v>30.585000000000001</v>
      </c>
      <c r="F106" s="182"/>
      <c r="G106" s="183">
        <f>ROUND(E106*F106,2)</f>
        <v>0</v>
      </c>
      <c r="H106" s="182"/>
      <c r="I106" s="183">
        <f>ROUND(E106*H106,2)</f>
        <v>0</v>
      </c>
      <c r="J106" s="182"/>
      <c r="K106" s="183">
        <f>ROUND(E106*J106,2)</f>
        <v>0</v>
      </c>
      <c r="L106" s="183">
        <v>21</v>
      </c>
      <c r="M106" s="183">
        <f>G106*(1+L106/100)</f>
        <v>0</v>
      </c>
      <c r="N106" s="183">
        <v>0.19189000000000001</v>
      </c>
      <c r="O106" s="183">
        <f>ROUND(E106*N106,2)</f>
        <v>5.87</v>
      </c>
      <c r="P106" s="183">
        <v>0</v>
      </c>
      <c r="Q106" s="183">
        <f>ROUND(E106*P106,2)</f>
        <v>0</v>
      </c>
      <c r="R106" s="183" t="s">
        <v>110</v>
      </c>
      <c r="S106" s="183" t="s">
        <v>111</v>
      </c>
      <c r="T106" s="184" t="s">
        <v>111</v>
      </c>
      <c r="U106" s="163">
        <v>0.16200000000000001</v>
      </c>
      <c r="V106" s="163">
        <f>ROUND(E106*U106,2)</f>
        <v>4.95</v>
      </c>
      <c r="W106" s="163"/>
      <c r="X106" s="153"/>
      <c r="Y106" s="153"/>
      <c r="Z106" s="153"/>
      <c r="AA106" s="153"/>
      <c r="AB106" s="153"/>
      <c r="AC106" s="153"/>
      <c r="AD106" s="153"/>
      <c r="AE106" s="153"/>
      <c r="AF106" s="153"/>
      <c r="AG106" s="153" t="s">
        <v>112</v>
      </c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outlineLevel="1" x14ac:dyDescent="0.2">
      <c r="A107" s="160"/>
      <c r="B107" s="161"/>
      <c r="C107" s="255" t="s">
        <v>227</v>
      </c>
      <c r="D107" s="256"/>
      <c r="E107" s="256"/>
      <c r="F107" s="256"/>
      <c r="G107" s="256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 t="s">
        <v>114</v>
      </c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outlineLevel="1" x14ac:dyDescent="0.2">
      <c r="A108" s="160"/>
      <c r="B108" s="161"/>
      <c r="C108" s="197" t="s">
        <v>228</v>
      </c>
      <c r="D108" s="165"/>
      <c r="E108" s="166">
        <v>10.370000000000001</v>
      </c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53"/>
      <c r="Y108" s="153"/>
      <c r="Z108" s="153"/>
      <c r="AA108" s="153"/>
      <c r="AB108" s="153"/>
      <c r="AC108" s="153"/>
      <c r="AD108" s="153"/>
      <c r="AE108" s="153"/>
      <c r="AF108" s="153"/>
      <c r="AG108" s="153" t="s">
        <v>116</v>
      </c>
      <c r="AH108" s="153">
        <v>0</v>
      </c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outlineLevel="1" x14ac:dyDescent="0.2">
      <c r="A109" s="160"/>
      <c r="B109" s="161"/>
      <c r="C109" s="197" t="s">
        <v>205</v>
      </c>
      <c r="D109" s="165"/>
      <c r="E109" s="166">
        <v>20.215000000000003</v>
      </c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3" t="s">
        <v>116</v>
      </c>
      <c r="AH109" s="153">
        <v>0</v>
      </c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outlineLevel="1" x14ac:dyDescent="0.2">
      <c r="A110" s="185">
        <v>27</v>
      </c>
      <c r="B110" s="186" t="s">
        <v>229</v>
      </c>
      <c r="C110" s="198" t="s">
        <v>230</v>
      </c>
      <c r="D110" s="187" t="s">
        <v>231</v>
      </c>
      <c r="E110" s="188">
        <v>2</v>
      </c>
      <c r="F110" s="189"/>
      <c r="G110" s="190">
        <f>ROUND(E110*F110,2)</f>
        <v>0</v>
      </c>
      <c r="H110" s="189"/>
      <c r="I110" s="190">
        <f>ROUND(E110*H110,2)</f>
        <v>0</v>
      </c>
      <c r="J110" s="189"/>
      <c r="K110" s="190">
        <f>ROUND(E110*J110,2)</f>
        <v>0</v>
      </c>
      <c r="L110" s="190">
        <v>21</v>
      </c>
      <c r="M110" s="190">
        <f>G110*(1+L110/100)</f>
        <v>0</v>
      </c>
      <c r="N110" s="190">
        <v>0</v>
      </c>
      <c r="O110" s="190">
        <f>ROUND(E110*N110,2)</f>
        <v>0</v>
      </c>
      <c r="P110" s="190">
        <v>0</v>
      </c>
      <c r="Q110" s="190">
        <f>ROUND(E110*P110,2)</f>
        <v>0</v>
      </c>
      <c r="R110" s="190"/>
      <c r="S110" s="190" t="s">
        <v>217</v>
      </c>
      <c r="T110" s="191" t="s">
        <v>218</v>
      </c>
      <c r="U110" s="163">
        <v>0</v>
      </c>
      <c r="V110" s="163">
        <f>ROUND(E110*U110,2)</f>
        <v>0</v>
      </c>
      <c r="W110" s="16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 t="s">
        <v>112</v>
      </c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outlineLevel="1" x14ac:dyDescent="0.2">
      <c r="A111" s="185">
        <v>28</v>
      </c>
      <c r="B111" s="186" t="s">
        <v>232</v>
      </c>
      <c r="C111" s="198" t="s">
        <v>233</v>
      </c>
      <c r="D111" s="187" t="s">
        <v>186</v>
      </c>
      <c r="E111" s="188">
        <v>1</v>
      </c>
      <c r="F111" s="189"/>
      <c r="G111" s="190">
        <f>ROUND(E111*F111,2)</f>
        <v>0</v>
      </c>
      <c r="H111" s="189"/>
      <c r="I111" s="190">
        <f>ROUND(E111*H111,2)</f>
        <v>0</v>
      </c>
      <c r="J111" s="189"/>
      <c r="K111" s="190">
        <f>ROUND(E111*J111,2)</f>
        <v>0</v>
      </c>
      <c r="L111" s="190">
        <v>21</v>
      </c>
      <c r="M111" s="190">
        <f>G111*(1+L111/100)</f>
        <v>0</v>
      </c>
      <c r="N111" s="190">
        <v>0</v>
      </c>
      <c r="O111" s="190">
        <f>ROUND(E111*N111,2)</f>
        <v>0</v>
      </c>
      <c r="P111" s="190">
        <v>0</v>
      </c>
      <c r="Q111" s="190">
        <f>ROUND(E111*P111,2)</f>
        <v>0</v>
      </c>
      <c r="R111" s="190"/>
      <c r="S111" s="190" t="s">
        <v>217</v>
      </c>
      <c r="T111" s="191" t="s">
        <v>218</v>
      </c>
      <c r="U111" s="163">
        <v>0</v>
      </c>
      <c r="V111" s="163">
        <f>ROUND(E111*U111,2)</f>
        <v>0</v>
      </c>
      <c r="W111" s="16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 t="s">
        <v>190</v>
      </c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outlineLevel="1" x14ac:dyDescent="0.2">
      <c r="A112" s="185">
        <v>29</v>
      </c>
      <c r="B112" s="186" t="s">
        <v>234</v>
      </c>
      <c r="C112" s="198" t="s">
        <v>235</v>
      </c>
      <c r="D112" s="187" t="s">
        <v>186</v>
      </c>
      <c r="E112" s="188">
        <v>1</v>
      </c>
      <c r="F112" s="189"/>
      <c r="G112" s="190">
        <f>ROUND(E112*F112,2)</f>
        <v>0</v>
      </c>
      <c r="H112" s="189"/>
      <c r="I112" s="190">
        <f>ROUND(E112*H112,2)</f>
        <v>0</v>
      </c>
      <c r="J112" s="189"/>
      <c r="K112" s="190">
        <f>ROUND(E112*J112,2)</f>
        <v>0</v>
      </c>
      <c r="L112" s="190">
        <v>21</v>
      </c>
      <c r="M112" s="190">
        <f>G112*(1+L112/100)</f>
        <v>0</v>
      </c>
      <c r="N112" s="190">
        <v>0</v>
      </c>
      <c r="O112" s="190">
        <f>ROUND(E112*N112,2)</f>
        <v>0</v>
      </c>
      <c r="P112" s="190">
        <v>0</v>
      </c>
      <c r="Q112" s="190">
        <f>ROUND(E112*P112,2)</f>
        <v>0</v>
      </c>
      <c r="R112" s="190"/>
      <c r="S112" s="190" t="s">
        <v>217</v>
      </c>
      <c r="T112" s="191" t="s">
        <v>218</v>
      </c>
      <c r="U112" s="163">
        <v>0</v>
      </c>
      <c r="V112" s="163">
        <f>ROUND(E112*U112,2)</f>
        <v>0</v>
      </c>
      <c r="W112" s="163"/>
      <c r="X112" s="153"/>
      <c r="Y112" s="153"/>
      <c r="Z112" s="153"/>
      <c r="AA112" s="153"/>
      <c r="AB112" s="153"/>
      <c r="AC112" s="153"/>
      <c r="AD112" s="153"/>
      <c r="AE112" s="153"/>
      <c r="AF112" s="153"/>
      <c r="AG112" s="153" t="s">
        <v>190</v>
      </c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x14ac:dyDescent="0.2">
      <c r="A113" s="172" t="s">
        <v>105</v>
      </c>
      <c r="B113" s="173" t="s">
        <v>69</v>
      </c>
      <c r="C113" s="195" t="s">
        <v>70</v>
      </c>
      <c r="D113" s="174"/>
      <c r="E113" s="175"/>
      <c r="F113" s="176"/>
      <c r="G113" s="176">
        <f>SUMIF(AG114:AG120,"&lt;&gt;NOR",G114:G120)</f>
        <v>0</v>
      </c>
      <c r="H113" s="176"/>
      <c r="I113" s="176">
        <f>SUM(I114:I120)</f>
        <v>0</v>
      </c>
      <c r="J113" s="176"/>
      <c r="K113" s="176">
        <f>SUM(K114:K120)</f>
        <v>0</v>
      </c>
      <c r="L113" s="176"/>
      <c r="M113" s="176">
        <f>SUM(M114:M120)</f>
        <v>0</v>
      </c>
      <c r="N113" s="176"/>
      <c r="O113" s="176">
        <f>SUM(O114:O120)</f>
        <v>0</v>
      </c>
      <c r="P113" s="176"/>
      <c r="Q113" s="176">
        <f>SUM(Q114:Q120)</f>
        <v>11.26</v>
      </c>
      <c r="R113" s="176"/>
      <c r="S113" s="176"/>
      <c r="T113" s="177"/>
      <c r="U113" s="171"/>
      <c r="V113" s="171">
        <f>SUM(V114:V120)</f>
        <v>72.52</v>
      </c>
      <c r="W113" s="171"/>
      <c r="AG113" t="s">
        <v>106</v>
      </c>
    </row>
    <row r="114" spans="1:60" outlineLevel="1" x14ac:dyDescent="0.2">
      <c r="A114" s="178">
        <v>30</v>
      </c>
      <c r="B114" s="179" t="s">
        <v>236</v>
      </c>
      <c r="C114" s="196" t="s">
        <v>237</v>
      </c>
      <c r="D114" s="180" t="s">
        <v>123</v>
      </c>
      <c r="E114" s="181">
        <v>3.8322000000000003</v>
      </c>
      <c r="F114" s="182"/>
      <c r="G114" s="183">
        <f>ROUND(E114*F114,2)</f>
        <v>0</v>
      </c>
      <c r="H114" s="182"/>
      <c r="I114" s="183">
        <f>ROUND(E114*H114,2)</f>
        <v>0</v>
      </c>
      <c r="J114" s="182"/>
      <c r="K114" s="183">
        <f>ROUND(E114*J114,2)</f>
        <v>0</v>
      </c>
      <c r="L114" s="183">
        <v>21</v>
      </c>
      <c r="M114" s="183">
        <f>G114*(1+L114/100)</f>
        <v>0</v>
      </c>
      <c r="N114" s="183">
        <v>0</v>
      </c>
      <c r="O114" s="183">
        <f>ROUND(E114*N114,2)</f>
        <v>0</v>
      </c>
      <c r="P114" s="183">
        <v>2.85</v>
      </c>
      <c r="Q114" s="183">
        <f>ROUND(E114*P114,2)</f>
        <v>10.92</v>
      </c>
      <c r="R114" s="183" t="s">
        <v>238</v>
      </c>
      <c r="S114" s="183" t="s">
        <v>111</v>
      </c>
      <c r="T114" s="184" t="s">
        <v>111</v>
      </c>
      <c r="U114" s="163">
        <v>17.607000000000003</v>
      </c>
      <c r="V114" s="163">
        <f>ROUND(E114*U114,2)</f>
        <v>67.47</v>
      </c>
      <c r="W114" s="16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 t="s">
        <v>112</v>
      </c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outlineLevel="1" x14ac:dyDescent="0.2">
      <c r="A115" s="160"/>
      <c r="B115" s="161"/>
      <c r="C115" s="255" t="s">
        <v>239</v>
      </c>
      <c r="D115" s="256"/>
      <c r="E115" s="256"/>
      <c r="F115" s="256"/>
      <c r="G115" s="256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53" t="s">
        <v>114</v>
      </c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92" t="str">
        <f>C115</f>
        <v>s naložením vybouraných hmot a suti na dopravní prostředek nebo s odklizením na hromady do vzdálenosti 20 m</v>
      </c>
      <c r="BB115" s="153"/>
      <c r="BC115" s="153"/>
      <c r="BD115" s="153"/>
      <c r="BE115" s="153"/>
      <c r="BF115" s="153"/>
      <c r="BG115" s="153"/>
      <c r="BH115" s="153"/>
    </row>
    <row r="116" spans="1:60" outlineLevel="1" x14ac:dyDescent="0.2">
      <c r="A116" s="160"/>
      <c r="B116" s="161"/>
      <c r="C116" s="197" t="s">
        <v>240</v>
      </c>
      <c r="D116" s="165"/>
      <c r="E116" s="166">
        <v>0.90900000000000003</v>
      </c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 t="s">
        <v>116</v>
      </c>
      <c r="AH116" s="153">
        <v>0</v>
      </c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outlineLevel="1" x14ac:dyDescent="0.2">
      <c r="A117" s="160"/>
      <c r="B117" s="161"/>
      <c r="C117" s="197" t="s">
        <v>241</v>
      </c>
      <c r="D117" s="165"/>
      <c r="E117" s="166">
        <v>2.9232</v>
      </c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53"/>
      <c r="Y117" s="153"/>
      <c r="Z117" s="153"/>
      <c r="AA117" s="153"/>
      <c r="AB117" s="153"/>
      <c r="AC117" s="153"/>
      <c r="AD117" s="153"/>
      <c r="AE117" s="153"/>
      <c r="AF117" s="153"/>
      <c r="AG117" s="153" t="s">
        <v>116</v>
      </c>
      <c r="AH117" s="153">
        <v>0</v>
      </c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ht="22.5" outlineLevel="1" x14ac:dyDescent="0.2">
      <c r="A118" s="178">
        <v>31</v>
      </c>
      <c r="B118" s="179" t="s">
        <v>242</v>
      </c>
      <c r="C118" s="196" t="s">
        <v>243</v>
      </c>
      <c r="D118" s="180" t="s">
        <v>226</v>
      </c>
      <c r="E118" s="181">
        <v>9.1800000000000015</v>
      </c>
      <c r="F118" s="182"/>
      <c r="G118" s="183">
        <f>ROUND(E118*F118,2)</f>
        <v>0</v>
      </c>
      <c r="H118" s="182"/>
      <c r="I118" s="183">
        <f>ROUND(E118*H118,2)</f>
        <v>0</v>
      </c>
      <c r="J118" s="182"/>
      <c r="K118" s="183">
        <f>ROUND(E118*J118,2)</f>
        <v>0</v>
      </c>
      <c r="L118" s="183">
        <v>21</v>
      </c>
      <c r="M118" s="183">
        <f>G118*(1+L118/100)</f>
        <v>0</v>
      </c>
      <c r="N118" s="183">
        <v>0</v>
      </c>
      <c r="O118" s="183">
        <f>ROUND(E118*N118,2)</f>
        <v>0</v>
      </c>
      <c r="P118" s="183">
        <v>3.7000000000000005E-2</v>
      </c>
      <c r="Q118" s="183">
        <f>ROUND(E118*P118,2)</f>
        <v>0.34</v>
      </c>
      <c r="R118" s="183" t="s">
        <v>244</v>
      </c>
      <c r="S118" s="183" t="s">
        <v>111</v>
      </c>
      <c r="T118" s="184" t="s">
        <v>111</v>
      </c>
      <c r="U118" s="163">
        <v>0.55000000000000004</v>
      </c>
      <c r="V118" s="163">
        <f>ROUND(E118*U118,2)</f>
        <v>5.05</v>
      </c>
      <c r="W118" s="16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53" t="s">
        <v>112</v>
      </c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">
      <c r="A119" s="160"/>
      <c r="B119" s="161"/>
      <c r="C119" s="197" t="s">
        <v>245</v>
      </c>
      <c r="D119" s="165"/>
      <c r="E119" s="166">
        <v>7</v>
      </c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 t="s">
        <v>116</v>
      </c>
      <c r="AH119" s="153">
        <v>0</v>
      </c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outlineLevel="1" x14ac:dyDescent="0.2">
      <c r="A120" s="160"/>
      <c r="B120" s="161"/>
      <c r="C120" s="197" t="s">
        <v>246</v>
      </c>
      <c r="D120" s="165"/>
      <c r="E120" s="166">
        <v>2.1800000000000002</v>
      </c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53" t="s">
        <v>116</v>
      </c>
      <c r="AH120" s="153">
        <v>0</v>
      </c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x14ac:dyDescent="0.2">
      <c r="A121" s="172" t="s">
        <v>105</v>
      </c>
      <c r="B121" s="173" t="s">
        <v>71</v>
      </c>
      <c r="C121" s="195" t="s">
        <v>72</v>
      </c>
      <c r="D121" s="174"/>
      <c r="E121" s="175"/>
      <c r="F121" s="176"/>
      <c r="G121" s="176">
        <f>SUMIF(AG122:AG123,"&lt;&gt;NOR",G122:G123)</f>
        <v>0</v>
      </c>
      <c r="H121" s="176"/>
      <c r="I121" s="176">
        <f>SUM(I122:I123)</f>
        <v>0</v>
      </c>
      <c r="J121" s="176"/>
      <c r="K121" s="176">
        <f>SUM(K122:K123)</f>
        <v>0</v>
      </c>
      <c r="L121" s="176"/>
      <c r="M121" s="176">
        <f>SUM(M122:M123)</f>
        <v>0</v>
      </c>
      <c r="N121" s="176"/>
      <c r="O121" s="176">
        <f>SUM(O122:O123)</f>
        <v>0</v>
      </c>
      <c r="P121" s="176"/>
      <c r="Q121" s="176">
        <f>SUM(Q122:Q123)</f>
        <v>0</v>
      </c>
      <c r="R121" s="176"/>
      <c r="S121" s="176"/>
      <c r="T121" s="177"/>
      <c r="U121" s="171"/>
      <c r="V121" s="171">
        <f>SUM(V122:V123)</f>
        <v>23.64</v>
      </c>
      <c r="W121" s="171"/>
      <c r="AG121" t="s">
        <v>106</v>
      </c>
    </row>
    <row r="122" spans="1:60" outlineLevel="1" x14ac:dyDescent="0.2">
      <c r="A122" s="178">
        <v>32</v>
      </c>
      <c r="B122" s="179" t="s">
        <v>247</v>
      </c>
      <c r="C122" s="196" t="s">
        <v>248</v>
      </c>
      <c r="D122" s="180" t="s">
        <v>249</v>
      </c>
      <c r="E122" s="181">
        <v>60.620320000000007</v>
      </c>
      <c r="F122" s="182"/>
      <c r="G122" s="183">
        <f>ROUND(E122*F122,2)</f>
        <v>0</v>
      </c>
      <c r="H122" s="182"/>
      <c r="I122" s="183">
        <f>ROUND(E122*H122,2)</f>
        <v>0</v>
      </c>
      <c r="J122" s="182"/>
      <c r="K122" s="183">
        <f>ROUND(E122*J122,2)</f>
        <v>0</v>
      </c>
      <c r="L122" s="183">
        <v>21</v>
      </c>
      <c r="M122" s="183">
        <f>G122*(1+L122/100)</f>
        <v>0</v>
      </c>
      <c r="N122" s="183">
        <v>0</v>
      </c>
      <c r="O122" s="183">
        <f>ROUND(E122*N122,2)</f>
        <v>0</v>
      </c>
      <c r="P122" s="183">
        <v>0</v>
      </c>
      <c r="Q122" s="183">
        <f>ROUND(E122*P122,2)</f>
        <v>0</v>
      </c>
      <c r="R122" s="183" t="s">
        <v>110</v>
      </c>
      <c r="S122" s="183" t="s">
        <v>111</v>
      </c>
      <c r="T122" s="184" t="s">
        <v>111</v>
      </c>
      <c r="U122" s="163">
        <v>0.39</v>
      </c>
      <c r="V122" s="163">
        <f>ROUND(E122*U122,2)</f>
        <v>23.64</v>
      </c>
      <c r="W122" s="16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53" t="s">
        <v>250</v>
      </c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outlineLevel="1" x14ac:dyDescent="0.2">
      <c r="A123" s="160"/>
      <c r="B123" s="161"/>
      <c r="C123" s="255" t="s">
        <v>251</v>
      </c>
      <c r="D123" s="256"/>
      <c r="E123" s="256"/>
      <c r="F123" s="256"/>
      <c r="G123" s="256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53"/>
      <c r="Y123" s="153"/>
      <c r="Z123" s="153"/>
      <c r="AA123" s="153"/>
      <c r="AB123" s="153"/>
      <c r="AC123" s="153"/>
      <c r="AD123" s="153"/>
      <c r="AE123" s="153"/>
      <c r="AF123" s="153"/>
      <c r="AG123" s="153" t="s">
        <v>114</v>
      </c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x14ac:dyDescent="0.2">
      <c r="A124" s="172" t="s">
        <v>105</v>
      </c>
      <c r="B124" s="173" t="s">
        <v>73</v>
      </c>
      <c r="C124" s="195" t="s">
        <v>74</v>
      </c>
      <c r="D124" s="174"/>
      <c r="E124" s="175"/>
      <c r="F124" s="176"/>
      <c r="G124" s="176">
        <f>SUMIF(AG125:AG131,"&lt;&gt;NOR",G125:G131)</f>
        <v>0</v>
      </c>
      <c r="H124" s="176"/>
      <c r="I124" s="176">
        <f>SUM(I125:I131)</f>
        <v>0</v>
      </c>
      <c r="J124" s="176"/>
      <c r="K124" s="176">
        <f>SUM(K125:K131)</f>
        <v>0</v>
      </c>
      <c r="L124" s="176"/>
      <c r="M124" s="176">
        <f>SUM(M125:M131)</f>
        <v>0</v>
      </c>
      <c r="N124" s="176"/>
      <c r="O124" s="176">
        <f>SUM(O125:O131)</f>
        <v>0</v>
      </c>
      <c r="P124" s="176"/>
      <c r="Q124" s="176">
        <f>SUM(Q125:Q131)</f>
        <v>0</v>
      </c>
      <c r="R124" s="176"/>
      <c r="S124" s="176"/>
      <c r="T124" s="177"/>
      <c r="U124" s="171"/>
      <c r="V124" s="171">
        <f>SUM(V125:V131)</f>
        <v>0</v>
      </c>
      <c r="W124" s="171"/>
      <c r="AG124" t="s">
        <v>106</v>
      </c>
    </row>
    <row r="125" spans="1:60" outlineLevel="1" x14ac:dyDescent="0.2">
      <c r="A125" s="178">
        <v>33</v>
      </c>
      <c r="B125" s="179" t="s">
        <v>252</v>
      </c>
      <c r="C125" s="196" t="s">
        <v>253</v>
      </c>
      <c r="D125" s="180" t="s">
        <v>254</v>
      </c>
      <c r="E125" s="181">
        <v>10.370000000000001</v>
      </c>
      <c r="F125" s="182"/>
      <c r="G125" s="183">
        <f>ROUND(E125*F125,2)</f>
        <v>0</v>
      </c>
      <c r="H125" s="182"/>
      <c r="I125" s="183">
        <f>ROUND(E125*H125,2)</f>
        <v>0</v>
      </c>
      <c r="J125" s="182"/>
      <c r="K125" s="183">
        <f>ROUND(E125*J125,2)</f>
        <v>0</v>
      </c>
      <c r="L125" s="183">
        <v>21</v>
      </c>
      <c r="M125" s="183">
        <f>G125*(1+L125/100)</f>
        <v>0</v>
      </c>
      <c r="N125" s="183">
        <v>0</v>
      </c>
      <c r="O125" s="183">
        <f>ROUND(E125*N125,2)</f>
        <v>0</v>
      </c>
      <c r="P125" s="183">
        <v>0</v>
      </c>
      <c r="Q125" s="183">
        <f>ROUND(E125*P125,2)</f>
        <v>0</v>
      </c>
      <c r="R125" s="183"/>
      <c r="S125" s="183" t="s">
        <v>217</v>
      </c>
      <c r="T125" s="184" t="s">
        <v>218</v>
      </c>
      <c r="U125" s="163">
        <v>0</v>
      </c>
      <c r="V125" s="163">
        <f>ROUND(E125*U125,2)</f>
        <v>0</v>
      </c>
      <c r="W125" s="16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 t="s">
        <v>112</v>
      </c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outlineLevel="1" x14ac:dyDescent="0.2">
      <c r="A126" s="160"/>
      <c r="B126" s="161"/>
      <c r="C126" s="197" t="s">
        <v>255</v>
      </c>
      <c r="D126" s="165"/>
      <c r="E126" s="166">
        <v>6.2</v>
      </c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 t="s">
        <v>116</v>
      </c>
      <c r="AH126" s="153">
        <v>0</v>
      </c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</row>
    <row r="127" spans="1:60" outlineLevel="1" x14ac:dyDescent="0.2">
      <c r="A127" s="160"/>
      <c r="B127" s="161"/>
      <c r="C127" s="197" t="s">
        <v>256</v>
      </c>
      <c r="D127" s="165"/>
      <c r="E127" s="166">
        <v>4.1700000000000008</v>
      </c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53"/>
      <c r="Y127" s="153"/>
      <c r="Z127" s="153"/>
      <c r="AA127" s="153"/>
      <c r="AB127" s="153"/>
      <c r="AC127" s="153"/>
      <c r="AD127" s="153"/>
      <c r="AE127" s="153"/>
      <c r="AF127" s="153"/>
      <c r="AG127" s="153" t="s">
        <v>116</v>
      </c>
      <c r="AH127" s="153">
        <v>0</v>
      </c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outlineLevel="1" x14ac:dyDescent="0.2">
      <c r="A128" s="185">
        <v>34</v>
      </c>
      <c r="B128" s="186" t="s">
        <v>257</v>
      </c>
      <c r="C128" s="198" t="s">
        <v>258</v>
      </c>
      <c r="D128" s="187" t="s">
        <v>231</v>
      </c>
      <c r="E128" s="188">
        <v>1</v>
      </c>
      <c r="F128" s="189"/>
      <c r="G128" s="190">
        <f>ROUND(E128*F128,2)</f>
        <v>0</v>
      </c>
      <c r="H128" s="189"/>
      <c r="I128" s="190">
        <f>ROUND(E128*H128,2)</f>
        <v>0</v>
      </c>
      <c r="J128" s="189"/>
      <c r="K128" s="190">
        <f>ROUND(E128*J128,2)</f>
        <v>0</v>
      </c>
      <c r="L128" s="190">
        <v>21</v>
      </c>
      <c r="M128" s="190">
        <f>G128*(1+L128/100)</f>
        <v>0</v>
      </c>
      <c r="N128" s="190">
        <v>0</v>
      </c>
      <c r="O128" s="190">
        <f>ROUND(E128*N128,2)</f>
        <v>0</v>
      </c>
      <c r="P128" s="190">
        <v>0</v>
      </c>
      <c r="Q128" s="190">
        <f>ROUND(E128*P128,2)</f>
        <v>0</v>
      </c>
      <c r="R128" s="190"/>
      <c r="S128" s="190" t="s">
        <v>217</v>
      </c>
      <c r="T128" s="191" t="s">
        <v>218</v>
      </c>
      <c r="U128" s="163">
        <v>0</v>
      </c>
      <c r="V128" s="163">
        <f>ROUND(E128*U128,2)</f>
        <v>0</v>
      </c>
      <c r="W128" s="163"/>
      <c r="X128" s="153"/>
      <c r="Y128" s="153"/>
      <c r="Z128" s="153"/>
      <c r="AA128" s="153"/>
      <c r="AB128" s="153"/>
      <c r="AC128" s="153"/>
      <c r="AD128" s="153"/>
      <c r="AE128" s="153"/>
      <c r="AF128" s="153"/>
      <c r="AG128" s="153" t="s">
        <v>112</v>
      </c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</row>
    <row r="129" spans="1:60" outlineLevel="1" x14ac:dyDescent="0.2">
      <c r="A129" s="178">
        <v>35</v>
      </c>
      <c r="B129" s="179" t="s">
        <v>259</v>
      </c>
      <c r="C129" s="196" t="s">
        <v>260</v>
      </c>
      <c r="D129" s="180" t="s">
        <v>221</v>
      </c>
      <c r="E129" s="181">
        <v>0.94000000000000006</v>
      </c>
      <c r="F129" s="182"/>
      <c r="G129" s="183">
        <f>ROUND(E129*F129,2)</f>
        <v>0</v>
      </c>
      <c r="H129" s="182"/>
      <c r="I129" s="183">
        <f>ROUND(E129*H129,2)</f>
        <v>0</v>
      </c>
      <c r="J129" s="182"/>
      <c r="K129" s="183">
        <f>ROUND(E129*J129,2)</f>
        <v>0</v>
      </c>
      <c r="L129" s="183">
        <v>21</v>
      </c>
      <c r="M129" s="183">
        <f>G129*(1+L129/100)</f>
        <v>0</v>
      </c>
      <c r="N129" s="183">
        <v>0</v>
      </c>
      <c r="O129" s="183">
        <f>ROUND(E129*N129,2)</f>
        <v>0</v>
      </c>
      <c r="P129" s="183">
        <v>0</v>
      </c>
      <c r="Q129" s="183">
        <f>ROUND(E129*P129,2)</f>
        <v>0</v>
      </c>
      <c r="R129" s="183"/>
      <c r="S129" s="183" t="s">
        <v>217</v>
      </c>
      <c r="T129" s="184" t="s">
        <v>218</v>
      </c>
      <c r="U129" s="163">
        <v>0</v>
      </c>
      <c r="V129" s="163">
        <f>ROUND(E129*U129,2)</f>
        <v>0</v>
      </c>
      <c r="W129" s="163"/>
      <c r="X129" s="153"/>
      <c r="Y129" s="153"/>
      <c r="Z129" s="153"/>
      <c r="AA129" s="153"/>
      <c r="AB129" s="153"/>
      <c r="AC129" s="153"/>
      <c r="AD129" s="153"/>
      <c r="AE129" s="153"/>
      <c r="AF129" s="153"/>
      <c r="AG129" s="153" t="s">
        <v>112</v>
      </c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</row>
    <row r="130" spans="1:60" outlineLevel="1" x14ac:dyDescent="0.2">
      <c r="A130" s="160">
        <v>36</v>
      </c>
      <c r="B130" s="161" t="s">
        <v>261</v>
      </c>
      <c r="C130" s="201" t="s">
        <v>262</v>
      </c>
      <c r="D130" s="162" t="s">
        <v>0</v>
      </c>
      <c r="E130" s="193"/>
      <c r="F130" s="164"/>
      <c r="G130" s="163">
        <f>ROUND(E130*F130,2)</f>
        <v>0</v>
      </c>
      <c r="H130" s="164"/>
      <c r="I130" s="163">
        <f>ROUND(E130*H130,2)</f>
        <v>0</v>
      </c>
      <c r="J130" s="164"/>
      <c r="K130" s="163">
        <f>ROUND(E130*J130,2)</f>
        <v>0</v>
      </c>
      <c r="L130" s="163">
        <v>21</v>
      </c>
      <c r="M130" s="163">
        <f>G130*(1+L130/100)</f>
        <v>0</v>
      </c>
      <c r="N130" s="163">
        <v>0</v>
      </c>
      <c r="O130" s="163">
        <f>ROUND(E130*N130,2)</f>
        <v>0</v>
      </c>
      <c r="P130" s="163">
        <v>0</v>
      </c>
      <c r="Q130" s="163">
        <f>ROUND(E130*P130,2)</f>
        <v>0</v>
      </c>
      <c r="R130" s="163" t="s">
        <v>263</v>
      </c>
      <c r="S130" s="163" t="s">
        <v>111</v>
      </c>
      <c r="T130" s="163" t="s">
        <v>111</v>
      </c>
      <c r="U130" s="163">
        <v>0</v>
      </c>
      <c r="V130" s="163">
        <f>ROUND(E130*U130,2)</f>
        <v>0</v>
      </c>
      <c r="W130" s="163"/>
      <c r="X130" s="153"/>
      <c r="Y130" s="153"/>
      <c r="Z130" s="153"/>
      <c r="AA130" s="153"/>
      <c r="AB130" s="153"/>
      <c r="AC130" s="153"/>
      <c r="AD130" s="153"/>
      <c r="AE130" s="153"/>
      <c r="AF130" s="153"/>
      <c r="AG130" s="153" t="s">
        <v>250</v>
      </c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</row>
    <row r="131" spans="1:60" outlineLevel="1" x14ac:dyDescent="0.2">
      <c r="A131" s="160"/>
      <c r="B131" s="161"/>
      <c r="C131" s="257" t="s">
        <v>264</v>
      </c>
      <c r="D131" s="258"/>
      <c r="E131" s="258"/>
      <c r="F131" s="258"/>
      <c r="G131" s="258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53"/>
      <c r="Y131" s="153"/>
      <c r="Z131" s="153"/>
      <c r="AA131" s="153"/>
      <c r="AB131" s="153"/>
      <c r="AC131" s="153"/>
      <c r="AD131" s="153"/>
      <c r="AE131" s="153"/>
      <c r="AF131" s="153"/>
      <c r="AG131" s="153" t="s">
        <v>114</v>
      </c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</row>
    <row r="132" spans="1:60" x14ac:dyDescent="0.2">
      <c r="A132" s="172" t="s">
        <v>105</v>
      </c>
      <c r="B132" s="173" t="s">
        <v>75</v>
      </c>
      <c r="C132" s="195" t="s">
        <v>76</v>
      </c>
      <c r="D132" s="174"/>
      <c r="E132" s="175"/>
      <c r="F132" s="176"/>
      <c r="G132" s="176">
        <f>SUMIF(AG133:AG139,"&lt;&gt;NOR",G133:G139)</f>
        <v>0</v>
      </c>
      <c r="H132" s="176"/>
      <c r="I132" s="176">
        <f>SUM(I133:I139)</f>
        <v>0</v>
      </c>
      <c r="J132" s="176"/>
      <c r="K132" s="176">
        <f>SUM(K133:K139)</f>
        <v>0</v>
      </c>
      <c r="L132" s="176"/>
      <c r="M132" s="176">
        <f>SUM(M133:M139)</f>
        <v>0</v>
      </c>
      <c r="N132" s="176"/>
      <c r="O132" s="176">
        <f>SUM(O133:O139)</f>
        <v>0</v>
      </c>
      <c r="P132" s="176"/>
      <c r="Q132" s="176">
        <f>SUM(Q133:Q139)</f>
        <v>0</v>
      </c>
      <c r="R132" s="176"/>
      <c r="S132" s="176"/>
      <c r="T132" s="177"/>
      <c r="U132" s="171"/>
      <c r="V132" s="171">
        <f>SUM(V133:V139)</f>
        <v>88.54</v>
      </c>
      <c r="W132" s="171"/>
      <c r="AG132" t="s">
        <v>106</v>
      </c>
    </row>
    <row r="133" spans="1:60" ht="22.5" outlineLevel="1" x14ac:dyDescent="0.2">
      <c r="A133" s="178">
        <v>37</v>
      </c>
      <c r="B133" s="179" t="s">
        <v>265</v>
      </c>
      <c r="C133" s="196" t="s">
        <v>266</v>
      </c>
      <c r="D133" s="180" t="s">
        <v>249</v>
      </c>
      <c r="E133" s="181">
        <v>28.58436</v>
      </c>
      <c r="F133" s="182"/>
      <c r="G133" s="183">
        <f>ROUND(E133*F133,2)</f>
        <v>0</v>
      </c>
      <c r="H133" s="182"/>
      <c r="I133" s="183">
        <f>ROUND(E133*H133,2)</f>
        <v>0</v>
      </c>
      <c r="J133" s="182"/>
      <c r="K133" s="183">
        <f>ROUND(E133*J133,2)</f>
        <v>0</v>
      </c>
      <c r="L133" s="183">
        <v>21</v>
      </c>
      <c r="M133" s="183">
        <f>G133*(1+L133/100)</f>
        <v>0</v>
      </c>
      <c r="N133" s="183">
        <v>0</v>
      </c>
      <c r="O133" s="183">
        <f>ROUND(E133*N133,2)</f>
        <v>0</v>
      </c>
      <c r="P133" s="183">
        <v>0</v>
      </c>
      <c r="Q133" s="183">
        <f>ROUND(E133*P133,2)</f>
        <v>0</v>
      </c>
      <c r="R133" s="183" t="s">
        <v>267</v>
      </c>
      <c r="S133" s="183" t="s">
        <v>111</v>
      </c>
      <c r="T133" s="184" t="s">
        <v>111</v>
      </c>
      <c r="U133" s="163">
        <v>1.1400000000000001</v>
      </c>
      <c r="V133" s="163">
        <f>ROUND(E133*U133,2)</f>
        <v>32.590000000000003</v>
      </c>
      <c r="W133" s="163"/>
      <c r="X133" s="153"/>
      <c r="Y133" s="153"/>
      <c r="Z133" s="153"/>
      <c r="AA133" s="153"/>
      <c r="AB133" s="153"/>
      <c r="AC133" s="153"/>
      <c r="AD133" s="153"/>
      <c r="AE133" s="153"/>
      <c r="AF133" s="153"/>
      <c r="AG133" s="153" t="s">
        <v>268</v>
      </c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</row>
    <row r="134" spans="1:60" ht="22.5" outlineLevel="1" x14ac:dyDescent="0.2">
      <c r="A134" s="160"/>
      <c r="B134" s="161"/>
      <c r="C134" s="255" t="s">
        <v>269</v>
      </c>
      <c r="D134" s="256"/>
      <c r="E134" s="256"/>
      <c r="F134" s="256"/>
      <c r="G134" s="256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53"/>
      <c r="Y134" s="153"/>
      <c r="Z134" s="153"/>
      <c r="AA134" s="153"/>
      <c r="AB134" s="153"/>
      <c r="AC134" s="153"/>
      <c r="AD134" s="153"/>
      <c r="AE134" s="153"/>
      <c r="AF134" s="153"/>
      <c r="AG134" s="153" t="s">
        <v>114</v>
      </c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92" t="str">
        <f>C134</f>
        <v>vybouraných hmot se složením a hrubým urovnáním nebo přeložením na jiný dopravní prostředek, nebo nakládání na dopravní prostředek pro vodorovnou dopravu,</v>
      </c>
      <c r="BB134" s="153"/>
      <c r="BC134" s="153"/>
      <c r="BD134" s="153"/>
      <c r="BE134" s="153"/>
      <c r="BF134" s="153"/>
      <c r="BG134" s="153"/>
      <c r="BH134" s="153"/>
    </row>
    <row r="135" spans="1:60" outlineLevel="1" x14ac:dyDescent="0.2">
      <c r="A135" s="185">
        <v>38</v>
      </c>
      <c r="B135" s="186" t="s">
        <v>270</v>
      </c>
      <c r="C135" s="198" t="s">
        <v>271</v>
      </c>
      <c r="D135" s="187" t="s">
        <v>249</v>
      </c>
      <c r="E135" s="188">
        <v>28.58436</v>
      </c>
      <c r="F135" s="189"/>
      <c r="G135" s="190">
        <f>ROUND(E135*F135,2)</f>
        <v>0</v>
      </c>
      <c r="H135" s="189"/>
      <c r="I135" s="190">
        <f>ROUND(E135*H135,2)</f>
        <v>0</v>
      </c>
      <c r="J135" s="189"/>
      <c r="K135" s="190">
        <f>ROUND(E135*J135,2)</f>
        <v>0</v>
      </c>
      <c r="L135" s="190">
        <v>21</v>
      </c>
      <c r="M135" s="190">
        <f>G135*(1+L135/100)</f>
        <v>0</v>
      </c>
      <c r="N135" s="190">
        <v>0</v>
      </c>
      <c r="O135" s="190">
        <f>ROUND(E135*N135,2)</f>
        <v>0</v>
      </c>
      <c r="P135" s="190">
        <v>0</v>
      </c>
      <c r="Q135" s="190">
        <f>ROUND(E135*P135,2)</f>
        <v>0</v>
      </c>
      <c r="R135" s="190" t="s">
        <v>244</v>
      </c>
      <c r="S135" s="190" t="s">
        <v>111</v>
      </c>
      <c r="T135" s="191" t="s">
        <v>111</v>
      </c>
      <c r="U135" s="163">
        <v>0.49000000000000005</v>
      </c>
      <c r="V135" s="163">
        <f>ROUND(E135*U135,2)</f>
        <v>14.01</v>
      </c>
      <c r="W135" s="163"/>
      <c r="X135" s="153"/>
      <c r="Y135" s="153"/>
      <c r="Z135" s="153"/>
      <c r="AA135" s="153"/>
      <c r="AB135" s="153"/>
      <c r="AC135" s="153"/>
      <c r="AD135" s="153"/>
      <c r="AE135" s="153"/>
      <c r="AF135" s="153"/>
      <c r="AG135" s="153" t="s">
        <v>268</v>
      </c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</row>
    <row r="136" spans="1:60" outlineLevel="1" x14ac:dyDescent="0.2">
      <c r="A136" s="185">
        <v>39</v>
      </c>
      <c r="B136" s="186" t="s">
        <v>272</v>
      </c>
      <c r="C136" s="198" t="s">
        <v>273</v>
      </c>
      <c r="D136" s="187" t="s">
        <v>249</v>
      </c>
      <c r="E136" s="188">
        <v>85.753080000000011</v>
      </c>
      <c r="F136" s="189"/>
      <c r="G136" s="190">
        <f>ROUND(E136*F136,2)</f>
        <v>0</v>
      </c>
      <c r="H136" s="189"/>
      <c r="I136" s="190">
        <f>ROUND(E136*H136,2)</f>
        <v>0</v>
      </c>
      <c r="J136" s="189"/>
      <c r="K136" s="190">
        <f>ROUND(E136*J136,2)</f>
        <v>0</v>
      </c>
      <c r="L136" s="190">
        <v>21</v>
      </c>
      <c r="M136" s="190">
        <f>G136*(1+L136/100)</f>
        <v>0</v>
      </c>
      <c r="N136" s="190">
        <v>0</v>
      </c>
      <c r="O136" s="190">
        <f>ROUND(E136*N136,2)</f>
        <v>0</v>
      </c>
      <c r="P136" s="190">
        <v>0</v>
      </c>
      <c r="Q136" s="190">
        <f>ROUND(E136*P136,2)</f>
        <v>0</v>
      </c>
      <c r="R136" s="190" t="s">
        <v>244</v>
      </c>
      <c r="S136" s="190" t="s">
        <v>111</v>
      </c>
      <c r="T136" s="191" t="s">
        <v>111</v>
      </c>
      <c r="U136" s="163">
        <v>0</v>
      </c>
      <c r="V136" s="163">
        <f>ROUND(E136*U136,2)</f>
        <v>0</v>
      </c>
      <c r="W136" s="163"/>
      <c r="X136" s="153"/>
      <c r="Y136" s="153"/>
      <c r="Z136" s="153"/>
      <c r="AA136" s="153"/>
      <c r="AB136" s="153"/>
      <c r="AC136" s="153"/>
      <c r="AD136" s="153"/>
      <c r="AE136" s="153"/>
      <c r="AF136" s="153"/>
      <c r="AG136" s="153" t="s">
        <v>268</v>
      </c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</row>
    <row r="137" spans="1:60" outlineLevel="1" x14ac:dyDescent="0.2">
      <c r="A137" s="185">
        <v>40</v>
      </c>
      <c r="B137" s="186" t="s">
        <v>274</v>
      </c>
      <c r="C137" s="198" t="s">
        <v>275</v>
      </c>
      <c r="D137" s="187" t="s">
        <v>249</v>
      </c>
      <c r="E137" s="188">
        <v>28.58436</v>
      </c>
      <c r="F137" s="189"/>
      <c r="G137" s="190">
        <f>ROUND(E137*F137,2)</f>
        <v>0</v>
      </c>
      <c r="H137" s="189"/>
      <c r="I137" s="190">
        <f>ROUND(E137*H137,2)</f>
        <v>0</v>
      </c>
      <c r="J137" s="189"/>
      <c r="K137" s="190">
        <f>ROUND(E137*J137,2)</f>
        <v>0</v>
      </c>
      <c r="L137" s="190">
        <v>21</v>
      </c>
      <c r="M137" s="190">
        <f>G137*(1+L137/100)</f>
        <v>0</v>
      </c>
      <c r="N137" s="190">
        <v>0</v>
      </c>
      <c r="O137" s="190">
        <f>ROUND(E137*N137,2)</f>
        <v>0</v>
      </c>
      <c r="P137" s="190">
        <v>0</v>
      </c>
      <c r="Q137" s="190">
        <f>ROUND(E137*P137,2)</f>
        <v>0</v>
      </c>
      <c r="R137" s="190" t="s">
        <v>244</v>
      </c>
      <c r="S137" s="190" t="s">
        <v>111</v>
      </c>
      <c r="T137" s="191" t="s">
        <v>111</v>
      </c>
      <c r="U137" s="163">
        <v>0.94200000000000006</v>
      </c>
      <c r="V137" s="163">
        <f>ROUND(E137*U137,2)</f>
        <v>26.93</v>
      </c>
      <c r="W137" s="163"/>
      <c r="X137" s="153"/>
      <c r="Y137" s="153"/>
      <c r="Z137" s="153"/>
      <c r="AA137" s="153"/>
      <c r="AB137" s="153"/>
      <c r="AC137" s="153"/>
      <c r="AD137" s="153"/>
      <c r="AE137" s="153"/>
      <c r="AF137" s="153"/>
      <c r="AG137" s="153" t="s">
        <v>268</v>
      </c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</row>
    <row r="138" spans="1:60" ht="22.5" outlineLevel="1" x14ac:dyDescent="0.2">
      <c r="A138" s="185">
        <v>41</v>
      </c>
      <c r="B138" s="186" t="s">
        <v>276</v>
      </c>
      <c r="C138" s="198" t="s">
        <v>277</v>
      </c>
      <c r="D138" s="187" t="s">
        <v>249</v>
      </c>
      <c r="E138" s="188">
        <v>142.92180000000002</v>
      </c>
      <c r="F138" s="189"/>
      <c r="G138" s="190">
        <f>ROUND(E138*F138,2)</f>
        <v>0</v>
      </c>
      <c r="H138" s="189"/>
      <c r="I138" s="190">
        <f>ROUND(E138*H138,2)</f>
        <v>0</v>
      </c>
      <c r="J138" s="189"/>
      <c r="K138" s="190">
        <f>ROUND(E138*J138,2)</f>
        <v>0</v>
      </c>
      <c r="L138" s="190">
        <v>21</v>
      </c>
      <c r="M138" s="190">
        <f>G138*(1+L138/100)</f>
        <v>0</v>
      </c>
      <c r="N138" s="190">
        <v>0</v>
      </c>
      <c r="O138" s="190">
        <f>ROUND(E138*N138,2)</f>
        <v>0</v>
      </c>
      <c r="P138" s="190">
        <v>0</v>
      </c>
      <c r="Q138" s="190">
        <f>ROUND(E138*P138,2)</f>
        <v>0</v>
      </c>
      <c r="R138" s="190" t="s">
        <v>244</v>
      </c>
      <c r="S138" s="190" t="s">
        <v>111</v>
      </c>
      <c r="T138" s="191" t="s">
        <v>111</v>
      </c>
      <c r="U138" s="163">
        <v>0.10500000000000001</v>
      </c>
      <c r="V138" s="163">
        <f>ROUND(E138*U138,2)</f>
        <v>15.01</v>
      </c>
      <c r="W138" s="163"/>
      <c r="X138" s="153"/>
      <c r="Y138" s="153"/>
      <c r="Z138" s="153"/>
      <c r="AA138" s="153"/>
      <c r="AB138" s="153"/>
      <c r="AC138" s="153"/>
      <c r="AD138" s="153"/>
      <c r="AE138" s="153"/>
      <c r="AF138" s="153"/>
      <c r="AG138" s="153" t="s">
        <v>268</v>
      </c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</row>
    <row r="139" spans="1:60" outlineLevel="1" x14ac:dyDescent="0.2">
      <c r="A139" s="185">
        <v>42</v>
      </c>
      <c r="B139" s="186" t="s">
        <v>278</v>
      </c>
      <c r="C139" s="198" t="s">
        <v>279</v>
      </c>
      <c r="D139" s="187" t="s">
        <v>249</v>
      </c>
      <c r="E139" s="188">
        <v>28.58436</v>
      </c>
      <c r="F139" s="189"/>
      <c r="G139" s="190">
        <f>ROUND(E139*F139,2)</f>
        <v>0</v>
      </c>
      <c r="H139" s="189"/>
      <c r="I139" s="190">
        <f>ROUND(E139*H139,2)</f>
        <v>0</v>
      </c>
      <c r="J139" s="189"/>
      <c r="K139" s="190">
        <f>ROUND(E139*J139,2)</f>
        <v>0</v>
      </c>
      <c r="L139" s="190">
        <v>21</v>
      </c>
      <c r="M139" s="190">
        <f>G139*(1+L139/100)</f>
        <v>0</v>
      </c>
      <c r="N139" s="190">
        <v>0</v>
      </c>
      <c r="O139" s="190">
        <f>ROUND(E139*N139,2)</f>
        <v>0</v>
      </c>
      <c r="P139" s="190">
        <v>0</v>
      </c>
      <c r="Q139" s="190">
        <f>ROUND(E139*P139,2)</f>
        <v>0</v>
      </c>
      <c r="R139" s="190" t="s">
        <v>244</v>
      </c>
      <c r="S139" s="190" t="s">
        <v>111</v>
      </c>
      <c r="T139" s="191" t="s">
        <v>111</v>
      </c>
      <c r="U139" s="163">
        <v>0</v>
      </c>
      <c r="V139" s="163">
        <f>ROUND(E139*U139,2)</f>
        <v>0</v>
      </c>
      <c r="W139" s="16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3" t="s">
        <v>268</v>
      </c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</row>
    <row r="140" spans="1:60" x14ac:dyDescent="0.2">
      <c r="A140" s="172" t="s">
        <v>105</v>
      </c>
      <c r="B140" s="173" t="s">
        <v>78</v>
      </c>
      <c r="C140" s="195" t="s">
        <v>28</v>
      </c>
      <c r="D140" s="174"/>
      <c r="E140" s="175"/>
      <c r="F140" s="176"/>
      <c r="G140" s="176">
        <f>SUMIF(AG141:AG141,"&lt;&gt;NOR",G141:G141)</f>
        <v>0</v>
      </c>
      <c r="H140" s="176"/>
      <c r="I140" s="176">
        <f>SUM(I141:I141)</f>
        <v>0</v>
      </c>
      <c r="J140" s="176"/>
      <c r="K140" s="176">
        <f>SUM(K141:K141)</f>
        <v>0</v>
      </c>
      <c r="L140" s="176"/>
      <c r="M140" s="176">
        <f>SUM(M141:M141)</f>
        <v>0</v>
      </c>
      <c r="N140" s="176"/>
      <c r="O140" s="176">
        <f>SUM(O141:O141)</f>
        <v>0</v>
      </c>
      <c r="P140" s="176"/>
      <c r="Q140" s="176">
        <f>SUM(Q141:Q141)</f>
        <v>0</v>
      </c>
      <c r="R140" s="176"/>
      <c r="S140" s="176"/>
      <c r="T140" s="177"/>
      <c r="U140" s="171"/>
      <c r="V140" s="171">
        <f>SUM(V141:V141)</f>
        <v>0</v>
      </c>
      <c r="W140" s="171"/>
      <c r="AG140" t="s">
        <v>106</v>
      </c>
    </row>
    <row r="141" spans="1:60" outlineLevel="1" x14ac:dyDescent="0.2">
      <c r="A141" s="178">
        <v>43</v>
      </c>
      <c r="B141" s="179" t="s">
        <v>280</v>
      </c>
      <c r="C141" s="196" t="s">
        <v>281</v>
      </c>
      <c r="D141" s="180" t="s">
        <v>282</v>
      </c>
      <c r="E141" s="181">
        <v>1</v>
      </c>
      <c r="F141" s="182"/>
      <c r="G141" s="183">
        <f>ROUND(E141*F141,2)</f>
        <v>0</v>
      </c>
      <c r="H141" s="182"/>
      <c r="I141" s="183">
        <f>ROUND(E141*H141,2)</f>
        <v>0</v>
      </c>
      <c r="J141" s="182"/>
      <c r="K141" s="183">
        <f>ROUND(E141*J141,2)</f>
        <v>0</v>
      </c>
      <c r="L141" s="183">
        <v>21</v>
      </c>
      <c r="M141" s="183">
        <f>G141*(1+L141/100)</f>
        <v>0</v>
      </c>
      <c r="N141" s="183">
        <v>0</v>
      </c>
      <c r="O141" s="183">
        <f>ROUND(E141*N141,2)</f>
        <v>0</v>
      </c>
      <c r="P141" s="183">
        <v>0</v>
      </c>
      <c r="Q141" s="183">
        <f>ROUND(E141*P141,2)</f>
        <v>0</v>
      </c>
      <c r="R141" s="183"/>
      <c r="S141" s="183" t="s">
        <v>111</v>
      </c>
      <c r="T141" s="184" t="s">
        <v>218</v>
      </c>
      <c r="U141" s="163">
        <v>0</v>
      </c>
      <c r="V141" s="163">
        <f>ROUND(E141*U141,2)</f>
        <v>0</v>
      </c>
      <c r="W141" s="163"/>
      <c r="X141" s="153"/>
      <c r="Y141" s="153"/>
      <c r="Z141" s="153"/>
      <c r="AA141" s="153"/>
      <c r="AB141" s="153"/>
      <c r="AC141" s="153"/>
      <c r="AD141" s="153"/>
      <c r="AE141" s="153"/>
      <c r="AF141" s="153"/>
      <c r="AG141" s="153" t="s">
        <v>283</v>
      </c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</row>
    <row r="142" spans="1:60" x14ac:dyDescent="0.2">
      <c r="A142" s="5"/>
      <c r="B142" s="6"/>
      <c r="C142" s="202"/>
      <c r="D142" s="8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AE142">
        <v>15</v>
      </c>
      <c r="AF142">
        <v>21</v>
      </c>
    </row>
    <row r="143" spans="1:60" x14ac:dyDescent="0.2">
      <c r="A143" s="156"/>
      <c r="B143" s="157" t="s">
        <v>29</v>
      </c>
      <c r="C143" s="203"/>
      <c r="D143" s="158"/>
      <c r="E143" s="159"/>
      <c r="F143" s="159"/>
      <c r="G143" s="194">
        <f>G8+G38+G63+G69+G100+G105+G113+G121+G124+G132+G140</f>
        <v>0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AE143">
        <f>SUMIF(L7:L141,AE142,G7:G141)</f>
        <v>0</v>
      </c>
      <c r="AF143">
        <f>SUMIF(L7:L141,AF142,G7:G141)</f>
        <v>0</v>
      </c>
      <c r="AG143" t="s">
        <v>284</v>
      </c>
    </row>
    <row r="144" spans="1:60" x14ac:dyDescent="0.2">
      <c r="C144" s="204"/>
      <c r="D144" s="144"/>
      <c r="AG144" t="s">
        <v>285</v>
      </c>
    </row>
    <row r="145" spans="4:4" x14ac:dyDescent="0.2">
      <c r="D145" s="144"/>
    </row>
    <row r="146" spans="4:4" x14ac:dyDescent="0.2">
      <c r="D146" s="144"/>
    </row>
    <row r="147" spans="4:4" x14ac:dyDescent="0.2">
      <c r="D147" s="144"/>
    </row>
    <row r="148" spans="4:4" x14ac:dyDescent="0.2">
      <c r="D148" s="144"/>
    </row>
    <row r="149" spans="4:4" x14ac:dyDescent="0.2">
      <c r="D149" s="144"/>
    </row>
    <row r="150" spans="4:4" x14ac:dyDescent="0.2">
      <c r="D150" s="144"/>
    </row>
    <row r="151" spans="4:4" x14ac:dyDescent="0.2">
      <c r="D151" s="144"/>
    </row>
    <row r="152" spans="4:4" x14ac:dyDescent="0.2">
      <c r="D152" s="144"/>
    </row>
    <row r="153" spans="4:4" x14ac:dyDescent="0.2">
      <c r="D153" s="144"/>
    </row>
    <row r="154" spans="4:4" x14ac:dyDescent="0.2">
      <c r="D154" s="144"/>
    </row>
    <row r="155" spans="4:4" x14ac:dyDescent="0.2">
      <c r="D155" s="144"/>
    </row>
    <row r="156" spans="4:4" x14ac:dyDescent="0.2">
      <c r="D156" s="144"/>
    </row>
    <row r="157" spans="4:4" x14ac:dyDescent="0.2">
      <c r="D157" s="144"/>
    </row>
    <row r="158" spans="4:4" x14ac:dyDescent="0.2">
      <c r="D158" s="144"/>
    </row>
    <row r="159" spans="4:4" x14ac:dyDescent="0.2">
      <c r="D159" s="144"/>
    </row>
    <row r="160" spans="4:4" x14ac:dyDescent="0.2">
      <c r="D160" s="144"/>
    </row>
    <row r="161" spans="4:4" x14ac:dyDescent="0.2">
      <c r="D161" s="144"/>
    </row>
    <row r="162" spans="4:4" x14ac:dyDescent="0.2">
      <c r="D162" s="144"/>
    </row>
    <row r="163" spans="4:4" x14ac:dyDescent="0.2">
      <c r="D163" s="144"/>
    </row>
    <row r="164" spans="4:4" x14ac:dyDescent="0.2">
      <c r="D164" s="144"/>
    </row>
    <row r="165" spans="4:4" x14ac:dyDescent="0.2">
      <c r="D165" s="144"/>
    </row>
    <row r="166" spans="4:4" x14ac:dyDescent="0.2">
      <c r="D166" s="144"/>
    </row>
    <row r="167" spans="4:4" x14ac:dyDescent="0.2">
      <c r="D167" s="144"/>
    </row>
    <row r="168" spans="4:4" x14ac:dyDescent="0.2">
      <c r="D168" s="144"/>
    </row>
    <row r="169" spans="4:4" x14ac:dyDescent="0.2">
      <c r="D169" s="144"/>
    </row>
    <row r="170" spans="4:4" x14ac:dyDescent="0.2">
      <c r="D170" s="144"/>
    </row>
    <row r="171" spans="4:4" x14ac:dyDescent="0.2">
      <c r="D171" s="144"/>
    </row>
    <row r="172" spans="4:4" x14ac:dyDescent="0.2">
      <c r="D172" s="144"/>
    </row>
    <row r="173" spans="4:4" x14ac:dyDescent="0.2">
      <c r="D173" s="144"/>
    </row>
    <row r="174" spans="4:4" x14ac:dyDescent="0.2">
      <c r="D174" s="144"/>
    </row>
    <row r="175" spans="4:4" x14ac:dyDescent="0.2">
      <c r="D175" s="144"/>
    </row>
    <row r="176" spans="4:4" x14ac:dyDescent="0.2">
      <c r="D176" s="144"/>
    </row>
    <row r="177" spans="4:4" x14ac:dyDescent="0.2">
      <c r="D177" s="144"/>
    </row>
    <row r="178" spans="4:4" x14ac:dyDescent="0.2">
      <c r="D178" s="144"/>
    </row>
    <row r="179" spans="4:4" x14ac:dyDescent="0.2">
      <c r="D179" s="144"/>
    </row>
    <row r="180" spans="4:4" x14ac:dyDescent="0.2">
      <c r="D180" s="144"/>
    </row>
    <row r="181" spans="4:4" x14ac:dyDescent="0.2">
      <c r="D181" s="144"/>
    </row>
    <row r="182" spans="4:4" x14ac:dyDescent="0.2">
      <c r="D182" s="144"/>
    </row>
    <row r="183" spans="4:4" x14ac:dyDescent="0.2">
      <c r="D183" s="144"/>
    </row>
    <row r="184" spans="4:4" x14ac:dyDescent="0.2">
      <c r="D184" s="144"/>
    </row>
    <row r="185" spans="4:4" x14ac:dyDescent="0.2">
      <c r="D185" s="144"/>
    </row>
    <row r="186" spans="4:4" x14ac:dyDescent="0.2">
      <c r="D186" s="144"/>
    </row>
    <row r="187" spans="4:4" x14ac:dyDescent="0.2">
      <c r="D187" s="144"/>
    </row>
    <row r="188" spans="4:4" x14ac:dyDescent="0.2">
      <c r="D188" s="144"/>
    </row>
    <row r="189" spans="4:4" x14ac:dyDescent="0.2">
      <c r="D189" s="144"/>
    </row>
    <row r="190" spans="4:4" x14ac:dyDescent="0.2">
      <c r="D190" s="144"/>
    </row>
    <row r="191" spans="4:4" x14ac:dyDescent="0.2">
      <c r="D191" s="144"/>
    </row>
    <row r="192" spans="4:4" x14ac:dyDescent="0.2">
      <c r="D192" s="144"/>
    </row>
    <row r="193" spans="4:4" x14ac:dyDescent="0.2">
      <c r="D193" s="144"/>
    </row>
    <row r="194" spans="4:4" x14ac:dyDescent="0.2">
      <c r="D194" s="144"/>
    </row>
    <row r="195" spans="4:4" x14ac:dyDescent="0.2">
      <c r="D195" s="144"/>
    </row>
    <row r="196" spans="4:4" x14ac:dyDescent="0.2">
      <c r="D196" s="144"/>
    </row>
    <row r="197" spans="4:4" x14ac:dyDescent="0.2">
      <c r="D197" s="144"/>
    </row>
    <row r="198" spans="4:4" x14ac:dyDescent="0.2">
      <c r="D198" s="144"/>
    </row>
    <row r="199" spans="4:4" x14ac:dyDescent="0.2">
      <c r="D199" s="144"/>
    </row>
    <row r="200" spans="4:4" x14ac:dyDescent="0.2">
      <c r="D200" s="144"/>
    </row>
    <row r="201" spans="4:4" x14ac:dyDescent="0.2">
      <c r="D201" s="144"/>
    </row>
    <row r="202" spans="4:4" x14ac:dyDescent="0.2">
      <c r="D202" s="144"/>
    </row>
    <row r="203" spans="4:4" x14ac:dyDescent="0.2">
      <c r="D203" s="144"/>
    </row>
    <row r="204" spans="4:4" x14ac:dyDescent="0.2">
      <c r="D204" s="144"/>
    </row>
    <row r="205" spans="4:4" x14ac:dyDescent="0.2">
      <c r="D205" s="144"/>
    </row>
    <row r="206" spans="4:4" x14ac:dyDescent="0.2">
      <c r="D206" s="144"/>
    </row>
    <row r="207" spans="4:4" x14ac:dyDescent="0.2">
      <c r="D207" s="144"/>
    </row>
    <row r="208" spans="4:4" x14ac:dyDescent="0.2">
      <c r="D208" s="144"/>
    </row>
    <row r="209" spans="4:4" x14ac:dyDescent="0.2">
      <c r="D209" s="144"/>
    </row>
    <row r="210" spans="4:4" x14ac:dyDescent="0.2">
      <c r="D210" s="144"/>
    </row>
    <row r="211" spans="4:4" x14ac:dyDescent="0.2">
      <c r="D211" s="144"/>
    </row>
    <row r="212" spans="4:4" x14ac:dyDescent="0.2">
      <c r="D212" s="144"/>
    </row>
    <row r="213" spans="4:4" x14ac:dyDescent="0.2">
      <c r="D213" s="144"/>
    </row>
    <row r="214" spans="4:4" x14ac:dyDescent="0.2">
      <c r="D214" s="144"/>
    </row>
    <row r="215" spans="4:4" x14ac:dyDescent="0.2">
      <c r="D215" s="144"/>
    </row>
    <row r="216" spans="4:4" x14ac:dyDescent="0.2">
      <c r="D216" s="144"/>
    </row>
    <row r="217" spans="4:4" x14ac:dyDescent="0.2">
      <c r="D217" s="144"/>
    </row>
    <row r="218" spans="4:4" x14ac:dyDescent="0.2">
      <c r="D218" s="144"/>
    </row>
    <row r="219" spans="4:4" x14ac:dyDescent="0.2">
      <c r="D219" s="144"/>
    </row>
    <row r="220" spans="4:4" x14ac:dyDescent="0.2">
      <c r="D220" s="144"/>
    </row>
    <row r="221" spans="4:4" x14ac:dyDescent="0.2">
      <c r="D221" s="144"/>
    </row>
    <row r="222" spans="4:4" x14ac:dyDescent="0.2">
      <c r="D222" s="144"/>
    </row>
    <row r="223" spans="4:4" x14ac:dyDescent="0.2">
      <c r="D223" s="144"/>
    </row>
    <row r="224" spans="4:4" x14ac:dyDescent="0.2">
      <c r="D224" s="144"/>
    </row>
    <row r="225" spans="4:4" x14ac:dyDescent="0.2">
      <c r="D225" s="144"/>
    </row>
    <row r="226" spans="4:4" x14ac:dyDescent="0.2">
      <c r="D226" s="144"/>
    </row>
    <row r="227" spans="4:4" x14ac:dyDescent="0.2">
      <c r="D227" s="144"/>
    </row>
    <row r="228" spans="4:4" x14ac:dyDescent="0.2">
      <c r="D228" s="144"/>
    </row>
    <row r="229" spans="4:4" x14ac:dyDescent="0.2">
      <c r="D229" s="144"/>
    </row>
    <row r="230" spans="4:4" x14ac:dyDescent="0.2">
      <c r="D230" s="144"/>
    </row>
    <row r="231" spans="4:4" x14ac:dyDescent="0.2">
      <c r="D231" s="144"/>
    </row>
    <row r="232" spans="4:4" x14ac:dyDescent="0.2">
      <c r="D232" s="144"/>
    </row>
    <row r="233" spans="4:4" x14ac:dyDescent="0.2">
      <c r="D233" s="144"/>
    </row>
    <row r="234" spans="4:4" x14ac:dyDescent="0.2">
      <c r="D234" s="144"/>
    </row>
    <row r="235" spans="4:4" x14ac:dyDescent="0.2">
      <c r="D235" s="144"/>
    </row>
    <row r="236" spans="4:4" x14ac:dyDescent="0.2">
      <c r="D236" s="144"/>
    </row>
    <row r="237" spans="4:4" x14ac:dyDescent="0.2">
      <c r="D237" s="144"/>
    </row>
    <row r="238" spans="4:4" x14ac:dyDescent="0.2">
      <c r="D238" s="144"/>
    </row>
    <row r="239" spans="4:4" x14ac:dyDescent="0.2">
      <c r="D239" s="144"/>
    </row>
    <row r="240" spans="4:4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sheetProtection password="C8CC" sheet="1"/>
  <mergeCells count="24">
    <mergeCell ref="C33:G33"/>
    <mergeCell ref="A1:G1"/>
    <mergeCell ref="C2:G2"/>
    <mergeCell ref="C3:G3"/>
    <mergeCell ref="C4:G4"/>
    <mergeCell ref="C10:G10"/>
    <mergeCell ref="C16:G16"/>
    <mergeCell ref="C20:G20"/>
    <mergeCell ref="C24:G24"/>
    <mergeCell ref="C26:G26"/>
    <mergeCell ref="C29:G29"/>
    <mergeCell ref="C32:G32"/>
    <mergeCell ref="C134:G134"/>
    <mergeCell ref="C36:G36"/>
    <mergeCell ref="C45:G45"/>
    <mergeCell ref="C51:G51"/>
    <mergeCell ref="C55:G55"/>
    <mergeCell ref="C59:G59"/>
    <mergeCell ref="C62:G62"/>
    <mergeCell ref="C83:G83"/>
    <mergeCell ref="C107:G107"/>
    <mergeCell ref="C115:G115"/>
    <mergeCell ref="C123:G123"/>
    <mergeCell ref="C131:G13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010 2018104-001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'010 2018104-001 Pol'!Názvy_tisku</vt:lpstr>
      <vt:lpstr>oadresa</vt:lpstr>
      <vt:lpstr>Stavba!Objednatel</vt:lpstr>
      <vt:lpstr>Stavba!Objekt</vt:lpstr>
      <vt:lpstr>'010 2018104-001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Lidumil</dc:creator>
  <cp:lastModifiedBy>Petra Švábová</cp:lastModifiedBy>
  <cp:lastPrinted>2014-02-28T09:52:57Z</cp:lastPrinted>
  <dcterms:created xsi:type="dcterms:W3CDTF">2009-04-08T07:15:50Z</dcterms:created>
  <dcterms:modified xsi:type="dcterms:W3CDTF">2018-12-19T13:51:19Z</dcterms:modified>
</cp:coreProperties>
</file>