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lohlavek2736174\Desktop\Rozpočty\"/>
    </mc:Choice>
  </mc:AlternateContent>
  <bookViews>
    <workbookView xWindow="0" yWindow="0" windowWidth="21570" windowHeight="8835" activeTab="12"/>
  </bookViews>
  <sheets>
    <sheet name="Rekapitulácia stavby" sheetId="1" r:id="rId1"/>
    <sheet name="01.1.1.1 - SO 01.1.1.1  Z..." sheetId="2" r:id="rId2"/>
    <sheet name="01.1.1.2 - SO 01.1.1.2  Z..." sheetId="3" r:id="rId3"/>
    <sheet name="01.1.1.3 - SO 01.1.1.3  V..." sheetId="4" r:id="rId4"/>
    <sheet name="01.1.1.4 - SO 01.1.1.4  O..." sheetId="5" r:id="rId5"/>
    <sheet name="01.1.4 - SO 01.1.4 Zdravo..." sheetId="6" r:id="rId6"/>
    <sheet name="01,1.6 - SO 01.1.6 Vzduch..." sheetId="7" r:id="rId7"/>
    <sheet name="01.1.7.1 - SO 01.1.7.1 -1..." sheetId="8" r:id="rId8"/>
    <sheet name="01.1.7.2 - SO 01.1.7.2-Vo..." sheetId="9" r:id="rId9"/>
    <sheet name="01.1.7.3 - SO 01.1.7.3-Pr..." sheetId="10" r:id="rId10"/>
    <sheet name="01.1.7.4 - SO 01.1.7.4-De..." sheetId="11" r:id="rId11"/>
    <sheet name="01.2.1 - SO 01.2.1 Staveb..." sheetId="12" r:id="rId12"/>
    <sheet name="01.2.4 - SO 01.2.4 Zdravo..." sheetId="13" r:id="rId13"/>
  </sheets>
  <definedNames>
    <definedName name="_xlnm._FilterDatabase" localSheetId="6" hidden="1">'01,1.6 - SO 01.1.6 Vzduch...'!$C$124:$K$133</definedName>
    <definedName name="_xlnm._FilterDatabase" localSheetId="1" hidden="1">'01.1.1.1 - SO 01.1.1.1  Z...'!$C$131:$K$321</definedName>
    <definedName name="_xlnm._FilterDatabase" localSheetId="2" hidden="1">'01.1.1.2 - SO 01.1.1.2  Z...'!$C$137:$K$242</definedName>
    <definedName name="_xlnm._FilterDatabase" localSheetId="3" hidden="1">'01.1.1.3 - SO 01.1.1.3  V...'!$C$137:$K$297</definedName>
    <definedName name="_xlnm._FilterDatabase" localSheetId="4" hidden="1">'01.1.1.4 - SO 01.1.1.4  O...'!$C$149:$K$482</definedName>
    <definedName name="_xlnm._FilterDatabase" localSheetId="5" hidden="1">'01.1.4 - SO 01.1.4 Zdravo...'!$C$134:$K$199</definedName>
    <definedName name="_xlnm._FilterDatabase" localSheetId="7" hidden="1">'01.1.7.1 - SO 01.1.7.1 -1...'!$C$128:$K$199</definedName>
    <definedName name="_xlnm._FilterDatabase" localSheetId="8" hidden="1">'01.1.7.2 - SO 01.1.7.2-Vo...'!$C$127:$K$172</definedName>
    <definedName name="_xlnm._FilterDatabase" localSheetId="9" hidden="1">'01.1.7.3 - SO 01.1.7.3-Pr...'!$C$127:$K$139</definedName>
    <definedName name="_xlnm._FilterDatabase" localSheetId="10" hidden="1">'01.1.7.4 - SO 01.1.7.4-De...'!$C$127:$K$138</definedName>
    <definedName name="_xlnm._FilterDatabase" localSheetId="11" hidden="1">'01.2.1 - SO 01.2.1 Staveb...'!$C$136:$K$267</definedName>
    <definedName name="_xlnm._FilterDatabase" localSheetId="12" hidden="1">'01.2.4 - SO 01.2.4 Zdravo...'!$C$132:$K$186</definedName>
    <definedName name="_xlnm.Print_Titles" localSheetId="6">'01,1.6 - SO 01.1.6 Vzduch...'!$124:$124</definedName>
    <definedName name="_xlnm.Print_Titles" localSheetId="1">'01.1.1.1 - SO 01.1.1.1  Z...'!$131:$131</definedName>
    <definedName name="_xlnm.Print_Titles" localSheetId="2">'01.1.1.2 - SO 01.1.1.2  Z...'!$137:$137</definedName>
    <definedName name="_xlnm.Print_Titles" localSheetId="3">'01.1.1.3 - SO 01.1.1.3  V...'!$137:$137</definedName>
    <definedName name="_xlnm.Print_Titles" localSheetId="4">'01.1.1.4 - SO 01.1.1.4  O...'!$149:$149</definedName>
    <definedName name="_xlnm.Print_Titles" localSheetId="5">'01.1.4 - SO 01.1.4 Zdravo...'!$134:$134</definedName>
    <definedName name="_xlnm.Print_Titles" localSheetId="7">'01.1.7.1 - SO 01.1.7.1 -1...'!$128:$128</definedName>
    <definedName name="_xlnm.Print_Titles" localSheetId="8">'01.1.7.2 - SO 01.1.7.2-Vo...'!$127:$127</definedName>
    <definedName name="_xlnm.Print_Titles" localSheetId="9">'01.1.7.3 - SO 01.1.7.3-Pr...'!$127:$127</definedName>
    <definedName name="_xlnm.Print_Titles" localSheetId="10">'01.1.7.4 - SO 01.1.7.4-De...'!$127:$127</definedName>
    <definedName name="_xlnm.Print_Titles" localSheetId="11">'01.2.1 - SO 01.2.1 Staveb...'!$136:$136</definedName>
    <definedName name="_xlnm.Print_Titles" localSheetId="12">'01.2.4 - SO 01.2.4 Zdravo...'!$132:$132</definedName>
    <definedName name="_xlnm.Print_Titles" localSheetId="0">'Rekapitulácia stavby'!$92:$92</definedName>
    <definedName name="_xlnm.Print_Area" localSheetId="6">'01,1.6 - SO 01.1.6 Vzduch...'!$C$4:$J$76,'01,1.6 - SO 01.1.6 Vzduch...'!$C$82:$J$102,'01,1.6 - SO 01.1.6 Vzduch...'!$C$108:$K$133</definedName>
    <definedName name="_xlnm.Print_Area" localSheetId="1">'01.1.1.1 - SO 01.1.1.1  Z...'!$C$4:$J$76,'01.1.1.1 - SO 01.1.1.1  Z...'!$C$82:$J$109,'01.1.1.1 - SO 01.1.1.1  Z...'!$C$115:$K$321</definedName>
    <definedName name="_xlnm.Print_Area" localSheetId="2">'01.1.1.2 - SO 01.1.1.2  Z...'!$C$4:$J$76,'01.1.1.2 - SO 01.1.1.2  Z...'!$C$82:$J$115,'01.1.1.2 - SO 01.1.1.2  Z...'!$C$121:$K$242</definedName>
    <definedName name="_xlnm.Print_Area" localSheetId="3">'01.1.1.3 - SO 01.1.1.3  V...'!$C$4:$J$76,'01.1.1.3 - SO 01.1.1.3  V...'!$C$82:$J$115,'01.1.1.3 - SO 01.1.1.3  V...'!$C$121:$K$297</definedName>
    <definedName name="_xlnm.Print_Area" localSheetId="4">'01.1.1.4 - SO 01.1.1.4  O...'!$C$4:$J$76,'01.1.1.4 - SO 01.1.1.4  O...'!$C$82:$J$127,'01.1.1.4 - SO 01.1.1.4  O...'!$C$133:$K$482</definedName>
    <definedName name="_xlnm.Print_Area" localSheetId="5">'01.1.4 - SO 01.1.4 Zdravo...'!$C$4:$J$76,'01.1.4 - SO 01.1.4 Zdravo...'!$C$82:$J$112,'01.1.4 - SO 01.1.4 Zdravo...'!$C$118:$K$199</definedName>
    <definedName name="_xlnm.Print_Area" localSheetId="7">'01.1.7.1 - SO 01.1.7.1 -1...'!$C$4:$J$76,'01.1.7.1 - SO 01.1.7.1 -1...'!$C$82:$J$106,'01.1.7.1 - SO 01.1.7.1 -1...'!$C$112:$K$199</definedName>
    <definedName name="_xlnm.Print_Area" localSheetId="8">'01.1.7.2 - SO 01.1.7.2-Vo...'!$C$4:$J$76,'01.1.7.2 - SO 01.1.7.2-Vo...'!$C$82:$J$105,'01.1.7.2 - SO 01.1.7.2-Vo...'!$C$111:$K$172</definedName>
    <definedName name="_xlnm.Print_Area" localSheetId="9">'01.1.7.3 - SO 01.1.7.3-Pr...'!$C$4:$J$76,'01.1.7.3 - SO 01.1.7.3-Pr...'!$C$82:$J$105,'01.1.7.3 - SO 01.1.7.3-Pr...'!$C$111:$K$139</definedName>
    <definedName name="_xlnm.Print_Area" localSheetId="10">'01.1.7.4 - SO 01.1.7.4-De...'!$C$4:$J$76,'01.1.7.4 - SO 01.1.7.4-De...'!$C$82:$J$105,'01.1.7.4 - SO 01.1.7.4-De...'!$C$111:$K$138</definedName>
    <definedName name="_xlnm.Print_Area" localSheetId="11">'01.2.1 - SO 01.2.1 Staveb...'!$C$4:$J$76,'01.2.1 - SO 01.2.1 Staveb...'!$C$82:$J$114,'01.2.1 - SO 01.2.1 Staveb...'!$C$120:$K$267</definedName>
    <definedName name="_xlnm.Print_Area" localSheetId="12">'01.2.4 - SO 01.2.4 Zdravo...'!$C$4:$J$76,'01.2.4 - SO 01.2.4 Zdravo...'!$C$82:$J$110,'01.2.4 - SO 01.2.4 Zdravo...'!$C$116:$K$186</definedName>
    <definedName name="_xlnm.Print_Area" localSheetId="0">'Rekapitulácia stavby'!$D$4:$AO$76,'Rekapitulácia stavby'!$C$82:$AQ$112</definedName>
  </definedNames>
  <calcPr calcId="162913"/>
</workbook>
</file>

<file path=xl/calcChain.xml><?xml version="1.0" encoding="utf-8"?>
<calcChain xmlns="http://schemas.openxmlformats.org/spreadsheetml/2006/main">
  <c r="J41" i="13" l="1"/>
  <c r="J40" i="13"/>
  <c r="AY111" i="1" s="1"/>
  <c r="J39" i="13"/>
  <c r="AX111" i="1" s="1"/>
  <c r="BI186" i="13"/>
  <c r="BH186" i="13"/>
  <c r="BG186" i="13"/>
  <c r="BE186" i="13"/>
  <c r="T186" i="13"/>
  <c r="R186" i="13"/>
  <c r="P186" i="13"/>
  <c r="BK186" i="13"/>
  <c r="BF186" i="13"/>
  <c r="BI185" i="13"/>
  <c r="BH185" i="13"/>
  <c r="BG185" i="13"/>
  <c r="BE185" i="13"/>
  <c r="T185" i="13"/>
  <c r="R185" i="13"/>
  <c r="P185" i="13"/>
  <c r="BK185" i="13"/>
  <c r="BF185" i="13"/>
  <c r="BI184" i="13"/>
  <c r="BH184" i="13"/>
  <c r="BG184" i="13"/>
  <c r="BE184" i="13"/>
  <c r="T184" i="13"/>
  <c r="R184" i="13"/>
  <c r="P184" i="13"/>
  <c r="BK184" i="13"/>
  <c r="BF184" i="13"/>
  <c r="BI183" i="13"/>
  <c r="BH183" i="13"/>
  <c r="BG183" i="13"/>
  <c r="BE183" i="13"/>
  <c r="T183" i="13"/>
  <c r="R183" i="13"/>
  <c r="P183" i="13"/>
  <c r="BK183" i="13"/>
  <c r="BF183" i="13"/>
  <c r="BI182" i="13"/>
  <c r="BH182" i="13"/>
  <c r="BG182" i="13"/>
  <c r="BE182" i="13"/>
  <c r="T182" i="13"/>
  <c r="R182" i="13"/>
  <c r="P182" i="13"/>
  <c r="BK182" i="13"/>
  <c r="BF182" i="13"/>
  <c r="BI181" i="13"/>
  <c r="BH181" i="13"/>
  <c r="BG181" i="13"/>
  <c r="BE181" i="13"/>
  <c r="T181" i="13"/>
  <c r="R181" i="13"/>
  <c r="P181" i="13"/>
  <c r="BK181" i="13"/>
  <c r="BF181" i="13"/>
  <c r="BI180" i="13"/>
  <c r="BH180" i="13"/>
  <c r="BG180" i="13"/>
  <c r="BE180" i="13"/>
  <c r="T180" i="13"/>
  <c r="R180" i="13"/>
  <c r="P180" i="13"/>
  <c r="BK180" i="13"/>
  <c r="BF180" i="13"/>
  <c r="BI179" i="13"/>
  <c r="BH179" i="13"/>
  <c r="BG179" i="13"/>
  <c r="BE179" i="13"/>
  <c r="T179" i="13"/>
  <c r="R179" i="13"/>
  <c r="P179" i="13"/>
  <c r="BK179" i="13"/>
  <c r="BF179" i="13"/>
  <c r="BI178" i="13"/>
  <c r="BH178" i="13"/>
  <c r="BG178" i="13"/>
  <c r="BE178" i="13"/>
  <c r="T178" i="13"/>
  <c r="R178" i="13"/>
  <c r="P178" i="13"/>
  <c r="BK178" i="13"/>
  <c r="BF178" i="13"/>
  <c r="BI177" i="13"/>
  <c r="BH177" i="13"/>
  <c r="BG177" i="13"/>
  <c r="BE177" i="13"/>
  <c r="T177" i="13"/>
  <c r="R177" i="13"/>
  <c r="P177" i="13"/>
  <c r="BK177" i="13"/>
  <c r="BF177" i="13"/>
  <c r="BI176" i="13"/>
  <c r="BH176" i="13"/>
  <c r="BG176" i="13"/>
  <c r="BE176" i="13"/>
  <c r="T176" i="13"/>
  <c r="R176" i="13"/>
  <c r="P176" i="13"/>
  <c r="BK176" i="13"/>
  <c r="BF176" i="13"/>
  <c r="BI175" i="13"/>
  <c r="BH175" i="13"/>
  <c r="BG175" i="13"/>
  <c r="BE175" i="13"/>
  <c r="T175" i="13"/>
  <c r="R175" i="13"/>
  <c r="P175" i="13"/>
  <c r="BK175" i="13"/>
  <c r="BF175" i="13"/>
  <c r="BI174" i="13"/>
  <c r="BH174" i="13"/>
  <c r="BG174" i="13"/>
  <c r="BE174" i="13"/>
  <c r="T174" i="13"/>
  <c r="R174" i="13"/>
  <c r="P174" i="13"/>
  <c r="BK174" i="13"/>
  <c r="BF174" i="13"/>
  <c r="BI173" i="13"/>
  <c r="BH173" i="13"/>
  <c r="BG173" i="13"/>
  <c r="BE173" i="13"/>
  <c r="T173" i="13"/>
  <c r="R173" i="13"/>
  <c r="P173" i="13"/>
  <c r="BK173" i="13"/>
  <c r="BF173" i="13"/>
  <c r="BI171" i="13"/>
  <c r="BH171" i="13"/>
  <c r="BG171" i="13"/>
  <c r="BE171" i="13"/>
  <c r="T171" i="13"/>
  <c r="R171" i="13"/>
  <c r="P171" i="13"/>
  <c r="BK171" i="13"/>
  <c r="BF171" i="13"/>
  <c r="BI170" i="13"/>
  <c r="BH170" i="13"/>
  <c r="BG170" i="13"/>
  <c r="BE170" i="13"/>
  <c r="T170" i="13"/>
  <c r="R170" i="13"/>
  <c r="P170" i="13"/>
  <c r="BK170" i="13"/>
  <c r="BF170" i="13"/>
  <c r="BI169" i="13"/>
  <c r="BH169" i="13"/>
  <c r="BG169" i="13"/>
  <c r="BE169" i="13"/>
  <c r="T169" i="13"/>
  <c r="R169" i="13"/>
  <c r="P169" i="13"/>
  <c r="BK169" i="13"/>
  <c r="BF169" i="13"/>
  <c r="BI168" i="13"/>
  <c r="BH168" i="13"/>
  <c r="BG168" i="13"/>
  <c r="BE168" i="13"/>
  <c r="T168" i="13"/>
  <c r="R168" i="13"/>
  <c r="P168" i="13"/>
  <c r="BK168" i="13"/>
  <c r="BF168" i="13"/>
  <c r="BI167" i="13"/>
  <c r="BH167" i="13"/>
  <c r="BG167" i="13"/>
  <c r="BE167" i="13"/>
  <c r="T167" i="13"/>
  <c r="R167" i="13"/>
  <c r="P167" i="13"/>
  <c r="BK167" i="13"/>
  <c r="BF167" i="13"/>
  <c r="BI166" i="13"/>
  <c r="BH166" i="13"/>
  <c r="BG166" i="13"/>
  <c r="BE166" i="13"/>
  <c r="T166" i="13"/>
  <c r="R166" i="13"/>
  <c r="P166" i="13"/>
  <c r="BK166" i="13"/>
  <c r="BF166" i="13"/>
  <c r="BI165" i="13"/>
  <c r="BH165" i="13"/>
  <c r="BG165" i="13"/>
  <c r="BE165" i="13"/>
  <c r="T165" i="13"/>
  <c r="R165" i="13"/>
  <c r="P165" i="13"/>
  <c r="BK165" i="13"/>
  <c r="BF165" i="13"/>
  <c r="BI164" i="13"/>
  <c r="BH164" i="13"/>
  <c r="BG164" i="13"/>
  <c r="BE164" i="13"/>
  <c r="T164" i="13"/>
  <c r="R164" i="13"/>
  <c r="P164" i="13"/>
  <c r="BK164" i="13"/>
  <c r="BK163" i="13" s="1"/>
  <c r="BF164" i="13"/>
  <c r="BI161" i="13"/>
  <c r="BH161" i="13"/>
  <c r="BG161" i="13"/>
  <c r="BE161" i="13"/>
  <c r="T161" i="13"/>
  <c r="R161" i="13"/>
  <c r="P161" i="13"/>
  <c r="BK161" i="13"/>
  <c r="BF161" i="13"/>
  <c r="BI160" i="13"/>
  <c r="BH160" i="13"/>
  <c r="BG160" i="13"/>
  <c r="BE160" i="13"/>
  <c r="T160" i="13"/>
  <c r="R160" i="13"/>
  <c r="P160" i="13"/>
  <c r="BK160" i="13"/>
  <c r="BF160" i="13"/>
  <c r="BI158" i="13"/>
  <c r="BH158" i="13"/>
  <c r="BG158" i="13"/>
  <c r="BE158" i="13"/>
  <c r="T158" i="13"/>
  <c r="R158" i="13"/>
  <c r="P158" i="13"/>
  <c r="BK158" i="13"/>
  <c r="BF158" i="13"/>
  <c r="BI157" i="13"/>
  <c r="BH157" i="13"/>
  <c r="BG157" i="13"/>
  <c r="BE157" i="13"/>
  <c r="T157" i="13"/>
  <c r="R157" i="13"/>
  <c r="P157" i="13"/>
  <c r="BK157" i="13"/>
  <c r="BF157" i="13"/>
  <c r="BI156" i="13"/>
  <c r="BH156" i="13"/>
  <c r="BG156" i="13"/>
  <c r="BE156" i="13"/>
  <c r="T156" i="13"/>
  <c r="R156" i="13"/>
  <c r="P156" i="13"/>
  <c r="BK156" i="13"/>
  <c r="BF156" i="13"/>
  <c r="BI155" i="13"/>
  <c r="BH155" i="13"/>
  <c r="BG155" i="13"/>
  <c r="BE155" i="13"/>
  <c r="T155" i="13"/>
  <c r="R155" i="13"/>
  <c r="P155" i="13"/>
  <c r="BK155" i="13"/>
  <c r="BF155" i="13"/>
  <c r="BI154" i="13"/>
  <c r="BH154" i="13"/>
  <c r="BG154" i="13"/>
  <c r="BE154" i="13"/>
  <c r="T154" i="13"/>
  <c r="R154" i="13"/>
  <c r="P154" i="13"/>
  <c r="BK154" i="13"/>
  <c r="BF154" i="13"/>
  <c r="BI153" i="13"/>
  <c r="BH153" i="13"/>
  <c r="BG153" i="13"/>
  <c r="BE153" i="13"/>
  <c r="T153" i="13"/>
  <c r="R153" i="13"/>
  <c r="P153" i="13"/>
  <c r="BK153" i="13"/>
  <c r="BF153" i="13"/>
  <c r="BI150" i="13"/>
  <c r="BH150" i="13"/>
  <c r="BG150" i="13"/>
  <c r="BE150" i="13"/>
  <c r="T150" i="13"/>
  <c r="R150" i="13"/>
  <c r="P150" i="13"/>
  <c r="BK150" i="13"/>
  <c r="BF150" i="13"/>
  <c r="BI149" i="13"/>
  <c r="BH149" i="13"/>
  <c r="BG149" i="13"/>
  <c r="BE149" i="13"/>
  <c r="T149" i="13"/>
  <c r="R149" i="13"/>
  <c r="P149" i="13"/>
  <c r="BK149" i="13"/>
  <c r="BF149" i="13"/>
  <c r="BI146" i="13"/>
  <c r="BH146" i="13"/>
  <c r="BG146" i="13"/>
  <c r="BE146" i="13"/>
  <c r="T146" i="13"/>
  <c r="R146" i="13"/>
  <c r="P146" i="13"/>
  <c r="BK146" i="13"/>
  <c r="BF146" i="13"/>
  <c r="BI145" i="13"/>
  <c r="BH145" i="13"/>
  <c r="BG145" i="13"/>
  <c r="BE145" i="13"/>
  <c r="T145" i="13"/>
  <c r="R145" i="13"/>
  <c r="P145" i="13"/>
  <c r="BK145" i="13"/>
  <c r="BF145" i="13"/>
  <c r="BI143" i="13"/>
  <c r="BH143" i="13"/>
  <c r="BG143" i="13"/>
  <c r="BE143" i="13"/>
  <c r="T143" i="13"/>
  <c r="T142" i="13" s="1"/>
  <c r="R143" i="13"/>
  <c r="R142" i="13" s="1"/>
  <c r="P143" i="13"/>
  <c r="P142" i="13" s="1"/>
  <c r="BK143" i="13"/>
  <c r="BK142" i="13" s="1"/>
  <c r="BF143" i="13"/>
  <c r="BI141" i="13"/>
  <c r="BH141" i="13"/>
  <c r="BG141" i="13"/>
  <c r="BE141" i="13"/>
  <c r="T141" i="13"/>
  <c r="T140" i="13" s="1"/>
  <c r="R141" i="13"/>
  <c r="R140" i="13" s="1"/>
  <c r="P141" i="13"/>
  <c r="P140" i="13" s="1"/>
  <c r="BK141" i="13"/>
  <c r="BK140" i="13" s="1"/>
  <c r="BF141" i="13"/>
  <c r="BI139" i="13"/>
  <c r="BH139" i="13"/>
  <c r="BG139" i="13"/>
  <c r="BE139" i="13"/>
  <c r="T139" i="13"/>
  <c r="R139" i="13"/>
  <c r="P139" i="13"/>
  <c r="BK139" i="13"/>
  <c r="BF139" i="13"/>
  <c r="BI138" i="13"/>
  <c r="BH138" i="13"/>
  <c r="BG138" i="13"/>
  <c r="BE138" i="13"/>
  <c r="T138" i="13"/>
  <c r="R138" i="13"/>
  <c r="P138" i="13"/>
  <c r="BK138" i="13"/>
  <c r="BF138" i="13"/>
  <c r="BI137" i="13"/>
  <c r="BH137" i="13"/>
  <c r="BG137" i="13"/>
  <c r="BE137" i="13"/>
  <c r="T137" i="13"/>
  <c r="R137" i="13"/>
  <c r="P137" i="13"/>
  <c r="BK137" i="13"/>
  <c r="BF137" i="13"/>
  <c r="BI136" i="13"/>
  <c r="BH136" i="13"/>
  <c r="BG136" i="13"/>
  <c r="BE136" i="13"/>
  <c r="T136" i="13"/>
  <c r="R136" i="13"/>
  <c r="P136" i="13"/>
  <c r="BK136" i="13"/>
  <c r="BF136" i="13"/>
  <c r="F127" i="13"/>
  <c r="E125" i="13"/>
  <c r="F93" i="13"/>
  <c r="E91" i="13"/>
  <c r="J28" i="13"/>
  <c r="E28" i="13"/>
  <c r="J130" i="13" s="1"/>
  <c r="J27" i="13"/>
  <c r="J25" i="13"/>
  <c r="E25" i="13"/>
  <c r="J95" i="13" s="1"/>
  <c r="J24" i="13"/>
  <c r="J22" i="13"/>
  <c r="E22" i="13"/>
  <c r="J21" i="13"/>
  <c r="J19" i="13"/>
  <c r="E19" i="13"/>
  <c r="F95" i="13" s="1"/>
  <c r="J18" i="13"/>
  <c r="E7" i="13"/>
  <c r="E119" i="13" s="1"/>
  <c r="J41" i="12"/>
  <c r="J40" i="12"/>
  <c r="AY110" i="1" s="1"/>
  <c r="J39" i="12"/>
  <c r="AX110" i="1" s="1"/>
  <c r="BI267" i="12"/>
  <c r="BH267" i="12"/>
  <c r="BG267" i="12"/>
  <c r="BE267" i="12"/>
  <c r="T267" i="12"/>
  <c r="R267" i="12"/>
  <c r="P267" i="12"/>
  <c r="BK267" i="12"/>
  <c r="BF267" i="12"/>
  <c r="BI262" i="12"/>
  <c r="BH262" i="12"/>
  <c r="BG262" i="12"/>
  <c r="BE262" i="12"/>
  <c r="T262" i="12"/>
  <c r="R262" i="12"/>
  <c r="R261" i="12" s="1"/>
  <c r="P262" i="12"/>
  <c r="BK262" i="12"/>
  <c r="BF262" i="12"/>
  <c r="BI253" i="12"/>
  <c r="BH253" i="12"/>
  <c r="BG253" i="12"/>
  <c r="BE253" i="12"/>
  <c r="T253" i="12"/>
  <c r="R253" i="12"/>
  <c r="P253" i="12"/>
  <c r="BK253" i="12"/>
  <c r="BF253" i="12"/>
  <c r="BI252" i="12"/>
  <c r="BH252" i="12"/>
  <c r="BG252" i="12"/>
  <c r="BE252" i="12"/>
  <c r="T252" i="12"/>
  <c r="R252" i="12"/>
  <c r="P252" i="12"/>
  <c r="BK252" i="12"/>
  <c r="BF252" i="12"/>
  <c r="BI251" i="12"/>
  <c r="BH251" i="12"/>
  <c r="BG251" i="12"/>
  <c r="BE251" i="12"/>
  <c r="T251" i="12"/>
  <c r="R251" i="12"/>
  <c r="P251" i="12"/>
  <c r="BK251" i="12"/>
  <c r="BF251" i="12"/>
  <c r="BI248" i="12"/>
  <c r="BH248" i="12"/>
  <c r="BG248" i="12"/>
  <c r="BE248" i="12"/>
  <c r="T248" i="12"/>
  <c r="R248" i="12"/>
  <c r="P248" i="12"/>
  <c r="BK248" i="12"/>
  <c r="BF248" i="12"/>
  <c r="BI246" i="12"/>
  <c r="BH246" i="12"/>
  <c r="BG246" i="12"/>
  <c r="BE246" i="12"/>
  <c r="T246" i="12"/>
  <c r="R246" i="12"/>
  <c r="P246" i="12"/>
  <c r="BK246" i="12"/>
  <c r="BF246" i="12"/>
  <c r="BI244" i="12"/>
  <c r="BH244" i="12"/>
  <c r="BG244" i="12"/>
  <c r="BE244" i="12"/>
  <c r="T244" i="12"/>
  <c r="R244" i="12"/>
  <c r="P244" i="12"/>
  <c r="BK244" i="12"/>
  <c r="BF244" i="12"/>
  <c r="BI241" i="12"/>
  <c r="BH241" i="12"/>
  <c r="BG241" i="12"/>
  <c r="BE241" i="12"/>
  <c r="T241" i="12"/>
  <c r="R241" i="12"/>
  <c r="P241" i="12"/>
  <c r="BK241" i="12"/>
  <c r="BF241" i="12"/>
  <c r="BI239" i="12"/>
  <c r="BH239" i="12"/>
  <c r="BG239" i="12"/>
  <c r="BE239" i="12"/>
  <c r="T239" i="12"/>
  <c r="R239" i="12"/>
  <c r="P239" i="12"/>
  <c r="BK239" i="12"/>
  <c r="BF239" i="12"/>
  <c r="BI237" i="12"/>
  <c r="BH237" i="12"/>
  <c r="BG237" i="12"/>
  <c r="BE237" i="12"/>
  <c r="T237" i="12"/>
  <c r="R237" i="12"/>
  <c r="P237" i="12"/>
  <c r="BK237" i="12"/>
  <c r="BF237" i="12"/>
  <c r="BI234" i="12"/>
  <c r="BH234" i="12"/>
  <c r="BG234" i="12"/>
  <c r="BE234" i="12"/>
  <c r="T234" i="12"/>
  <c r="R234" i="12"/>
  <c r="P234" i="12"/>
  <c r="BK234" i="12"/>
  <c r="BF234" i="12"/>
  <c r="BI232" i="12"/>
  <c r="BH232" i="12"/>
  <c r="BG232" i="12"/>
  <c r="BE232" i="12"/>
  <c r="T232" i="12"/>
  <c r="R232" i="12"/>
  <c r="P232" i="12"/>
  <c r="BK232" i="12"/>
  <c r="BF232" i="12"/>
  <c r="BI230" i="12"/>
  <c r="BH230" i="12"/>
  <c r="BG230" i="12"/>
  <c r="BE230" i="12"/>
  <c r="T230" i="12"/>
  <c r="R230" i="12"/>
  <c r="P230" i="12"/>
  <c r="BK230" i="12"/>
  <c r="BF230" i="12"/>
  <c r="BI229" i="12"/>
  <c r="BH229" i="12"/>
  <c r="BG229" i="12"/>
  <c r="BE229" i="12"/>
  <c r="T229" i="12"/>
  <c r="R229" i="12"/>
  <c r="P229" i="12"/>
  <c r="BK229" i="12"/>
  <c r="BF229" i="12"/>
  <c r="BI228" i="12"/>
  <c r="BH228" i="12"/>
  <c r="BG228" i="12"/>
  <c r="BE228" i="12"/>
  <c r="T228" i="12"/>
  <c r="R228" i="12"/>
  <c r="P228" i="12"/>
  <c r="BK228" i="12"/>
  <c r="BF228" i="12"/>
  <c r="BI226" i="12"/>
  <c r="BH226" i="12"/>
  <c r="BG226" i="12"/>
  <c r="BE226" i="12"/>
  <c r="T226" i="12"/>
  <c r="R226" i="12"/>
  <c r="P226" i="12"/>
  <c r="BK226" i="12"/>
  <c r="BF226" i="12"/>
  <c r="BI225" i="12"/>
  <c r="BH225" i="12"/>
  <c r="BG225" i="12"/>
  <c r="BE225" i="12"/>
  <c r="T225" i="12"/>
  <c r="R225" i="12"/>
  <c r="P225" i="12"/>
  <c r="BK225" i="12"/>
  <c r="BF225" i="12"/>
  <c r="BI224" i="12"/>
  <c r="BH224" i="12"/>
  <c r="BG224" i="12"/>
  <c r="BE224" i="12"/>
  <c r="T224" i="12"/>
  <c r="R224" i="12"/>
  <c r="P224" i="12"/>
  <c r="BK224" i="12"/>
  <c r="BF224" i="12"/>
  <c r="BI223" i="12"/>
  <c r="BH223" i="12"/>
  <c r="BG223" i="12"/>
  <c r="BE223" i="12"/>
  <c r="T223" i="12"/>
  <c r="R223" i="12"/>
  <c r="P223" i="12"/>
  <c r="BK223" i="12"/>
  <c r="BF223" i="12"/>
  <c r="BI222" i="12"/>
  <c r="BH222" i="12"/>
  <c r="BG222" i="12"/>
  <c r="BE222" i="12"/>
  <c r="T222" i="12"/>
  <c r="R222" i="12"/>
  <c r="P222" i="12"/>
  <c r="BK222" i="12"/>
  <c r="BF222" i="12"/>
  <c r="BI221" i="12"/>
  <c r="BH221" i="12"/>
  <c r="BG221" i="12"/>
  <c r="BE221" i="12"/>
  <c r="T221" i="12"/>
  <c r="R221" i="12"/>
  <c r="P221" i="12"/>
  <c r="BK221" i="12"/>
  <c r="BF221" i="12"/>
  <c r="BI220" i="12"/>
  <c r="BH220" i="12"/>
  <c r="BG220" i="12"/>
  <c r="BE220" i="12"/>
  <c r="T220" i="12"/>
  <c r="R220" i="12"/>
  <c r="P220" i="12"/>
  <c r="BK220" i="12"/>
  <c r="BF220" i="12"/>
  <c r="BI219" i="12"/>
  <c r="BH219" i="12"/>
  <c r="BG219" i="12"/>
  <c r="BE219" i="12"/>
  <c r="T219" i="12"/>
  <c r="R219" i="12"/>
  <c r="P219" i="12"/>
  <c r="BK219" i="12"/>
  <c r="BF219" i="12"/>
  <c r="BI218" i="12"/>
  <c r="BH218" i="12"/>
  <c r="BG218" i="12"/>
  <c r="BE218" i="12"/>
  <c r="T218" i="12"/>
  <c r="R218" i="12"/>
  <c r="P218" i="12"/>
  <c r="BK218" i="12"/>
  <c r="BF218" i="12"/>
  <c r="BI217" i="12"/>
  <c r="BH217" i="12"/>
  <c r="BG217" i="12"/>
  <c r="BE217" i="12"/>
  <c r="T217" i="12"/>
  <c r="R217" i="12"/>
  <c r="P217" i="12"/>
  <c r="BK217" i="12"/>
  <c r="BF217" i="12"/>
  <c r="BI215" i="12"/>
  <c r="BH215" i="12"/>
  <c r="BG215" i="12"/>
  <c r="BE215" i="12"/>
  <c r="T215" i="12"/>
  <c r="T214" i="12" s="1"/>
  <c r="R215" i="12"/>
  <c r="P215" i="12"/>
  <c r="BK215" i="12"/>
  <c r="BF215" i="12"/>
  <c r="BI213" i="12"/>
  <c r="BH213" i="12"/>
  <c r="BG213" i="12"/>
  <c r="BE213" i="12"/>
  <c r="T213" i="12"/>
  <c r="R213" i="12"/>
  <c r="P213" i="12"/>
  <c r="BK213" i="12"/>
  <c r="BF213" i="12"/>
  <c r="BI212" i="12"/>
  <c r="BH212" i="12"/>
  <c r="BG212" i="12"/>
  <c r="BE212" i="12"/>
  <c r="T212" i="12"/>
  <c r="R212" i="12"/>
  <c r="P212" i="12"/>
  <c r="BK212" i="12"/>
  <c r="BF212" i="12"/>
  <c r="BI211" i="12"/>
  <c r="BH211" i="12"/>
  <c r="BG211" i="12"/>
  <c r="BE211" i="12"/>
  <c r="T211" i="12"/>
  <c r="R211" i="12"/>
  <c r="P211" i="12"/>
  <c r="BK211" i="12"/>
  <c r="BF211" i="12"/>
  <c r="BI209" i="12"/>
  <c r="BH209" i="12"/>
  <c r="BG209" i="12"/>
  <c r="BE209" i="12"/>
  <c r="T209" i="12"/>
  <c r="R209" i="12"/>
  <c r="P209" i="12"/>
  <c r="BK209" i="12"/>
  <c r="BF209" i="12"/>
  <c r="BI207" i="12"/>
  <c r="BH207" i="12"/>
  <c r="BG207" i="12"/>
  <c r="BE207" i="12"/>
  <c r="T207" i="12"/>
  <c r="R207" i="12"/>
  <c r="P207" i="12"/>
  <c r="BK207" i="12"/>
  <c r="BF207" i="12"/>
  <c r="BI205" i="12"/>
  <c r="BH205" i="12"/>
  <c r="BG205" i="12"/>
  <c r="BE205" i="12"/>
  <c r="T205" i="12"/>
  <c r="R205" i="12"/>
  <c r="P205" i="12"/>
  <c r="BK205" i="12"/>
  <c r="BF205" i="12"/>
  <c r="BI204" i="12"/>
  <c r="BH204" i="12"/>
  <c r="BG204" i="12"/>
  <c r="BE204" i="12"/>
  <c r="T204" i="12"/>
  <c r="R204" i="12"/>
  <c r="P204" i="12"/>
  <c r="BK204" i="12"/>
  <c r="BF204" i="12"/>
  <c r="BI203" i="12"/>
  <c r="BH203" i="12"/>
  <c r="BG203" i="12"/>
  <c r="BE203" i="12"/>
  <c r="T203" i="12"/>
  <c r="R203" i="12"/>
  <c r="P203" i="12"/>
  <c r="BK203" i="12"/>
  <c r="BF203" i="12"/>
  <c r="BI201" i="12"/>
  <c r="BH201" i="12"/>
  <c r="BG201" i="12"/>
  <c r="BE201" i="12"/>
  <c r="T201" i="12"/>
  <c r="R201" i="12"/>
  <c r="P201" i="12"/>
  <c r="BK201" i="12"/>
  <c r="BF201" i="12"/>
  <c r="BI198" i="12"/>
  <c r="BH198" i="12"/>
  <c r="BG198" i="12"/>
  <c r="BE198" i="12"/>
  <c r="T198" i="12"/>
  <c r="T197" i="12" s="1"/>
  <c r="R198" i="12"/>
  <c r="R197" i="12" s="1"/>
  <c r="P198" i="12"/>
  <c r="P197" i="12" s="1"/>
  <c r="BK198" i="12"/>
  <c r="BK197" i="12" s="1"/>
  <c r="BF198" i="12"/>
  <c r="BI196" i="12"/>
  <c r="BH196" i="12"/>
  <c r="BG196" i="12"/>
  <c r="BE196" i="12"/>
  <c r="T196" i="12"/>
  <c r="R196" i="12"/>
  <c r="P196" i="12"/>
  <c r="BK196" i="12"/>
  <c r="BF196" i="12"/>
  <c r="BI195" i="12"/>
  <c r="BH195" i="12"/>
  <c r="BG195" i="12"/>
  <c r="BE195" i="12"/>
  <c r="T195" i="12"/>
  <c r="R195" i="12"/>
  <c r="P195" i="12"/>
  <c r="BK195" i="12"/>
  <c r="BF195" i="12"/>
  <c r="BI193" i="12"/>
  <c r="BH193" i="12"/>
  <c r="BG193" i="12"/>
  <c r="BE193" i="12"/>
  <c r="T193" i="12"/>
  <c r="R193" i="12"/>
  <c r="P193" i="12"/>
  <c r="BK193" i="12"/>
  <c r="BF193" i="12"/>
  <c r="BI192" i="12"/>
  <c r="BH192" i="12"/>
  <c r="BG192" i="12"/>
  <c r="BE192" i="12"/>
  <c r="T192" i="12"/>
  <c r="R192" i="12"/>
  <c r="P192" i="12"/>
  <c r="BK192" i="12"/>
  <c r="BF192" i="12"/>
  <c r="BI187" i="12"/>
  <c r="BH187" i="12"/>
  <c r="BG187" i="12"/>
  <c r="BE187" i="12"/>
  <c r="T187" i="12"/>
  <c r="R187" i="12"/>
  <c r="P187" i="12"/>
  <c r="BK187" i="12"/>
  <c r="BF187" i="12"/>
  <c r="BI185" i="12"/>
  <c r="BH185" i="12"/>
  <c r="BG185" i="12"/>
  <c r="BE185" i="12"/>
  <c r="T185" i="12"/>
  <c r="R185" i="12"/>
  <c r="P185" i="12"/>
  <c r="BK185" i="12"/>
  <c r="BF185" i="12"/>
  <c r="BI183" i="12"/>
  <c r="BH183" i="12"/>
  <c r="BG183" i="12"/>
  <c r="BE183" i="12"/>
  <c r="T183" i="12"/>
  <c r="R183" i="12"/>
  <c r="P183" i="12"/>
  <c r="BK183" i="12"/>
  <c r="BF183" i="12"/>
  <c r="BI182" i="12"/>
  <c r="BH182" i="12"/>
  <c r="BG182" i="12"/>
  <c r="BE182" i="12"/>
  <c r="T182" i="12"/>
  <c r="R182" i="12"/>
  <c r="P182" i="12"/>
  <c r="BK182" i="12"/>
  <c r="BF182" i="12"/>
  <c r="BI180" i="12"/>
  <c r="BH180" i="12"/>
  <c r="BG180" i="12"/>
  <c r="BE180" i="12"/>
  <c r="T180" i="12"/>
  <c r="R180" i="12"/>
  <c r="P180" i="12"/>
  <c r="BK180" i="12"/>
  <c r="BF180" i="12"/>
  <c r="BI179" i="12"/>
  <c r="BH179" i="12"/>
  <c r="BG179" i="12"/>
  <c r="BE179" i="12"/>
  <c r="T179" i="12"/>
  <c r="R179" i="12"/>
  <c r="P179" i="12"/>
  <c r="BK179" i="12"/>
  <c r="BF179" i="12"/>
  <c r="BI176" i="12"/>
  <c r="BH176" i="12"/>
  <c r="BG176" i="12"/>
  <c r="BE176" i="12"/>
  <c r="T176" i="12"/>
  <c r="R176" i="12"/>
  <c r="P176" i="12"/>
  <c r="BK176" i="12"/>
  <c r="BF176" i="12"/>
  <c r="BI172" i="12"/>
  <c r="BH172" i="12"/>
  <c r="BG172" i="12"/>
  <c r="BE172" i="12"/>
  <c r="T172" i="12"/>
  <c r="R172" i="12"/>
  <c r="P172" i="12"/>
  <c r="BK172" i="12"/>
  <c r="BF172" i="12"/>
  <c r="BI170" i="12"/>
  <c r="BH170" i="12"/>
  <c r="BG170" i="12"/>
  <c r="BE170" i="12"/>
  <c r="T170" i="12"/>
  <c r="R170" i="12"/>
  <c r="P170" i="12"/>
  <c r="BK170" i="12"/>
  <c r="BF170" i="12"/>
  <c r="BI165" i="12"/>
  <c r="BH165" i="12"/>
  <c r="BG165" i="12"/>
  <c r="BE165" i="12"/>
  <c r="T165" i="12"/>
  <c r="R165" i="12"/>
  <c r="P165" i="12"/>
  <c r="BK165" i="12"/>
  <c r="BF165" i="12"/>
  <c r="BI162" i="12"/>
  <c r="BH162" i="12"/>
  <c r="BG162" i="12"/>
  <c r="BE162" i="12"/>
  <c r="T162" i="12"/>
  <c r="R162" i="12"/>
  <c r="P162" i="12"/>
  <c r="BK162" i="12"/>
  <c r="BF162" i="12"/>
  <c r="BI161" i="12"/>
  <c r="BH161" i="12"/>
  <c r="BG161" i="12"/>
  <c r="BE161" i="12"/>
  <c r="T161" i="12"/>
  <c r="R161" i="12"/>
  <c r="P161" i="12"/>
  <c r="BK161" i="12"/>
  <c r="BF161" i="12"/>
  <c r="BI159" i="12"/>
  <c r="BH159" i="12"/>
  <c r="BG159" i="12"/>
  <c r="BE159" i="12"/>
  <c r="T159" i="12"/>
  <c r="R159" i="12"/>
  <c r="P159" i="12"/>
  <c r="BK159" i="12"/>
  <c r="BF159" i="12"/>
  <c r="BI157" i="12"/>
  <c r="BH157" i="12"/>
  <c r="BG157" i="12"/>
  <c r="BE157" i="12"/>
  <c r="T157" i="12"/>
  <c r="R157" i="12"/>
  <c r="P157" i="12"/>
  <c r="BK157" i="12"/>
  <c r="BF157" i="12"/>
  <c r="BI156" i="12"/>
  <c r="BH156" i="12"/>
  <c r="BG156" i="12"/>
  <c r="BE156" i="12"/>
  <c r="T156" i="12"/>
  <c r="R156" i="12"/>
  <c r="P156" i="12"/>
  <c r="BK156" i="12"/>
  <c r="BF156" i="12"/>
  <c r="BI155" i="12"/>
  <c r="BH155" i="12"/>
  <c r="BG155" i="12"/>
  <c r="BE155" i="12"/>
  <c r="T155" i="12"/>
  <c r="R155" i="12"/>
  <c r="P155" i="12"/>
  <c r="BK155" i="12"/>
  <c r="BF155" i="12"/>
  <c r="BI152" i="12"/>
  <c r="BH152" i="12"/>
  <c r="BG152" i="12"/>
  <c r="BE152" i="12"/>
  <c r="T152" i="12"/>
  <c r="R152" i="12"/>
  <c r="P152" i="12"/>
  <c r="BK152" i="12"/>
  <c r="BF152" i="12"/>
  <c r="BI150" i="12"/>
  <c r="BH150" i="12"/>
  <c r="BG150" i="12"/>
  <c r="BE150" i="12"/>
  <c r="T150" i="12"/>
  <c r="R150" i="12"/>
  <c r="P150" i="12"/>
  <c r="BK150" i="12"/>
  <c r="BF150" i="12"/>
  <c r="BI148" i="12"/>
  <c r="BH148" i="12"/>
  <c r="BG148" i="12"/>
  <c r="BE148" i="12"/>
  <c r="T148" i="12"/>
  <c r="R148" i="12"/>
  <c r="P148" i="12"/>
  <c r="BK148" i="12"/>
  <c r="BF148" i="12"/>
  <c r="BI146" i="12"/>
  <c r="BH146" i="12"/>
  <c r="BG146" i="12"/>
  <c r="BE146" i="12"/>
  <c r="T146" i="12"/>
  <c r="T145" i="12" s="1"/>
  <c r="R146" i="12"/>
  <c r="P146" i="12"/>
  <c r="BK146" i="12"/>
  <c r="BF146" i="12"/>
  <c r="BI143" i="12"/>
  <c r="BH143" i="12"/>
  <c r="BG143" i="12"/>
  <c r="BE143" i="12"/>
  <c r="T143" i="12"/>
  <c r="R143" i="12"/>
  <c r="P143" i="12"/>
  <c r="BK143" i="12"/>
  <c r="BF143" i="12"/>
  <c r="BI142" i="12"/>
  <c r="BH142" i="12"/>
  <c r="BG142" i="12"/>
  <c r="BE142" i="12"/>
  <c r="T142" i="12"/>
  <c r="R142" i="12"/>
  <c r="P142" i="12"/>
  <c r="BK142" i="12"/>
  <c r="BF142" i="12"/>
  <c r="BI140" i="12"/>
  <c r="BH140" i="12"/>
  <c r="BG140" i="12"/>
  <c r="BE140" i="12"/>
  <c r="T140" i="12"/>
  <c r="R140" i="12"/>
  <c r="P140" i="12"/>
  <c r="BK140" i="12"/>
  <c r="BK139" i="12" s="1"/>
  <c r="BF140" i="12"/>
  <c r="F133" i="12"/>
  <c r="F131" i="12"/>
  <c r="E129" i="12"/>
  <c r="F95" i="12"/>
  <c r="F93" i="12"/>
  <c r="E91" i="12"/>
  <c r="J28" i="12"/>
  <c r="E28" i="12"/>
  <c r="J134" i="12" s="1"/>
  <c r="J27" i="12"/>
  <c r="J22" i="12"/>
  <c r="E22" i="12"/>
  <c r="J21" i="12"/>
  <c r="E7" i="12"/>
  <c r="E85" i="12" s="1"/>
  <c r="J41" i="11"/>
  <c r="J40" i="11"/>
  <c r="AY108" i="1"/>
  <c r="J39" i="11"/>
  <c r="AX108" i="1" s="1"/>
  <c r="BI138" i="11"/>
  <c r="BH138" i="11"/>
  <c r="BG138" i="11"/>
  <c r="BE138" i="11"/>
  <c r="T138" i="11"/>
  <c r="R138" i="11"/>
  <c r="P138" i="11"/>
  <c r="BK138" i="11"/>
  <c r="BF138" i="11"/>
  <c r="BI137" i="11"/>
  <c r="BH137" i="11"/>
  <c r="BG137" i="11"/>
  <c r="BE137" i="11"/>
  <c r="T137" i="11"/>
  <c r="R137" i="11"/>
  <c r="P137" i="11"/>
  <c r="BK137" i="11"/>
  <c r="BF137" i="11"/>
  <c r="BI136" i="11"/>
  <c r="BH136" i="11"/>
  <c r="BG136" i="11"/>
  <c r="BE136" i="11"/>
  <c r="T136" i="11"/>
  <c r="R136" i="11"/>
  <c r="P136" i="11"/>
  <c r="BK136" i="11"/>
  <c r="BF136" i="11"/>
  <c r="BI135" i="11"/>
  <c r="BH135" i="11"/>
  <c r="BG135" i="11"/>
  <c r="BE135" i="11"/>
  <c r="T135" i="11"/>
  <c r="R135" i="11"/>
  <c r="P135" i="11"/>
  <c r="P134" i="11" s="1"/>
  <c r="P133" i="11" s="1"/>
  <c r="BK135" i="11"/>
  <c r="BF135" i="11"/>
  <c r="BI132" i="11"/>
  <c r="BH132" i="11"/>
  <c r="BG132" i="11"/>
  <c r="BE132" i="11"/>
  <c r="T132" i="11"/>
  <c r="R132" i="11"/>
  <c r="P132" i="11"/>
  <c r="BK132" i="11"/>
  <c r="BF132" i="11"/>
  <c r="BI131" i="11"/>
  <c r="BH131" i="11"/>
  <c r="BG131" i="11"/>
  <c r="BE131" i="11"/>
  <c r="T131" i="11"/>
  <c r="R131" i="11"/>
  <c r="P131" i="11"/>
  <c r="BK131" i="11"/>
  <c r="BF131" i="11"/>
  <c r="F122" i="11"/>
  <c r="E120" i="11"/>
  <c r="F93" i="11"/>
  <c r="E91" i="11"/>
  <c r="J28" i="11"/>
  <c r="E28" i="11"/>
  <c r="J125" i="11" s="1"/>
  <c r="J27" i="11"/>
  <c r="J25" i="11"/>
  <c r="E25" i="11"/>
  <c r="J95" i="11" s="1"/>
  <c r="J24" i="11"/>
  <c r="J22" i="11"/>
  <c r="E22" i="11"/>
  <c r="F125" i="11" s="1"/>
  <c r="J21" i="11"/>
  <c r="J19" i="11"/>
  <c r="E19" i="11"/>
  <c r="F95" i="11" s="1"/>
  <c r="J18" i="11"/>
  <c r="E7" i="11"/>
  <c r="E114" i="11" s="1"/>
  <c r="J41" i="10"/>
  <c r="J40" i="10"/>
  <c r="AY107" i="1" s="1"/>
  <c r="J39" i="10"/>
  <c r="AX107" i="1" s="1"/>
  <c r="BI139" i="10"/>
  <c r="BH139" i="10"/>
  <c r="BG139" i="10"/>
  <c r="BE139" i="10"/>
  <c r="T139" i="10"/>
  <c r="R139" i="10"/>
  <c r="P139" i="10"/>
  <c r="BK139" i="10"/>
  <c r="BF139" i="10"/>
  <c r="BI138" i="10"/>
  <c r="BH138" i="10"/>
  <c r="BG138" i="10"/>
  <c r="BE138" i="10"/>
  <c r="T138" i="10"/>
  <c r="R138" i="10"/>
  <c r="P138" i="10"/>
  <c r="BK138" i="10"/>
  <c r="BF138" i="10"/>
  <c r="BI137" i="10"/>
  <c r="BH137" i="10"/>
  <c r="BG137" i="10"/>
  <c r="BE137" i="10"/>
  <c r="T137" i="10"/>
  <c r="R137" i="10"/>
  <c r="P137" i="10"/>
  <c r="BK137" i="10"/>
  <c r="BF137" i="10"/>
  <c r="BI136" i="10"/>
  <c r="BH136" i="10"/>
  <c r="BG136" i="10"/>
  <c r="BE136" i="10"/>
  <c r="T136" i="10"/>
  <c r="R136" i="10"/>
  <c r="P136" i="10"/>
  <c r="BK136" i="10"/>
  <c r="BF136" i="10"/>
  <c r="BI133" i="10"/>
  <c r="BH133" i="10"/>
  <c r="BG133" i="10"/>
  <c r="BE133" i="10"/>
  <c r="T133" i="10"/>
  <c r="R133" i="10"/>
  <c r="P133" i="10"/>
  <c r="BK133" i="10"/>
  <c r="BF133" i="10"/>
  <c r="BI132" i="10"/>
  <c r="BH132" i="10"/>
  <c r="BG132" i="10"/>
  <c r="BE132" i="10"/>
  <c r="T132" i="10"/>
  <c r="R132" i="10"/>
  <c r="P132" i="10"/>
  <c r="BK132" i="10"/>
  <c r="BF132" i="10"/>
  <c r="BI131" i="10"/>
  <c r="BH131" i="10"/>
  <c r="BG131" i="10"/>
  <c r="BE131" i="10"/>
  <c r="T131" i="10"/>
  <c r="R131" i="10"/>
  <c r="P131" i="10"/>
  <c r="BK131" i="10"/>
  <c r="BF131" i="10"/>
  <c r="F122" i="10"/>
  <c r="E120" i="10"/>
  <c r="F93" i="10"/>
  <c r="E91" i="10"/>
  <c r="J28" i="10"/>
  <c r="E28" i="10"/>
  <c r="J96" i="10" s="1"/>
  <c r="J27" i="10"/>
  <c r="J25" i="10"/>
  <c r="E25" i="10"/>
  <c r="J124" i="10" s="1"/>
  <c r="J24" i="10"/>
  <c r="J22" i="10"/>
  <c r="E22" i="10"/>
  <c r="F96" i="10" s="1"/>
  <c r="J21" i="10"/>
  <c r="J19" i="10"/>
  <c r="E19" i="10"/>
  <c r="J18" i="10"/>
  <c r="E7" i="10"/>
  <c r="E114" i="10" s="1"/>
  <c r="J41" i="9"/>
  <c r="J40" i="9"/>
  <c r="AY106" i="1" s="1"/>
  <c r="J39" i="9"/>
  <c r="AX106" i="1" s="1"/>
  <c r="BI172" i="9"/>
  <c r="BH172" i="9"/>
  <c r="BG172" i="9"/>
  <c r="BE172" i="9"/>
  <c r="T172" i="9"/>
  <c r="R172" i="9"/>
  <c r="P172" i="9"/>
  <c r="BK172" i="9"/>
  <c r="BF172" i="9"/>
  <c r="BI171" i="9"/>
  <c r="BH171" i="9"/>
  <c r="BG171" i="9"/>
  <c r="BE171" i="9"/>
  <c r="T171" i="9"/>
  <c r="R171" i="9"/>
  <c r="P171" i="9"/>
  <c r="BK171" i="9"/>
  <c r="BF171" i="9"/>
  <c r="BI170" i="9"/>
  <c r="BH170" i="9"/>
  <c r="BG170" i="9"/>
  <c r="BE170" i="9"/>
  <c r="T170" i="9"/>
  <c r="R170" i="9"/>
  <c r="P170" i="9"/>
  <c r="BK170" i="9"/>
  <c r="BF170" i="9"/>
  <c r="BI169" i="9"/>
  <c r="BH169" i="9"/>
  <c r="BG169" i="9"/>
  <c r="BE169" i="9"/>
  <c r="T169" i="9"/>
  <c r="R169" i="9"/>
  <c r="R168" i="9" s="1"/>
  <c r="P169" i="9"/>
  <c r="BK169" i="9"/>
  <c r="BF169" i="9"/>
  <c r="BI167" i="9"/>
  <c r="BH167" i="9"/>
  <c r="BG167" i="9"/>
  <c r="BE167" i="9"/>
  <c r="T167" i="9"/>
  <c r="R167" i="9"/>
  <c r="P167" i="9"/>
  <c r="BK167" i="9"/>
  <c r="BF167" i="9"/>
  <c r="BI166" i="9"/>
  <c r="BH166" i="9"/>
  <c r="BG166" i="9"/>
  <c r="BE166" i="9"/>
  <c r="T166" i="9"/>
  <c r="R166" i="9"/>
  <c r="P166" i="9"/>
  <c r="BK166" i="9"/>
  <c r="BF166" i="9"/>
  <c r="BI165" i="9"/>
  <c r="BH165" i="9"/>
  <c r="BG165" i="9"/>
  <c r="BE165" i="9"/>
  <c r="T165" i="9"/>
  <c r="R165" i="9"/>
  <c r="P165" i="9"/>
  <c r="BK165" i="9"/>
  <c r="BF165" i="9"/>
  <c r="BI163" i="9"/>
  <c r="BH163" i="9"/>
  <c r="BG163" i="9"/>
  <c r="BE163" i="9"/>
  <c r="T163" i="9"/>
  <c r="R163" i="9"/>
  <c r="P163" i="9"/>
  <c r="BK163" i="9"/>
  <c r="BF163" i="9"/>
  <c r="BI162" i="9"/>
  <c r="BH162" i="9"/>
  <c r="BG162" i="9"/>
  <c r="BE162" i="9"/>
  <c r="T162" i="9"/>
  <c r="R162" i="9"/>
  <c r="P162" i="9"/>
  <c r="BK162" i="9"/>
  <c r="BF162" i="9"/>
  <c r="BI161" i="9"/>
  <c r="BH161" i="9"/>
  <c r="BG161" i="9"/>
  <c r="BE161" i="9"/>
  <c r="T161" i="9"/>
  <c r="R161" i="9"/>
  <c r="P161" i="9"/>
  <c r="BK161" i="9"/>
  <c r="BF161" i="9"/>
  <c r="BI160" i="9"/>
  <c r="BH160" i="9"/>
  <c r="BG160" i="9"/>
  <c r="BE160" i="9"/>
  <c r="T160" i="9"/>
  <c r="R160" i="9"/>
  <c r="P160" i="9"/>
  <c r="BK160" i="9"/>
  <c r="BF160" i="9"/>
  <c r="BI159" i="9"/>
  <c r="BH159" i="9"/>
  <c r="BG159" i="9"/>
  <c r="BE159" i="9"/>
  <c r="T159" i="9"/>
  <c r="R159" i="9"/>
  <c r="P159" i="9"/>
  <c r="BK159" i="9"/>
  <c r="BF159" i="9"/>
  <c r="BI158" i="9"/>
  <c r="BH158" i="9"/>
  <c r="BG158" i="9"/>
  <c r="BE158" i="9"/>
  <c r="T158" i="9"/>
  <c r="R158" i="9"/>
  <c r="P158" i="9"/>
  <c r="BK158" i="9"/>
  <c r="BF158" i="9"/>
  <c r="BI157" i="9"/>
  <c r="BH157" i="9"/>
  <c r="BG157" i="9"/>
  <c r="BE157" i="9"/>
  <c r="T157" i="9"/>
  <c r="R157" i="9"/>
  <c r="P157" i="9"/>
  <c r="BK157" i="9"/>
  <c r="BF157" i="9"/>
  <c r="BI156" i="9"/>
  <c r="BH156" i="9"/>
  <c r="BG156" i="9"/>
  <c r="BE156" i="9"/>
  <c r="T156" i="9"/>
  <c r="R156" i="9"/>
  <c r="P156" i="9"/>
  <c r="BK156" i="9"/>
  <c r="BF156" i="9"/>
  <c r="BI155" i="9"/>
  <c r="BH155" i="9"/>
  <c r="BG155" i="9"/>
  <c r="BE155" i="9"/>
  <c r="T155" i="9"/>
  <c r="R155" i="9"/>
  <c r="P155" i="9"/>
  <c r="BK155" i="9"/>
  <c r="BF155" i="9"/>
  <c r="BI154" i="9"/>
  <c r="BH154" i="9"/>
  <c r="BG154" i="9"/>
  <c r="BE154" i="9"/>
  <c r="T154" i="9"/>
  <c r="R154" i="9"/>
  <c r="P154" i="9"/>
  <c r="BK154" i="9"/>
  <c r="BF154" i="9"/>
  <c r="BI153" i="9"/>
  <c r="BH153" i="9"/>
  <c r="BG153" i="9"/>
  <c r="BE153" i="9"/>
  <c r="T153" i="9"/>
  <c r="R153" i="9"/>
  <c r="P153" i="9"/>
  <c r="BK153" i="9"/>
  <c r="BF153" i="9"/>
  <c r="BI152" i="9"/>
  <c r="BH152" i="9"/>
  <c r="BG152" i="9"/>
  <c r="BE152" i="9"/>
  <c r="T152" i="9"/>
  <c r="R152" i="9"/>
  <c r="P152" i="9"/>
  <c r="BK152" i="9"/>
  <c r="BF152" i="9"/>
  <c r="BI151" i="9"/>
  <c r="BH151" i="9"/>
  <c r="BG151" i="9"/>
  <c r="BE151" i="9"/>
  <c r="T151" i="9"/>
  <c r="R151" i="9"/>
  <c r="P151" i="9"/>
  <c r="BK151" i="9"/>
  <c r="BF151" i="9"/>
  <c r="BI150" i="9"/>
  <c r="BH150" i="9"/>
  <c r="BG150" i="9"/>
  <c r="BE150" i="9"/>
  <c r="T150" i="9"/>
  <c r="R150" i="9"/>
  <c r="P150" i="9"/>
  <c r="BK150" i="9"/>
  <c r="BF150" i="9"/>
  <c r="BI149" i="9"/>
  <c r="BH149" i="9"/>
  <c r="BG149" i="9"/>
  <c r="BE149" i="9"/>
  <c r="T149" i="9"/>
  <c r="R149" i="9"/>
  <c r="P149" i="9"/>
  <c r="BK149" i="9"/>
  <c r="BF149" i="9"/>
  <c r="BI148" i="9"/>
  <c r="BH148" i="9"/>
  <c r="BG148" i="9"/>
  <c r="BE148" i="9"/>
  <c r="T148" i="9"/>
  <c r="R148" i="9"/>
  <c r="P148" i="9"/>
  <c r="BK148" i="9"/>
  <c r="BF148" i="9"/>
  <c r="BI147" i="9"/>
  <c r="BH147" i="9"/>
  <c r="BG147" i="9"/>
  <c r="BE147" i="9"/>
  <c r="T147" i="9"/>
  <c r="R147" i="9"/>
  <c r="P147" i="9"/>
  <c r="BK147" i="9"/>
  <c r="BF147" i="9"/>
  <c r="BI146" i="9"/>
  <c r="BH146" i="9"/>
  <c r="BG146" i="9"/>
  <c r="BE146" i="9"/>
  <c r="T146" i="9"/>
  <c r="R146" i="9"/>
  <c r="P146" i="9"/>
  <c r="BK146" i="9"/>
  <c r="BF146" i="9"/>
  <c r="BI145" i="9"/>
  <c r="BH145" i="9"/>
  <c r="BG145" i="9"/>
  <c r="BE145" i="9"/>
  <c r="T145" i="9"/>
  <c r="R145" i="9"/>
  <c r="P145" i="9"/>
  <c r="BK145" i="9"/>
  <c r="BF145" i="9"/>
  <c r="BI144" i="9"/>
  <c r="BH144" i="9"/>
  <c r="BG144" i="9"/>
  <c r="BE144" i="9"/>
  <c r="T144" i="9"/>
  <c r="R144" i="9"/>
  <c r="P144" i="9"/>
  <c r="BK144" i="9"/>
  <c r="BF144" i="9"/>
  <c r="BI143" i="9"/>
  <c r="BH143" i="9"/>
  <c r="BG143" i="9"/>
  <c r="BE143" i="9"/>
  <c r="T143" i="9"/>
  <c r="R143" i="9"/>
  <c r="P143" i="9"/>
  <c r="BK143" i="9"/>
  <c r="BF143" i="9"/>
  <c r="BI142" i="9"/>
  <c r="BH142" i="9"/>
  <c r="BG142" i="9"/>
  <c r="BE142" i="9"/>
  <c r="T142" i="9"/>
  <c r="R142" i="9"/>
  <c r="P142" i="9"/>
  <c r="BK142" i="9"/>
  <c r="BF142" i="9"/>
  <c r="BI141" i="9"/>
  <c r="BH141" i="9"/>
  <c r="BG141" i="9"/>
  <c r="BE141" i="9"/>
  <c r="T141" i="9"/>
  <c r="R141" i="9"/>
  <c r="P141" i="9"/>
  <c r="BK141" i="9"/>
  <c r="BF141" i="9"/>
  <c r="BI140" i="9"/>
  <c r="BH140" i="9"/>
  <c r="BG140" i="9"/>
  <c r="BE140" i="9"/>
  <c r="T140" i="9"/>
  <c r="R140" i="9"/>
  <c r="P140" i="9"/>
  <c r="BK140" i="9"/>
  <c r="BF140" i="9"/>
  <c r="BI139" i="9"/>
  <c r="BH139" i="9"/>
  <c r="BG139" i="9"/>
  <c r="BE139" i="9"/>
  <c r="T139" i="9"/>
  <c r="R139" i="9"/>
  <c r="P139" i="9"/>
  <c r="BK139" i="9"/>
  <c r="BF139" i="9"/>
  <c r="BI138" i="9"/>
  <c r="BH138" i="9"/>
  <c r="BG138" i="9"/>
  <c r="BE138" i="9"/>
  <c r="T138" i="9"/>
  <c r="R138" i="9"/>
  <c r="P138" i="9"/>
  <c r="BK138" i="9"/>
  <c r="BF138" i="9"/>
  <c r="BI137" i="9"/>
  <c r="BH137" i="9"/>
  <c r="BG137" i="9"/>
  <c r="BE137" i="9"/>
  <c r="T137" i="9"/>
  <c r="R137" i="9"/>
  <c r="P137" i="9"/>
  <c r="BK137" i="9"/>
  <c r="BF137" i="9"/>
  <c r="BI136" i="9"/>
  <c r="BH136" i="9"/>
  <c r="BG136" i="9"/>
  <c r="BE136" i="9"/>
  <c r="T136" i="9"/>
  <c r="R136" i="9"/>
  <c r="P136" i="9"/>
  <c r="BK136" i="9"/>
  <c r="BF136" i="9"/>
  <c r="BI135" i="9"/>
  <c r="BH135" i="9"/>
  <c r="BG135" i="9"/>
  <c r="BE135" i="9"/>
  <c r="T135" i="9"/>
  <c r="R135" i="9"/>
  <c r="P135" i="9"/>
  <c r="BK135" i="9"/>
  <c r="BF135" i="9"/>
  <c r="BI134" i="9"/>
  <c r="BH134" i="9"/>
  <c r="BG134" i="9"/>
  <c r="BE134" i="9"/>
  <c r="T134" i="9"/>
  <c r="R134" i="9"/>
  <c r="P134" i="9"/>
  <c r="BK134" i="9"/>
  <c r="BF134" i="9"/>
  <c r="BI133" i="9"/>
  <c r="BH133" i="9"/>
  <c r="BG133" i="9"/>
  <c r="BE133" i="9"/>
  <c r="T133" i="9"/>
  <c r="T130" i="9" s="1"/>
  <c r="R133" i="9"/>
  <c r="P133" i="9"/>
  <c r="BK133" i="9"/>
  <c r="BF133" i="9"/>
  <c r="BI132" i="9"/>
  <c r="BH132" i="9"/>
  <c r="BG132" i="9"/>
  <c r="BE132" i="9"/>
  <c r="T132" i="9"/>
  <c r="R132" i="9"/>
  <c r="P132" i="9"/>
  <c r="BK132" i="9"/>
  <c r="BF132" i="9"/>
  <c r="BI131" i="9"/>
  <c r="BH131" i="9"/>
  <c r="BG131" i="9"/>
  <c r="BE131" i="9"/>
  <c r="T131" i="9"/>
  <c r="R131" i="9"/>
  <c r="P131" i="9"/>
  <c r="P130" i="9" s="1"/>
  <c r="BK131" i="9"/>
  <c r="BF131" i="9"/>
  <c r="F122" i="9"/>
  <c r="E120" i="9"/>
  <c r="F93" i="9"/>
  <c r="E91" i="9"/>
  <c r="J28" i="9"/>
  <c r="E28" i="9"/>
  <c r="J27" i="9"/>
  <c r="J25" i="9"/>
  <c r="E25" i="9"/>
  <c r="J124" i="9" s="1"/>
  <c r="J24" i="9"/>
  <c r="J22" i="9"/>
  <c r="E22" i="9"/>
  <c r="F125" i="9" s="1"/>
  <c r="J21" i="9"/>
  <c r="J19" i="9"/>
  <c r="E19" i="9"/>
  <c r="F124" i="9" s="1"/>
  <c r="J18" i="9"/>
  <c r="E7" i="9"/>
  <c r="E114" i="9" s="1"/>
  <c r="J41" i="8"/>
  <c r="J40" i="8"/>
  <c r="AY105" i="1" s="1"/>
  <c r="J39" i="8"/>
  <c r="AX105" i="1" s="1"/>
  <c r="BI199" i="8"/>
  <c r="BH199" i="8"/>
  <c r="BG199" i="8"/>
  <c r="BE199" i="8"/>
  <c r="T199" i="8"/>
  <c r="R199" i="8"/>
  <c r="P199" i="8"/>
  <c r="BK199" i="8"/>
  <c r="BF199" i="8"/>
  <c r="BI198" i="8"/>
  <c r="BH198" i="8"/>
  <c r="BG198" i="8"/>
  <c r="BE198" i="8"/>
  <c r="T198" i="8"/>
  <c r="R198" i="8"/>
  <c r="P198" i="8"/>
  <c r="BK198" i="8"/>
  <c r="BF198" i="8"/>
  <c r="BI197" i="8"/>
  <c r="BH197" i="8"/>
  <c r="BG197" i="8"/>
  <c r="BE197" i="8"/>
  <c r="T197" i="8"/>
  <c r="R197" i="8"/>
  <c r="P197" i="8"/>
  <c r="BK197" i="8"/>
  <c r="BF197" i="8"/>
  <c r="BI196" i="8"/>
  <c r="BH196" i="8"/>
  <c r="BG196" i="8"/>
  <c r="BE196" i="8"/>
  <c r="T196" i="8"/>
  <c r="R196" i="8"/>
  <c r="P196" i="8"/>
  <c r="BK196" i="8"/>
  <c r="BF196" i="8"/>
  <c r="BI194" i="8"/>
  <c r="BH194" i="8"/>
  <c r="BG194" i="8"/>
  <c r="BE194" i="8"/>
  <c r="T194" i="8"/>
  <c r="R194" i="8"/>
  <c r="P194" i="8"/>
  <c r="BK194" i="8"/>
  <c r="BF194" i="8"/>
  <c r="BI193" i="8"/>
  <c r="BH193" i="8"/>
  <c r="BG193" i="8"/>
  <c r="BE193" i="8"/>
  <c r="T193" i="8"/>
  <c r="R193" i="8"/>
  <c r="P193" i="8"/>
  <c r="BK193" i="8"/>
  <c r="BF193" i="8"/>
  <c r="BI192" i="8"/>
  <c r="BH192" i="8"/>
  <c r="BG192" i="8"/>
  <c r="BE192" i="8"/>
  <c r="T192" i="8"/>
  <c r="R192" i="8"/>
  <c r="P192" i="8"/>
  <c r="BK192" i="8"/>
  <c r="BF192" i="8"/>
  <c r="BI191" i="8"/>
  <c r="BH191" i="8"/>
  <c r="BG191" i="8"/>
  <c r="BE191" i="8"/>
  <c r="T191" i="8"/>
  <c r="R191" i="8"/>
  <c r="P191" i="8"/>
  <c r="BK191" i="8"/>
  <c r="BF191" i="8"/>
  <c r="BI190" i="8"/>
  <c r="BH190" i="8"/>
  <c r="BG190" i="8"/>
  <c r="BE190" i="8"/>
  <c r="T190" i="8"/>
  <c r="R190" i="8"/>
  <c r="P190" i="8"/>
  <c r="BK190" i="8"/>
  <c r="BF190" i="8"/>
  <c r="BI189" i="8"/>
  <c r="BH189" i="8"/>
  <c r="BG189" i="8"/>
  <c r="BE189" i="8"/>
  <c r="T189" i="8"/>
  <c r="R189" i="8"/>
  <c r="P189" i="8"/>
  <c r="BK189" i="8"/>
  <c r="BF189" i="8"/>
  <c r="BI188" i="8"/>
  <c r="BH188" i="8"/>
  <c r="BG188" i="8"/>
  <c r="BE188" i="8"/>
  <c r="T188" i="8"/>
  <c r="R188" i="8"/>
  <c r="P188" i="8"/>
  <c r="BK188" i="8"/>
  <c r="BF188" i="8"/>
  <c r="BI187" i="8"/>
  <c r="BH187" i="8"/>
  <c r="BG187" i="8"/>
  <c r="BE187" i="8"/>
  <c r="T187" i="8"/>
  <c r="R187" i="8"/>
  <c r="P187" i="8"/>
  <c r="BK187" i="8"/>
  <c r="BF187" i="8"/>
  <c r="BI186" i="8"/>
  <c r="BH186" i="8"/>
  <c r="BG186" i="8"/>
  <c r="BE186" i="8"/>
  <c r="T186" i="8"/>
  <c r="R186" i="8"/>
  <c r="P186" i="8"/>
  <c r="BK186" i="8"/>
  <c r="BF186" i="8"/>
  <c r="BI185" i="8"/>
  <c r="BH185" i="8"/>
  <c r="BG185" i="8"/>
  <c r="BE185" i="8"/>
  <c r="T185" i="8"/>
  <c r="R185" i="8"/>
  <c r="P185" i="8"/>
  <c r="BK185" i="8"/>
  <c r="BF185" i="8"/>
  <c r="BI184" i="8"/>
  <c r="BH184" i="8"/>
  <c r="BG184" i="8"/>
  <c r="BE184" i="8"/>
  <c r="T184" i="8"/>
  <c r="R184" i="8"/>
  <c r="P184" i="8"/>
  <c r="BK184" i="8"/>
  <c r="BF184" i="8"/>
  <c r="BI183" i="8"/>
  <c r="BH183" i="8"/>
  <c r="BG183" i="8"/>
  <c r="BE183" i="8"/>
  <c r="T183" i="8"/>
  <c r="R183" i="8"/>
  <c r="P183" i="8"/>
  <c r="BK183" i="8"/>
  <c r="BF183" i="8"/>
  <c r="BI182" i="8"/>
  <c r="BH182" i="8"/>
  <c r="BG182" i="8"/>
  <c r="BE182" i="8"/>
  <c r="T182" i="8"/>
  <c r="R182" i="8"/>
  <c r="P182" i="8"/>
  <c r="BK182" i="8"/>
  <c r="BF182" i="8"/>
  <c r="BI181" i="8"/>
  <c r="BH181" i="8"/>
  <c r="BG181" i="8"/>
  <c r="BE181" i="8"/>
  <c r="T181" i="8"/>
  <c r="R181" i="8"/>
  <c r="P181" i="8"/>
  <c r="BK181" i="8"/>
  <c r="BF181" i="8"/>
  <c r="BI180" i="8"/>
  <c r="BH180" i="8"/>
  <c r="BG180" i="8"/>
  <c r="BE180" i="8"/>
  <c r="T180" i="8"/>
  <c r="R180" i="8"/>
  <c r="P180" i="8"/>
  <c r="BK180" i="8"/>
  <c r="BF180" i="8"/>
  <c r="BI179" i="8"/>
  <c r="BH179" i="8"/>
  <c r="BG179" i="8"/>
  <c r="BE179" i="8"/>
  <c r="T179" i="8"/>
  <c r="R179" i="8"/>
  <c r="P179" i="8"/>
  <c r="BK179" i="8"/>
  <c r="BF179" i="8"/>
  <c r="BI178" i="8"/>
  <c r="BH178" i="8"/>
  <c r="BG178" i="8"/>
  <c r="BE178" i="8"/>
  <c r="T178" i="8"/>
  <c r="R178" i="8"/>
  <c r="P178" i="8"/>
  <c r="BK178" i="8"/>
  <c r="BF178" i="8"/>
  <c r="BI177" i="8"/>
  <c r="BH177" i="8"/>
  <c r="BG177" i="8"/>
  <c r="BE177" i="8"/>
  <c r="T177" i="8"/>
  <c r="R177" i="8"/>
  <c r="P177" i="8"/>
  <c r="BK177" i="8"/>
  <c r="BF177" i="8"/>
  <c r="BI176" i="8"/>
  <c r="BH176" i="8"/>
  <c r="BG176" i="8"/>
  <c r="BE176" i="8"/>
  <c r="T176" i="8"/>
  <c r="R176" i="8"/>
  <c r="P176" i="8"/>
  <c r="BK176" i="8"/>
  <c r="BF176" i="8"/>
  <c r="BI175" i="8"/>
  <c r="BH175" i="8"/>
  <c r="BG175" i="8"/>
  <c r="BE175" i="8"/>
  <c r="T175" i="8"/>
  <c r="R175" i="8"/>
  <c r="P175" i="8"/>
  <c r="BK175" i="8"/>
  <c r="BF175" i="8"/>
  <c r="BI174" i="8"/>
  <c r="BH174" i="8"/>
  <c r="BG174" i="8"/>
  <c r="BE174" i="8"/>
  <c r="T174" i="8"/>
  <c r="R174" i="8"/>
  <c r="P174" i="8"/>
  <c r="BK174" i="8"/>
  <c r="BF174" i="8"/>
  <c r="BI173" i="8"/>
  <c r="BH173" i="8"/>
  <c r="BG173" i="8"/>
  <c r="BE173" i="8"/>
  <c r="T173" i="8"/>
  <c r="R173" i="8"/>
  <c r="P173" i="8"/>
  <c r="BK173" i="8"/>
  <c r="BF173" i="8"/>
  <c r="BI172" i="8"/>
  <c r="BH172" i="8"/>
  <c r="BG172" i="8"/>
  <c r="BE172" i="8"/>
  <c r="T172" i="8"/>
  <c r="R172" i="8"/>
  <c r="P172" i="8"/>
  <c r="BK172" i="8"/>
  <c r="BF172" i="8"/>
  <c r="BI171" i="8"/>
  <c r="BH171" i="8"/>
  <c r="BG171" i="8"/>
  <c r="BE171" i="8"/>
  <c r="T171" i="8"/>
  <c r="R171" i="8"/>
  <c r="P171" i="8"/>
  <c r="BK171" i="8"/>
  <c r="BF171" i="8"/>
  <c r="BI170" i="8"/>
  <c r="BH170" i="8"/>
  <c r="BG170" i="8"/>
  <c r="BE170" i="8"/>
  <c r="T170" i="8"/>
  <c r="R170" i="8"/>
  <c r="P170" i="8"/>
  <c r="BK170" i="8"/>
  <c r="BF170" i="8"/>
  <c r="BI169" i="8"/>
  <c r="BH169" i="8"/>
  <c r="BG169" i="8"/>
  <c r="BE169" i="8"/>
  <c r="T169" i="8"/>
  <c r="R169" i="8"/>
  <c r="P169" i="8"/>
  <c r="BK169" i="8"/>
  <c r="BF169" i="8"/>
  <c r="BI168" i="8"/>
  <c r="BH168" i="8"/>
  <c r="BG168" i="8"/>
  <c r="BE168" i="8"/>
  <c r="T168" i="8"/>
  <c r="R168" i="8"/>
  <c r="P168" i="8"/>
  <c r="BK168" i="8"/>
  <c r="BF168" i="8"/>
  <c r="BI167" i="8"/>
  <c r="BH167" i="8"/>
  <c r="BG167" i="8"/>
  <c r="BE167" i="8"/>
  <c r="T167" i="8"/>
  <c r="R167" i="8"/>
  <c r="P167" i="8"/>
  <c r="BK167" i="8"/>
  <c r="BF167" i="8"/>
  <c r="BI166" i="8"/>
  <c r="BH166" i="8"/>
  <c r="BG166" i="8"/>
  <c r="BE166" i="8"/>
  <c r="T166" i="8"/>
  <c r="R166" i="8"/>
  <c r="P166" i="8"/>
  <c r="BK166" i="8"/>
  <c r="BF166" i="8"/>
  <c r="BI165" i="8"/>
  <c r="BH165" i="8"/>
  <c r="BG165" i="8"/>
  <c r="BE165" i="8"/>
  <c r="T165" i="8"/>
  <c r="R165" i="8"/>
  <c r="P165" i="8"/>
  <c r="BK165" i="8"/>
  <c r="BF165" i="8"/>
  <c r="BI164" i="8"/>
  <c r="BH164" i="8"/>
  <c r="BG164" i="8"/>
  <c r="BE164" i="8"/>
  <c r="T164" i="8"/>
  <c r="R164" i="8"/>
  <c r="P164" i="8"/>
  <c r="BK164" i="8"/>
  <c r="BF164" i="8"/>
  <c r="BI163" i="8"/>
  <c r="BH163" i="8"/>
  <c r="BG163" i="8"/>
  <c r="BE163" i="8"/>
  <c r="T163" i="8"/>
  <c r="R163" i="8"/>
  <c r="P163" i="8"/>
  <c r="BK163" i="8"/>
  <c r="BF163" i="8"/>
  <c r="BI162" i="8"/>
  <c r="BH162" i="8"/>
  <c r="BG162" i="8"/>
  <c r="BE162" i="8"/>
  <c r="T162" i="8"/>
  <c r="R162" i="8"/>
  <c r="P162" i="8"/>
  <c r="BK162" i="8"/>
  <c r="BF162" i="8"/>
  <c r="BI161" i="8"/>
  <c r="BH161" i="8"/>
  <c r="BG161" i="8"/>
  <c r="BE161" i="8"/>
  <c r="T161" i="8"/>
  <c r="R161" i="8"/>
  <c r="P161" i="8"/>
  <c r="BK161" i="8"/>
  <c r="BF161" i="8"/>
  <c r="BI160" i="8"/>
  <c r="BH160" i="8"/>
  <c r="BG160" i="8"/>
  <c r="BE160" i="8"/>
  <c r="T160" i="8"/>
  <c r="R160" i="8"/>
  <c r="P160" i="8"/>
  <c r="BK160" i="8"/>
  <c r="BF160" i="8"/>
  <c r="BI159" i="8"/>
  <c r="BH159" i="8"/>
  <c r="BG159" i="8"/>
  <c r="BE159" i="8"/>
  <c r="T159" i="8"/>
  <c r="R159" i="8"/>
  <c r="P159" i="8"/>
  <c r="BK159" i="8"/>
  <c r="BF159" i="8"/>
  <c r="BI158" i="8"/>
  <c r="BH158" i="8"/>
  <c r="BG158" i="8"/>
  <c r="BE158" i="8"/>
  <c r="T158" i="8"/>
  <c r="R158" i="8"/>
  <c r="P158" i="8"/>
  <c r="BK158" i="8"/>
  <c r="BF158" i="8"/>
  <c r="BI157" i="8"/>
  <c r="BH157" i="8"/>
  <c r="BG157" i="8"/>
  <c r="BE157" i="8"/>
  <c r="T157" i="8"/>
  <c r="R157" i="8"/>
  <c r="P157" i="8"/>
  <c r="BK157" i="8"/>
  <c r="BF157" i="8"/>
  <c r="BI156" i="8"/>
  <c r="BH156" i="8"/>
  <c r="BG156" i="8"/>
  <c r="BE156" i="8"/>
  <c r="T156" i="8"/>
  <c r="R156" i="8"/>
  <c r="P156" i="8"/>
  <c r="BK156" i="8"/>
  <c r="BF156" i="8"/>
  <c r="BI155" i="8"/>
  <c r="BH155" i="8"/>
  <c r="BG155" i="8"/>
  <c r="BE155" i="8"/>
  <c r="T155" i="8"/>
  <c r="R155" i="8"/>
  <c r="P155" i="8"/>
  <c r="BK155" i="8"/>
  <c r="BF155" i="8"/>
  <c r="BI154" i="8"/>
  <c r="BH154" i="8"/>
  <c r="BG154" i="8"/>
  <c r="BE154" i="8"/>
  <c r="T154" i="8"/>
  <c r="R154" i="8"/>
  <c r="P154" i="8"/>
  <c r="BK154" i="8"/>
  <c r="BF154" i="8"/>
  <c r="BI153" i="8"/>
  <c r="BH153" i="8"/>
  <c r="BG153" i="8"/>
  <c r="BE153" i="8"/>
  <c r="T153" i="8"/>
  <c r="R153" i="8"/>
  <c r="P153" i="8"/>
  <c r="BK153" i="8"/>
  <c r="BF153" i="8"/>
  <c r="BI152" i="8"/>
  <c r="BH152" i="8"/>
  <c r="BG152" i="8"/>
  <c r="BE152" i="8"/>
  <c r="T152" i="8"/>
  <c r="R152" i="8"/>
  <c r="P152" i="8"/>
  <c r="BK152" i="8"/>
  <c r="BF152" i="8"/>
  <c r="BI151" i="8"/>
  <c r="BH151" i="8"/>
  <c r="BG151" i="8"/>
  <c r="BE151" i="8"/>
  <c r="T151" i="8"/>
  <c r="R151" i="8"/>
  <c r="P151" i="8"/>
  <c r="BK151" i="8"/>
  <c r="BF151" i="8"/>
  <c r="BI150" i="8"/>
  <c r="BH150" i="8"/>
  <c r="BG150" i="8"/>
  <c r="BE150" i="8"/>
  <c r="T150" i="8"/>
  <c r="R150" i="8"/>
  <c r="P150" i="8"/>
  <c r="BK150" i="8"/>
  <c r="BF150" i="8"/>
  <c r="BI149" i="8"/>
  <c r="BH149" i="8"/>
  <c r="BG149" i="8"/>
  <c r="BE149" i="8"/>
  <c r="T149" i="8"/>
  <c r="R149" i="8"/>
  <c r="P149" i="8"/>
  <c r="BK149" i="8"/>
  <c r="BF149" i="8"/>
  <c r="BI148" i="8"/>
  <c r="BH148" i="8"/>
  <c r="BG148" i="8"/>
  <c r="BE148" i="8"/>
  <c r="T148" i="8"/>
  <c r="R148" i="8"/>
  <c r="P148" i="8"/>
  <c r="BK148" i="8"/>
  <c r="BF148" i="8"/>
  <c r="BI147" i="8"/>
  <c r="BH147" i="8"/>
  <c r="BG147" i="8"/>
  <c r="BE147" i="8"/>
  <c r="T147" i="8"/>
  <c r="R147" i="8"/>
  <c r="P147" i="8"/>
  <c r="BK147" i="8"/>
  <c r="BF147" i="8"/>
  <c r="BI146" i="8"/>
  <c r="BH146" i="8"/>
  <c r="BG146" i="8"/>
  <c r="BE146" i="8"/>
  <c r="T146" i="8"/>
  <c r="R146" i="8"/>
  <c r="P146" i="8"/>
  <c r="BK146" i="8"/>
  <c r="BF146" i="8"/>
  <c r="BI145" i="8"/>
  <c r="BH145" i="8"/>
  <c r="BG145" i="8"/>
  <c r="BE145" i="8"/>
  <c r="T145" i="8"/>
  <c r="R145" i="8"/>
  <c r="P145" i="8"/>
  <c r="BK145" i="8"/>
  <c r="BF145" i="8"/>
  <c r="BI144" i="8"/>
  <c r="BH144" i="8"/>
  <c r="BG144" i="8"/>
  <c r="BE144" i="8"/>
  <c r="T144" i="8"/>
  <c r="R144" i="8"/>
  <c r="P144" i="8"/>
  <c r="BK144" i="8"/>
  <c r="BF144" i="8"/>
  <c r="BI143" i="8"/>
  <c r="BH143" i="8"/>
  <c r="BG143" i="8"/>
  <c r="BE143" i="8"/>
  <c r="T143" i="8"/>
  <c r="R143" i="8"/>
  <c r="P143" i="8"/>
  <c r="BK143" i="8"/>
  <c r="BF143" i="8"/>
  <c r="BI142" i="8"/>
  <c r="BH142" i="8"/>
  <c r="BG142" i="8"/>
  <c r="BE142" i="8"/>
  <c r="T142" i="8"/>
  <c r="R142" i="8"/>
  <c r="P142" i="8"/>
  <c r="BK142" i="8"/>
  <c r="BF142" i="8"/>
  <c r="BI141" i="8"/>
  <c r="BH141" i="8"/>
  <c r="BG141" i="8"/>
  <c r="BE141" i="8"/>
  <c r="T141" i="8"/>
  <c r="R141" i="8"/>
  <c r="P141" i="8"/>
  <c r="BK141" i="8"/>
  <c r="BF141" i="8"/>
  <c r="BI140" i="8"/>
  <c r="BH140" i="8"/>
  <c r="BG140" i="8"/>
  <c r="BE140" i="8"/>
  <c r="T140" i="8"/>
  <c r="R140" i="8"/>
  <c r="P140" i="8"/>
  <c r="BK140" i="8"/>
  <c r="BF140" i="8"/>
  <c r="BI139" i="8"/>
  <c r="BH139" i="8"/>
  <c r="BG139" i="8"/>
  <c r="BE139" i="8"/>
  <c r="T139" i="8"/>
  <c r="R139" i="8"/>
  <c r="P139" i="8"/>
  <c r="BK139" i="8"/>
  <c r="BF139" i="8"/>
  <c r="BI138" i="8"/>
  <c r="BH138" i="8"/>
  <c r="BG138" i="8"/>
  <c r="BE138" i="8"/>
  <c r="T138" i="8"/>
  <c r="R138" i="8"/>
  <c r="P138" i="8"/>
  <c r="BK138" i="8"/>
  <c r="BF138" i="8"/>
  <c r="BI135" i="8"/>
  <c r="BH135" i="8"/>
  <c r="BG135" i="8"/>
  <c r="BE135" i="8"/>
  <c r="T135" i="8"/>
  <c r="R135" i="8"/>
  <c r="P135" i="8"/>
  <c r="BK135" i="8"/>
  <c r="BF135" i="8"/>
  <c r="BI134" i="8"/>
  <c r="BH134" i="8"/>
  <c r="BG134" i="8"/>
  <c r="BE134" i="8"/>
  <c r="J37" i="8" s="1"/>
  <c r="AV105" i="1" s="1"/>
  <c r="T134" i="8"/>
  <c r="R134" i="8"/>
  <c r="P134" i="8"/>
  <c r="BK134" i="8"/>
  <c r="BK131" i="8" s="1"/>
  <c r="BF134" i="8"/>
  <c r="BI133" i="8"/>
  <c r="BH133" i="8"/>
  <c r="BG133" i="8"/>
  <c r="BE133" i="8"/>
  <c r="T133" i="8"/>
  <c r="R133" i="8"/>
  <c r="P133" i="8"/>
  <c r="BK133" i="8"/>
  <c r="BF133" i="8"/>
  <c r="BI132" i="8"/>
  <c r="BH132" i="8"/>
  <c r="BG132" i="8"/>
  <c r="BE132" i="8"/>
  <c r="T132" i="8"/>
  <c r="R132" i="8"/>
  <c r="R131" i="8" s="1"/>
  <c r="R130" i="8" s="1"/>
  <c r="P132" i="8"/>
  <c r="BK132" i="8"/>
  <c r="BF132" i="8"/>
  <c r="F123" i="8"/>
  <c r="E121" i="8"/>
  <c r="F93" i="8"/>
  <c r="E91" i="8"/>
  <c r="J28" i="8"/>
  <c r="E28" i="8"/>
  <c r="J27" i="8"/>
  <c r="J25" i="8"/>
  <c r="E25" i="8"/>
  <c r="J125" i="8" s="1"/>
  <c r="J24" i="8"/>
  <c r="J22" i="8"/>
  <c r="E22" i="8"/>
  <c r="F126" i="8" s="1"/>
  <c r="J21" i="8"/>
  <c r="J19" i="8"/>
  <c r="E19" i="8"/>
  <c r="F125" i="8" s="1"/>
  <c r="J18" i="8"/>
  <c r="E7" i="8"/>
  <c r="E85" i="8" s="1"/>
  <c r="J41" i="7"/>
  <c r="J40" i="7"/>
  <c r="AY103" i="1" s="1"/>
  <c r="J39" i="7"/>
  <c r="AX103" i="1" s="1"/>
  <c r="BI133" i="7"/>
  <c r="BH133" i="7"/>
  <c r="BG133" i="7"/>
  <c r="BE133" i="7"/>
  <c r="T133" i="7"/>
  <c r="R133" i="7"/>
  <c r="P133" i="7"/>
  <c r="BK133" i="7"/>
  <c r="BF133" i="7"/>
  <c r="BI132" i="7"/>
  <c r="BH132" i="7"/>
  <c r="BG132" i="7"/>
  <c r="BE132" i="7"/>
  <c r="T132" i="7"/>
  <c r="R132" i="7"/>
  <c r="P132" i="7"/>
  <c r="BK132" i="7"/>
  <c r="BF132" i="7"/>
  <c r="BI131" i="7"/>
  <c r="BH131" i="7"/>
  <c r="BG131" i="7"/>
  <c r="BE131" i="7"/>
  <c r="T131" i="7"/>
  <c r="R131" i="7"/>
  <c r="P131" i="7"/>
  <c r="BK131" i="7"/>
  <c r="BF131" i="7"/>
  <c r="BI130" i="7"/>
  <c r="BH130" i="7"/>
  <c r="BG130" i="7"/>
  <c r="BE130" i="7"/>
  <c r="T130" i="7"/>
  <c r="R130" i="7"/>
  <c r="P130" i="7"/>
  <c r="BK130" i="7"/>
  <c r="BF130" i="7"/>
  <c r="BI129" i="7"/>
  <c r="BH129" i="7"/>
  <c r="BG129" i="7"/>
  <c r="BE129" i="7"/>
  <c r="T129" i="7"/>
  <c r="R129" i="7"/>
  <c r="P129" i="7"/>
  <c r="BK129" i="7"/>
  <c r="BF129" i="7"/>
  <c r="BI128" i="7"/>
  <c r="BH128" i="7"/>
  <c r="BG128" i="7"/>
  <c r="BE128" i="7"/>
  <c r="T128" i="7"/>
  <c r="R128" i="7"/>
  <c r="P128" i="7"/>
  <c r="BK128" i="7"/>
  <c r="BF128" i="7"/>
  <c r="BI127" i="7"/>
  <c r="BH127" i="7"/>
  <c r="BG127" i="7"/>
  <c r="BE127" i="7"/>
  <c r="T127" i="7"/>
  <c r="R127" i="7"/>
  <c r="P127" i="7"/>
  <c r="BK127" i="7"/>
  <c r="BF127" i="7"/>
  <c r="J121" i="7"/>
  <c r="F119" i="7"/>
  <c r="E117" i="7"/>
  <c r="J95" i="7"/>
  <c r="F93" i="7"/>
  <c r="E91" i="7"/>
  <c r="J28" i="7"/>
  <c r="E28" i="7"/>
  <c r="J122" i="7" s="1"/>
  <c r="J27" i="7"/>
  <c r="J22" i="7"/>
  <c r="E22" i="7"/>
  <c r="F122" i="7" s="1"/>
  <c r="J21" i="7"/>
  <c r="J19" i="7"/>
  <c r="E19" i="7"/>
  <c r="F121" i="7" s="1"/>
  <c r="F95" i="7"/>
  <c r="J18" i="7"/>
  <c r="J119" i="7"/>
  <c r="E7" i="7"/>
  <c r="E85" i="7" s="1"/>
  <c r="J41" i="6"/>
  <c r="J40" i="6"/>
  <c r="AY102" i="1" s="1"/>
  <c r="J39" i="6"/>
  <c r="AX102" i="1" s="1"/>
  <c r="BI199" i="6"/>
  <c r="BH199" i="6"/>
  <c r="BG199" i="6"/>
  <c r="BE199" i="6"/>
  <c r="T199" i="6"/>
  <c r="R199" i="6"/>
  <c r="P199" i="6"/>
  <c r="BK199" i="6"/>
  <c r="BF199" i="6"/>
  <c r="BI198" i="6"/>
  <c r="BH198" i="6"/>
  <c r="BG198" i="6"/>
  <c r="BE198" i="6"/>
  <c r="T198" i="6"/>
  <c r="R198" i="6"/>
  <c r="P198" i="6"/>
  <c r="BK198" i="6"/>
  <c r="BF198" i="6"/>
  <c r="BI197" i="6"/>
  <c r="BH197" i="6"/>
  <c r="BG197" i="6"/>
  <c r="BE197" i="6"/>
  <c r="T197" i="6"/>
  <c r="R197" i="6"/>
  <c r="P197" i="6"/>
  <c r="BK197" i="6"/>
  <c r="BF197" i="6"/>
  <c r="BI196" i="6"/>
  <c r="BH196" i="6"/>
  <c r="BG196" i="6"/>
  <c r="BE196" i="6"/>
  <c r="T196" i="6"/>
  <c r="R196" i="6"/>
  <c r="P196" i="6"/>
  <c r="BK196" i="6"/>
  <c r="BF196" i="6"/>
  <c r="BI195" i="6"/>
  <c r="BH195" i="6"/>
  <c r="BG195" i="6"/>
  <c r="BE195" i="6"/>
  <c r="T195" i="6"/>
  <c r="R195" i="6"/>
  <c r="P195" i="6"/>
  <c r="BK195" i="6"/>
  <c r="BF195" i="6"/>
  <c r="BI194" i="6"/>
  <c r="BH194" i="6"/>
  <c r="BG194" i="6"/>
  <c r="BE194" i="6"/>
  <c r="T194" i="6"/>
  <c r="R194" i="6"/>
  <c r="P194" i="6"/>
  <c r="BK194" i="6"/>
  <c r="BF194" i="6"/>
  <c r="BI193" i="6"/>
  <c r="BH193" i="6"/>
  <c r="BG193" i="6"/>
  <c r="BE193" i="6"/>
  <c r="T193" i="6"/>
  <c r="R193" i="6"/>
  <c r="P193" i="6"/>
  <c r="BK193" i="6"/>
  <c r="BF193" i="6"/>
  <c r="BI192" i="6"/>
  <c r="BH192" i="6"/>
  <c r="BG192" i="6"/>
  <c r="BE192" i="6"/>
  <c r="T192" i="6"/>
  <c r="R192" i="6"/>
  <c r="P192" i="6"/>
  <c r="BK192" i="6"/>
  <c r="BF192" i="6"/>
  <c r="BI191" i="6"/>
  <c r="BH191" i="6"/>
  <c r="BG191" i="6"/>
  <c r="BE191" i="6"/>
  <c r="T191" i="6"/>
  <c r="T190" i="6" s="1"/>
  <c r="R191" i="6"/>
  <c r="P191" i="6"/>
  <c r="BK191" i="6"/>
  <c r="BF191" i="6"/>
  <c r="BI189" i="6"/>
  <c r="BH189" i="6"/>
  <c r="BG189" i="6"/>
  <c r="BE189" i="6"/>
  <c r="T189" i="6"/>
  <c r="R189" i="6"/>
  <c r="P189" i="6"/>
  <c r="BK189" i="6"/>
  <c r="BF189" i="6"/>
  <c r="BI188" i="6"/>
  <c r="BH188" i="6"/>
  <c r="BG188" i="6"/>
  <c r="BE188" i="6"/>
  <c r="T188" i="6"/>
  <c r="R188" i="6"/>
  <c r="P188" i="6"/>
  <c r="BK188" i="6"/>
  <c r="BF188" i="6"/>
  <c r="BI187" i="6"/>
  <c r="BH187" i="6"/>
  <c r="BG187" i="6"/>
  <c r="BE187" i="6"/>
  <c r="T187" i="6"/>
  <c r="R187" i="6"/>
  <c r="P187" i="6"/>
  <c r="BK187" i="6"/>
  <c r="BF187" i="6"/>
  <c r="BI186" i="6"/>
  <c r="BH186" i="6"/>
  <c r="BG186" i="6"/>
  <c r="BE186" i="6"/>
  <c r="T186" i="6"/>
  <c r="R186" i="6"/>
  <c r="P186" i="6"/>
  <c r="BK186" i="6"/>
  <c r="BF186" i="6"/>
  <c r="BI185" i="6"/>
  <c r="BH185" i="6"/>
  <c r="BG185" i="6"/>
  <c r="BE185" i="6"/>
  <c r="T185" i="6"/>
  <c r="R185" i="6"/>
  <c r="P185" i="6"/>
  <c r="BK185" i="6"/>
  <c r="BF185" i="6"/>
  <c r="BI184" i="6"/>
  <c r="BH184" i="6"/>
  <c r="BG184" i="6"/>
  <c r="BE184" i="6"/>
  <c r="T184" i="6"/>
  <c r="R184" i="6"/>
  <c r="P184" i="6"/>
  <c r="BK184" i="6"/>
  <c r="BF184" i="6"/>
  <c r="BI183" i="6"/>
  <c r="BH183" i="6"/>
  <c r="BG183" i="6"/>
  <c r="BE183" i="6"/>
  <c r="T183" i="6"/>
  <c r="R183" i="6"/>
  <c r="P183" i="6"/>
  <c r="BK183" i="6"/>
  <c r="BF183" i="6"/>
  <c r="BI182" i="6"/>
  <c r="BH182" i="6"/>
  <c r="BG182" i="6"/>
  <c r="BE182" i="6"/>
  <c r="T182" i="6"/>
  <c r="R182" i="6"/>
  <c r="P182" i="6"/>
  <c r="BK182" i="6"/>
  <c r="BF182" i="6"/>
  <c r="BI181" i="6"/>
  <c r="BH181" i="6"/>
  <c r="BG181" i="6"/>
  <c r="BE181" i="6"/>
  <c r="T181" i="6"/>
  <c r="R181" i="6"/>
  <c r="P181" i="6"/>
  <c r="BK181" i="6"/>
  <c r="BF181" i="6"/>
  <c r="BI180" i="6"/>
  <c r="BH180" i="6"/>
  <c r="BG180" i="6"/>
  <c r="BE180" i="6"/>
  <c r="T180" i="6"/>
  <c r="R180" i="6"/>
  <c r="P180" i="6"/>
  <c r="BK180" i="6"/>
  <c r="BF180" i="6"/>
  <c r="BI179" i="6"/>
  <c r="BH179" i="6"/>
  <c r="BG179" i="6"/>
  <c r="BE179" i="6"/>
  <c r="T179" i="6"/>
  <c r="R179" i="6"/>
  <c r="P179" i="6"/>
  <c r="BK179" i="6"/>
  <c r="BF179" i="6"/>
  <c r="BI178" i="6"/>
  <c r="BH178" i="6"/>
  <c r="BG178" i="6"/>
  <c r="BE178" i="6"/>
  <c r="T178" i="6"/>
  <c r="R178" i="6"/>
  <c r="P178" i="6"/>
  <c r="BK178" i="6"/>
  <c r="BF178" i="6"/>
  <c r="BI177" i="6"/>
  <c r="BH177" i="6"/>
  <c r="BG177" i="6"/>
  <c r="BE177" i="6"/>
  <c r="T177" i="6"/>
  <c r="R177" i="6"/>
  <c r="R176" i="6" s="1"/>
  <c r="P177" i="6"/>
  <c r="BK177" i="6"/>
  <c r="BF177" i="6"/>
  <c r="BI175" i="6"/>
  <c r="BH175" i="6"/>
  <c r="BG175" i="6"/>
  <c r="BE175" i="6"/>
  <c r="T175" i="6"/>
  <c r="R175" i="6"/>
  <c r="P175" i="6"/>
  <c r="BK175" i="6"/>
  <c r="BF175" i="6"/>
  <c r="BI174" i="6"/>
  <c r="BH174" i="6"/>
  <c r="BG174" i="6"/>
  <c r="BE174" i="6"/>
  <c r="T174" i="6"/>
  <c r="R174" i="6"/>
  <c r="P174" i="6"/>
  <c r="BK174" i="6"/>
  <c r="BF174" i="6"/>
  <c r="BI173" i="6"/>
  <c r="BH173" i="6"/>
  <c r="BG173" i="6"/>
  <c r="BE173" i="6"/>
  <c r="T173" i="6"/>
  <c r="R173" i="6"/>
  <c r="P173" i="6"/>
  <c r="BK173" i="6"/>
  <c r="BF173" i="6"/>
  <c r="BI172" i="6"/>
  <c r="BH172" i="6"/>
  <c r="BG172" i="6"/>
  <c r="BE172" i="6"/>
  <c r="T172" i="6"/>
  <c r="R172" i="6"/>
  <c r="P172" i="6"/>
  <c r="BK172" i="6"/>
  <c r="BF172" i="6"/>
  <c r="BI171" i="6"/>
  <c r="BH171" i="6"/>
  <c r="BG171" i="6"/>
  <c r="BE171" i="6"/>
  <c r="T171" i="6"/>
  <c r="R171" i="6"/>
  <c r="P171" i="6"/>
  <c r="BK171" i="6"/>
  <c r="BF171" i="6"/>
  <c r="BI170" i="6"/>
  <c r="BH170" i="6"/>
  <c r="BG170" i="6"/>
  <c r="BE170" i="6"/>
  <c r="T170" i="6"/>
  <c r="R170" i="6"/>
  <c r="P170" i="6"/>
  <c r="BK170" i="6"/>
  <c r="BF170" i="6"/>
  <c r="BI169" i="6"/>
  <c r="BH169" i="6"/>
  <c r="BG169" i="6"/>
  <c r="BE169" i="6"/>
  <c r="T169" i="6"/>
  <c r="R169" i="6"/>
  <c r="P169" i="6"/>
  <c r="BK169" i="6"/>
  <c r="BF169" i="6"/>
  <c r="BI168" i="6"/>
  <c r="BH168" i="6"/>
  <c r="BG168" i="6"/>
  <c r="BE168" i="6"/>
  <c r="T168" i="6"/>
  <c r="R168" i="6"/>
  <c r="P168" i="6"/>
  <c r="P165" i="6" s="1"/>
  <c r="BK168" i="6"/>
  <c r="BF168" i="6"/>
  <c r="BI167" i="6"/>
  <c r="BH167" i="6"/>
  <c r="BG167" i="6"/>
  <c r="BE167" i="6"/>
  <c r="T167" i="6"/>
  <c r="T165" i="6" s="1"/>
  <c r="R167" i="6"/>
  <c r="P167" i="6"/>
  <c r="BK167" i="6"/>
  <c r="BK165" i="6" s="1"/>
  <c r="BF167" i="6"/>
  <c r="BI166" i="6"/>
  <c r="BH166" i="6"/>
  <c r="BG166" i="6"/>
  <c r="BE166" i="6"/>
  <c r="T166" i="6"/>
  <c r="R166" i="6"/>
  <c r="R165" i="6"/>
  <c r="P166" i="6"/>
  <c r="BK166" i="6"/>
  <c r="BF166" i="6"/>
  <c r="BI164" i="6"/>
  <c r="BH164" i="6"/>
  <c r="BG164" i="6"/>
  <c r="BE164" i="6"/>
  <c r="T164" i="6"/>
  <c r="R164" i="6"/>
  <c r="P164" i="6"/>
  <c r="BK164" i="6"/>
  <c r="BF164" i="6"/>
  <c r="BI161" i="6"/>
  <c r="BH161" i="6"/>
  <c r="BG161" i="6"/>
  <c r="BE161" i="6"/>
  <c r="T161" i="6"/>
  <c r="R161" i="6"/>
  <c r="P161" i="6"/>
  <c r="BK161" i="6"/>
  <c r="BF161" i="6"/>
  <c r="BI160" i="6"/>
  <c r="BH160" i="6"/>
  <c r="BG160" i="6"/>
  <c r="BE160" i="6"/>
  <c r="T160" i="6"/>
  <c r="R160" i="6"/>
  <c r="P160" i="6"/>
  <c r="BK160" i="6"/>
  <c r="BF160" i="6"/>
  <c r="BI157" i="6"/>
  <c r="BH157" i="6"/>
  <c r="BG157" i="6"/>
  <c r="BE157" i="6"/>
  <c r="T157" i="6"/>
  <c r="R157" i="6"/>
  <c r="P157" i="6"/>
  <c r="BK157" i="6"/>
  <c r="BF157" i="6"/>
  <c r="BI156" i="6"/>
  <c r="BH156" i="6"/>
  <c r="BG156" i="6"/>
  <c r="BE156" i="6"/>
  <c r="T156" i="6"/>
  <c r="T155" i="6" s="1"/>
  <c r="R156" i="6"/>
  <c r="P156" i="6"/>
  <c r="P155" i="6" s="1"/>
  <c r="BK156" i="6"/>
  <c r="BF156" i="6"/>
  <c r="BI153" i="6"/>
  <c r="BH153" i="6"/>
  <c r="BG153" i="6"/>
  <c r="BE153" i="6"/>
  <c r="T153" i="6"/>
  <c r="R153" i="6"/>
  <c r="P153" i="6"/>
  <c r="BK153" i="6"/>
  <c r="BF153" i="6"/>
  <c r="BI152" i="6"/>
  <c r="BH152" i="6"/>
  <c r="BG152" i="6"/>
  <c r="BE152" i="6"/>
  <c r="T152" i="6"/>
  <c r="R152" i="6"/>
  <c r="R151" i="6" s="1"/>
  <c r="P152" i="6"/>
  <c r="P151" i="6"/>
  <c r="BK152" i="6"/>
  <c r="BF152" i="6"/>
  <c r="BI148" i="6"/>
  <c r="BH148" i="6"/>
  <c r="BG148" i="6"/>
  <c r="BE148" i="6"/>
  <c r="T148" i="6"/>
  <c r="R148" i="6"/>
  <c r="P148" i="6"/>
  <c r="BK148" i="6"/>
  <c r="BF148" i="6"/>
  <c r="BI147" i="6"/>
  <c r="BH147" i="6"/>
  <c r="BG147" i="6"/>
  <c r="BE147" i="6"/>
  <c r="T147" i="6"/>
  <c r="T146" i="6" s="1"/>
  <c r="R147" i="6"/>
  <c r="P147" i="6"/>
  <c r="P146" i="6" s="1"/>
  <c r="BK147" i="6"/>
  <c r="BF147" i="6"/>
  <c r="BI145" i="6"/>
  <c r="BH145" i="6"/>
  <c r="BG145" i="6"/>
  <c r="BE145" i="6"/>
  <c r="T145" i="6"/>
  <c r="T144" i="6" s="1"/>
  <c r="R145" i="6"/>
  <c r="R144" i="6" s="1"/>
  <c r="P145" i="6"/>
  <c r="P144" i="6" s="1"/>
  <c r="BK145" i="6"/>
  <c r="BK144" i="6" s="1"/>
  <c r="BF145" i="6"/>
  <c r="BI143" i="6"/>
  <c r="BH143" i="6"/>
  <c r="BG143" i="6"/>
  <c r="BE143" i="6"/>
  <c r="T143" i="6"/>
  <c r="T142" i="6" s="1"/>
  <c r="R143" i="6"/>
  <c r="R142" i="6" s="1"/>
  <c r="P143" i="6"/>
  <c r="P142" i="6"/>
  <c r="BK143" i="6"/>
  <c r="BK142" i="6" s="1"/>
  <c r="BF143" i="6"/>
  <c r="BI141" i="6"/>
  <c r="BH141" i="6"/>
  <c r="BG141" i="6"/>
  <c r="BE141" i="6"/>
  <c r="T141" i="6"/>
  <c r="R141" i="6"/>
  <c r="P141" i="6"/>
  <c r="BK141" i="6"/>
  <c r="BF141" i="6"/>
  <c r="BI140" i="6"/>
  <c r="BH140" i="6"/>
  <c r="BG140" i="6"/>
  <c r="BE140" i="6"/>
  <c r="T140" i="6"/>
  <c r="R140" i="6"/>
  <c r="P140" i="6"/>
  <c r="BK140" i="6"/>
  <c r="BF140" i="6"/>
  <c r="BI139" i="6"/>
  <c r="BH139" i="6"/>
  <c r="BG139" i="6"/>
  <c r="BE139" i="6"/>
  <c r="T139" i="6"/>
  <c r="R139" i="6"/>
  <c r="P139" i="6"/>
  <c r="BK139" i="6"/>
  <c r="BF139" i="6"/>
  <c r="BI138" i="6"/>
  <c r="F41" i="6" s="1"/>
  <c r="BD102" i="1" s="1"/>
  <c r="BH138" i="6"/>
  <c r="BG138" i="6"/>
  <c r="BE138" i="6"/>
  <c r="T138" i="6"/>
  <c r="R138" i="6"/>
  <c r="R137" i="6" s="1"/>
  <c r="P138" i="6"/>
  <c r="P137" i="6" s="1"/>
  <c r="BK138" i="6"/>
  <c r="BF138" i="6"/>
  <c r="F129" i="6"/>
  <c r="E127" i="6"/>
  <c r="F93" i="6"/>
  <c r="E91" i="6"/>
  <c r="J28" i="6"/>
  <c r="E28" i="6"/>
  <c r="J132" i="6" s="1"/>
  <c r="J27" i="6"/>
  <c r="J25" i="6"/>
  <c r="E25" i="6"/>
  <c r="J95" i="6" s="1"/>
  <c r="J24" i="6"/>
  <c r="J22" i="6"/>
  <c r="E22" i="6"/>
  <c r="F132" i="6" s="1"/>
  <c r="J21" i="6"/>
  <c r="J19" i="6"/>
  <c r="E19" i="6"/>
  <c r="F95" i="6" s="1"/>
  <c r="J18" i="6"/>
  <c r="E7" i="6"/>
  <c r="E121" i="6" s="1"/>
  <c r="J41" i="5"/>
  <c r="J40" i="5"/>
  <c r="AY101" i="1" s="1"/>
  <c r="J39" i="5"/>
  <c r="AX101" i="1" s="1"/>
  <c r="BI482" i="5"/>
  <c r="BH482" i="5"/>
  <c r="BG482" i="5"/>
  <c r="BE482" i="5"/>
  <c r="T482" i="5"/>
  <c r="T481" i="5" s="1"/>
  <c r="R482" i="5"/>
  <c r="R481" i="5" s="1"/>
  <c r="P482" i="5"/>
  <c r="P481" i="5" s="1"/>
  <c r="BK482" i="5"/>
  <c r="BK481" i="5" s="1"/>
  <c r="BF482" i="5"/>
  <c r="BI480" i="5"/>
  <c r="BH480" i="5"/>
  <c r="BG480" i="5"/>
  <c r="BE480" i="5"/>
  <c r="T480" i="5"/>
  <c r="R480" i="5"/>
  <c r="P480" i="5"/>
  <c r="BK480" i="5"/>
  <c r="BF480" i="5"/>
  <c r="BI479" i="5"/>
  <c r="BH479" i="5"/>
  <c r="BG479" i="5"/>
  <c r="BE479" i="5"/>
  <c r="T479" i="5"/>
  <c r="R479" i="5"/>
  <c r="P479" i="5"/>
  <c r="BK479" i="5"/>
  <c r="BF479" i="5"/>
  <c r="BI478" i="5"/>
  <c r="BH478" i="5"/>
  <c r="BG478" i="5"/>
  <c r="BE478" i="5"/>
  <c r="T478" i="5"/>
  <c r="R478" i="5"/>
  <c r="P478" i="5"/>
  <c r="BK478" i="5"/>
  <c r="BF478" i="5"/>
  <c r="BI476" i="5"/>
  <c r="BH476" i="5"/>
  <c r="BG476" i="5"/>
  <c r="BE476" i="5"/>
  <c r="T476" i="5"/>
  <c r="R476" i="5"/>
  <c r="P476" i="5"/>
  <c r="BK476" i="5"/>
  <c r="BF476" i="5"/>
  <c r="BI474" i="5"/>
  <c r="BH474" i="5"/>
  <c r="BG474" i="5"/>
  <c r="BE474" i="5"/>
  <c r="T474" i="5"/>
  <c r="R474" i="5"/>
  <c r="P474" i="5"/>
  <c r="BK474" i="5"/>
  <c r="BK473" i="5" s="1"/>
  <c r="BF474" i="5"/>
  <c r="BI472" i="5"/>
  <c r="BH472" i="5"/>
  <c r="BG472" i="5"/>
  <c r="BE472" i="5"/>
  <c r="T472" i="5"/>
  <c r="R472" i="5"/>
  <c r="P472" i="5"/>
  <c r="BK472" i="5"/>
  <c r="BF472" i="5"/>
  <c r="BI471" i="5"/>
  <c r="BH471" i="5"/>
  <c r="BG471" i="5"/>
  <c r="BE471" i="5"/>
  <c r="T471" i="5"/>
  <c r="R471" i="5"/>
  <c r="P471" i="5"/>
  <c r="BK471" i="5"/>
  <c r="BF471" i="5"/>
  <c r="BI470" i="5"/>
  <c r="BH470" i="5"/>
  <c r="BG470" i="5"/>
  <c r="BE470" i="5"/>
  <c r="T470" i="5"/>
  <c r="R470" i="5"/>
  <c r="P470" i="5"/>
  <c r="BK470" i="5"/>
  <c r="BF470" i="5"/>
  <c r="BI469" i="5"/>
  <c r="BH469" i="5"/>
  <c r="BG469" i="5"/>
  <c r="BE469" i="5"/>
  <c r="T469" i="5"/>
  <c r="R469" i="5"/>
  <c r="P469" i="5"/>
  <c r="BK469" i="5"/>
  <c r="BF469" i="5"/>
  <c r="BI468" i="5"/>
  <c r="BH468" i="5"/>
  <c r="BG468" i="5"/>
  <c r="BE468" i="5"/>
  <c r="T468" i="5"/>
  <c r="R468" i="5"/>
  <c r="R467" i="5" s="1"/>
  <c r="P468" i="5"/>
  <c r="BK468" i="5"/>
  <c r="BF468" i="5"/>
  <c r="BI466" i="5"/>
  <c r="BH466" i="5"/>
  <c r="BG466" i="5"/>
  <c r="BE466" i="5"/>
  <c r="T466" i="5"/>
  <c r="R466" i="5"/>
  <c r="P466" i="5"/>
  <c r="BK466" i="5"/>
  <c r="BF466" i="5"/>
  <c r="BI465" i="5"/>
  <c r="BH465" i="5"/>
  <c r="BG465" i="5"/>
  <c r="BE465" i="5"/>
  <c r="T465" i="5"/>
  <c r="R465" i="5"/>
  <c r="P465" i="5"/>
  <c r="BK465" i="5"/>
  <c r="BF465" i="5"/>
  <c r="BI464" i="5"/>
  <c r="BH464" i="5"/>
  <c r="BG464" i="5"/>
  <c r="BE464" i="5"/>
  <c r="T464" i="5"/>
  <c r="R464" i="5"/>
  <c r="R463" i="5"/>
  <c r="P464" i="5"/>
  <c r="BK464" i="5"/>
  <c r="BF464" i="5"/>
  <c r="BI459" i="5"/>
  <c r="BH459" i="5"/>
  <c r="BG459" i="5"/>
  <c r="BE459" i="5"/>
  <c r="T459" i="5"/>
  <c r="T458" i="5" s="1"/>
  <c r="R459" i="5"/>
  <c r="R458" i="5" s="1"/>
  <c r="P459" i="5"/>
  <c r="P458" i="5" s="1"/>
  <c r="BK459" i="5"/>
  <c r="BK458" i="5" s="1"/>
  <c r="BF459" i="5"/>
  <c r="BI457" i="5"/>
  <c r="BH457" i="5"/>
  <c r="BG457" i="5"/>
  <c r="BE457" i="5"/>
  <c r="T457" i="5"/>
  <c r="R457" i="5"/>
  <c r="P457" i="5"/>
  <c r="BK457" i="5"/>
  <c r="BF457" i="5"/>
  <c r="BI455" i="5"/>
  <c r="BH455" i="5"/>
  <c r="BG455" i="5"/>
  <c r="BE455" i="5"/>
  <c r="T455" i="5"/>
  <c r="R455" i="5"/>
  <c r="P455" i="5"/>
  <c r="BK455" i="5"/>
  <c r="BF455" i="5"/>
  <c r="BI451" i="5"/>
  <c r="BH451" i="5"/>
  <c r="BG451" i="5"/>
  <c r="BE451" i="5"/>
  <c r="T451" i="5"/>
  <c r="R451" i="5"/>
  <c r="P451" i="5"/>
  <c r="BK451" i="5"/>
  <c r="BF451" i="5"/>
  <c r="BI446" i="5"/>
  <c r="BH446" i="5"/>
  <c r="BG446" i="5"/>
  <c r="BE446" i="5"/>
  <c r="T446" i="5"/>
  <c r="R446" i="5"/>
  <c r="P446" i="5"/>
  <c r="BK446" i="5"/>
  <c r="BF446" i="5"/>
  <c r="BI445" i="5"/>
  <c r="BH445" i="5"/>
  <c r="BG445" i="5"/>
  <c r="BE445" i="5"/>
  <c r="T445" i="5"/>
  <c r="R445" i="5"/>
  <c r="P445" i="5"/>
  <c r="BK445" i="5"/>
  <c r="BF445" i="5"/>
  <c r="BI443" i="5"/>
  <c r="BH443" i="5"/>
  <c r="BG443" i="5"/>
  <c r="BE443" i="5"/>
  <c r="T443" i="5"/>
  <c r="R443" i="5"/>
  <c r="P443" i="5"/>
  <c r="BK443" i="5"/>
  <c r="BF443" i="5"/>
  <c r="BI441" i="5"/>
  <c r="BH441" i="5"/>
  <c r="BG441" i="5"/>
  <c r="BE441" i="5"/>
  <c r="T441" i="5"/>
  <c r="R441" i="5"/>
  <c r="P441" i="5"/>
  <c r="BK441" i="5"/>
  <c r="BF441" i="5"/>
  <c r="BI439" i="5"/>
  <c r="BH439" i="5"/>
  <c r="BG439" i="5"/>
  <c r="BE439" i="5"/>
  <c r="T439" i="5"/>
  <c r="R439" i="5"/>
  <c r="P439" i="5"/>
  <c r="BK439" i="5"/>
  <c r="BF439" i="5"/>
  <c r="BI436" i="5"/>
  <c r="BH436" i="5"/>
  <c r="BG436" i="5"/>
  <c r="BE436" i="5"/>
  <c r="T436" i="5"/>
  <c r="R436" i="5"/>
  <c r="P436" i="5"/>
  <c r="BK436" i="5"/>
  <c r="BK435" i="5" s="1"/>
  <c r="BF436" i="5"/>
  <c r="BI434" i="5"/>
  <c r="BH434" i="5"/>
  <c r="BG434" i="5"/>
  <c r="BE434" i="5"/>
  <c r="T434" i="5"/>
  <c r="R434" i="5"/>
  <c r="P434" i="5"/>
  <c r="BK434" i="5"/>
  <c r="BF434" i="5"/>
  <c r="BI432" i="5"/>
  <c r="BH432" i="5"/>
  <c r="BG432" i="5"/>
  <c r="BE432" i="5"/>
  <c r="T432" i="5"/>
  <c r="R432" i="5"/>
  <c r="P432" i="5"/>
  <c r="BK432" i="5"/>
  <c r="BF432" i="5"/>
  <c r="BI431" i="5"/>
  <c r="BH431" i="5"/>
  <c r="BG431" i="5"/>
  <c r="BE431" i="5"/>
  <c r="T431" i="5"/>
  <c r="R431" i="5"/>
  <c r="P431" i="5"/>
  <c r="BK431" i="5"/>
  <c r="BF431" i="5"/>
  <c r="BI430" i="5"/>
  <c r="BH430" i="5"/>
  <c r="BG430" i="5"/>
  <c r="BE430" i="5"/>
  <c r="T430" i="5"/>
  <c r="R430" i="5"/>
  <c r="P430" i="5"/>
  <c r="BK430" i="5"/>
  <c r="BF430" i="5"/>
  <c r="BI429" i="5"/>
  <c r="BH429" i="5"/>
  <c r="BG429" i="5"/>
  <c r="BE429" i="5"/>
  <c r="T429" i="5"/>
  <c r="R429" i="5"/>
  <c r="P429" i="5"/>
  <c r="BK429" i="5"/>
  <c r="BF429" i="5"/>
  <c r="BI428" i="5"/>
  <c r="BH428" i="5"/>
  <c r="BG428" i="5"/>
  <c r="BE428" i="5"/>
  <c r="T428" i="5"/>
  <c r="R428" i="5"/>
  <c r="P428" i="5"/>
  <c r="BK428" i="5"/>
  <c r="BF428" i="5"/>
  <c r="BI427" i="5"/>
  <c r="BH427" i="5"/>
  <c r="BG427" i="5"/>
  <c r="BE427" i="5"/>
  <c r="T427" i="5"/>
  <c r="R427" i="5"/>
  <c r="P427" i="5"/>
  <c r="BK427" i="5"/>
  <c r="BF427" i="5"/>
  <c r="BI426" i="5"/>
  <c r="BH426" i="5"/>
  <c r="BG426" i="5"/>
  <c r="BE426" i="5"/>
  <c r="T426" i="5"/>
  <c r="R426" i="5"/>
  <c r="P426" i="5"/>
  <c r="BK426" i="5"/>
  <c r="BF426" i="5"/>
  <c r="BI425" i="5"/>
  <c r="BH425" i="5"/>
  <c r="BG425" i="5"/>
  <c r="BE425" i="5"/>
  <c r="T425" i="5"/>
  <c r="R425" i="5"/>
  <c r="P425" i="5"/>
  <c r="BK425" i="5"/>
  <c r="BF425" i="5"/>
  <c r="BI423" i="5"/>
  <c r="BH423" i="5"/>
  <c r="BG423" i="5"/>
  <c r="BE423" i="5"/>
  <c r="T423" i="5"/>
  <c r="R423" i="5"/>
  <c r="P423" i="5"/>
  <c r="BK423" i="5"/>
  <c r="BF423" i="5"/>
  <c r="BI422" i="5"/>
  <c r="BH422" i="5"/>
  <c r="BG422" i="5"/>
  <c r="BE422" i="5"/>
  <c r="T422" i="5"/>
  <c r="R422" i="5"/>
  <c r="P422" i="5"/>
  <c r="BK422" i="5"/>
  <c r="BF422" i="5"/>
  <c r="BI421" i="5"/>
  <c r="BH421" i="5"/>
  <c r="BG421" i="5"/>
  <c r="BE421" i="5"/>
  <c r="T421" i="5"/>
  <c r="R421" i="5"/>
  <c r="P421" i="5"/>
  <c r="BK421" i="5"/>
  <c r="BF421" i="5"/>
  <c r="BI419" i="5"/>
  <c r="BH419" i="5"/>
  <c r="BG419" i="5"/>
  <c r="BE419" i="5"/>
  <c r="T419" i="5"/>
  <c r="R419" i="5"/>
  <c r="P419" i="5"/>
  <c r="BK419" i="5"/>
  <c r="BF419" i="5"/>
  <c r="BI417" i="5"/>
  <c r="BH417" i="5"/>
  <c r="BG417" i="5"/>
  <c r="BE417" i="5"/>
  <c r="T417" i="5"/>
  <c r="R417" i="5"/>
  <c r="P417" i="5"/>
  <c r="BK417" i="5"/>
  <c r="BF417" i="5"/>
  <c r="BI415" i="5"/>
  <c r="BH415" i="5"/>
  <c r="BG415" i="5"/>
  <c r="BE415" i="5"/>
  <c r="T415" i="5"/>
  <c r="R415" i="5"/>
  <c r="P415" i="5"/>
  <c r="BK415" i="5"/>
  <c r="BF415" i="5"/>
  <c r="BI414" i="5"/>
  <c r="BH414" i="5"/>
  <c r="BG414" i="5"/>
  <c r="BE414" i="5"/>
  <c r="T414" i="5"/>
  <c r="R414" i="5"/>
  <c r="P414" i="5"/>
  <c r="BK414" i="5"/>
  <c r="BF414" i="5"/>
  <c r="BI413" i="5"/>
  <c r="BH413" i="5"/>
  <c r="BG413" i="5"/>
  <c r="BE413" i="5"/>
  <c r="T413" i="5"/>
  <c r="R413" i="5"/>
  <c r="P413" i="5"/>
  <c r="BK413" i="5"/>
  <c r="BF413" i="5"/>
  <c r="BI412" i="5"/>
  <c r="BH412" i="5"/>
  <c r="BG412" i="5"/>
  <c r="BE412" i="5"/>
  <c r="T412" i="5"/>
  <c r="R412" i="5"/>
  <c r="P412" i="5"/>
  <c r="BK412" i="5"/>
  <c r="BF412" i="5"/>
  <c r="BI410" i="5"/>
  <c r="BH410" i="5"/>
  <c r="BG410" i="5"/>
  <c r="BE410" i="5"/>
  <c r="T410" i="5"/>
  <c r="R410" i="5"/>
  <c r="P410" i="5"/>
  <c r="BK410" i="5"/>
  <c r="BF410" i="5"/>
  <c r="BI409" i="5"/>
  <c r="BH409" i="5"/>
  <c r="BG409" i="5"/>
  <c r="BE409" i="5"/>
  <c r="T409" i="5"/>
  <c r="R409" i="5"/>
  <c r="P409" i="5"/>
  <c r="BK409" i="5"/>
  <c r="BF409" i="5"/>
  <c r="BI407" i="5"/>
  <c r="BH407" i="5"/>
  <c r="BG407" i="5"/>
  <c r="BE407" i="5"/>
  <c r="T407" i="5"/>
  <c r="R407" i="5"/>
  <c r="P407" i="5"/>
  <c r="BK407" i="5"/>
  <c r="BF407" i="5"/>
  <c r="BI405" i="5"/>
  <c r="BH405" i="5"/>
  <c r="BG405" i="5"/>
  <c r="BE405" i="5"/>
  <c r="T405" i="5"/>
  <c r="R405" i="5"/>
  <c r="P405" i="5"/>
  <c r="BK405" i="5"/>
  <c r="BF405" i="5"/>
  <c r="BI403" i="5"/>
  <c r="BH403" i="5"/>
  <c r="BG403" i="5"/>
  <c r="BE403" i="5"/>
  <c r="T403" i="5"/>
  <c r="R403" i="5"/>
  <c r="P403" i="5"/>
  <c r="BK403" i="5"/>
  <c r="BF403" i="5"/>
  <c r="BI402" i="5"/>
  <c r="BH402" i="5"/>
  <c r="BG402" i="5"/>
  <c r="BE402" i="5"/>
  <c r="T402" i="5"/>
  <c r="R402" i="5"/>
  <c r="P402" i="5"/>
  <c r="BK402" i="5"/>
  <c r="BF402" i="5"/>
  <c r="BI401" i="5"/>
  <c r="BH401" i="5"/>
  <c r="BG401" i="5"/>
  <c r="BE401" i="5"/>
  <c r="T401" i="5"/>
  <c r="R401" i="5"/>
  <c r="P401" i="5"/>
  <c r="BK401" i="5"/>
  <c r="BF401" i="5"/>
  <c r="BI400" i="5"/>
  <c r="BH400" i="5"/>
  <c r="BG400" i="5"/>
  <c r="BE400" i="5"/>
  <c r="T400" i="5"/>
  <c r="R400" i="5"/>
  <c r="P400" i="5"/>
  <c r="BK400" i="5"/>
  <c r="BF400" i="5"/>
  <c r="BI396" i="5"/>
  <c r="BH396" i="5"/>
  <c r="BG396" i="5"/>
  <c r="BE396" i="5"/>
  <c r="T396" i="5"/>
  <c r="R396" i="5"/>
  <c r="P396" i="5"/>
  <c r="BK396" i="5"/>
  <c r="BF396" i="5"/>
  <c r="BI395" i="5"/>
  <c r="BH395" i="5"/>
  <c r="BG395" i="5"/>
  <c r="BE395" i="5"/>
  <c r="T395" i="5"/>
  <c r="R395" i="5"/>
  <c r="P395" i="5"/>
  <c r="BK395" i="5"/>
  <c r="BF395" i="5"/>
  <c r="BI394" i="5"/>
  <c r="BH394" i="5"/>
  <c r="BG394" i="5"/>
  <c r="BE394" i="5"/>
  <c r="T394" i="5"/>
  <c r="R394" i="5"/>
  <c r="P394" i="5"/>
  <c r="BK394" i="5"/>
  <c r="BF394" i="5"/>
  <c r="BI393" i="5"/>
  <c r="BH393" i="5"/>
  <c r="BG393" i="5"/>
  <c r="BE393" i="5"/>
  <c r="T393" i="5"/>
  <c r="R393" i="5"/>
  <c r="P393" i="5"/>
  <c r="BK393" i="5"/>
  <c r="BF393" i="5"/>
  <c r="BI391" i="5"/>
  <c r="BH391" i="5"/>
  <c r="BG391" i="5"/>
  <c r="BE391" i="5"/>
  <c r="T391" i="5"/>
  <c r="R391" i="5"/>
  <c r="P391" i="5"/>
  <c r="BK391" i="5"/>
  <c r="BF391" i="5"/>
  <c r="BI390" i="5"/>
  <c r="BH390" i="5"/>
  <c r="BG390" i="5"/>
  <c r="BE390" i="5"/>
  <c r="T390" i="5"/>
  <c r="R390" i="5"/>
  <c r="P390" i="5"/>
  <c r="BK390" i="5"/>
  <c r="BF390" i="5"/>
  <c r="BI386" i="5"/>
  <c r="BH386" i="5"/>
  <c r="BG386" i="5"/>
  <c r="BE386" i="5"/>
  <c r="T386" i="5"/>
  <c r="R386" i="5"/>
  <c r="P386" i="5"/>
  <c r="BK386" i="5"/>
  <c r="BF386" i="5"/>
  <c r="BI384" i="5"/>
  <c r="BH384" i="5"/>
  <c r="BG384" i="5"/>
  <c r="BE384" i="5"/>
  <c r="T384" i="5"/>
  <c r="R384" i="5"/>
  <c r="P384" i="5"/>
  <c r="BK384" i="5"/>
  <c r="BF384" i="5"/>
  <c r="BI382" i="5"/>
  <c r="BH382" i="5"/>
  <c r="BG382" i="5"/>
  <c r="BE382" i="5"/>
  <c r="T382" i="5"/>
  <c r="R382" i="5"/>
  <c r="P382" i="5"/>
  <c r="BK382" i="5"/>
  <c r="BF382" i="5"/>
  <c r="BI380" i="5"/>
  <c r="BH380" i="5"/>
  <c r="BG380" i="5"/>
  <c r="BE380" i="5"/>
  <c r="T380" i="5"/>
  <c r="R380" i="5"/>
  <c r="P380" i="5"/>
  <c r="BK380" i="5"/>
  <c r="BF380" i="5"/>
  <c r="BI378" i="5"/>
  <c r="BH378" i="5"/>
  <c r="BG378" i="5"/>
  <c r="BE378" i="5"/>
  <c r="T378" i="5"/>
  <c r="R378" i="5"/>
  <c r="P378" i="5"/>
  <c r="BK378" i="5"/>
  <c r="BF378" i="5"/>
  <c r="BI376" i="5"/>
  <c r="BH376" i="5"/>
  <c r="BG376" i="5"/>
  <c r="BE376" i="5"/>
  <c r="T376" i="5"/>
  <c r="R376" i="5"/>
  <c r="P376" i="5"/>
  <c r="BK376" i="5"/>
  <c r="BF376" i="5"/>
  <c r="BI373" i="5"/>
  <c r="BH373" i="5"/>
  <c r="BG373" i="5"/>
  <c r="BE373" i="5"/>
  <c r="T373" i="5"/>
  <c r="R373" i="5"/>
  <c r="P373" i="5"/>
  <c r="BK373" i="5"/>
  <c r="BF373" i="5"/>
  <c r="BI371" i="5"/>
  <c r="BH371" i="5"/>
  <c r="BG371" i="5"/>
  <c r="BE371" i="5"/>
  <c r="T371" i="5"/>
  <c r="R371" i="5"/>
  <c r="P371" i="5"/>
  <c r="BK371" i="5"/>
  <c r="BF371" i="5"/>
  <c r="BI369" i="5"/>
  <c r="BH369" i="5"/>
  <c r="BG369" i="5"/>
  <c r="BE369" i="5"/>
  <c r="T369" i="5"/>
  <c r="R369" i="5"/>
  <c r="P369" i="5"/>
  <c r="BK369" i="5"/>
  <c r="BF369" i="5"/>
  <c r="BI367" i="5"/>
  <c r="BH367" i="5"/>
  <c r="BG367" i="5"/>
  <c r="BE367" i="5"/>
  <c r="T367" i="5"/>
  <c r="R367" i="5"/>
  <c r="P367" i="5"/>
  <c r="BK367" i="5"/>
  <c r="BF367" i="5"/>
  <c r="BI365" i="5"/>
  <c r="BH365" i="5"/>
  <c r="BG365" i="5"/>
  <c r="BE365" i="5"/>
  <c r="T365" i="5"/>
  <c r="R365" i="5"/>
  <c r="P365" i="5"/>
  <c r="BK365" i="5"/>
  <c r="BF365" i="5"/>
  <c r="BI363" i="5"/>
  <c r="BH363" i="5"/>
  <c r="BG363" i="5"/>
  <c r="BE363" i="5"/>
  <c r="T363" i="5"/>
  <c r="R363" i="5"/>
  <c r="P363" i="5"/>
  <c r="BK363" i="5"/>
  <c r="BF363" i="5"/>
  <c r="BI361" i="5"/>
  <c r="BH361" i="5"/>
  <c r="BG361" i="5"/>
  <c r="BE361" i="5"/>
  <c r="T361" i="5"/>
  <c r="R361" i="5"/>
  <c r="P361" i="5"/>
  <c r="BK361" i="5"/>
  <c r="BF361" i="5"/>
  <c r="BI359" i="5"/>
  <c r="BH359" i="5"/>
  <c r="BG359" i="5"/>
  <c r="BE359" i="5"/>
  <c r="T359" i="5"/>
  <c r="R359" i="5"/>
  <c r="P359" i="5"/>
  <c r="BK359" i="5"/>
  <c r="BF359" i="5"/>
  <c r="BI357" i="5"/>
  <c r="BH357" i="5"/>
  <c r="BG357" i="5"/>
  <c r="BE357" i="5"/>
  <c r="T357" i="5"/>
  <c r="R357" i="5"/>
  <c r="P357" i="5"/>
  <c r="BK357" i="5"/>
  <c r="BF357" i="5"/>
  <c r="BI354" i="5"/>
  <c r="BH354" i="5"/>
  <c r="BG354" i="5"/>
  <c r="BE354" i="5"/>
  <c r="T354" i="5"/>
  <c r="R354" i="5"/>
  <c r="P354" i="5"/>
  <c r="BK354" i="5"/>
  <c r="BF354" i="5"/>
  <c r="BI352" i="5"/>
  <c r="BH352" i="5"/>
  <c r="BG352" i="5"/>
  <c r="BE352" i="5"/>
  <c r="T352" i="5"/>
  <c r="R352" i="5"/>
  <c r="P352" i="5"/>
  <c r="BK352" i="5"/>
  <c r="BF352" i="5"/>
  <c r="BI347" i="5"/>
  <c r="BH347" i="5"/>
  <c r="BG347" i="5"/>
  <c r="BE347" i="5"/>
  <c r="T347" i="5"/>
  <c r="R347" i="5"/>
  <c r="P347" i="5"/>
  <c r="BK347" i="5"/>
  <c r="BF347" i="5"/>
  <c r="BI345" i="5"/>
  <c r="BH345" i="5"/>
  <c r="BG345" i="5"/>
  <c r="BE345" i="5"/>
  <c r="T345" i="5"/>
  <c r="R345" i="5"/>
  <c r="P345" i="5"/>
  <c r="BK345" i="5"/>
  <c r="BF345" i="5"/>
  <c r="BI343" i="5"/>
  <c r="BH343" i="5"/>
  <c r="BG343" i="5"/>
  <c r="BE343" i="5"/>
  <c r="T343" i="5"/>
  <c r="R343" i="5"/>
  <c r="P343" i="5"/>
  <c r="BK343" i="5"/>
  <c r="BF343" i="5"/>
  <c r="BI341" i="5"/>
  <c r="BH341" i="5"/>
  <c r="BG341" i="5"/>
  <c r="BE341" i="5"/>
  <c r="T341" i="5"/>
  <c r="R341" i="5"/>
  <c r="P341" i="5"/>
  <c r="BK341" i="5"/>
  <c r="BF341" i="5"/>
  <c r="BI339" i="5"/>
  <c r="BH339" i="5"/>
  <c r="BG339" i="5"/>
  <c r="BE339" i="5"/>
  <c r="T339" i="5"/>
  <c r="R339" i="5"/>
  <c r="P339" i="5"/>
  <c r="BK339" i="5"/>
  <c r="BF339" i="5"/>
  <c r="BI337" i="5"/>
  <c r="BH337" i="5"/>
  <c r="BG337" i="5"/>
  <c r="BE337" i="5"/>
  <c r="T337" i="5"/>
  <c r="R337" i="5"/>
  <c r="P337" i="5"/>
  <c r="BK337" i="5"/>
  <c r="BF337" i="5"/>
  <c r="BI336" i="5"/>
  <c r="BH336" i="5"/>
  <c r="BG336" i="5"/>
  <c r="BE336" i="5"/>
  <c r="T336" i="5"/>
  <c r="R336" i="5"/>
  <c r="P336" i="5"/>
  <c r="BK336" i="5"/>
  <c r="BF336" i="5"/>
  <c r="BI332" i="5"/>
  <c r="BH332" i="5"/>
  <c r="BG332" i="5"/>
  <c r="BE332" i="5"/>
  <c r="T332" i="5"/>
  <c r="R332" i="5"/>
  <c r="P332" i="5"/>
  <c r="BK332" i="5"/>
  <c r="BK331" i="5" s="1"/>
  <c r="BF332" i="5"/>
  <c r="BI330" i="5"/>
  <c r="BH330" i="5"/>
  <c r="BG330" i="5"/>
  <c r="BE330" i="5"/>
  <c r="T330" i="5"/>
  <c r="R330" i="5"/>
  <c r="P330" i="5"/>
  <c r="BK330" i="5"/>
  <c r="BF330" i="5"/>
  <c r="BI328" i="5"/>
  <c r="BH328" i="5"/>
  <c r="BG328" i="5"/>
  <c r="BE328" i="5"/>
  <c r="T328" i="5"/>
  <c r="R328" i="5"/>
  <c r="P328" i="5"/>
  <c r="BK328" i="5"/>
  <c r="BF328" i="5"/>
  <c r="BI325" i="5"/>
  <c r="BH325" i="5"/>
  <c r="BG325" i="5"/>
  <c r="BE325" i="5"/>
  <c r="T325" i="5"/>
  <c r="R325" i="5"/>
  <c r="P325" i="5"/>
  <c r="BK325" i="5"/>
  <c r="BF325" i="5"/>
  <c r="BI323" i="5"/>
  <c r="BH323" i="5"/>
  <c r="BG323" i="5"/>
  <c r="BE323" i="5"/>
  <c r="T323" i="5"/>
  <c r="R323" i="5"/>
  <c r="P323" i="5"/>
  <c r="BK323" i="5"/>
  <c r="BF323" i="5"/>
  <c r="BI321" i="5"/>
  <c r="BH321" i="5"/>
  <c r="BG321" i="5"/>
  <c r="BE321" i="5"/>
  <c r="T321" i="5"/>
  <c r="R321" i="5"/>
  <c r="R320" i="5" s="1"/>
  <c r="P321" i="5"/>
  <c r="BK321" i="5"/>
  <c r="BF321" i="5"/>
  <c r="BI318" i="5"/>
  <c r="BH318" i="5"/>
  <c r="BG318" i="5"/>
  <c r="BE318" i="5"/>
  <c r="T318" i="5"/>
  <c r="T317" i="5" s="1"/>
  <c r="R318" i="5"/>
  <c r="R317" i="5" s="1"/>
  <c r="P318" i="5"/>
  <c r="P317" i="5" s="1"/>
  <c r="BK318" i="5"/>
  <c r="BK317" i="5" s="1"/>
  <c r="BF318" i="5"/>
  <c r="BI316" i="5"/>
  <c r="BH316" i="5"/>
  <c r="BG316" i="5"/>
  <c r="BE316" i="5"/>
  <c r="T316" i="5"/>
  <c r="R316" i="5"/>
  <c r="P316" i="5"/>
  <c r="BK316" i="5"/>
  <c r="BF316" i="5"/>
  <c r="BI315" i="5"/>
  <c r="BH315" i="5"/>
  <c r="BG315" i="5"/>
  <c r="BE315" i="5"/>
  <c r="T315" i="5"/>
  <c r="R315" i="5"/>
  <c r="P315" i="5"/>
  <c r="BK315" i="5"/>
  <c r="BF315" i="5"/>
  <c r="BI313" i="5"/>
  <c r="BH313" i="5"/>
  <c r="BG313" i="5"/>
  <c r="BE313" i="5"/>
  <c r="T313" i="5"/>
  <c r="R313" i="5"/>
  <c r="P313" i="5"/>
  <c r="BK313" i="5"/>
  <c r="BF313" i="5"/>
  <c r="BI312" i="5"/>
  <c r="BH312" i="5"/>
  <c r="BG312" i="5"/>
  <c r="BE312" i="5"/>
  <c r="T312" i="5"/>
  <c r="R312" i="5"/>
  <c r="P312" i="5"/>
  <c r="BK312" i="5"/>
  <c r="BF312" i="5"/>
  <c r="BI311" i="5"/>
  <c r="BH311" i="5"/>
  <c r="BG311" i="5"/>
  <c r="BE311" i="5"/>
  <c r="T311" i="5"/>
  <c r="R311" i="5"/>
  <c r="P311" i="5"/>
  <c r="BK311" i="5"/>
  <c r="BF311" i="5"/>
  <c r="BI309" i="5"/>
  <c r="BH309" i="5"/>
  <c r="BG309" i="5"/>
  <c r="BE309" i="5"/>
  <c r="T309" i="5"/>
  <c r="R309" i="5"/>
  <c r="P309" i="5"/>
  <c r="BK309" i="5"/>
  <c r="BF309" i="5"/>
  <c r="BI306" i="5"/>
  <c r="BH306" i="5"/>
  <c r="BG306" i="5"/>
  <c r="BE306" i="5"/>
  <c r="T306" i="5"/>
  <c r="R306" i="5"/>
  <c r="P306" i="5"/>
  <c r="BK306" i="5"/>
  <c r="BF306" i="5"/>
  <c r="BI304" i="5"/>
  <c r="BH304" i="5"/>
  <c r="BG304" i="5"/>
  <c r="BE304" i="5"/>
  <c r="T304" i="5"/>
  <c r="R304" i="5"/>
  <c r="P304" i="5"/>
  <c r="BK304" i="5"/>
  <c r="BF304" i="5"/>
  <c r="BI302" i="5"/>
  <c r="BH302" i="5"/>
  <c r="BG302" i="5"/>
  <c r="BE302" i="5"/>
  <c r="T302" i="5"/>
  <c r="R302" i="5"/>
  <c r="P302" i="5"/>
  <c r="BK302" i="5"/>
  <c r="BF302" i="5"/>
  <c r="BI300" i="5"/>
  <c r="BH300" i="5"/>
  <c r="BG300" i="5"/>
  <c r="BE300" i="5"/>
  <c r="T300" i="5"/>
  <c r="R300" i="5"/>
  <c r="P300" i="5"/>
  <c r="BK300" i="5"/>
  <c r="BF300" i="5"/>
  <c r="BI298" i="5"/>
  <c r="BH298" i="5"/>
  <c r="BG298" i="5"/>
  <c r="BE298" i="5"/>
  <c r="T298" i="5"/>
  <c r="R298" i="5"/>
  <c r="P298" i="5"/>
  <c r="BK298" i="5"/>
  <c r="BF298" i="5"/>
  <c r="BI296" i="5"/>
  <c r="BH296" i="5"/>
  <c r="BG296" i="5"/>
  <c r="BE296" i="5"/>
  <c r="T296" i="5"/>
  <c r="R296" i="5"/>
  <c r="P296" i="5"/>
  <c r="BK296" i="5"/>
  <c r="BF296" i="5"/>
  <c r="BI295" i="5"/>
  <c r="BH295" i="5"/>
  <c r="BG295" i="5"/>
  <c r="BE295" i="5"/>
  <c r="T295" i="5"/>
  <c r="R295" i="5"/>
  <c r="P295" i="5"/>
  <c r="BK295" i="5"/>
  <c r="BF295" i="5"/>
  <c r="BI294" i="5"/>
  <c r="BH294" i="5"/>
  <c r="BG294" i="5"/>
  <c r="BE294" i="5"/>
  <c r="T294" i="5"/>
  <c r="R294" i="5"/>
  <c r="P294" i="5"/>
  <c r="BK294" i="5"/>
  <c r="BF294" i="5"/>
  <c r="BI293" i="5"/>
  <c r="BH293" i="5"/>
  <c r="BG293" i="5"/>
  <c r="BE293" i="5"/>
  <c r="T293" i="5"/>
  <c r="R293" i="5"/>
  <c r="P293" i="5"/>
  <c r="BK293" i="5"/>
  <c r="BF293" i="5"/>
  <c r="BI292" i="5"/>
  <c r="BH292" i="5"/>
  <c r="BG292" i="5"/>
  <c r="BE292" i="5"/>
  <c r="T292" i="5"/>
  <c r="R292" i="5"/>
  <c r="P292" i="5"/>
  <c r="BK292" i="5"/>
  <c r="BF292" i="5"/>
  <c r="BI291" i="5"/>
  <c r="BH291" i="5"/>
  <c r="BG291" i="5"/>
  <c r="BE291" i="5"/>
  <c r="T291" i="5"/>
  <c r="R291" i="5"/>
  <c r="P291" i="5"/>
  <c r="BK291" i="5"/>
  <c r="BF291" i="5"/>
  <c r="BI290" i="5"/>
  <c r="BH290" i="5"/>
  <c r="BG290" i="5"/>
  <c r="BE290" i="5"/>
  <c r="T290" i="5"/>
  <c r="R290" i="5"/>
  <c r="P290" i="5"/>
  <c r="BK290" i="5"/>
  <c r="BF290" i="5"/>
  <c r="BI289" i="5"/>
  <c r="BH289" i="5"/>
  <c r="BG289" i="5"/>
  <c r="BE289" i="5"/>
  <c r="T289" i="5"/>
  <c r="R289" i="5"/>
  <c r="P289" i="5"/>
  <c r="BK289" i="5"/>
  <c r="BF289" i="5"/>
  <c r="BI288" i="5"/>
  <c r="BH288" i="5"/>
  <c r="BG288" i="5"/>
  <c r="BE288" i="5"/>
  <c r="T288" i="5"/>
  <c r="R288" i="5"/>
  <c r="P288" i="5"/>
  <c r="BK288" i="5"/>
  <c r="BF288" i="5"/>
  <c r="BI286" i="5"/>
  <c r="BH286" i="5"/>
  <c r="BG286" i="5"/>
  <c r="BE286" i="5"/>
  <c r="T286" i="5"/>
  <c r="R286" i="5"/>
  <c r="P286" i="5"/>
  <c r="BK286" i="5"/>
  <c r="BF286" i="5"/>
  <c r="BI285" i="5"/>
  <c r="BH285" i="5"/>
  <c r="BG285" i="5"/>
  <c r="BE285" i="5"/>
  <c r="T285" i="5"/>
  <c r="R285" i="5"/>
  <c r="P285" i="5"/>
  <c r="BK285" i="5"/>
  <c r="BF285" i="5"/>
  <c r="BI282" i="5"/>
  <c r="BH282" i="5"/>
  <c r="BG282" i="5"/>
  <c r="BE282" i="5"/>
  <c r="T282" i="5"/>
  <c r="R282" i="5"/>
  <c r="P282" i="5"/>
  <c r="BK282" i="5"/>
  <c r="BF282" i="5"/>
  <c r="BI281" i="5"/>
  <c r="BH281" i="5"/>
  <c r="BG281" i="5"/>
  <c r="BE281" i="5"/>
  <c r="T281" i="5"/>
  <c r="R281" i="5"/>
  <c r="P281" i="5"/>
  <c r="BK281" i="5"/>
  <c r="BF281" i="5"/>
  <c r="BI279" i="5"/>
  <c r="BH279" i="5"/>
  <c r="BG279" i="5"/>
  <c r="BE279" i="5"/>
  <c r="T279" i="5"/>
  <c r="R279" i="5"/>
  <c r="P279" i="5"/>
  <c r="BK279" i="5"/>
  <c r="BF279" i="5"/>
  <c r="BI278" i="5"/>
  <c r="BH278" i="5"/>
  <c r="BG278" i="5"/>
  <c r="BE278" i="5"/>
  <c r="T278" i="5"/>
  <c r="R278" i="5"/>
  <c r="P278" i="5"/>
  <c r="BK278" i="5"/>
  <c r="BF278" i="5"/>
  <c r="BI276" i="5"/>
  <c r="BH276" i="5"/>
  <c r="BG276" i="5"/>
  <c r="BE276" i="5"/>
  <c r="T276" i="5"/>
  <c r="R276" i="5"/>
  <c r="P276" i="5"/>
  <c r="BK276" i="5"/>
  <c r="BF276" i="5"/>
  <c r="BI274" i="5"/>
  <c r="BH274" i="5"/>
  <c r="BG274" i="5"/>
  <c r="BE274" i="5"/>
  <c r="T274" i="5"/>
  <c r="R274" i="5"/>
  <c r="P274" i="5"/>
  <c r="BK274" i="5"/>
  <c r="BF274" i="5"/>
  <c r="BI272" i="5"/>
  <c r="BH272" i="5"/>
  <c r="BG272" i="5"/>
  <c r="BE272" i="5"/>
  <c r="T272" i="5"/>
  <c r="T271" i="5" s="1"/>
  <c r="R272" i="5"/>
  <c r="R271" i="5" s="1"/>
  <c r="P272" i="5"/>
  <c r="P271" i="5" s="1"/>
  <c r="BK272" i="5"/>
  <c r="BK271" i="5" s="1"/>
  <c r="BF272" i="5"/>
  <c r="BI269" i="5"/>
  <c r="BH269" i="5"/>
  <c r="BG269" i="5"/>
  <c r="BE269" i="5"/>
  <c r="T269" i="5"/>
  <c r="R269" i="5"/>
  <c r="P269" i="5"/>
  <c r="BK269" i="5"/>
  <c r="BF269" i="5"/>
  <c r="BI267" i="5"/>
  <c r="BH267" i="5"/>
  <c r="BG267" i="5"/>
  <c r="BE267" i="5"/>
  <c r="T267" i="5"/>
  <c r="R267" i="5"/>
  <c r="P267" i="5"/>
  <c r="BK267" i="5"/>
  <c r="BF267" i="5"/>
  <c r="BI265" i="5"/>
  <c r="BH265" i="5"/>
  <c r="BG265" i="5"/>
  <c r="BE265" i="5"/>
  <c r="T265" i="5"/>
  <c r="R265" i="5"/>
  <c r="P265" i="5"/>
  <c r="BK265" i="5"/>
  <c r="BF265" i="5"/>
  <c r="BI263" i="5"/>
  <c r="BH263" i="5"/>
  <c r="BG263" i="5"/>
  <c r="BE263" i="5"/>
  <c r="T263" i="5"/>
  <c r="R263" i="5"/>
  <c r="P263" i="5"/>
  <c r="BK263" i="5"/>
  <c r="BF263" i="5"/>
  <c r="BI261" i="5"/>
  <c r="BH261" i="5"/>
  <c r="BG261" i="5"/>
  <c r="BE261" i="5"/>
  <c r="T261" i="5"/>
  <c r="R261" i="5"/>
  <c r="P261" i="5"/>
  <c r="BK261" i="5"/>
  <c r="BF261" i="5"/>
  <c r="BI260" i="5"/>
  <c r="BH260" i="5"/>
  <c r="BG260" i="5"/>
  <c r="BE260" i="5"/>
  <c r="T260" i="5"/>
  <c r="R260" i="5"/>
  <c r="P260" i="5"/>
  <c r="BK260" i="5"/>
  <c r="BF260" i="5"/>
  <c r="BI258" i="5"/>
  <c r="BH258" i="5"/>
  <c r="BG258" i="5"/>
  <c r="BE258" i="5"/>
  <c r="T258" i="5"/>
  <c r="R258" i="5"/>
  <c r="P258" i="5"/>
  <c r="BK258" i="5"/>
  <c r="BF258" i="5"/>
  <c r="BI255" i="5"/>
  <c r="BH255" i="5"/>
  <c r="BG255" i="5"/>
  <c r="BE255" i="5"/>
  <c r="T255" i="5"/>
  <c r="R255" i="5"/>
  <c r="P255" i="5"/>
  <c r="BK255" i="5"/>
  <c r="BF255" i="5"/>
  <c r="BI252" i="5"/>
  <c r="BH252" i="5"/>
  <c r="BG252" i="5"/>
  <c r="BE252" i="5"/>
  <c r="T252" i="5"/>
  <c r="R252" i="5"/>
  <c r="P252" i="5"/>
  <c r="BK252" i="5"/>
  <c r="BF252" i="5"/>
  <c r="BI251" i="5"/>
  <c r="BH251" i="5"/>
  <c r="BG251" i="5"/>
  <c r="BE251" i="5"/>
  <c r="T251" i="5"/>
  <c r="R251" i="5"/>
  <c r="P251" i="5"/>
  <c r="BK251" i="5"/>
  <c r="BF251" i="5"/>
  <c r="BI249" i="5"/>
  <c r="BH249" i="5"/>
  <c r="BG249" i="5"/>
  <c r="BE249" i="5"/>
  <c r="T249" i="5"/>
  <c r="R249" i="5"/>
  <c r="P249" i="5"/>
  <c r="BK249" i="5"/>
  <c r="BF249" i="5"/>
  <c r="BI245" i="5"/>
  <c r="BH245" i="5"/>
  <c r="BG245" i="5"/>
  <c r="BE245" i="5"/>
  <c r="T245" i="5"/>
  <c r="R245" i="5"/>
  <c r="P245" i="5"/>
  <c r="BK245" i="5"/>
  <c r="BF245" i="5"/>
  <c r="BI242" i="5"/>
  <c r="BH242" i="5"/>
  <c r="BG242" i="5"/>
  <c r="BE242" i="5"/>
  <c r="T242" i="5"/>
  <c r="R242" i="5"/>
  <c r="P242" i="5"/>
  <c r="BK242" i="5"/>
  <c r="BF242" i="5"/>
  <c r="BI236" i="5"/>
  <c r="BH236" i="5"/>
  <c r="BG236" i="5"/>
  <c r="BE236" i="5"/>
  <c r="T236" i="5"/>
  <c r="R236" i="5"/>
  <c r="P236" i="5"/>
  <c r="BK236" i="5"/>
  <c r="BF236" i="5"/>
  <c r="BI233" i="5"/>
  <c r="BH233" i="5"/>
  <c r="BG233" i="5"/>
  <c r="BE233" i="5"/>
  <c r="T233" i="5"/>
  <c r="R233" i="5"/>
  <c r="P233" i="5"/>
  <c r="BK233" i="5"/>
  <c r="BF233" i="5"/>
  <c r="BI231" i="5"/>
  <c r="BH231" i="5"/>
  <c r="BG231" i="5"/>
  <c r="BE231" i="5"/>
  <c r="T231" i="5"/>
  <c r="R231" i="5"/>
  <c r="P231" i="5"/>
  <c r="BK231" i="5"/>
  <c r="BF231" i="5"/>
  <c r="BI229" i="5"/>
  <c r="BH229" i="5"/>
  <c r="BG229" i="5"/>
  <c r="BE229" i="5"/>
  <c r="T229" i="5"/>
  <c r="R229" i="5"/>
  <c r="P229" i="5"/>
  <c r="BK229" i="5"/>
  <c r="BF229" i="5"/>
  <c r="BI223" i="5"/>
  <c r="BH223" i="5"/>
  <c r="BG223" i="5"/>
  <c r="BE223" i="5"/>
  <c r="T223" i="5"/>
  <c r="R223" i="5"/>
  <c r="P223" i="5"/>
  <c r="BK223" i="5"/>
  <c r="BF223" i="5"/>
  <c r="BI221" i="5"/>
  <c r="BH221" i="5"/>
  <c r="BG221" i="5"/>
  <c r="BE221" i="5"/>
  <c r="T221" i="5"/>
  <c r="R221" i="5"/>
  <c r="P221" i="5"/>
  <c r="BK221" i="5"/>
  <c r="BF221" i="5"/>
  <c r="BI219" i="5"/>
  <c r="BH219" i="5"/>
  <c r="BG219" i="5"/>
  <c r="BE219" i="5"/>
  <c r="T219" i="5"/>
  <c r="T218" i="5" s="1"/>
  <c r="R219" i="5"/>
  <c r="P219" i="5"/>
  <c r="P218" i="5" s="1"/>
  <c r="BK219" i="5"/>
  <c r="BF219" i="5"/>
  <c r="BI216" i="5"/>
  <c r="BH216" i="5"/>
  <c r="BG216" i="5"/>
  <c r="BE216" i="5"/>
  <c r="T216" i="5"/>
  <c r="R216" i="5"/>
  <c r="P216" i="5"/>
  <c r="BK216" i="5"/>
  <c r="BF216" i="5"/>
  <c r="BI215" i="5"/>
  <c r="BH215" i="5"/>
  <c r="BG215" i="5"/>
  <c r="BE215" i="5"/>
  <c r="T215" i="5"/>
  <c r="R215" i="5"/>
  <c r="P215" i="5"/>
  <c r="BK215" i="5"/>
  <c r="BF215" i="5"/>
  <c r="BI214" i="5"/>
  <c r="BH214" i="5"/>
  <c r="BG214" i="5"/>
  <c r="BE214" i="5"/>
  <c r="T214" i="5"/>
  <c r="R214" i="5"/>
  <c r="P214" i="5"/>
  <c r="BK214" i="5"/>
  <c r="BF214" i="5"/>
  <c r="BI212" i="5"/>
  <c r="BH212" i="5"/>
  <c r="BG212" i="5"/>
  <c r="BE212" i="5"/>
  <c r="T212" i="5"/>
  <c r="R212" i="5"/>
  <c r="P212" i="5"/>
  <c r="BK212" i="5"/>
  <c r="BF212" i="5"/>
  <c r="BI210" i="5"/>
  <c r="BH210" i="5"/>
  <c r="BG210" i="5"/>
  <c r="BE210" i="5"/>
  <c r="T210" i="5"/>
  <c r="R210" i="5"/>
  <c r="P210" i="5"/>
  <c r="BK210" i="5"/>
  <c r="BF210" i="5"/>
  <c r="BI207" i="5"/>
  <c r="BH207" i="5"/>
  <c r="BG207" i="5"/>
  <c r="BE207" i="5"/>
  <c r="T207" i="5"/>
  <c r="R207" i="5"/>
  <c r="P207" i="5"/>
  <c r="BK207" i="5"/>
  <c r="BF207" i="5"/>
  <c r="BI206" i="5"/>
  <c r="BH206" i="5"/>
  <c r="BG206" i="5"/>
  <c r="BE206" i="5"/>
  <c r="T206" i="5"/>
  <c r="R206" i="5"/>
  <c r="P206" i="5"/>
  <c r="BK206" i="5"/>
  <c r="BF206" i="5"/>
  <c r="BI205" i="5"/>
  <c r="BH205" i="5"/>
  <c r="BG205" i="5"/>
  <c r="BE205" i="5"/>
  <c r="T205" i="5"/>
  <c r="R205" i="5"/>
  <c r="P205" i="5"/>
  <c r="BK205" i="5"/>
  <c r="BF205" i="5"/>
  <c r="BI203" i="5"/>
  <c r="BH203" i="5"/>
  <c r="BG203" i="5"/>
  <c r="BE203" i="5"/>
  <c r="T203" i="5"/>
  <c r="R203" i="5"/>
  <c r="P203" i="5"/>
  <c r="BK203" i="5"/>
  <c r="BF203" i="5"/>
  <c r="BI201" i="5"/>
  <c r="BH201" i="5"/>
  <c r="BG201" i="5"/>
  <c r="BE201" i="5"/>
  <c r="T201" i="5"/>
  <c r="R201" i="5"/>
  <c r="P201" i="5"/>
  <c r="BK201" i="5"/>
  <c r="BF201" i="5"/>
  <c r="BI199" i="5"/>
  <c r="BH199" i="5"/>
  <c r="BG199" i="5"/>
  <c r="BE199" i="5"/>
  <c r="T199" i="5"/>
  <c r="R199" i="5"/>
  <c r="P199" i="5"/>
  <c r="BK199" i="5"/>
  <c r="BF199" i="5"/>
  <c r="BI197" i="5"/>
  <c r="BH197" i="5"/>
  <c r="BG197" i="5"/>
  <c r="BE197" i="5"/>
  <c r="T197" i="5"/>
  <c r="R197" i="5"/>
  <c r="P197" i="5"/>
  <c r="BK197" i="5"/>
  <c r="BF197" i="5"/>
  <c r="BI196" i="5"/>
  <c r="BH196" i="5"/>
  <c r="BG196" i="5"/>
  <c r="BE196" i="5"/>
  <c r="T196" i="5"/>
  <c r="R196" i="5"/>
  <c r="P196" i="5"/>
  <c r="BK196" i="5"/>
  <c r="BF196" i="5"/>
  <c r="BI195" i="5"/>
  <c r="BH195" i="5"/>
  <c r="BG195" i="5"/>
  <c r="BE195" i="5"/>
  <c r="T195" i="5"/>
  <c r="R195" i="5"/>
  <c r="P195" i="5"/>
  <c r="BK195" i="5"/>
  <c r="BF195" i="5"/>
  <c r="BI194" i="5"/>
  <c r="BH194" i="5"/>
  <c r="BG194" i="5"/>
  <c r="BE194" i="5"/>
  <c r="T194" i="5"/>
  <c r="R194" i="5"/>
  <c r="P194" i="5"/>
  <c r="BK194" i="5"/>
  <c r="BF194" i="5"/>
  <c r="BI193" i="5"/>
  <c r="BH193" i="5"/>
  <c r="BG193" i="5"/>
  <c r="BE193" i="5"/>
  <c r="T193" i="5"/>
  <c r="R193" i="5"/>
  <c r="P193" i="5"/>
  <c r="BK193" i="5"/>
  <c r="BF193" i="5"/>
  <c r="BI192" i="5"/>
  <c r="BH192" i="5"/>
  <c r="BG192" i="5"/>
  <c r="BE192" i="5"/>
  <c r="T192" i="5"/>
  <c r="R192" i="5"/>
  <c r="P192" i="5"/>
  <c r="BK192" i="5"/>
  <c r="BF192" i="5"/>
  <c r="BI191" i="5"/>
  <c r="BH191" i="5"/>
  <c r="BG191" i="5"/>
  <c r="BE191" i="5"/>
  <c r="T191" i="5"/>
  <c r="R191" i="5"/>
  <c r="P191" i="5"/>
  <c r="BK191" i="5"/>
  <c r="BF191" i="5"/>
  <c r="BI189" i="5"/>
  <c r="BH189" i="5"/>
  <c r="BG189" i="5"/>
  <c r="BE189" i="5"/>
  <c r="T189" i="5"/>
  <c r="R189" i="5"/>
  <c r="P189" i="5"/>
  <c r="BK189" i="5"/>
  <c r="BF189" i="5"/>
  <c r="BI187" i="5"/>
  <c r="BH187" i="5"/>
  <c r="BG187" i="5"/>
  <c r="BE187" i="5"/>
  <c r="T187" i="5"/>
  <c r="R187" i="5"/>
  <c r="P187" i="5"/>
  <c r="BK187" i="5"/>
  <c r="BF187" i="5"/>
  <c r="BI186" i="5"/>
  <c r="BH186" i="5"/>
  <c r="BG186" i="5"/>
  <c r="BE186" i="5"/>
  <c r="T186" i="5"/>
  <c r="R186" i="5"/>
  <c r="P186" i="5"/>
  <c r="BK186" i="5"/>
  <c r="BF186" i="5"/>
  <c r="BI184" i="5"/>
  <c r="BH184" i="5"/>
  <c r="BG184" i="5"/>
  <c r="BE184" i="5"/>
  <c r="T184" i="5"/>
  <c r="R184" i="5"/>
  <c r="P184" i="5"/>
  <c r="BK184" i="5"/>
  <c r="BF184" i="5"/>
  <c r="BI183" i="5"/>
  <c r="BH183" i="5"/>
  <c r="BG183" i="5"/>
  <c r="BE183" i="5"/>
  <c r="T183" i="5"/>
  <c r="R183" i="5"/>
  <c r="P183" i="5"/>
  <c r="BK183" i="5"/>
  <c r="BF183" i="5"/>
  <c r="BI182" i="5"/>
  <c r="BH182" i="5"/>
  <c r="BG182" i="5"/>
  <c r="BE182" i="5"/>
  <c r="T182" i="5"/>
  <c r="R182" i="5"/>
  <c r="P182" i="5"/>
  <c r="BK182" i="5"/>
  <c r="BF182" i="5"/>
  <c r="BI180" i="5"/>
  <c r="BH180" i="5"/>
  <c r="BG180" i="5"/>
  <c r="BE180" i="5"/>
  <c r="T180" i="5"/>
  <c r="R180" i="5"/>
  <c r="P180" i="5"/>
  <c r="BK180" i="5"/>
  <c r="BF180" i="5"/>
  <c r="BI179" i="5"/>
  <c r="BH179" i="5"/>
  <c r="BG179" i="5"/>
  <c r="BE179" i="5"/>
  <c r="T179" i="5"/>
  <c r="R179" i="5"/>
  <c r="P179" i="5"/>
  <c r="BK179" i="5"/>
  <c r="BF179" i="5"/>
  <c r="BI175" i="5"/>
  <c r="BH175" i="5"/>
  <c r="BG175" i="5"/>
  <c r="BE175" i="5"/>
  <c r="T175" i="5"/>
  <c r="R175" i="5"/>
  <c r="P175" i="5"/>
  <c r="BK175" i="5"/>
  <c r="BF175" i="5"/>
  <c r="BI174" i="5"/>
  <c r="BH174" i="5"/>
  <c r="BG174" i="5"/>
  <c r="BE174" i="5"/>
  <c r="T174" i="5"/>
  <c r="R174" i="5"/>
  <c r="P174" i="5"/>
  <c r="BK174" i="5"/>
  <c r="BF174" i="5"/>
  <c r="BI173" i="5"/>
  <c r="BH173" i="5"/>
  <c r="BG173" i="5"/>
  <c r="BE173" i="5"/>
  <c r="T173" i="5"/>
  <c r="R173" i="5"/>
  <c r="P173" i="5"/>
  <c r="BK173" i="5"/>
  <c r="BF173" i="5"/>
  <c r="BI171" i="5"/>
  <c r="BH171" i="5"/>
  <c r="BG171" i="5"/>
  <c r="BE171" i="5"/>
  <c r="T171" i="5"/>
  <c r="R171" i="5"/>
  <c r="P171" i="5"/>
  <c r="BK171" i="5"/>
  <c r="BF171" i="5"/>
  <c r="BI167" i="5"/>
  <c r="BH167" i="5"/>
  <c r="BG167" i="5"/>
  <c r="BE167" i="5"/>
  <c r="T167" i="5"/>
  <c r="R167" i="5"/>
  <c r="P167" i="5"/>
  <c r="BK167" i="5"/>
  <c r="BF167" i="5"/>
  <c r="BI166" i="5"/>
  <c r="BH166" i="5"/>
  <c r="BG166" i="5"/>
  <c r="BE166" i="5"/>
  <c r="T166" i="5"/>
  <c r="R166" i="5"/>
  <c r="P166" i="5"/>
  <c r="BK166" i="5"/>
  <c r="BF166" i="5"/>
  <c r="BI165" i="5"/>
  <c r="BH165" i="5"/>
  <c r="BG165" i="5"/>
  <c r="BE165" i="5"/>
  <c r="T165" i="5"/>
  <c r="R165" i="5"/>
  <c r="P165" i="5"/>
  <c r="BK165" i="5"/>
  <c r="BF165" i="5"/>
  <c r="BI163" i="5"/>
  <c r="BH163" i="5"/>
  <c r="BG163" i="5"/>
  <c r="BE163" i="5"/>
  <c r="T163" i="5"/>
  <c r="R163" i="5"/>
  <c r="P163" i="5"/>
  <c r="BK163" i="5"/>
  <c r="BF163" i="5"/>
  <c r="BI162" i="5"/>
  <c r="BH162" i="5"/>
  <c r="BG162" i="5"/>
  <c r="BE162" i="5"/>
  <c r="T162" i="5"/>
  <c r="R162" i="5"/>
  <c r="P162" i="5"/>
  <c r="BK162" i="5"/>
  <c r="BF162" i="5"/>
  <c r="BI157" i="5"/>
  <c r="BH157" i="5"/>
  <c r="BG157" i="5"/>
  <c r="BE157" i="5"/>
  <c r="T157" i="5"/>
  <c r="R157" i="5"/>
  <c r="P157" i="5"/>
  <c r="BK157" i="5"/>
  <c r="BF157" i="5"/>
  <c r="BI154" i="5"/>
  <c r="BH154" i="5"/>
  <c r="BG154" i="5"/>
  <c r="BE154" i="5"/>
  <c r="T154" i="5"/>
  <c r="R154" i="5"/>
  <c r="P154" i="5"/>
  <c r="BK154" i="5"/>
  <c r="BF154" i="5"/>
  <c r="BI153" i="5"/>
  <c r="BH153" i="5"/>
  <c r="BG153" i="5"/>
  <c r="BE153" i="5"/>
  <c r="T153" i="5"/>
  <c r="T152" i="5" s="1"/>
  <c r="R153" i="5"/>
  <c r="P153" i="5"/>
  <c r="BK153" i="5"/>
  <c r="BK152" i="5" s="1"/>
  <c r="BF153" i="5"/>
  <c r="F146" i="5"/>
  <c r="F144" i="5"/>
  <c r="E142" i="5"/>
  <c r="F95" i="5"/>
  <c r="F93" i="5"/>
  <c r="E91" i="5"/>
  <c r="J28" i="5"/>
  <c r="E28" i="5"/>
  <c r="J96" i="5" s="1"/>
  <c r="J27" i="5"/>
  <c r="J22" i="5"/>
  <c r="E22" i="5"/>
  <c r="F147" i="5" s="1"/>
  <c r="J21" i="5"/>
  <c r="E7" i="5"/>
  <c r="E136" i="5" s="1"/>
  <c r="J41" i="4"/>
  <c r="J40" i="4"/>
  <c r="AY100" i="1" s="1"/>
  <c r="J39" i="4"/>
  <c r="AX100" i="1" s="1"/>
  <c r="BI297" i="4"/>
  <c r="BH297" i="4"/>
  <c r="BG297" i="4"/>
  <c r="BE297" i="4"/>
  <c r="T297" i="4"/>
  <c r="R297" i="4"/>
  <c r="P297" i="4"/>
  <c r="BK297" i="4"/>
  <c r="BF297" i="4"/>
  <c r="BI296" i="4"/>
  <c r="BH296" i="4"/>
  <c r="BG296" i="4"/>
  <c r="BE296" i="4"/>
  <c r="T296" i="4"/>
  <c r="R296" i="4"/>
  <c r="P296" i="4"/>
  <c r="BK296" i="4"/>
  <c r="BF296" i="4"/>
  <c r="BI295" i="4"/>
  <c r="BH295" i="4"/>
  <c r="BG295" i="4"/>
  <c r="BE295" i="4"/>
  <c r="T295" i="4"/>
  <c r="R295" i="4"/>
  <c r="P295" i="4"/>
  <c r="BK295" i="4"/>
  <c r="BF295" i="4"/>
  <c r="BI293" i="4"/>
  <c r="BH293" i="4"/>
  <c r="BG293" i="4"/>
  <c r="BE293" i="4"/>
  <c r="T293" i="4"/>
  <c r="R293" i="4"/>
  <c r="P293" i="4"/>
  <c r="BK293" i="4"/>
  <c r="BF293" i="4"/>
  <c r="BI291" i="4"/>
  <c r="BH291" i="4"/>
  <c r="BG291" i="4"/>
  <c r="BE291" i="4"/>
  <c r="T291" i="4"/>
  <c r="R291" i="4"/>
  <c r="P291" i="4"/>
  <c r="BK291" i="4"/>
  <c r="BF291" i="4"/>
  <c r="BI288" i="4"/>
  <c r="BH288" i="4"/>
  <c r="BG288" i="4"/>
  <c r="BE288" i="4"/>
  <c r="T288" i="4"/>
  <c r="R288" i="4"/>
  <c r="P288" i="4"/>
  <c r="BK288" i="4"/>
  <c r="BF288" i="4"/>
  <c r="BI287" i="4"/>
  <c r="BH287" i="4"/>
  <c r="BG287" i="4"/>
  <c r="BE287" i="4"/>
  <c r="T287" i="4"/>
  <c r="R287" i="4"/>
  <c r="R286" i="4"/>
  <c r="P287" i="4"/>
  <c r="P286" i="4" s="1"/>
  <c r="BK287" i="4"/>
  <c r="BK286" i="4"/>
  <c r="BF287" i="4"/>
  <c r="BI285" i="4"/>
  <c r="BH285" i="4"/>
  <c r="BG285" i="4"/>
  <c r="BE285" i="4"/>
  <c r="T285" i="4"/>
  <c r="R285" i="4"/>
  <c r="P285" i="4"/>
  <c r="BK285" i="4"/>
  <c r="BF285" i="4"/>
  <c r="BI284" i="4"/>
  <c r="BH284" i="4"/>
  <c r="BG284" i="4"/>
  <c r="BE284" i="4"/>
  <c r="T284" i="4"/>
  <c r="R284" i="4"/>
  <c r="P284" i="4"/>
  <c r="BK284" i="4"/>
  <c r="BF284" i="4"/>
  <c r="BI282" i="4"/>
  <c r="BH282" i="4"/>
  <c r="BG282" i="4"/>
  <c r="BE282" i="4"/>
  <c r="T282" i="4"/>
  <c r="R282" i="4"/>
  <c r="R281" i="4"/>
  <c r="P282" i="4"/>
  <c r="BK282" i="4"/>
  <c r="BF282" i="4"/>
  <c r="BI279" i="4"/>
  <c r="BH279" i="4"/>
  <c r="BG279" i="4"/>
  <c r="BE279" i="4"/>
  <c r="T279" i="4"/>
  <c r="T278" i="4"/>
  <c r="R279" i="4"/>
  <c r="R278" i="4" s="1"/>
  <c r="P279" i="4"/>
  <c r="P278" i="4" s="1"/>
  <c r="BK279" i="4"/>
  <c r="BK278" i="4" s="1"/>
  <c r="BF279" i="4"/>
  <c r="BI274" i="4"/>
  <c r="BH274" i="4"/>
  <c r="BG274" i="4"/>
  <c r="BE274" i="4"/>
  <c r="T274" i="4"/>
  <c r="T273" i="4" s="1"/>
  <c r="R274" i="4"/>
  <c r="R273" i="4"/>
  <c r="P274" i="4"/>
  <c r="P273" i="4" s="1"/>
  <c r="BK274" i="4"/>
  <c r="BK273" i="4" s="1"/>
  <c r="BF274" i="4"/>
  <c r="BI272" i="4"/>
  <c r="BH272" i="4"/>
  <c r="BG272" i="4"/>
  <c r="BE272" i="4"/>
  <c r="T272" i="4"/>
  <c r="R272" i="4"/>
  <c r="P272" i="4"/>
  <c r="BK272" i="4"/>
  <c r="BF272" i="4"/>
  <c r="BI270" i="4"/>
  <c r="BH270" i="4"/>
  <c r="BG270" i="4"/>
  <c r="BE270" i="4"/>
  <c r="T270" i="4"/>
  <c r="R270" i="4"/>
  <c r="P270" i="4"/>
  <c r="BK270" i="4"/>
  <c r="BF270" i="4"/>
  <c r="BI268" i="4"/>
  <c r="BH268" i="4"/>
  <c r="BG268" i="4"/>
  <c r="BE268" i="4"/>
  <c r="T268" i="4"/>
  <c r="R268" i="4"/>
  <c r="P268" i="4"/>
  <c r="BK268" i="4"/>
  <c r="BF268" i="4"/>
  <c r="BI267" i="4"/>
  <c r="BH267" i="4"/>
  <c r="BG267" i="4"/>
  <c r="BE267" i="4"/>
  <c r="T267" i="4"/>
  <c r="R267" i="4"/>
  <c r="P267" i="4"/>
  <c r="BK267" i="4"/>
  <c r="BF267" i="4"/>
  <c r="BI265" i="4"/>
  <c r="BH265" i="4"/>
  <c r="BG265" i="4"/>
  <c r="BE265" i="4"/>
  <c r="T265" i="4"/>
  <c r="R265" i="4"/>
  <c r="P265" i="4"/>
  <c r="BK265" i="4"/>
  <c r="BF265" i="4"/>
  <c r="BI263" i="4"/>
  <c r="BH263" i="4"/>
  <c r="BG263" i="4"/>
  <c r="BE263" i="4"/>
  <c r="T263" i="4"/>
  <c r="R263" i="4"/>
  <c r="P263" i="4"/>
  <c r="BK263" i="4"/>
  <c r="BF263" i="4"/>
  <c r="BI262" i="4"/>
  <c r="BH262" i="4"/>
  <c r="BG262" i="4"/>
  <c r="BE262" i="4"/>
  <c r="T262" i="4"/>
  <c r="R262" i="4"/>
  <c r="P262" i="4"/>
  <c r="BK262" i="4"/>
  <c r="BF262" i="4"/>
  <c r="BI260" i="4"/>
  <c r="BH260" i="4"/>
  <c r="BG260" i="4"/>
  <c r="BE260" i="4"/>
  <c r="T260" i="4"/>
  <c r="R260" i="4"/>
  <c r="P260" i="4"/>
  <c r="BK260" i="4"/>
  <c r="BF260" i="4"/>
  <c r="BI259" i="4"/>
  <c r="BH259" i="4"/>
  <c r="BG259" i="4"/>
  <c r="BE259" i="4"/>
  <c r="T259" i="4"/>
  <c r="R259" i="4"/>
  <c r="P259" i="4"/>
  <c r="BK259" i="4"/>
  <c r="BF259" i="4"/>
  <c r="BI258" i="4"/>
  <c r="BH258" i="4"/>
  <c r="BG258" i="4"/>
  <c r="BE258" i="4"/>
  <c r="T258" i="4"/>
  <c r="R258" i="4"/>
  <c r="P258" i="4"/>
  <c r="BK258" i="4"/>
  <c r="BF258" i="4"/>
  <c r="BI257" i="4"/>
  <c r="BH257" i="4"/>
  <c r="BG257" i="4"/>
  <c r="BE257" i="4"/>
  <c r="T257" i="4"/>
  <c r="R257" i="4"/>
  <c r="P257" i="4"/>
  <c r="BK257" i="4"/>
  <c r="BF257" i="4"/>
  <c r="BI256" i="4"/>
  <c r="BH256" i="4"/>
  <c r="BG256" i="4"/>
  <c r="BE256" i="4"/>
  <c r="T256" i="4"/>
  <c r="R256" i="4"/>
  <c r="P256" i="4"/>
  <c r="P255" i="4" s="1"/>
  <c r="BK256" i="4"/>
  <c r="BF256" i="4"/>
  <c r="BI254" i="4"/>
  <c r="BH254" i="4"/>
  <c r="BG254" i="4"/>
  <c r="BE254" i="4"/>
  <c r="T254" i="4"/>
  <c r="R254" i="4"/>
  <c r="P254" i="4"/>
  <c r="BK254" i="4"/>
  <c r="BF254" i="4"/>
  <c r="BI248" i="4"/>
  <c r="BH248" i="4"/>
  <c r="BG248" i="4"/>
  <c r="BE248" i="4"/>
  <c r="T248" i="4"/>
  <c r="R248" i="4"/>
  <c r="P248" i="4"/>
  <c r="BK248" i="4"/>
  <c r="BF248" i="4"/>
  <c r="BI246" i="4"/>
  <c r="BH246" i="4"/>
  <c r="BG246" i="4"/>
  <c r="BE246" i="4"/>
  <c r="T246" i="4"/>
  <c r="R246" i="4"/>
  <c r="P246" i="4"/>
  <c r="BK246" i="4"/>
  <c r="BF246" i="4"/>
  <c r="BI244" i="4"/>
  <c r="BH244" i="4"/>
  <c r="BG244" i="4"/>
  <c r="BE244" i="4"/>
  <c r="T244" i="4"/>
  <c r="R244" i="4"/>
  <c r="P244" i="4"/>
  <c r="BK244" i="4"/>
  <c r="BF244" i="4"/>
  <c r="BI243" i="4"/>
  <c r="BH243" i="4"/>
  <c r="BG243" i="4"/>
  <c r="BE243" i="4"/>
  <c r="T243" i="4"/>
  <c r="R243" i="4"/>
  <c r="P243" i="4"/>
  <c r="BK243" i="4"/>
  <c r="BF243" i="4"/>
  <c r="BI241" i="4"/>
  <c r="BH241" i="4"/>
  <c r="BG241" i="4"/>
  <c r="BE241" i="4"/>
  <c r="T241" i="4"/>
  <c r="R241" i="4"/>
  <c r="P241" i="4"/>
  <c r="BK241" i="4"/>
  <c r="BF241" i="4"/>
  <c r="BI239" i="4"/>
  <c r="BH239" i="4"/>
  <c r="BG239" i="4"/>
  <c r="BE239" i="4"/>
  <c r="T239" i="4"/>
  <c r="R239" i="4"/>
  <c r="P239" i="4"/>
  <c r="BK239" i="4"/>
  <c r="BF239" i="4"/>
  <c r="BI237" i="4"/>
  <c r="BH237" i="4"/>
  <c r="BG237" i="4"/>
  <c r="BE237" i="4"/>
  <c r="T237" i="4"/>
  <c r="R237" i="4"/>
  <c r="P237" i="4"/>
  <c r="BK237" i="4"/>
  <c r="BF237" i="4"/>
  <c r="BI235" i="4"/>
  <c r="BH235" i="4"/>
  <c r="BG235" i="4"/>
  <c r="BE235" i="4"/>
  <c r="T235" i="4"/>
  <c r="R235" i="4"/>
  <c r="P235" i="4"/>
  <c r="BK235" i="4"/>
  <c r="BF235" i="4"/>
  <c r="BI231" i="4"/>
  <c r="BH231" i="4"/>
  <c r="BG231" i="4"/>
  <c r="BE231" i="4"/>
  <c r="T231" i="4"/>
  <c r="R231" i="4"/>
  <c r="P231" i="4"/>
  <c r="BK231" i="4"/>
  <c r="BF231" i="4"/>
  <c r="BI229" i="4"/>
  <c r="BH229" i="4"/>
  <c r="BG229" i="4"/>
  <c r="BE229" i="4"/>
  <c r="T229" i="4"/>
  <c r="R229" i="4"/>
  <c r="P229" i="4"/>
  <c r="BK229" i="4"/>
  <c r="BF229" i="4"/>
  <c r="BI228" i="4"/>
  <c r="BH228" i="4"/>
  <c r="BG228" i="4"/>
  <c r="BE228" i="4"/>
  <c r="T228" i="4"/>
  <c r="R228" i="4"/>
  <c r="P228" i="4"/>
  <c r="BK228" i="4"/>
  <c r="BF228" i="4"/>
  <c r="BI227" i="4"/>
  <c r="BH227" i="4"/>
  <c r="BG227" i="4"/>
  <c r="BE227" i="4"/>
  <c r="T227" i="4"/>
  <c r="R227" i="4"/>
  <c r="P227" i="4"/>
  <c r="BK227" i="4"/>
  <c r="BF227" i="4"/>
  <c r="BI223" i="4"/>
  <c r="BH223" i="4"/>
  <c r="BG223" i="4"/>
  <c r="BE223" i="4"/>
  <c r="T223" i="4"/>
  <c r="T222" i="4" s="1"/>
  <c r="R223" i="4"/>
  <c r="R222" i="4" s="1"/>
  <c r="P223" i="4"/>
  <c r="P222" i="4" s="1"/>
  <c r="BK223" i="4"/>
  <c r="BF223" i="4"/>
  <c r="BI221" i="4"/>
  <c r="BH221" i="4"/>
  <c r="BG221" i="4"/>
  <c r="BE221" i="4"/>
  <c r="T221" i="4"/>
  <c r="R221" i="4"/>
  <c r="P221" i="4"/>
  <c r="BK221" i="4"/>
  <c r="BF221" i="4"/>
  <c r="BI220" i="4"/>
  <c r="BH220" i="4"/>
  <c r="BG220" i="4"/>
  <c r="BE220" i="4"/>
  <c r="T220" i="4"/>
  <c r="R220" i="4"/>
  <c r="P220" i="4"/>
  <c r="BK220" i="4"/>
  <c r="BF220" i="4"/>
  <c r="BI219" i="4"/>
  <c r="BH219" i="4"/>
  <c r="BG219" i="4"/>
  <c r="BE219" i="4"/>
  <c r="T219" i="4"/>
  <c r="R219" i="4"/>
  <c r="P219" i="4"/>
  <c r="BK219" i="4"/>
  <c r="BF219" i="4"/>
  <c r="BI213" i="4"/>
  <c r="BH213" i="4"/>
  <c r="BG213" i="4"/>
  <c r="BE213" i="4"/>
  <c r="T213" i="4"/>
  <c r="R213" i="4"/>
  <c r="P213" i="4"/>
  <c r="P212" i="4"/>
  <c r="BK213" i="4"/>
  <c r="BF213" i="4"/>
  <c r="BI210" i="4"/>
  <c r="BH210" i="4"/>
  <c r="BG210" i="4"/>
  <c r="BE210" i="4"/>
  <c r="T210" i="4"/>
  <c r="T209" i="4" s="1"/>
  <c r="R210" i="4"/>
  <c r="R209" i="4" s="1"/>
  <c r="P210" i="4"/>
  <c r="P209" i="4" s="1"/>
  <c r="BK210" i="4"/>
  <c r="BK209" i="4" s="1"/>
  <c r="BF210" i="4"/>
  <c r="BI208" i="4"/>
  <c r="BH208" i="4"/>
  <c r="BG208" i="4"/>
  <c r="BE208" i="4"/>
  <c r="T208" i="4"/>
  <c r="R208" i="4"/>
  <c r="P208" i="4"/>
  <c r="BK208" i="4"/>
  <c r="BF208" i="4"/>
  <c r="BI207" i="4"/>
  <c r="BH207" i="4"/>
  <c r="BG207" i="4"/>
  <c r="BE207" i="4"/>
  <c r="T207" i="4"/>
  <c r="R207" i="4"/>
  <c r="P207" i="4"/>
  <c r="BK207" i="4"/>
  <c r="BF207" i="4"/>
  <c r="BI205" i="4"/>
  <c r="BH205" i="4"/>
  <c r="BG205" i="4"/>
  <c r="BE205" i="4"/>
  <c r="T205" i="4"/>
  <c r="R205" i="4"/>
  <c r="P205" i="4"/>
  <c r="BK205" i="4"/>
  <c r="BF205" i="4"/>
  <c r="BI204" i="4"/>
  <c r="BH204" i="4"/>
  <c r="BG204" i="4"/>
  <c r="BE204" i="4"/>
  <c r="T204" i="4"/>
  <c r="R204" i="4"/>
  <c r="P204" i="4"/>
  <c r="BK204" i="4"/>
  <c r="BF204" i="4"/>
  <c r="BI197" i="4"/>
  <c r="BH197" i="4"/>
  <c r="BG197" i="4"/>
  <c r="BE197" i="4"/>
  <c r="T197" i="4"/>
  <c r="R197" i="4"/>
  <c r="P197" i="4"/>
  <c r="BK197" i="4"/>
  <c r="BF197" i="4"/>
  <c r="BI195" i="4"/>
  <c r="BH195" i="4"/>
  <c r="BG195" i="4"/>
  <c r="BE195" i="4"/>
  <c r="T195" i="4"/>
  <c r="R195" i="4"/>
  <c r="P195" i="4"/>
  <c r="BK195" i="4"/>
  <c r="BF195" i="4"/>
  <c r="BI192" i="4"/>
  <c r="BH192" i="4"/>
  <c r="BG192" i="4"/>
  <c r="BE192" i="4"/>
  <c r="T192" i="4"/>
  <c r="R192" i="4"/>
  <c r="P192" i="4"/>
  <c r="BK192" i="4"/>
  <c r="BF192" i="4"/>
  <c r="BI189" i="4"/>
  <c r="BH189" i="4"/>
  <c r="BG189" i="4"/>
  <c r="BE189" i="4"/>
  <c r="T189" i="4"/>
  <c r="R189" i="4"/>
  <c r="P189" i="4"/>
  <c r="BK189" i="4"/>
  <c r="BF189" i="4"/>
  <c r="BI185" i="4"/>
  <c r="BH185" i="4"/>
  <c r="BG185" i="4"/>
  <c r="BE185" i="4"/>
  <c r="T185" i="4"/>
  <c r="R185" i="4"/>
  <c r="P185" i="4"/>
  <c r="BK185" i="4"/>
  <c r="BF185" i="4"/>
  <c r="BI184" i="4"/>
  <c r="BH184" i="4"/>
  <c r="BG184" i="4"/>
  <c r="BE184" i="4"/>
  <c r="T184" i="4"/>
  <c r="R184" i="4"/>
  <c r="P184" i="4"/>
  <c r="BK184" i="4"/>
  <c r="BF184" i="4"/>
  <c r="BI177" i="4"/>
  <c r="BH177" i="4"/>
  <c r="BG177" i="4"/>
  <c r="BE177" i="4"/>
  <c r="T177" i="4"/>
  <c r="R177" i="4"/>
  <c r="P177" i="4"/>
  <c r="BK177" i="4"/>
  <c r="BF177" i="4"/>
  <c r="BI176" i="4"/>
  <c r="BH176" i="4"/>
  <c r="BG176" i="4"/>
  <c r="BE176" i="4"/>
  <c r="T176" i="4"/>
  <c r="R176" i="4"/>
  <c r="P176" i="4"/>
  <c r="BK176" i="4"/>
  <c r="BF176" i="4"/>
  <c r="BI171" i="4"/>
  <c r="BH171" i="4"/>
  <c r="BG171" i="4"/>
  <c r="BE171" i="4"/>
  <c r="T171" i="4"/>
  <c r="R171" i="4"/>
  <c r="P171" i="4"/>
  <c r="BK171" i="4"/>
  <c r="BF171" i="4"/>
  <c r="BI166" i="4"/>
  <c r="BH166" i="4"/>
  <c r="BG166" i="4"/>
  <c r="BE166" i="4"/>
  <c r="T166" i="4"/>
  <c r="R166" i="4"/>
  <c r="P166" i="4"/>
  <c r="BK166" i="4"/>
  <c r="BF166" i="4"/>
  <c r="BI162" i="4"/>
  <c r="BH162" i="4"/>
  <c r="BG162" i="4"/>
  <c r="BE162" i="4"/>
  <c r="T162" i="4"/>
  <c r="R162" i="4"/>
  <c r="P162" i="4"/>
  <c r="P161" i="4" s="1"/>
  <c r="BK162" i="4"/>
  <c r="BF162" i="4"/>
  <c r="BI157" i="4"/>
  <c r="BH157" i="4"/>
  <c r="BG157" i="4"/>
  <c r="BE157" i="4"/>
  <c r="T157" i="4"/>
  <c r="R157" i="4"/>
  <c r="P157" i="4"/>
  <c r="BK157" i="4"/>
  <c r="BF157" i="4"/>
  <c r="BI148" i="4"/>
  <c r="BH148" i="4"/>
  <c r="BG148" i="4"/>
  <c r="BE148" i="4"/>
  <c r="T148" i="4"/>
  <c r="R148" i="4"/>
  <c r="P148" i="4"/>
  <c r="BK148" i="4"/>
  <c r="BF148" i="4"/>
  <c r="BI143" i="4"/>
  <c r="BH143" i="4"/>
  <c r="BG143" i="4"/>
  <c r="BE143" i="4"/>
  <c r="T143" i="4"/>
  <c r="R143" i="4"/>
  <c r="P143" i="4"/>
  <c r="BK143" i="4"/>
  <c r="BF143" i="4"/>
  <c r="BI141" i="4"/>
  <c r="BH141" i="4"/>
  <c r="BG141" i="4"/>
  <c r="BE141" i="4"/>
  <c r="T141" i="4"/>
  <c r="R141" i="4"/>
  <c r="R140" i="4" s="1"/>
  <c r="P141" i="4"/>
  <c r="P140" i="4" s="1"/>
  <c r="BK141" i="4"/>
  <c r="BF141" i="4"/>
  <c r="F134" i="4"/>
  <c r="F132" i="4"/>
  <c r="E130" i="4"/>
  <c r="F95" i="4"/>
  <c r="F93" i="4"/>
  <c r="E91" i="4"/>
  <c r="J28" i="4"/>
  <c r="E28" i="4"/>
  <c r="J135" i="4" s="1"/>
  <c r="J27" i="4"/>
  <c r="J22" i="4"/>
  <c r="E22" i="4"/>
  <c r="F135" i="4"/>
  <c r="F96" i="4"/>
  <c r="J21" i="4"/>
  <c r="E7" i="4"/>
  <c r="E124" i="4" s="1"/>
  <c r="J41" i="3"/>
  <c r="J40" i="3"/>
  <c r="AY99" i="1" s="1"/>
  <c r="J39" i="3"/>
  <c r="AX99" i="1" s="1"/>
  <c r="BI242" i="3"/>
  <c r="BH242" i="3"/>
  <c r="BG242" i="3"/>
  <c r="BE242" i="3"/>
  <c r="T242" i="3"/>
  <c r="R242" i="3"/>
  <c r="P242" i="3"/>
  <c r="BK242" i="3"/>
  <c r="BF242" i="3"/>
  <c r="BI241" i="3"/>
  <c r="BH241" i="3"/>
  <c r="BG241" i="3"/>
  <c r="BE241" i="3"/>
  <c r="T241" i="3"/>
  <c r="R241" i="3"/>
  <c r="P241" i="3"/>
  <c r="BK241" i="3"/>
  <c r="BF241" i="3"/>
  <c r="BI240" i="3"/>
  <c r="BH240" i="3"/>
  <c r="BG240" i="3"/>
  <c r="BE240" i="3"/>
  <c r="T240" i="3"/>
  <c r="R240" i="3"/>
  <c r="P240" i="3"/>
  <c r="BK240" i="3"/>
  <c r="BF240" i="3"/>
  <c r="BI239" i="3"/>
  <c r="BH239" i="3"/>
  <c r="BG239" i="3"/>
  <c r="BE239" i="3"/>
  <c r="T239" i="3"/>
  <c r="R239" i="3"/>
  <c r="P239" i="3"/>
  <c r="BK239" i="3"/>
  <c r="BF239" i="3"/>
  <c r="BI236" i="3"/>
  <c r="BH236" i="3"/>
  <c r="BG236" i="3"/>
  <c r="BE236" i="3"/>
  <c r="T236" i="3"/>
  <c r="R236" i="3"/>
  <c r="P236" i="3"/>
  <c r="BK236" i="3"/>
  <c r="BF236" i="3"/>
  <c r="BI235" i="3"/>
  <c r="BH235" i="3"/>
  <c r="BG235" i="3"/>
  <c r="BE235" i="3"/>
  <c r="T235" i="3"/>
  <c r="R235" i="3"/>
  <c r="P235" i="3"/>
  <c r="BK235" i="3"/>
  <c r="BF235" i="3"/>
  <c r="BI234" i="3"/>
  <c r="BH234" i="3"/>
  <c r="BG234" i="3"/>
  <c r="BE234" i="3"/>
  <c r="T234" i="3"/>
  <c r="R234" i="3"/>
  <c r="P234" i="3"/>
  <c r="BK234" i="3"/>
  <c r="BF234" i="3"/>
  <c r="BI233" i="3"/>
  <c r="BH233" i="3"/>
  <c r="BG233" i="3"/>
  <c r="BE233" i="3"/>
  <c r="T233" i="3"/>
  <c r="R233" i="3"/>
  <c r="P233" i="3"/>
  <c r="BK233" i="3"/>
  <c r="BF233" i="3"/>
  <c r="BI232" i="3"/>
  <c r="BH232" i="3"/>
  <c r="BG232" i="3"/>
  <c r="BE232" i="3"/>
  <c r="T232" i="3"/>
  <c r="R232" i="3"/>
  <c r="P232" i="3"/>
  <c r="BK232" i="3"/>
  <c r="BF232" i="3"/>
  <c r="BI230" i="3"/>
  <c r="BH230" i="3"/>
  <c r="BG230" i="3"/>
  <c r="BE230" i="3"/>
  <c r="T230" i="3"/>
  <c r="R230" i="3"/>
  <c r="P230" i="3"/>
  <c r="BK230" i="3"/>
  <c r="BF230" i="3"/>
  <c r="BI229" i="3"/>
  <c r="BH229" i="3"/>
  <c r="BG229" i="3"/>
  <c r="BE229" i="3"/>
  <c r="T229" i="3"/>
  <c r="R229" i="3"/>
  <c r="P229" i="3"/>
  <c r="BK229" i="3"/>
  <c r="BF229" i="3"/>
  <c r="BI228" i="3"/>
  <c r="BH228" i="3"/>
  <c r="BG228" i="3"/>
  <c r="BE228" i="3"/>
  <c r="T228" i="3"/>
  <c r="R228" i="3"/>
  <c r="P228" i="3"/>
  <c r="BK228" i="3"/>
  <c r="BF228" i="3"/>
  <c r="BI226" i="3"/>
  <c r="BH226" i="3"/>
  <c r="BG226" i="3"/>
  <c r="BE226" i="3"/>
  <c r="T226" i="3"/>
  <c r="R226" i="3"/>
  <c r="P226" i="3"/>
  <c r="BK226" i="3"/>
  <c r="BF226" i="3"/>
  <c r="BI224" i="3"/>
  <c r="BH224" i="3"/>
  <c r="BG224" i="3"/>
  <c r="BE224" i="3"/>
  <c r="T224" i="3"/>
  <c r="R224" i="3"/>
  <c r="P224" i="3"/>
  <c r="BK224" i="3"/>
  <c r="BF224" i="3"/>
  <c r="BI220" i="3"/>
  <c r="BH220" i="3"/>
  <c r="BG220" i="3"/>
  <c r="BE220" i="3"/>
  <c r="T220" i="3"/>
  <c r="R220" i="3"/>
  <c r="P220" i="3"/>
  <c r="BK220" i="3"/>
  <c r="BF220" i="3"/>
  <c r="BI218" i="3"/>
  <c r="BH218" i="3"/>
  <c r="BG218" i="3"/>
  <c r="BE218" i="3"/>
  <c r="T218" i="3"/>
  <c r="R218" i="3"/>
  <c r="P218" i="3"/>
  <c r="BK218" i="3"/>
  <c r="BF218" i="3"/>
  <c r="BI216" i="3"/>
  <c r="BH216" i="3"/>
  <c r="BG216" i="3"/>
  <c r="BE216" i="3"/>
  <c r="T216" i="3"/>
  <c r="R216" i="3"/>
  <c r="P216" i="3"/>
  <c r="BK216" i="3"/>
  <c r="BK215" i="3" s="1"/>
  <c r="BF216" i="3"/>
  <c r="BI214" i="3"/>
  <c r="BH214" i="3"/>
  <c r="BG214" i="3"/>
  <c r="BE214" i="3"/>
  <c r="T214" i="3"/>
  <c r="R214" i="3"/>
  <c r="P214" i="3"/>
  <c r="BK214" i="3"/>
  <c r="BF214" i="3"/>
  <c r="BI213" i="3"/>
  <c r="BH213" i="3"/>
  <c r="BG213" i="3"/>
  <c r="BE213" i="3"/>
  <c r="T213" i="3"/>
  <c r="R213" i="3"/>
  <c r="P213" i="3"/>
  <c r="BK213" i="3"/>
  <c r="BF213" i="3"/>
  <c r="BI212" i="3"/>
  <c r="BH212" i="3"/>
  <c r="BG212" i="3"/>
  <c r="BE212" i="3"/>
  <c r="T212" i="3"/>
  <c r="R212" i="3"/>
  <c r="P212" i="3"/>
  <c r="BK212" i="3"/>
  <c r="BF212" i="3"/>
  <c r="BI211" i="3"/>
  <c r="BH211" i="3"/>
  <c r="BG211" i="3"/>
  <c r="BE211" i="3"/>
  <c r="T211" i="3"/>
  <c r="R211" i="3"/>
  <c r="P211" i="3"/>
  <c r="BK211" i="3"/>
  <c r="BF211" i="3"/>
  <c r="BI210" i="3"/>
  <c r="BH210" i="3"/>
  <c r="BG210" i="3"/>
  <c r="BE210" i="3"/>
  <c r="T210" i="3"/>
  <c r="R210" i="3"/>
  <c r="P210" i="3"/>
  <c r="BK210" i="3"/>
  <c r="BF210" i="3"/>
  <c r="BI208" i="3"/>
  <c r="BH208" i="3"/>
  <c r="BG208" i="3"/>
  <c r="BE208" i="3"/>
  <c r="T208" i="3"/>
  <c r="R208" i="3"/>
  <c r="P208" i="3"/>
  <c r="BK208" i="3"/>
  <c r="BF208" i="3"/>
  <c r="BI206" i="3"/>
  <c r="BH206" i="3"/>
  <c r="BG206" i="3"/>
  <c r="BE206" i="3"/>
  <c r="T206" i="3"/>
  <c r="R206" i="3"/>
  <c r="P206" i="3"/>
  <c r="BK206" i="3"/>
  <c r="BF206" i="3"/>
  <c r="BI204" i="3"/>
  <c r="BH204" i="3"/>
  <c r="BG204" i="3"/>
  <c r="BE204" i="3"/>
  <c r="T204" i="3"/>
  <c r="R204" i="3"/>
  <c r="P204" i="3"/>
  <c r="BK204" i="3"/>
  <c r="BF204" i="3"/>
  <c r="BI203" i="3"/>
  <c r="BH203" i="3"/>
  <c r="BG203" i="3"/>
  <c r="BE203" i="3"/>
  <c r="T203" i="3"/>
  <c r="R203" i="3"/>
  <c r="P203" i="3"/>
  <c r="BK203" i="3"/>
  <c r="BF203" i="3"/>
  <c r="BI202" i="3"/>
  <c r="BH202" i="3"/>
  <c r="BG202" i="3"/>
  <c r="BE202" i="3"/>
  <c r="T202" i="3"/>
  <c r="R202" i="3"/>
  <c r="P202" i="3"/>
  <c r="BK202" i="3"/>
  <c r="BF202" i="3"/>
  <c r="BI201" i="3"/>
  <c r="BH201" i="3"/>
  <c r="BG201" i="3"/>
  <c r="BE201" i="3"/>
  <c r="T201" i="3"/>
  <c r="R201" i="3"/>
  <c r="P201" i="3"/>
  <c r="BK201" i="3"/>
  <c r="BF201" i="3"/>
  <c r="BI200" i="3"/>
  <c r="BH200" i="3"/>
  <c r="BG200" i="3"/>
  <c r="BE200" i="3"/>
  <c r="T200" i="3"/>
  <c r="R200" i="3"/>
  <c r="P200" i="3"/>
  <c r="BK200" i="3"/>
  <c r="BF200" i="3"/>
  <c r="BI198" i="3"/>
  <c r="BH198" i="3"/>
  <c r="BG198" i="3"/>
  <c r="BE198" i="3"/>
  <c r="T198" i="3"/>
  <c r="R198" i="3"/>
  <c r="P198" i="3"/>
  <c r="BK198" i="3"/>
  <c r="BF198" i="3"/>
  <c r="BI196" i="3"/>
  <c r="BH196" i="3"/>
  <c r="BG196" i="3"/>
  <c r="BE196" i="3"/>
  <c r="T196" i="3"/>
  <c r="R196" i="3"/>
  <c r="P196" i="3"/>
  <c r="BK196" i="3"/>
  <c r="BF196" i="3"/>
  <c r="BI194" i="3"/>
  <c r="BH194" i="3"/>
  <c r="BG194" i="3"/>
  <c r="BE194" i="3"/>
  <c r="T194" i="3"/>
  <c r="R194" i="3"/>
  <c r="P194" i="3"/>
  <c r="BK194" i="3"/>
  <c r="BF194" i="3"/>
  <c r="BI191" i="3"/>
  <c r="BH191" i="3"/>
  <c r="BG191" i="3"/>
  <c r="BE191" i="3"/>
  <c r="T191" i="3"/>
  <c r="R191" i="3"/>
  <c r="P191" i="3"/>
  <c r="BK191" i="3"/>
  <c r="BF191" i="3"/>
  <c r="BI190" i="3"/>
  <c r="BH190" i="3"/>
  <c r="BG190" i="3"/>
  <c r="BE190" i="3"/>
  <c r="T190" i="3"/>
  <c r="R190" i="3"/>
  <c r="P190" i="3"/>
  <c r="BK190" i="3"/>
  <c r="BF190" i="3"/>
  <c r="BI188" i="3"/>
  <c r="BH188" i="3"/>
  <c r="BG188" i="3"/>
  <c r="BE188" i="3"/>
  <c r="T188" i="3"/>
  <c r="R188" i="3"/>
  <c r="P188" i="3"/>
  <c r="BK188" i="3"/>
  <c r="BF188" i="3"/>
  <c r="BI181" i="3"/>
  <c r="BH181" i="3"/>
  <c r="BG181" i="3"/>
  <c r="BE181" i="3"/>
  <c r="T181" i="3"/>
  <c r="R181" i="3"/>
  <c r="P181" i="3"/>
  <c r="BK181" i="3"/>
  <c r="BF181" i="3"/>
  <c r="BI179" i="3"/>
  <c r="BH179" i="3"/>
  <c r="BG179" i="3"/>
  <c r="BE179" i="3"/>
  <c r="T179" i="3"/>
  <c r="R179" i="3"/>
  <c r="P179" i="3"/>
  <c r="BK179" i="3"/>
  <c r="BF179" i="3"/>
  <c r="BI178" i="3"/>
  <c r="BH178" i="3"/>
  <c r="BG178" i="3"/>
  <c r="BE178" i="3"/>
  <c r="T178" i="3"/>
  <c r="R178" i="3"/>
  <c r="P178" i="3"/>
  <c r="BK178" i="3"/>
  <c r="BF178" i="3"/>
  <c r="BI176" i="3"/>
  <c r="BH176" i="3"/>
  <c r="BG176" i="3"/>
  <c r="BE176" i="3"/>
  <c r="T176" i="3"/>
  <c r="R176" i="3"/>
  <c r="P176" i="3"/>
  <c r="BK176" i="3"/>
  <c r="BF176" i="3"/>
  <c r="BI174" i="3"/>
  <c r="BH174" i="3"/>
  <c r="BG174" i="3"/>
  <c r="BE174" i="3"/>
  <c r="T174" i="3"/>
  <c r="R174" i="3"/>
  <c r="P174" i="3"/>
  <c r="BK174" i="3"/>
  <c r="BF174" i="3"/>
  <c r="BI172" i="3"/>
  <c r="BH172" i="3"/>
  <c r="BG172" i="3"/>
  <c r="BE172" i="3"/>
  <c r="T172" i="3"/>
  <c r="R172" i="3"/>
  <c r="P172" i="3"/>
  <c r="BK172" i="3"/>
  <c r="BF172" i="3"/>
  <c r="BI165" i="3"/>
  <c r="BH165" i="3"/>
  <c r="BG165" i="3"/>
  <c r="BE165" i="3"/>
  <c r="T165" i="3"/>
  <c r="R165" i="3"/>
  <c r="P165" i="3"/>
  <c r="BK165" i="3"/>
  <c r="BF165" i="3"/>
  <c r="BI159" i="3"/>
  <c r="BH159" i="3"/>
  <c r="BG159" i="3"/>
  <c r="BE159" i="3"/>
  <c r="T159" i="3"/>
  <c r="R159" i="3"/>
  <c r="P159" i="3"/>
  <c r="P158" i="3"/>
  <c r="BK159" i="3"/>
  <c r="BF159" i="3"/>
  <c r="BI156" i="3"/>
  <c r="BH156" i="3"/>
  <c r="BG156" i="3"/>
  <c r="BE156" i="3"/>
  <c r="T156" i="3"/>
  <c r="T155" i="3"/>
  <c r="R156" i="3"/>
  <c r="R155" i="3" s="1"/>
  <c r="P156" i="3"/>
  <c r="P155" i="3" s="1"/>
  <c r="BK156" i="3"/>
  <c r="BK155" i="3" s="1"/>
  <c r="BF156" i="3"/>
  <c r="BI154" i="3"/>
  <c r="BH154" i="3"/>
  <c r="BG154" i="3"/>
  <c r="BE154" i="3"/>
  <c r="T154" i="3"/>
  <c r="R154" i="3"/>
  <c r="P154" i="3"/>
  <c r="BK154" i="3"/>
  <c r="BF154" i="3"/>
  <c r="BI153" i="3"/>
  <c r="BH153" i="3"/>
  <c r="BG153" i="3"/>
  <c r="BE153" i="3"/>
  <c r="T153" i="3"/>
  <c r="R153" i="3"/>
  <c r="P153" i="3"/>
  <c r="BK153" i="3"/>
  <c r="BF153" i="3"/>
  <c r="BI151" i="3"/>
  <c r="BH151" i="3"/>
  <c r="BG151" i="3"/>
  <c r="BE151" i="3"/>
  <c r="T151" i="3"/>
  <c r="R151" i="3"/>
  <c r="P151" i="3"/>
  <c r="BK151" i="3"/>
  <c r="BF151" i="3"/>
  <c r="BI150" i="3"/>
  <c r="BH150" i="3"/>
  <c r="BG150" i="3"/>
  <c r="BE150" i="3"/>
  <c r="T150" i="3"/>
  <c r="R150" i="3"/>
  <c r="P150" i="3"/>
  <c r="BK150" i="3"/>
  <c r="BF150" i="3"/>
  <c r="BI148" i="3"/>
  <c r="BH148" i="3"/>
  <c r="BG148" i="3"/>
  <c r="BE148" i="3"/>
  <c r="T148" i="3"/>
  <c r="R148" i="3"/>
  <c r="P148" i="3"/>
  <c r="P143" i="3" s="1"/>
  <c r="BK148" i="3"/>
  <c r="BF148" i="3"/>
  <c r="BI146" i="3"/>
  <c r="BH146" i="3"/>
  <c r="BG146" i="3"/>
  <c r="BE146" i="3"/>
  <c r="T146" i="3"/>
  <c r="T143" i="3" s="1"/>
  <c r="R146" i="3"/>
  <c r="P146" i="3"/>
  <c r="BK146" i="3"/>
  <c r="BF146" i="3"/>
  <c r="BI144" i="3"/>
  <c r="BH144" i="3"/>
  <c r="BG144" i="3"/>
  <c r="BE144" i="3"/>
  <c r="T144" i="3"/>
  <c r="R144" i="3"/>
  <c r="R143" i="3" s="1"/>
  <c r="P144" i="3"/>
  <c r="BK144" i="3"/>
  <c r="BK143" i="3" s="1"/>
  <c r="BF144" i="3"/>
  <c r="BI141" i="3"/>
  <c r="BH141" i="3"/>
  <c r="BC99" i="1" s="1"/>
  <c r="BG141" i="3"/>
  <c r="BE141" i="3"/>
  <c r="T141" i="3"/>
  <c r="T140" i="3" s="1"/>
  <c r="R141" i="3"/>
  <c r="R140" i="3" s="1"/>
  <c r="P141" i="3"/>
  <c r="P140" i="3" s="1"/>
  <c r="P139" i="3" s="1"/>
  <c r="BK141" i="3"/>
  <c r="BK140" i="3" s="1"/>
  <c r="BF141" i="3"/>
  <c r="J134" i="3"/>
  <c r="F134" i="3"/>
  <c r="F132" i="3"/>
  <c r="E130" i="3"/>
  <c r="J95" i="3"/>
  <c r="F95" i="3"/>
  <c r="F93" i="3"/>
  <c r="E91" i="3"/>
  <c r="J28" i="3"/>
  <c r="E28" i="3"/>
  <c r="J135" i="3" s="1"/>
  <c r="J27" i="3"/>
  <c r="J22" i="3"/>
  <c r="E22" i="3"/>
  <c r="F96" i="3" s="1"/>
  <c r="J21" i="3"/>
  <c r="J93" i="3"/>
  <c r="E7" i="3"/>
  <c r="E124" i="3" s="1"/>
  <c r="AY98" i="1"/>
  <c r="AX98" i="1"/>
  <c r="BI321" i="2"/>
  <c r="BH321" i="2"/>
  <c r="BG321" i="2"/>
  <c r="BE321" i="2"/>
  <c r="T321" i="2"/>
  <c r="R321" i="2"/>
  <c r="P321" i="2"/>
  <c r="BK321" i="2"/>
  <c r="BF321" i="2"/>
  <c r="BI320" i="2"/>
  <c r="BH320" i="2"/>
  <c r="BG320" i="2"/>
  <c r="BE320" i="2"/>
  <c r="T320" i="2"/>
  <c r="R320" i="2"/>
  <c r="P320" i="2"/>
  <c r="BK320" i="2"/>
  <c r="BF320" i="2"/>
  <c r="BI318" i="2"/>
  <c r="BH318" i="2"/>
  <c r="BG318" i="2"/>
  <c r="BE318" i="2"/>
  <c r="T318" i="2"/>
  <c r="R318" i="2"/>
  <c r="P318" i="2"/>
  <c r="BK318" i="2"/>
  <c r="BF318" i="2"/>
  <c r="BI317" i="2"/>
  <c r="BH317" i="2"/>
  <c r="BG317" i="2"/>
  <c r="BE317" i="2"/>
  <c r="T317" i="2"/>
  <c r="R317" i="2"/>
  <c r="P317" i="2"/>
  <c r="BK317" i="2"/>
  <c r="BF317" i="2"/>
  <c r="BI313" i="2"/>
  <c r="BH313" i="2"/>
  <c r="BG313" i="2"/>
  <c r="BE313" i="2"/>
  <c r="T313" i="2"/>
  <c r="R313" i="2"/>
  <c r="P313" i="2"/>
  <c r="BK313" i="2"/>
  <c r="BF313" i="2"/>
  <c r="BI309" i="2"/>
  <c r="BH309" i="2"/>
  <c r="BG309" i="2"/>
  <c r="BE309" i="2"/>
  <c r="T309" i="2"/>
  <c r="R309" i="2"/>
  <c r="P309" i="2"/>
  <c r="BK309" i="2"/>
  <c r="BF309" i="2"/>
  <c r="BI306" i="2"/>
  <c r="BH306" i="2"/>
  <c r="BG306" i="2"/>
  <c r="BE306" i="2"/>
  <c r="T306" i="2"/>
  <c r="R306" i="2"/>
  <c r="P306" i="2"/>
  <c r="BK306" i="2"/>
  <c r="BF306" i="2"/>
  <c r="BI304" i="2"/>
  <c r="BH304" i="2"/>
  <c r="BG304" i="2"/>
  <c r="BE304" i="2"/>
  <c r="T304" i="2"/>
  <c r="R304" i="2"/>
  <c r="P304" i="2"/>
  <c r="P303" i="2" s="1"/>
  <c r="BK304" i="2"/>
  <c r="BF304" i="2"/>
  <c r="BI302" i="2"/>
  <c r="BH302" i="2"/>
  <c r="BG302" i="2"/>
  <c r="BE302" i="2"/>
  <c r="T302" i="2"/>
  <c r="R302" i="2"/>
  <c r="P302" i="2"/>
  <c r="BK302" i="2"/>
  <c r="BF302" i="2"/>
  <c r="BI300" i="2"/>
  <c r="BH300" i="2"/>
  <c r="BG300" i="2"/>
  <c r="BE300" i="2"/>
  <c r="T300" i="2"/>
  <c r="R300" i="2"/>
  <c r="P300" i="2"/>
  <c r="BK300" i="2"/>
  <c r="BF300" i="2"/>
  <c r="BI297" i="2"/>
  <c r="BH297" i="2"/>
  <c r="BG297" i="2"/>
  <c r="BE297" i="2"/>
  <c r="T297" i="2"/>
  <c r="T296" i="2" s="1"/>
  <c r="R297" i="2"/>
  <c r="P297" i="2"/>
  <c r="BK297" i="2"/>
  <c r="BF297" i="2"/>
  <c r="BI295" i="2"/>
  <c r="BH295" i="2"/>
  <c r="BG295" i="2"/>
  <c r="BE295" i="2"/>
  <c r="T295" i="2"/>
  <c r="R295" i="2"/>
  <c r="P295" i="2"/>
  <c r="BK295" i="2"/>
  <c r="BF295" i="2"/>
  <c r="BI290" i="2"/>
  <c r="BH290" i="2"/>
  <c r="BG290" i="2"/>
  <c r="BE290" i="2"/>
  <c r="T290" i="2"/>
  <c r="R290" i="2"/>
  <c r="P290" i="2"/>
  <c r="BK290" i="2"/>
  <c r="BF290" i="2"/>
  <c r="BI289" i="2"/>
  <c r="BH289" i="2"/>
  <c r="BG289" i="2"/>
  <c r="BE289" i="2"/>
  <c r="T289" i="2"/>
  <c r="R289" i="2"/>
  <c r="P289" i="2"/>
  <c r="BK289" i="2"/>
  <c r="BF289" i="2"/>
  <c r="BI284" i="2"/>
  <c r="BH284" i="2"/>
  <c r="BG284" i="2"/>
  <c r="BE284" i="2"/>
  <c r="T284" i="2"/>
  <c r="R284" i="2"/>
  <c r="P284" i="2"/>
  <c r="BK284" i="2"/>
  <c r="BF284" i="2"/>
  <c r="BI281" i="2"/>
  <c r="BH281" i="2"/>
  <c r="BG281" i="2"/>
  <c r="BE281" i="2"/>
  <c r="T281" i="2"/>
  <c r="R281" i="2"/>
  <c r="P281" i="2"/>
  <c r="BK281" i="2"/>
  <c r="BF281" i="2"/>
  <c r="BI280" i="2"/>
  <c r="BH280" i="2"/>
  <c r="BG280" i="2"/>
  <c r="BE280" i="2"/>
  <c r="T280" i="2"/>
  <c r="R280" i="2"/>
  <c r="P280" i="2"/>
  <c r="BK280" i="2"/>
  <c r="BF280" i="2"/>
  <c r="BI278" i="2"/>
  <c r="BH278" i="2"/>
  <c r="BG278" i="2"/>
  <c r="BE278" i="2"/>
  <c r="T278" i="2"/>
  <c r="R278" i="2"/>
  <c r="P278" i="2"/>
  <c r="BK278" i="2"/>
  <c r="BF278" i="2"/>
  <c r="BI277" i="2"/>
  <c r="BH277" i="2"/>
  <c r="BG277" i="2"/>
  <c r="BE277" i="2"/>
  <c r="T277" i="2"/>
  <c r="R277" i="2"/>
  <c r="P277" i="2"/>
  <c r="BK277" i="2"/>
  <c r="BF277" i="2"/>
  <c r="BI266" i="2"/>
  <c r="BH266" i="2"/>
  <c r="BG266" i="2"/>
  <c r="BE266" i="2"/>
  <c r="T266" i="2"/>
  <c r="R266" i="2"/>
  <c r="P266" i="2"/>
  <c r="BK266" i="2"/>
  <c r="BF266" i="2"/>
  <c r="BI264" i="2"/>
  <c r="BH264" i="2"/>
  <c r="BG264" i="2"/>
  <c r="BE264" i="2"/>
  <c r="T264" i="2"/>
  <c r="R264" i="2"/>
  <c r="P264" i="2"/>
  <c r="BK264" i="2"/>
  <c r="BF264" i="2"/>
  <c r="BI262" i="2"/>
  <c r="BH262" i="2"/>
  <c r="BG262" i="2"/>
  <c r="BE262" i="2"/>
  <c r="T262" i="2"/>
  <c r="R262" i="2"/>
  <c r="P262" i="2"/>
  <c r="BK262" i="2"/>
  <c r="BF262" i="2"/>
  <c r="BI260" i="2"/>
  <c r="BH260" i="2"/>
  <c r="BG260" i="2"/>
  <c r="BE260" i="2"/>
  <c r="T260" i="2"/>
  <c r="R260" i="2"/>
  <c r="P260" i="2"/>
  <c r="BK260" i="2"/>
  <c r="BF260" i="2"/>
  <c r="BI259" i="2"/>
  <c r="BH259" i="2"/>
  <c r="BG259" i="2"/>
  <c r="BE259" i="2"/>
  <c r="T259" i="2"/>
  <c r="R259" i="2"/>
  <c r="P259" i="2"/>
  <c r="BK259" i="2"/>
  <c r="BF259" i="2"/>
  <c r="BI257" i="2"/>
  <c r="BH257" i="2"/>
  <c r="BG257" i="2"/>
  <c r="BE257" i="2"/>
  <c r="T257" i="2"/>
  <c r="R257" i="2"/>
  <c r="P257" i="2"/>
  <c r="BK257" i="2"/>
  <c r="BF257" i="2"/>
  <c r="BI255" i="2"/>
  <c r="BH255" i="2"/>
  <c r="BG255" i="2"/>
  <c r="BE255" i="2"/>
  <c r="T255" i="2"/>
  <c r="R255" i="2"/>
  <c r="P255" i="2"/>
  <c r="BK255" i="2"/>
  <c r="BF255" i="2"/>
  <c r="BI254" i="2"/>
  <c r="BH254" i="2"/>
  <c r="BG254" i="2"/>
  <c r="BE254" i="2"/>
  <c r="T254" i="2"/>
  <c r="R254" i="2"/>
  <c r="P254" i="2"/>
  <c r="BK254" i="2"/>
  <c r="BF254" i="2"/>
  <c r="BI252" i="2"/>
  <c r="BH252" i="2"/>
  <c r="BG252" i="2"/>
  <c r="BE252" i="2"/>
  <c r="T252" i="2"/>
  <c r="R252" i="2"/>
  <c r="R247" i="2" s="1"/>
  <c r="P252" i="2"/>
  <c r="BK252" i="2"/>
  <c r="BF252" i="2"/>
  <c r="BI250" i="2"/>
  <c r="BH250" i="2"/>
  <c r="BG250" i="2"/>
  <c r="BE250" i="2"/>
  <c r="T250" i="2"/>
  <c r="R250" i="2"/>
  <c r="P250" i="2"/>
  <c r="BK250" i="2"/>
  <c r="BF250" i="2"/>
  <c r="BI248" i="2"/>
  <c r="BH248" i="2"/>
  <c r="BG248" i="2"/>
  <c r="BE248" i="2"/>
  <c r="T248" i="2"/>
  <c r="R248" i="2"/>
  <c r="P248" i="2"/>
  <c r="BK248" i="2"/>
  <c r="BF248" i="2"/>
  <c r="BI241" i="2"/>
  <c r="BH241" i="2"/>
  <c r="BG241" i="2"/>
  <c r="BE241" i="2"/>
  <c r="T241" i="2"/>
  <c r="R241" i="2"/>
  <c r="P241" i="2"/>
  <c r="BK241" i="2"/>
  <c r="BF241" i="2"/>
  <c r="BI236" i="2"/>
  <c r="BH236" i="2"/>
  <c r="BG236" i="2"/>
  <c r="BE236" i="2"/>
  <c r="T236" i="2"/>
  <c r="R236" i="2"/>
  <c r="P236" i="2"/>
  <c r="BK236" i="2"/>
  <c r="BF236" i="2"/>
  <c r="BI230" i="2"/>
  <c r="BH230" i="2"/>
  <c r="BG230" i="2"/>
  <c r="BE230" i="2"/>
  <c r="T230" i="2"/>
  <c r="R230" i="2"/>
  <c r="P230" i="2"/>
  <c r="BK230" i="2"/>
  <c r="BF230" i="2"/>
  <c r="BI228" i="2"/>
  <c r="BH228" i="2"/>
  <c r="BG228" i="2"/>
  <c r="BE228" i="2"/>
  <c r="T228" i="2"/>
  <c r="R228" i="2"/>
  <c r="P228" i="2"/>
  <c r="BK228" i="2"/>
  <c r="BF228" i="2"/>
  <c r="BI222" i="2"/>
  <c r="BH222" i="2"/>
  <c r="BG222" i="2"/>
  <c r="BE222" i="2"/>
  <c r="T222" i="2"/>
  <c r="R222" i="2"/>
  <c r="P222" i="2"/>
  <c r="BK222" i="2"/>
  <c r="BF222" i="2"/>
  <c r="BI219" i="2"/>
  <c r="BH219" i="2"/>
  <c r="BG219" i="2"/>
  <c r="BE219" i="2"/>
  <c r="T219" i="2"/>
  <c r="R219" i="2"/>
  <c r="P219" i="2"/>
  <c r="BK219" i="2"/>
  <c r="BF219" i="2"/>
  <c r="BI215" i="2"/>
  <c r="BH215" i="2"/>
  <c r="BG215" i="2"/>
  <c r="BE215" i="2"/>
  <c r="T215" i="2"/>
  <c r="R215" i="2"/>
  <c r="P215" i="2"/>
  <c r="BK215" i="2"/>
  <c r="BF215" i="2"/>
  <c r="BI203" i="2"/>
  <c r="BH203" i="2"/>
  <c r="BG203" i="2"/>
  <c r="BE203" i="2"/>
  <c r="T203" i="2"/>
  <c r="R203" i="2"/>
  <c r="P203" i="2"/>
  <c r="BK203" i="2"/>
  <c r="BF203" i="2"/>
  <c r="BI201" i="2"/>
  <c r="BH201" i="2"/>
  <c r="BG201" i="2"/>
  <c r="BE201" i="2"/>
  <c r="T201" i="2"/>
  <c r="R201" i="2"/>
  <c r="P201" i="2"/>
  <c r="BK201" i="2"/>
  <c r="BF201" i="2"/>
  <c r="BI190" i="2"/>
  <c r="BH190" i="2"/>
  <c r="BG190" i="2"/>
  <c r="BE190" i="2"/>
  <c r="T190" i="2"/>
  <c r="R190" i="2"/>
  <c r="P190" i="2"/>
  <c r="BK190" i="2"/>
  <c r="BF190" i="2"/>
  <c r="BI187" i="2"/>
  <c r="BH187" i="2"/>
  <c r="BG187" i="2"/>
  <c r="BE187" i="2"/>
  <c r="T187" i="2"/>
  <c r="R187" i="2"/>
  <c r="P187" i="2"/>
  <c r="BK187" i="2"/>
  <c r="BF187" i="2"/>
  <c r="BI185" i="2"/>
  <c r="BH185" i="2"/>
  <c r="BG185" i="2"/>
  <c r="BE185" i="2"/>
  <c r="T185" i="2"/>
  <c r="R185" i="2"/>
  <c r="P185" i="2"/>
  <c r="BK185" i="2"/>
  <c r="BF185" i="2"/>
  <c r="BI178" i="2"/>
  <c r="BH178" i="2"/>
  <c r="BG178" i="2"/>
  <c r="BE178" i="2"/>
  <c r="T178" i="2"/>
  <c r="R178" i="2"/>
  <c r="P178" i="2"/>
  <c r="BK178" i="2"/>
  <c r="BF178" i="2"/>
  <c r="BI176" i="2"/>
  <c r="BH176" i="2"/>
  <c r="BG176" i="2"/>
  <c r="BE176" i="2"/>
  <c r="T176" i="2"/>
  <c r="R176" i="2"/>
  <c r="P176" i="2"/>
  <c r="BK176" i="2"/>
  <c r="BF176" i="2"/>
  <c r="BI174" i="2"/>
  <c r="BH174" i="2"/>
  <c r="BG174" i="2"/>
  <c r="BE174" i="2"/>
  <c r="T174" i="2"/>
  <c r="R174" i="2"/>
  <c r="P174" i="2"/>
  <c r="BK174" i="2"/>
  <c r="BF174" i="2"/>
  <c r="BI158" i="2"/>
  <c r="BH158" i="2"/>
  <c r="BG158" i="2"/>
  <c r="BE158" i="2"/>
  <c r="T158" i="2"/>
  <c r="R158" i="2"/>
  <c r="P158" i="2"/>
  <c r="BK158" i="2"/>
  <c r="BF158" i="2"/>
  <c r="BI156" i="2"/>
  <c r="BH156" i="2"/>
  <c r="BG156" i="2"/>
  <c r="BE156" i="2"/>
  <c r="T156" i="2"/>
  <c r="R156" i="2"/>
  <c r="P156" i="2"/>
  <c r="BK156" i="2"/>
  <c r="BF156" i="2"/>
  <c r="BI144" i="2"/>
  <c r="BH144" i="2"/>
  <c r="BG144" i="2"/>
  <c r="BE144" i="2"/>
  <c r="T144" i="2"/>
  <c r="R144" i="2"/>
  <c r="P144" i="2"/>
  <c r="BK144" i="2"/>
  <c r="BF144" i="2"/>
  <c r="BI143" i="2"/>
  <c r="BH143" i="2"/>
  <c r="BG143" i="2"/>
  <c r="BE143" i="2"/>
  <c r="T143" i="2"/>
  <c r="R143" i="2"/>
  <c r="P143" i="2"/>
  <c r="P134" i="2" s="1"/>
  <c r="BK143" i="2"/>
  <c r="BF143" i="2"/>
  <c r="BI142" i="2"/>
  <c r="BH142" i="2"/>
  <c r="BG142" i="2"/>
  <c r="BE142" i="2"/>
  <c r="T142" i="2"/>
  <c r="R142" i="2"/>
  <c r="P142" i="2"/>
  <c r="BK142" i="2"/>
  <c r="BF142" i="2"/>
  <c r="BI135" i="2"/>
  <c r="BH135" i="2"/>
  <c r="BG135" i="2"/>
  <c r="F39" i="2" s="1"/>
  <c r="BB98" i="1" s="1"/>
  <c r="BE135" i="2"/>
  <c r="T135" i="2"/>
  <c r="T134" i="2" s="1"/>
  <c r="R135" i="2"/>
  <c r="P135" i="2"/>
  <c r="BK135" i="2"/>
  <c r="BF135" i="2"/>
  <c r="J128" i="2"/>
  <c r="F128" i="2"/>
  <c r="F126" i="2"/>
  <c r="E124" i="2"/>
  <c r="J95" i="2"/>
  <c r="F95" i="2"/>
  <c r="F93" i="2"/>
  <c r="E91" i="2"/>
  <c r="J28" i="2"/>
  <c r="E28" i="2"/>
  <c r="J27" i="2"/>
  <c r="J22" i="2"/>
  <c r="E22" i="2"/>
  <c r="F129" i="2" s="1"/>
  <c r="F96" i="2"/>
  <c r="J21" i="2"/>
  <c r="J126" i="2"/>
  <c r="E7" i="2"/>
  <c r="E118" i="2" s="1"/>
  <c r="AS109" i="1"/>
  <c r="AS104" i="1"/>
  <c r="AS97" i="1"/>
  <c r="AS96" i="1" s="1"/>
  <c r="AS95" i="1" s="1"/>
  <c r="AS94" i="1" s="1"/>
  <c r="L90" i="1"/>
  <c r="AM90" i="1"/>
  <c r="AM89" i="1"/>
  <c r="L89" i="1"/>
  <c r="L87" i="1"/>
  <c r="L85" i="1"/>
  <c r="L84" i="1"/>
  <c r="BK240" i="12" l="1"/>
  <c r="J37" i="12"/>
  <c r="AV110" i="1" s="1"/>
  <c r="BK233" i="12"/>
  <c r="BK130" i="10"/>
  <c r="BK135" i="10"/>
  <c r="BK134" i="10" s="1"/>
  <c r="F37" i="10"/>
  <c r="AZ107" i="1" s="1"/>
  <c r="BK168" i="9"/>
  <c r="F39" i="9"/>
  <c r="BB106" i="1" s="1"/>
  <c r="F40" i="8"/>
  <c r="BC105" i="1" s="1"/>
  <c r="F39" i="6"/>
  <c r="BB102" i="1" s="1"/>
  <c r="BK151" i="6"/>
  <c r="BK176" i="6"/>
  <c r="BK320" i="5"/>
  <c r="F41" i="4"/>
  <c r="BD100" i="1" s="1"/>
  <c r="BK281" i="4"/>
  <c r="F39" i="4"/>
  <c r="BB100" i="1" s="1"/>
  <c r="J132" i="3"/>
  <c r="BK283" i="2"/>
  <c r="BK282" i="2" s="1"/>
  <c r="T139" i="3"/>
  <c r="BK180" i="3"/>
  <c r="T180" i="3"/>
  <c r="P180" i="3"/>
  <c r="T161" i="4"/>
  <c r="BK222" i="4"/>
  <c r="R255" i="4"/>
  <c r="T290" i="4"/>
  <c r="T289" i="4" s="1"/>
  <c r="P273" i="5"/>
  <c r="T176" i="6"/>
  <c r="P176" i="6"/>
  <c r="E111" i="7"/>
  <c r="T126" i="7"/>
  <c r="T125" i="7" s="1"/>
  <c r="T137" i="8"/>
  <c r="T136" i="8" s="1"/>
  <c r="P164" i="9"/>
  <c r="R130" i="10"/>
  <c r="R129" i="10" s="1"/>
  <c r="P130" i="11"/>
  <c r="P129" i="11" s="1"/>
  <c r="P128" i="11" s="1"/>
  <c r="AU108" i="1" s="1"/>
  <c r="R200" i="12"/>
  <c r="R206" i="12"/>
  <c r="J129" i="13"/>
  <c r="J96" i="13"/>
  <c r="P283" i="2"/>
  <c r="R209" i="3"/>
  <c r="T231" i="3"/>
  <c r="R238" i="3"/>
  <c r="R237" i="3" s="1"/>
  <c r="BK238" i="3"/>
  <c r="F38" i="4"/>
  <c r="BA100" i="1" s="1"/>
  <c r="T281" i="4"/>
  <c r="P281" i="4"/>
  <c r="P211" i="4" s="1"/>
  <c r="P290" i="4"/>
  <c r="P289" i="4" s="1"/>
  <c r="T209" i="5"/>
  <c r="R222" i="5"/>
  <c r="BK244" i="5"/>
  <c r="T372" i="5"/>
  <c r="R381" i="5"/>
  <c r="BK404" i="5"/>
  <c r="T442" i="5"/>
  <c r="BK155" i="6"/>
  <c r="R190" i="6"/>
  <c r="F39" i="7"/>
  <c r="BB103" i="1" s="1"/>
  <c r="F96" i="8"/>
  <c r="BK137" i="8"/>
  <c r="BK136" i="8" s="1"/>
  <c r="R164" i="9"/>
  <c r="J125" i="10"/>
  <c r="F39" i="11"/>
  <c r="BB108" i="1" s="1"/>
  <c r="F41" i="11"/>
  <c r="BD108" i="1" s="1"/>
  <c r="J96" i="12"/>
  <c r="BK200" i="12"/>
  <c r="R163" i="13"/>
  <c r="R134" i="2"/>
  <c r="T303" i="2"/>
  <c r="BK308" i="2"/>
  <c r="BB99" i="1"/>
  <c r="T158" i="3"/>
  <c r="R180" i="3"/>
  <c r="BK219" i="3"/>
  <c r="BK227" i="3"/>
  <c r="T255" i="4"/>
  <c r="F40" i="5"/>
  <c r="BC101" i="1" s="1"/>
  <c r="J37" i="5"/>
  <c r="AV101" i="1" s="1"/>
  <c r="R198" i="5"/>
  <c r="R218" i="5"/>
  <c r="T340" i="5"/>
  <c r="BK364" i="5"/>
  <c r="J131" i="6"/>
  <c r="J96" i="6"/>
  <c r="R146" i="6"/>
  <c r="R136" i="6" s="1"/>
  <c r="T151" i="6"/>
  <c r="P126" i="7"/>
  <c r="P125" i="7" s="1"/>
  <c r="AU103" i="1" s="1"/>
  <c r="J95" i="8"/>
  <c r="J38" i="9"/>
  <c r="AW106" i="1" s="1"/>
  <c r="T164" i="9"/>
  <c r="T129" i="9" s="1"/>
  <c r="T128" i="9" s="1"/>
  <c r="F125" i="10"/>
  <c r="F40" i="10"/>
  <c r="BC107" i="1" s="1"/>
  <c r="T130" i="11"/>
  <c r="T129" i="11" s="1"/>
  <c r="E123" i="12"/>
  <c r="T240" i="12"/>
  <c r="R135" i="13"/>
  <c r="F40" i="13"/>
  <c r="BC111" i="1" s="1"/>
  <c r="BK135" i="13"/>
  <c r="J37" i="13"/>
  <c r="AV111" i="1" s="1"/>
  <c r="R159" i="13"/>
  <c r="R133" i="2"/>
  <c r="F41" i="2"/>
  <c r="BD98" i="1" s="1"/>
  <c r="BK247" i="2"/>
  <c r="BK130" i="8"/>
  <c r="J38" i="5"/>
  <c r="AW101" i="1" s="1"/>
  <c r="AV98" i="1"/>
  <c r="P247" i="2"/>
  <c r="P133" i="2" s="1"/>
  <c r="F135" i="3"/>
  <c r="J96" i="3"/>
  <c r="BK158" i="3"/>
  <c r="BK157" i="3" s="1"/>
  <c r="T215" i="3"/>
  <c r="BK161" i="4"/>
  <c r="T212" i="4"/>
  <c r="J147" i="5"/>
  <c r="R152" i="5"/>
  <c r="F39" i="5"/>
  <c r="BB101" i="1" s="1"/>
  <c r="R442" i="5"/>
  <c r="P136" i="6"/>
  <c r="F95" i="9"/>
  <c r="R130" i="9"/>
  <c r="R129" i="9" s="1"/>
  <c r="R128" i="9" s="1"/>
  <c r="T168" i="9"/>
  <c r="J124" i="11"/>
  <c r="R145" i="12"/>
  <c r="R158" i="12"/>
  <c r="BK144" i="13"/>
  <c r="BK172" i="13"/>
  <c r="R139" i="4"/>
  <c r="BK209" i="5"/>
  <c r="T222" i="5"/>
  <c r="P244" i="5"/>
  <c r="R273" i="5"/>
  <c r="AW102" i="1"/>
  <c r="T154" i="6"/>
  <c r="P129" i="9"/>
  <c r="F38" i="9"/>
  <c r="BA106" i="1" s="1"/>
  <c r="J129" i="2"/>
  <c r="J96" i="2"/>
  <c r="F40" i="2"/>
  <c r="BC98" i="1" s="1"/>
  <c r="R283" i="2"/>
  <c r="P296" i="2"/>
  <c r="P282" i="2" s="1"/>
  <c r="R308" i="2"/>
  <c r="BD99" i="1"/>
  <c r="R219" i="3"/>
  <c r="R227" i="3"/>
  <c r="P231" i="3"/>
  <c r="J38" i="4"/>
  <c r="AW100" i="1" s="1"/>
  <c r="BK255" i="4"/>
  <c r="R290" i="4"/>
  <c r="R289" i="4" s="1"/>
  <c r="F41" i="5"/>
  <c r="BD101" i="1" s="1"/>
  <c r="T198" i="5"/>
  <c r="P209" i="5"/>
  <c r="BK222" i="5"/>
  <c r="P320" i="5"/>
  <c r="R331" i="5"/>
  <c r="P340" i="5"/>
  <c r="R364" i="5"/>
  <c r="P372" i="5"/>
  <c r="BK381" i="5"/>
  <c r="R404" i="5"/>
  <c r="BK442" i="5"/>
  <c r="BK463" i="5"/>
  <c r="T467" i="5"/>
  <c r="BK190" i="6"/>
  <c r="F96" i="7"/>
  <c r="F41" i="8"/>
  <c r="BD105" i="1" s="1"/>
  <c r="T130" i="10"/>
  <c r="T129" i="10" s="1"/>
  <c r="P135" i="10"/>
  <c r="P134" i="10" s="1"/>
  <c r="P139" i="12"/>
  <c r="F37" i="12"/>
  <c r="AZ110" i="1" s="1"/>
  <c r="BK247" i="12"/>
  <c r="T135" i="13"/>
  <c r="J93" i="2"/>
  <c r="T247" i="2"/>
  <c r="T133" i="2" s="1"/>
  <c r="T283" i="2"/>
  <c r="R296" i="2"/>
  <c r="R303" i="2"/>
  <c r="T308" i="2"/>
  <c r="R139" i="3"/>
  <c r="R158" i="3"/>
  <c r="R215" i="3"/>
  <c r="T219" i="3"/>
  <c r="R231" i="3"/>
  <c r="T140" i="4"/>
  <c r="R161" i="4"/>
  <c r="R212" i="4"/>
  <c r="R211" i="4" s="1"/>
  <c r="T286" i="4"/>
  <c r="BK290" i="4"/>
  <c r="F96" i="5"/>
  <c r="P152" i="5"/>
  <c r="F37" i="5"/>
  <c r="AZ101" i="1" s="1"/>
  <c r="BK198" i="5"/>
  <c r="T244" i="5"/>
  <c r="BK273" i="5"/>
  <c r="T331" i="5"/>
  <c r="R340" i="5"/>
  <c r="T364" i="5"/>
  <c r="R372" i="5"/>
  <c r="P381" i="5"/>
  <c r="T404" i="5"/>
  <c r="BK467" i="5"/>
  <c r="R473" i="5"/>
  <c r="R462" i="5" s="1"/>
  <c r="F131" i="6"/>
  <c r="BK137" i="6"/>
  <c r="T137" i="6"/>
  <c r="F40" i="6"/>
  <c r="BC102" i="1" s="1"/>
  <c r="BA102" i="1"/>
  <c r="BK146" i="6"/>
  <c r="P190" i="6"/>
  <c r="P154" i="6" s="1"/>
  <c r="F41" i="7"/>
  <c r="BD103" i="1" s="1"/>
  <c r="J126" i="8"/>
  <c r="J96" i="8"/>
  <c r="F37" i="8"/>
  <c r="AZ105" i="1" s="1"/>
  <c r="R137" i="8"/>
  <c r="R136" i="8" s="1"/>
  <c r="R129" i="8" s="1"/>
  <c r="J95" i="9"/>
  <c r="J125" i="9"/>
  <c r="J96" i="9"/>
  <c r="F41" i="9"/>
  <c r="BD106" i="1" s="1"/>
  <c r="R135" i="10"/>
  <c r="R134" i="10" s="1"/>
  <c r="R128" i="10" s="1"/>
  <c r="F124" i="11"/>
  <c r="F96" i="11"/>
  <c r="F129" i="13"/>
  <c r="R139" i="12"/>
  <c r="BK214" i="12"/>
  <c r="R144" i="13"/>
  <c r="R134" i="13" s="1"/>
  <c r="R172" i="13"/>
  <c r="R162" i="13" s="1"/>
  <c r="BK134" i="2"/>
  <c r="BK296" i="2"/>
  <c r="BK303" i="2"/>
  <c r="P308" i="2"/>
  <c r="AV99" i="1"/>
  <c r="BK209" i="3"/>
  <c r="P215" i="3"/>
  <c r="P219" i="3"/>
  <c r="BK231" i="3"/>
  <c r="BK212" i="4"/>
  <c r="P198" i="5"/>
  <c r="R209" i="5"/>
  <c r="BK218" i="5"/>
  <c r="P222" i="5"/>
  <c r="R244" i="5"/>
  <c r="T273" i="5"/>
  <c r="T320" i="5"/>
  <c r="P331" i="5"/>
  <c r="BK340" i="5"/>
  <c r="P364" i="5"/>
  <c r="BK372" i="5"/>
  <c r="T381" i="5"/>
  <c r="P404" i="5"/>
  <c r="R435" i="5"/>
  <c r="P442" i="5"/>
  <c r="P467" i="5"/>
  <c r="R155" i="6"/>
  <c r="R154" i="6" s="1"/>
  <c r="BK126" i="7"/>
  <c r="R126" i="7"/>
  <c r="R125" i="7" s="1"/>
  <c r="BK195" i="8"/>
  <c r="F40" i="9"/>
  <c r="BC106" i="1" s="1"/>
  <c r="BK164" i="9"/>
  <c r="P168" i="9"/>
  <c r="F124" i="10"/>
  <c r="F95" i="10"/>
  <c r="J37" i="10"/>
  <c r="AV107" i="1" s="1"/>
  <c r="J38" i="11"/>
  <c r="AW108" i="1" s="1"/>
  <c r="F38" i="11"/>
  <c r="BA108" i="1" s="1"/>
  <c r="T134" i="11"/>
  <c r="T133" i="11" s="1"/>
  <c r="T128" i="11" s="1"/>
  <c r="T139" i="12"/>
  <c r="F40" i="12"/>
  <c r="BC110" i="1" s="1"/>
  <c r="BC109" i="1" s="1"/>
  <c r="AY109" i="1" s="1"/>
  <c r="P145" i="12"/>
  <c r="BK206" i="12"/>
  <c r="P214" i="12"/>
  <c r="R240" i="12"/>
  <c r="R247" i="12"/>
  <c r="P135" i="13"/>
  <c r="F37" i="13"/>
  <c r="AZ111" i="1" s="1"/>
  <c r="F39" i="8"/>
  <c r="BB105" i="1" s="1"/>
  <c r="P137" i="8"/>
  <c r="P136" i="8" s="1"/>
  <c r="R195" i="8"/>
  <c r="BK130" i="9"/>
  <c r="BK129" i="9" s="1"/>
  <c r="P130" i="10"/>
  <c r="P129" i="10" s="1"/>
  <c r="P128" i="10" s="1"/>
  <c r="AU107" i="1" s="1"/>
  <c r="T135" i="10"/>
  <c r="T134" i="10" s="1"/>
  <c r="R130" i="11"/>
  <c r="R129" i="11" s="1"/>
  <c r="BK145" i="12"/>
  <c r="BK158" i="12"/>
  <c r="R214" i="12"/>
  <c r="R233" i="12"/>
  <c r="P240" i="12"/>
  <c r="BK261" i="12"/>
  <c r="BK159" i="13"/>
  <c r="E85" i="2"/>
  <c r="E115" i="8"/>
  <c r="E85" i="10"/>
  <c r="E85" i="4"/>
  <c r="E85" i="3"/>
  <c r="E85" i="5"/>
  <c r="E85" i="6"/>
  <c r="E85" i="9"/>
  <c r="E85" i="13"/>
  <c r="AW98" i="1"/>
  <c r="BA98" i="1"/>
  <c r="AW99" i="1"/>
  <c r="BA99" i="1"/>
  <c r="BK139" i="3"/>
  <c r="F37" i="2"/>
  <c r="AZ98" i="1" s="1"/>
  <c r="AZ99" i="1"/>
  <c r="P209" i="3"/>
  <c r="T209" i="3"/>
  <c r="P227" i="3"/>
  <c r="T227" i="3"/>
  <c r="BK237" i="3"/>
  <c r="P238" i="3"/>
  <c r="P237" i="3" s="1"/>
  <c r="T238" i="3"/>
  <c r="T237" i="3" s="1"/>
  <c r="J96" i="4"/>
  <c r="BK140" i="4"/>
  <c r="P139" i="4"/>
  <c r="T139" i="4"/>
  <c r="J37" i="4"/>
  <c r="AV100" i="1" s="1"/>
  <c r="F37" i="4"/>
  <c r="AZ100" i="1" s="1"/>
  <c r="F40" i="4"/>
  <c r="BC100" i="1" s="1"/>
  <c r="BK289" i="4"/>
  <c r="AV102" i="1"/>
  <c r="AZ102" i="1"/>
  <c r="J37" i="9"/>
  <c r="AV106" i="1" s="1"/>
  <c r="F37" i="9"/>
  <c r="AZ106" i="1" s="1"/>
  <c r="J38" i="10"/>
  <c r="AW107" i="1" s="1"/>
  <c r="F38" i="10"/>
  <c r="BA107" i="1" s="1"/>
  <c r="F134" i="12"/>
  <c r="F96" i="12"/>
  <c r="J38" i="12"/>
  <c r="AW110" i="1" s="1"/>
  <c r="AT110" i="1" s="1"/>
  <c r="F38" i="12"/>
  <c r="BA110" i="1" s="1"/>
  <c r="BK138" i="12"/>
  <c r="F38" i="5"/>
  <c r="BA101" i="1" s="1"/>
  <c r="P435" i="5"/>
  <c r="T435" i="5"/>
  <c r="T319" i="5" s="1"/>
  <c r="P463" i="5"/>
  <c r="T463" i="5"/>
  <c r="P473" i="5"/>
  <c r="T473" i="5"/>
  <c r="F96" i="6"/>
  <c r="J93" i="7"/>
  <c r="J96" i="7"/>
  <c r="AW103" i="1"/>
  <c r="BA103" i="1"/>
  <c r="AV103" i="1"/>
  <c r="F37" i="7"/>
  <c r="AZ103" i="1" s="1"/>
  <c r="F40" i="7"/>
  <c r="BC103" i="1" s="1"/>
  <c r="F95" i="8"/>
  <c r="J38" i="8"/>
  <c r="AW105" i="1" s="1"/>
  <c r="AT105" i="1" s="1"/>
  <c r="F38" i="8"/>
  <c r="BA105" i="1" s="1"/>
  <c r="P131" i="8"/>
  <c r="P130" i="8" s="1"/>
  <c r="T131" i="8"/>
  <c r="T130" i="8" s="1"/>
  <c r="P195" i="8"/>
  <c r="T195" i="8"/>
  <c r="F96" i="9"/>
  <c r="J95" i="10"/>
  <c r="BK129" i="10"/>
  <c r="F39" i="10"/>
  <c r="BB107" i="1" s="1"/>
  <c r="F41" i="10"/>
  <c r="BD107" i="1" s="1"/>
  <c r="E85" i="11"/>
  <c r="J96" i="11"/>
  <c r="F130" i="13"/>
  <c r="F96" i="13"/>
  <c r="BK130" i="11"/>
  <c r="J37" i="11"/>
  <c r="AV108" i="1" s="1"/>
  <c r="F37" i="11"/>
  <c r="AZ108" i="1" s="1"/>
  <c r="F40" i="11"/>
  <c r="BC108" i="1" s="1"/>
  <c r="BK134" i="11"/>
  <c r="R134" i="11"/>
  <c r="R133" i="11" s="1"/>
  <c r="R128" i="11" s="1"/>
  <c r="F39" i="12"/>
  <c r="BB110" i="1" s="1"/>
  <c r="F41" i="12"/>
  <c r="BD110" i="1" s="1"/>
  <c r="P158" i="12"/>
  <c r="P138" i="12" s="1"/>
  <c r="T158" i="12"/>
  <c r="P200" i="12"/>
  <c r="T200" i="12"/>
  <c r="P206" i="12"/>
  <c r="T206" i="12"/>
  <c r="P233" i="12"/>
  <c r="T233" i="12"/>
  <c r="P247" i="12"/>
  <c r="T247" i="12"/>
  <c r="P261" i="12"/>
  <c r="T261" i="12"/>
  <c r="J38" i="13"/>
  <c r="AW111" i="1" s="1"/>
  <c r="F38" i="13"/>
  <c r="BA111" i="1" s="1"/>
  <c r="F39" i="13"/>
  <c r="BB111" i="1" s="1"/>
  <c r="F41" i="13"/>
  <c r="BD111" i="1" s="1"/>
  <c r="P144" i="13"/>
  <c r="T144" i="13"/>
  <c r="P159" i="13"/>
  <c r="T159" i="13"/>
  <c r="P163" i="13"/>
  <c r="T163" i="13"/>
  <c r="P172" i="13"/>
  <c r="T172" i="13"/>
  <c r="AT111" i="1" l="1"/>
  <c r="BK162" i="13"/>
  <c r="BK199" i="12"/>
  <c r="AT106" i="1"/>
  <c r="BK129" i="8"/>
  <c r="AT102" i="1"/>
  <c r="BK211" i="4"/>
  <c r="AT100" i="1"/>
  <c r="AZ109" i="1"/>
  <c r="AV109" i="1" s="1"/>
  <c r="R199" i="12"/>
  <c r="R135" i="6"/>
  <c r="R133" i="13"/>
  <c r="T136" i="6"/>
  <c r="T135" i="6" s="1"/>
  <c r="P128" i="9"/>
  <c r="AU106" i="1" s="1"/>
  <c r="BK154" i="6"/>
  <c r="AT101" i="1"/>
  <c r="BB104" i="1"/>
  <c r="AX104" i="1" s="1"/>
  <c r="AT103" i="1"/>
  <c r="T138" i="12"/>
  <c r="AT108" i="1"/>
  <c r="BK125" i="7"/>
  <c r="BK462" i="5"/>
  <c r="AT99" i="1"/>
  <c r="P138" i="4"/>
  <c r="AU100" i="1" s="1"/>
  <c r="AT107" i="1"/>
  <c r="R319" i="5"/>
  <c r="T151" i="5"/>
  <c r="P132" i="2"/>
  <c r="AU98" i="1" s="1"/>
  <c r="AT98" i="1"/>
  <c r="BK133" i="2"/>
  <c r="BK132" i="2" s="1"/>
  <c r="J132" i="2" s="1"/>
  <c r="P151" i="5"/>
  <c r="T134" i="13"/>
  <c r="BK134" i="13"/>
  <c r="BC104" i="1"/>
  <c r="AY104" i="1" s="1"/>
  <c r="BD104" i="1"/>
  <c r="BD97" i="1" s="1"/>
  <c r="BD96" i="1" s="1"/>
  <c r="BA104" i="1"/>
  <c r="AW104" i="1" s="1"/>
  <c r="P319" i="5"/>
  <c r="T157" i="3"/>
  <c r="T138" i="3" s="1"/>
  <c r="R138" i="12"/>
  <c r="R137" i="12" s="1"/>
  <c r="BK136" i="6"/>
  <c r="R157" i="3"/>
  <c r="P135" i="6"/>
  <c r="AU102" i="1" s="1"/>
  <c r="T211" i="4"/>
  <c r="T138" i="4" s="1"/>
  <c r="R138" i="4"/>
  <c r="BK319" i="5"/>
  <c r="P134" i="13"/>
  <c r="P157" i="3"/>
  <c r="P138" i="3" s="1"/>
  <c r="AU99" i="1" s="1"/>
  <c r="BK151" i="5"/>
  <c r="BK128" i="9"/>
  <c r="R138" i="3"/>
  <c r="T282" i="2"/>
  <c r="T132" i="2" s="1"/>
  <c r="T128" i="10"/>
  <c r="R282" i="2"/>
  <c r="R132" i="2" s="1"/>
  <c r="R151" i="5"/>
  <c r="R150" i="5" s="1"/>
  <c r="P162" i="13"/>
  <c r="P133" i="13" s="1"/>
  <c r="AU111" i="1" s="1"/>
  <c r="P199" i="12"/>
  <c r="P137" i="12" s="1"/>
  <c r="AU110" i="1" s="1"/>
  <c r="BB109" i="1"/>
  <c r="AX109" i="1" s="1"/>
  <c r="BK133" i="11"/>
  <c r="BK129" i="11"/>
  <c r="T129" i="8"/>
  <c r="P462" i="5"/>
  <c r="BK139" i="4"/>
  <c r="BK138" i="3"/>
  <c r="BB97" i="1"/>
  <c r="T162" i="13"/>
  <c r="T133" i="13" s="1"/>
  <c r="T199" i="12"/>
  <c r="T137" i="12" s="1"/>
  <c r="BD109" i="1"/>
  <c r="BK128" i="10"/>
  <c r="P129" i="8"/>
  <c r="AU105" i="1" s="1"/>
  <c r="AU104" i="1" s="1"/>
  <c r="T462" i="5"/>
  <c r="T150" i="5" s="1"/>
  <c r="BA109" i="1"/>
  <c r="AW109" i="1" s="1"/>
  <c r="AZ104" i="1"/>
  <c r="AV104" i="1" s="1"/>
  <c r="AT109" i="1" l="1"/>
  <c r="BK137" i="12"/>
  <c r="BA97" i="1"/>
  <c r="AW97" i="1" s="1"/>
  <c r="BC97" i="1"/>
  <c r="AY97" i="1" s="1"/>
  <c r="BK150" i="5"/>
  <c r="BD95" i="1"/>
  <c r="BD94" i="1" s="1"/>
  <c r="W33" i="1" s="1"/>
  <c r="AU109" i="1"/>
  <c r="AZ97" i="1"/>
  <c r="AV97" i="1" s="1"/>
  <c r="AT104" i="1"/>
  <c r="BK133" i="13"/>
  <c r="BK135" i="6"/>
  <c r="P150" i="5"/>
  <c r="AU101" i="1" s="1"/>
  <c r="AU97" i="1" s="1"/>
  <c r="AU96" i="1" s="1"/>
  <c r="AU95" i="1" s="1"/>
  <c r="AU94" i="1" s="1"/>
  <c r="BB96" i="1"/>
  <c r="AX97" i="1"/>
  <c r="BK138" i="4"/>
  <c r="BK128" i="11"/>
  <c r="BA96" i="1"/>
  <c r="BC96" i="1" l="1"/>
  <c r="BC95" i="1" s="1"/>
  <c r="BC94" i="1" s="1"/>
  <c r="AZ96" i="1"/>
  <c r="AV96" i="1" s="1"/>
  <c r="AT97" i="1"/>
  <c r="AW96" i="1"/>
  <c r="BA95" i="1"/>
  <c r="AX96" i="1"/>
  <c r="BB95" i="1"/>
  <c r="AY95" i="1" l="1"/>
  <c r="AY96" i="1"/>
  <c r="AZ95" i="1"/>
  <c r="AV95" i="1" s="1"/>
  <c r="AT96" i="1"/>
  <c r="AY94" i="1"/>
  <c r="W32" i="1"/>
  <c r="BB94" i="1"/>
  <c r="AX95" i="1"/>
  <c r="AW95" i="1"/>
  <c r="BA94" i="1"/>
  <c r="AZ94" i="1" l="1"/>
  <c r="AV94" i="1" s="1"/>
  <c r="AT95" i="1"/>
  <c r="W31" i="1"/>
  <c r="AX94" i="1"/>
  <c r="AW94" i="1"/>
  <c r="AT94" i="1" l="1"/>
</calcChain>
</file>

<file path=xl/sharedStrings.xml><?xml version="1.0" encoding="utf-8"?>
<sst xmlns="http://schemas.openxmlformats.org/spreadsheetml/2006/main" count="16434" uniqueCount="2334">
  <si>
    <t>Export Komplet</t>
  </si>
  <si>
    <t/>
  </si>
  <si>
    <t>2.0</t>
  </si>
  <si>
    <t>False</t>
  </si>
  <si>
    <t>{e7662e4e-3bac-4f14-b7a3-fce17fb67573}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</si>
  <si>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</si>
  <si>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</si>
  <si>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</si>
  <si>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</si>
  <si>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</si>
  <si>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</si>
  <si>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</si>
  <si>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Namestovo</t>
  </si>
  <si>
    <t>Stavba:</t>
  </si>
  <si>
    <t>JKSO:</t>
  </si>
  <si>
    <t>KS:</t>
  </si>
  <si>
    <t>Miesto:</t>
  </si>
  <si>
    <t>Námestovo</t>
  </si>
  <si>
    <t>Dátum:</t>
  </si>
  <si>
    <t>Objednávateľ:</t>
  </si>
  <si>
    <t>IČO:</t>
  </si>
  <si>
    <t>Minist.vnútra Slov.republiky Pribinova2,Bratislava</t>
  </si>
  <si>
    <t>IČ DPH:</t>
  </si>
  <si>
    <t>Zhotoviteľ:</t>
  </si>
  <si>
    <t xml:space="preserve"> 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</si>
  <si>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</si>
  <si>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</si>
  <si>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</si>
  <si>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</si>
  <si>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</si>
  <si>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</si>
  <si>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</si>
  <si>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</si>
  <si>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</si>
  <si>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</si>
  <si>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</si>
  <si>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</si>
  <si>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</si>
  <si>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</si>
  <si>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</si>
  <si>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</si>
  <si>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</si>
  <si>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</si>
  <si>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</si>
  <si>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</si>
  <si>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</si>
  <si>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</si>
  <si>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</si>
  <si>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</si>
  <si>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</si>
  <si>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</si>
  <si>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</si>
  <si>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</si>
  <si>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</si>
  <si>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</si>
  <si>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</si>
  <si>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</si>
  <si>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</si>
  <si>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</si>
  <si>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</si>
  <si>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</si>
  <si>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</si>
  <si>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</si>
  <si>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</si>
  <si>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</si>
  <si>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</si>
  <si>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</si>
  <si>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</si>
  <si>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</si>
  <si>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</si>
  <si>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</si>
  <si>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</si>
  <si>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</si>
  <si>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</si>
  <si>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SO 01 Budova OOPZ</t>
  </si>
  <si>
    <t>STA</t>
  </si>
  <si>
    <t>1</t>
  </si>
  <si>
    <t>{ddd9f768-4909-4bf4-a6a6-6506f0f5c56a}</t>
  </si>
  <si>
    <t>01.1</t>
  </si>
  <si>
    <t>SO 01.1  Budova OOPZ-oprávnené práce</t>
  </si>
  <si>
    <t>Časť</t>
  </si>
  <si>
    <t>2</t>
  </si>
  <si>
    <t>{e307eff8-05d1-4595-b028-bb5b48fa29cd}</t>
  </si>
  <si>
    <t>01.1.1.</t>
  </si>
  <si>
    <t>SO 01.1.1  Stavebné riešenie</t>
  </si>
  <si>
    <t>3</t>
  </si>
  <si>
    <t>{69aa57b2-df71-4201-afc8-1b679e7c44ea}</t>
  </si>
  <si>
    <t>/</t>
  </si>
  <si>
    <t>01.1.1.1</t>
  </si>
  <si>
    <t>SO 01.1.1.1  Zateplenie obvodového plášťa</t>
  </si>
  <si>
    <t>4</t>
  </si>
  <si>
    <t>{64759f42-b23c-4c70-906a-fa6091f2e9df}</t>
  </si>
  <si>
    <t>01.1.1.2</t>
  </si>
  <si>
    <t>SO 01.1.1.2  Zateplenie strešného plášťa</t>
  </si>
  <si>
    <t>{63c66c10-cc80-474b-ac98-4e600dd03354}</t>
  </si>
  <si>
    <t>01.1.1.3</t>
  </si>
  <si>
    <t>SO 01.1.1.3  Výmena otvorových konštrukcií</t>
  </si>
  <si>
    <t>{ed385752-8afc-44c8-a7c3-36c637cbacc7}</t>
  </si>
  <si>
    <t>01.1.1.4</t>
  </si>
  <si>
    <t>SO 01.1.1.4  Ostatné práce</t>
  </si>
  <si>
    <t>{b2c55342-b9be-45b9-ae56-c678ac38a351}</t>
  </si>
  <si>
    <t>01.1.4</t>
  </si>
  <si>
    <t>SO 01.1.4 Zdravotná inštalácia</t>
  </si>
  <si>
    <t>{64f4f98c-7703-4e24-81f7-a496d80a54f1}</t>
  </si>
  <si>
    <t>01,1.6</t>
  </si>
  <si>
    <t>SO 01.1.6 Vzduchotechnika</t>
  </si>
  <si>
    <t>{ae3c4545-7a16-4f71-9c00-0c06c0c8278a}</t>
  </si>
  <si>
    <t>01.1.7</t>
  </si>
  <si>
    <t>SO 01.1.7- Elektroinštalácia</t>
  </si>
  <si>
    <t>{314f1e0c-1db0-4aed-9b38-ee5e035a2bea}</t>
  </si>
  <si>
    <t>01.1.7.1</t>
  </si>
  <si>
    <t>SO 01.1.7.1 -1NP+2NP+3NP+4NP – elektroinštalácia</t>
  </si>
  <si>
    <t>5</t>
  </si>
  <si>
    <t>{733b75ff-37b1-42a3-aa65-043bd11f2605}</t>
  </si>
  <si>
    <t>01.1.7.2</t>
  </si>
  <si>
    <t>SO 01.1.7.2-Vonkajšia ochrana pred bleskom</t>
  </si>
  <si>
    <t>{159f815e-ac75-4e9e-b225-202c7bf27f89}</t>
  </si>
  <si>
    <t>01.1.7.3</t>
  </si>
  <si>
    <t>SO 01.1.7.3-Prípojka NN-úpravy</t>
  </si>
  <si>
    <t>{0d1dd52e-951d-461e-9ef4-a00437616f05}</t>
  </si>
  <si>
    <t>01.1.7.4</t>
  </si>
  <si>
    <t>SO 01.1.7.4-Demontáž a likvidácia</t>
  </si>
  <si>
    <t>{e299be0c-9ab8-42bb-9355-3c7c19ecb0c1}</t>
  </si>
  <si>
    <t>01.2</t>
  </si>
  <si>
    <t>SO 01.2  Budova OOPZ-neoprávnené práce</t>
  </si>
  <si>
    <t>{e891d129-f78d-4ecc-80ed-3b4879e294e9}</t>
  </si>
  <si>
    <t>01.2.1</t>
  </si>
  <si>
    <t>SO 01.2.1 Stavebné riešenie</t>
  </si>
  <si>
    <t>{e15943c2-449b-43dc-89a0-2204ef149765}</t>
  </si>
  <si>
    <t>01.2.4</t>
  </si>
  <si>
    <t>SO 01.2.4 Zdravotná technika</t>
  </si>
  <si>
    <t>{cdc92aa6-4816-4b4f-aa76-deb36159f04b}</t>
  </si>
  <si>
    <t>KRYCÍ LIST ROZPOČTU</t>
  </si>
  <si>
    <t>Objekt:</t>
  </si>
  <si>
    <t>01 - SO 01 Budova OOPZ</t>
  </si>
  <si>
    <t>Časť:</t>
  </si>
  <si>
    <t>01.1 - SO 01.1  Budova OOPZ-oprávnené práce</t>
  </si>
  <si>
    <t>Úroveň 4:</t>
  </si>
  <si>
    <t>01.1.1.1 - SO 01.1.1.1 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</si>
  <si>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</si>
  <si>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</si>
  <si>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</si>
  <si>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</si>
  <si>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</si>
  <si>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</si>
  <si>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</si>
  <si>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</si>
  <si>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</si>
  <si>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</si>
  <si>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</si>
  <si>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</si>
  <si>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</si>
  <si>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</si>
  <si>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</si>
  <si>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</si>
  <si>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</si>
  <si>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</si>
  <si>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</si>
  <si>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</si>
  <si>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</si>
  <si>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</si>
  <si>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</si>
  <si>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</si>
  <si>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</si>
  <si>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</si>
  <si>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</si>
  <si>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</si>
  <si>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</si>
  <si>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6</t>
  </si>
  <si>
    <t>Úpravy povrchov, podlahy, osadenie</t>
  </si>
  <si>
    <t>K</t>
  </si>
  <si>
    <t>621462115</t>
  </si>
  <si>
    <t>Príprava vonkajšieho podkladu podhľadov , penetračný náter</t>
  </si>
  <si>
    <t>m2</t>
  </si>
  <si>
    <t>CS CENEKON 2018 02</t>
  </si>
  <si>
    <t>2086699941</t>
  </si>
  <si>
    <t>VV</t>
  </si>
  <si>
    <t>"odskok bočné fasády"</t>
  </si>
  <si>
    <t>22,56*0,3*2</t>
  </si>
  <si>
    <t>"konzola z ulice"</t>
  </si>
  <si>
    <t>12*1,41</t>
  </si>
  <si>
    <t>"zádverie"  5,8*3,55</t>
  </si>
  <si>
    <t>Súčet</t>
  </si>
  <si>
    <t>6214622211</t>
  </si>
  <si>
    <t>178261431</t>
  </si>
  <si>
    <t>50</t>
  </si>
  <si>
    <t>622422611</t>
  </si>
  <si>
    <t>Oprava vonkajších omietok vápenných a vápenocem. stupeň členitosti Ia II -65% hladkých</t>
  </si>
  <si>
    <t>-2091769027</t>
  </si>
  <si>
    <t>51</t>
  </si>
  <si>
    <t>622451071</t>
  </si>
  <si>
    <t>Vyspravenie povrchu neomietaných betónových stien vonkajších maltou cementovou pre omietky</t>
  </si>
  <si>
    <t>-2088384246</t>
  </si>
  <si>
    <t>"po odstránení obkladov"</t>
  </si>
  <si>
    <t>"B3"</t>
  </si>
  <si>
    <t>6,55*3,3-5,55*3,3+0,95*4*2+4,5*4*2+11,905*3,47-11,905*1,2</t>
  </si>
  <si>
    <t>22,16*2,77-0,9*1,97-4,25*2,5-2,34*1,2*3-0,76*1,2-0,56*1,2-0,73*1,2-1,9*0,9</t>
  </si>
  <si>
    <t>17,66-2,77-0,9*1,97+14*0,7</t>
  </si>
  <si>
    <t>"B10-1,2,3,4np"</t>
  </si>
  <si>
    <t>0,15*1,2*2*7+0,66*2,74*2+0,71*2,74+0,56*2,74*2+0,76*2,74</t>
  </si>
  <si>
    <t>0,15*1,8*(24+2+2)*2+0,66*1,8*24+0,86*1,8*4</t>
  </si>
  <si>
    <t>622462592</t>
  </si>
  <si>
    <t>Vonkajšia omietka stien  - príplatok za farebný odtieň -zelená a žltá</t>
  </si>
  <si>
    <t>-1637384787</t>
  </si>
  <si>
    <t>22,1+7,2</t>
  </si>
  <si>
    <t>6224642222</t>
  </si>
  <si>
    <t>1005272329</t>
  </si>
  <si>
    <t>"JZ"</t>
  </si>
  <si>
    <t>19,46*12,06-2,4*1,76*6*3+18*0,155</t>
  </si>
  <si>
    <t>"SV"</t>
  </si>
  <si>
    <t>19,46*12,06-2,4*1,76*6*3+2,25*(3,47+2,74)/2</t>
  </si>
  <si>
    <t>12*2,69-2,4*0,9*4+0,5*2,57*2</t>
  </si>
  <si>
    <t>(6,805+3,42+3,42)*0,6</t>
  </si>
  <si>
    <t>"JV"</t>
  </si>
  <si>
    <t>22,56*12,06-1,5*1,76*2*3-2,4*1,76*6*3</t>
  </si>
  <si>
    <t>22,56*2,69-0,9*1,97+2,5*3,64+3,5*0,6</t>
  </si>
  <si>
    <t>"SZ"</t>
  </si>
  <si>
    <t>22,56*12,06-1,5*1,76*2*3-2,4*1,76*6*3+20,915*3,37</t>
  </si>
  <si>
    <t>-0,8*1,97-4,21*2,4-2,4*0,9*3-1,9*0,9</t>
  </si>
  <si>
    <t>4,3*3,29-1,35*2,49+1*0,6</t>
  </si>
  <si>
    <t>854,001-22,1-7,2</t>
  </si>
  <si>
    <t>622464222z25</t>
  </si>
  <si>
    <t>-458635938</t>
  </si>
  <si>
    <t>22,1</t>
  </si>
  <si>
    <t>622464222zz2</t>
  </si>
  <si>
    <t>1071469897</t>
  </si>
  <si>
    <t>7,2</t>
  </si>
  <si>
    <t>7</t>
  </si>
  <si>
    <t>622464310</t>
  </si>
  <si>
    <t>-233293439</t>
  </si>
  <si>
    <t>"8-JZ"</t>
  </si>
  <si>
    <t>20*(1,44+2,3)/2+3,2*(2,3+1,7)/2+6*1,7</t>
  </si>
  <si>
    <t>"SZ"  0,3*2,57</t>
  </si>
  <si>
    <t>"JV" (1,5+0,3)/2*1</t>
  </si>
  <si>
    <t>"SV" 1,5*2,57+0,5*2,7+1,7*0,7+12,2*(0,7/2)</t>
  </si>
  <si>
    <t>8</t>
  </si>
  <si>
    <t>622466116</t>
  </si>
  <si>
    <t>Príprava vonkajšieho podkladu stien , Univerzálny základ</t>
  </si>
  <si>
    <t>1467845114</t>
  </si>
  <si>
    <t>854,001+66,336</t>
  </si>
  <si>
    <t>9</t>
  </si>
  <si>
    <t>625251339</t>
  </si>
  <si>
    <t>1020157893</t>
  </si>
  <si>
    <t>5,2*(2,69-0,6)+3,5*0,6-1,32*(2,49-0,6)</t>
  </si>
  <si>
    <t>10</t>
  </si>
  <si>
    <t>625251340</t>
  </si>
  <si>
    <t>66387711</t>
  </si>
  <si>
    <t>"pohl.JZ"</t>
  </si>
  <si>
    <t>19,46*1,84+19,46*1,54*2+19,46*1,88</t>
  </si>
  <si>
    <t>"pohl.SV"</t>
  </si>
  <si>
    <t>"pohl.JV"</t>
  </si>
  <si>
    <t>22,56*1,84+22,56*1,54*2+22,56*1,88</t>
  </si>
  <si>
    <t>(24,5-7)*(2,69-0,6)+3,5*0,6</t>
  </si>
  <si>
    <t>"pohl.SZ"</t>
  </si>
  <si>
    <t>11</t>
  </si>
  <si>
    <t>625251340p</t>
  </si>
  <si>
    <t>-814972127</t>
  </si>
  <si>
    <t>"JV" 7*(2,69-0,6)-0,9*1,97</t>
  </si>
  <si>
    <t>12</t>
  </si>
  <si>
    <t>625251342</t>
  </si>
  <si>
    <t>929357088</t>
  </si>
  <si>
    <t>19,46*1,76*3-2,4*1,79*6*3</t>
  </si>
  <si>
    <t>19,46*1,76*3-2,4*1,76*6*3</t>
  </si>
  <si>
    <t>12*(2,69-0,6)-2,4*0,9*4</t>
  </si>
  <si>
    <t>22,56*1,76*3-1,5*1,76*2*3-2,4*1,76*6*3</t>
  </si>
  <si>
    <t>20,865*(2,69-0,6)-2,4*0,9*3-1,9*0,9-4,2*1,8-0,9*1,3</t>
  </si>
  <si>
    <t>13</t>
  </si>
  <si>
    <t>625251342.1</t>
  </si>
  <si>
    <t>2013070716</t>
  </si>
  <si>
    <t>12*1,03</t>
  </si>
  <si>
    <t>14</t>
  </si>
  <si>
    <t>625251382</t>
  </si>
  <si>
    <t>-2029921030</t>
  </si>
  <si>
    <t>"vstup"</t>
  </si>
  <si>
    <t>1,7*2,74+1*2,74</t>
  </si>
  <si>
    <t>15</t>
  </si>
  <si>
    <t>625251482</t>
  </si>
  <si>
    <t>-1074367823</t>
  </si>
  <si>
    <t>16</t>
  </si>
  <si>
    <t>6252537062</t>
  </si>
  <si>
    <t>2050434769</t>
  </si>
  <si>
    <t>"JV" 14*1,35</t>
  </si>
  <si>
    <t>17</t>
  </si>
  <si>
    <t>62525371023</t>
  </si>
  <si>
    <t>1380137915</t>
  </si>
  <si>
    <t>"SZ-sokel"</t>
  </si>
  <si>
    <t>5,2*0,95-1,32*0,6</t>
  </si>
  <si>
    <t>"SV-atika"</t>
  </si>
  <si>
    <t>18</t>
  </si>
  <si>
    <t>6252537112</t>
  </si>
  <si>
    <t>-446904482</t>
  </si>
  <si>
    <t>4,3*1,3+6*0,95</t>
  </si>
  <si>
    <t>"SZ" 4,5*0,95-1,32*0,6</t>
  </si>
  <si>
    <t>19</t>
  </si>
  <si>
    <t>625253713p</t>
  </si>
  <si>
    <t>2067942774</t>
  </si>
  <si>
    <t>20,865*0,95-4,2*0,6-0,9*0,6</t>
  </si>
  <si>
    <t>12*(1,05+0,6)/2</t>
  </si>
  <si>
    <t>Ostatné konštrukcie a práce-búranie</t>
  </si>
  <si>
    <t>938902071</t>
  </si>
  <si>
    <t>Očistenie povrchu  konštrukcií tlakovou vodou</t>
  </si>
  <si>
    <t>-697885192</t>
  </si>
  <si>
    <t>544,104</t>
  </si>
  <si>
    <t>21</t>
  </si>
  <si>
    <t>941941042</t>
  </si>
  <si>
    <t>Montáž lešenia ľahkého pracovného radového s podlahami šírky nad 1,00 do 1,20 m, výšky nad 10 do 30 m</t>
  </si>
  <si>
    <t>1974232482</t>
  </si>
  <si>
    <t>2*(25,56+23,46)*14,8</t>
  </si>
  <si>
    <t>22</t>
  </si>
  <si>
    <t>941941292</t>
  </si>
  <si>
    <t>Príplatok za prvý a každý ďalší i začatý mesiac použitia lešenia ľahkého pracovného radového s podlahami šírky nad 1,00 do 1,20 m, v. nad 10 do 30 m</t>
  </si>
  <si>
    <t>1712161038</t>
  </si>
  <si>
    <t>1450,992</t>
  </si>
  <si>
    <t>23</t>
  </si>
  <si>
    <t>941941842</t>
  </si>
  <si>
    <t>Demontáž lešenia ľahkého pracovného radového s podlahami šírky nad 1,00 do 1,20 m, výšky nad 10 do 30 m</t>
  </si>
  <si>
    <t>-1085283470</t>
  </si>
  <si>
    <t>24</t>
  </si>
  <si>
    <t>941955001</t>
  </si>
  <si>
    <t>Lešenie ľahké pracovné pomocné, s výškou lešeňovej podlahy do 1,20 m</t>
  </si>
  <si>
    <t>1349182627</t>
  </si>
  <si>
    <t>6,805*3,42+12*1,5</t>
  </si>
  <si>
    <t>25</t>
  </si>
  <si>
    <t>952901111</t>
  </si>
  <si>
    <t>Vyčistenie budov pri výške podlaží do 4m</t>
  </si>
  <si>
    <t>1729743031</t>
  </si>
  <si>
    <t>2*(25,56+23,46)*1,5</t>
  </si>
  <si>
    <t>26</t>
  </si>
  <si>
    <t>953946521</t>
  </si>
  <si>
    <t>Rohový ochranný profil s integrovanou sieťovinou LK Al 100 (hliníkový)</t>
  </si>
  <si>
    <t>m</t>
  </si>
  <si>
    <t>-713966888</t>
  </si>
  <si>
    <t>27</t>
  </si>
  <si>
    <t>953996621</t>
  </si>
  <si>
    <t xml:space="preserve">Nadokenný profil s priznanou okapničkou </t>
  </si>
  <si>
    <t>-674704156</t>
  </si>
  <si>
    <t>19,46+22,56+22,56</t>
  </si>
  <si>
    <t>28</t>
  </si>
  <si>
    <t>962081131</t>
  </si>
  <si>
    <t>Búranie muriva priečok zo sklenených tvárnic, hr. do 100 mm,  -0,05500t</t>
  </si>
  <si>
    <t>-885408228</t>
  </si>
  <si>
    <t>"B25"19,5*0,2</t>
  </si>
  <si>
    <t>29</t>
  </si>
  <si>
    <t>978036171</t>
  </si>
  <si>
    <t>Otlčenie omietok šľachtených a pod., vonkajších brizolitových, v rozsahu do 65 %,  -0,03700t</t>
  </si>
  <si>
    <t>-548709179</t>
  </si>
  <si>
    <t>2*(22,16+19,06)*12-2*(22,16+19,06)*1,8*3</t>
  </si>
  <si>
    <t>30</t>
  </si>
  <si>
    <t>978059631</t>
  </si>
  <si>
    <t>Odsekanie a odobratie obkladov stien z obkladačiek vonkajších vrátane podkladovej omietky nad 2 m2,  -0,08900t</t>
  </si>
  <si>
    <t>407232598</t>
  </si>
  <si>
    <t>31</t>
  </si>
  <si>
    <t>979081111</t>
  </si>
  <si>
    <t>Odvoz sutiny a vybúraných hmôt na skládku do 1 km</t>
  </si>
  <si>
    <t>t</t>
  </si>
  <si>
    <t>-280228797</t>
  </si>
  <si>
    <t>32</t>
  </si>
  <si>
    <t>979081121</t>
  </si>
  <si>
    <t>Odvoz sutiny a vybúraných hmôt na skládku za každý ďalší 1 km</t>
  </si>
  <si>
    <t>-1542362136</t>
  </si>
  <si>
    <t>46,904*9 'Přepočítané koeficientom množstva</t>
  </si>
  <si>
    <t>33</t>
  </si>
  <si>
    <t>979082111</t>
  </si>
  <si>
    <t>Vnútrostavenisková doprava sutiny a vybúraných hmôt do 10 m</t>
  </si>
  <si>
    <t>-1513158289</t>
  </si>
  <si>
    <t>34</t>
  </si>
  <si>
    <t>979089012</t>
  </si>
  <si>
    <t>Poplatok za skladovanie - betón, tehly, dlaždice (17 01 ), ostatné</t>
  </si>
  <si>
    <t>26183087</t>
  </si>
  <si>
    <t>PSV</t>
  </si>
  <si>
    <t>Práce a dodávky PSV</t>
  </si>
  <si>
    <t>712</t>
  </si>
  <si>
    <t>Izolácie striech, povlakové krytiny</t>
  </si>
  <si>
    <t>35</t>
  </si>
  <si>
    <t>712991060</t>
  </si>
  <si>
    <t>Montáž podkladnej konštrukcie z OSB dosiek na atike šírky 801 - 1000 mm pod klampiarske konštrukcie</t>
  </si>
  <si>
    <t>-180342530</t>
  </si>
  <si>
    <t>"K1"85</t>
  </si>
  <si>
    <t>"K4"70</t>
  </si>
  <si>
    <t>"K5"7</t>
  </si>
  <si>
    <t>36</t>
  </si>
  <si>
    <t>M</t>
  </si>
  <si>
    <t>311690001000</t>
  </si>
  <si>
    <t xml:space="preserve">Rozperný nit  d 6x30 mm do betónu, </t>
  </si>
  <si>
    <t>ks</t>
  </si>
  <si>
    <t>826001257</t>
  </si>
  <si>
    <t>37</t>
  </si>
  <si>
    <t>607260000400</t>
  </si>
  <si>
    <t>1846682013</t>
  </si>
  <si>
    <t>"K1" 85*1</t>
  </si>
  <si>
    <t>"K4" 70*0,65</t>
  </si>
  <si>
    <t>"K5" 7*0,75</t>
  </si>
  <si>
    <t>38</t>
  </si>
  <si>
    <t>998712203</t>
  </si>
  <si>
    <t>Presun hmôt pre izoláciu povlakovej krytiny v objektoch výšky nad 12 do 24 m</t>
  </si>
  <si>
    <t>%</t>
  </si>
  <si>
    <t>-1044502881</t>
  </si>
  <si>
    <t>762</t>
  </si>
  <si>
    <t>Konštrukcie tesárske</t>
  </si>
  <si>
    <t>39</t>
  </si>
  <si>
    <t>762421304</t>
  </si>
  <si>
    <t>Obloženie stropov alebo strešných podhľadov z dosiek OSB skrutkovaných na zraz hr. dosky 18 mm</t>
  </si>
  <si>
    <t>-20059160</t>
  </si>
  <si>
    <t>40</t>
  </si>
  <si>
    <t>762495000</t>
  </si>
  <si>
    <t>Spojovacie prostriedky pre olištovanie škár, obloženie stropov, strešných podhľadov a stien - klince, závrtky</t>
  </si>
  <si>
    <t>-1248533632</t>
  </si>
  <si>
    <t>12,36</t>
  </si>
  <si>
    <t>41</t>
  </si>
  <si>
    <t>998762203</t>
  </si>
  <si>
    <t>Presun hmôt pre konštrukcie tesárske v objektoch výšky od 12 do 24 m</t>
  </si>
  <si>
    <t>610812253</t>
  </si>
  <si>
    <t>763</t>
  </si>
  <si>
    <t>Konštrukcie - drevostavby</t>
  </si>
  <si>
    <t>42</t>
  </si>
  <si>
    <t>763163781p</t>
  </si>
  <si>
    <t xml:space="preserve">Montáž nosnej kca pre SDK  úchyt priamo </t>
  </si>
  <si>
    <t>-1142034786</t>
  </si>
  <si>
    <t>18*0,075*2+45*1,2*0,075</t>
  </si>
  <si>
    <t>43</t>
  </si>
  <si>
    <t>590180002000</t>
  </si>
  <si>
    <t>1953611507</t>
  </si>
  <si>
    <t>2*18+45*1,2</t>
  </si>
  <si>
    <t>764</t>
  </si>
  <si>
    <t>Konštrukcie klampiarske</t>
  </si>
  <si>
    <t>44</t>
  </si>
  <si>
    <t>764430840</t>
  </si>
  <si>
    <t>Demontáž oplechovania múrov a nadmuroviek rš od 330 do 500 mm,  -0,00230t</t>
  </si>
  <si>
    <t>1627693873</t>
  </si>
  <si>
    <t>"B18" 2*(22,3+18,4)</t>
  </si>
  <si>
    <t>"B19" 6,58+3,61+3,61</t>
  </si>
  <si>
    <t>45</t>
  </si>
  <si>
    <t>764731117</t>
  </si>
  <si>
    <t>Oplechovanie múrov, atík, nadmuroviek z plechov  rš. 750 mm</t>
  </si>
  <si>
    <t>866102795</t>
  </si>
  <si>
    <t>"K4" 70</t>
  </si>
  <si>
    <t>"K5" 7</t>
  </si>
  <si>
    <t>46</t>
  </si>
  <si>
    <t>764731192</t>
  </si>
  <si>
    <t>Montáž oplechovania múrov, atík, nadmuroviek z plechov  nad rš. 330 mm-K1</t>
  </si>
  <si>
    <t>746906373</t>
  </si>
  <si>
    <t>47</t>
  </si>
  <si>
    <t>138110001200</t>
  </si>
  <si>
    <t>Plech tabuľový lakoplast matný polyester 35µ rozmer 1250x2000 mm</t>
  </si>
  <si>
    <t>-428541877</t>
  </si>
  <si>
    <t>85,000*1</t>
  </si>
  <si>
    <t>48</t>
  </si>
  <si>
    <t>764841211</t>
  </si>
  <si>
    <t>Oplechovanie z pozinkovaného PZ plechu, rúry kruhové, s priemerom do 100 mm-K9</t>
  </si>
  <si>
    <t>-1992857754</t>
  </si>
  <si>
    <t>49</t>
  </si>
  <si>
    <t>998764203</t>
  </si>
  <si>
    <t>Presun hmôt pre konštrukcie klampiarske v objektoch výšky nad 12 do 24 m</t>
  </si>
  <si>
    <t>71850084</t>
  </si>
  <si>
    <t>01.1.1.2 - SO 01.1.1.2  Zateplenie strešného plášťa</t>
  </si>
  <si>
    <t xml:space="preserve">    99 - Presun hmôt HSV</t>
  </si>
  <si>
    <t xml:space="preserve">    713 - Izolácie tepelné</t>
  </si>
  <si>
    <t xml:space="preserve">    721 - Zdravotechnika - vnútorná kanalizácia</t>
  </si>
  <si>
    <t xml:space="preserve">    767 - Konštrukcie doplnkové kovové</t>
  </si>
  <si>
    <t xml:space="preserve">    769 - Montáže vzduchotechnických zariadení</t>
  </si>
  <si>
    <t>M - Práce a dodávky M</t>
  </si>
  <si>
    <t xml:space="preserve">    22-M - Montáže oznamovacích a zabezpečovacích zariadení</t>
  </si>
  <si>
    <t>627452111</t>
  </si>
  <si>
    <t>Škárovanie maltou MC (400 kg cem./m3) múrov alebo komínov alebo pilierov z tehál alebo tvárnic</t>
  </si>
  <si>
    <t>421040257</t>
  </si>
  <si>
    <t>2*(2,1+0,8)*3,1</t>
  </si>
  <si>
    <t>1867697907</t>
  </si>
  <si>
    <t>420,044</t>
  </si>
  <si>
    <t>972054241</t>
  </si>
  <si>
    <t>Vybúranie otvoru v stropoch a klenbách železob. plochy do 0,09 m2, hr. nad 120 mm,  -0,03200t</t>
  </si>
  <si>
    <t>-198669526</t>
  </si>
  <si>
    <t>"prestup káblov" 1</t>
  </si>
  <si>
    <t>978023471</t>
  </si>
  <si>
    <t>Vysekanie, vyškriabanie a vyčistenie škár muriva komínového nad strechou,  -0,01400t</t>
  </si>
  <si>
    <t>-32302315</t>
  </si>
  <si>
    <t>430930709</t>
  </si>
  <si>
    <t>1726224068</t>
  </si>
  <si>
    <t>1,16*9 'Přepočítané koeficientom množstva</t>
  </si>
  <si>
    <t>1042243039</t>
  </si>
  <si>
    <t>1845671894</t>
  </si>
  <si>
    <t>99</t>
  </si>
  <si>
    <t>Presun hmôt HSV</t>
  </si>
  <si>
    <t>999281111</t>
  </si>
  <si>
    <t>Presun hmôt pre opravy a údržbu objektov vrátane vonkajších plášťov výšky do 25 m</t>
  </si>
  <si>
    <t>1431408412</t>
  </si>
  <si>
    <t>712300841</t>
  </si>
  <si>
    <t>Očistenie strechy  -0,00200t</t>
  </si>
  <si>
    <t>-1500305930</t>
  </si>
  <si>
    <t>"S1"</t>
  </si>
  <si>
    <t>3,42*6,8</t>
  </si>
  <si>
    <t>"S2"</t>
  </si>
  <si>
    <t>21,56*18,46-1,1*1,1</t>
  </si>
  <si>
    <t>712341759</t>
  </si>
  <si>
    <t>Zhotovenie povlakovej krytiny striech plochých do 10° pásmi pritavením NAIP na celej ploche, modifikované pásy v dvoch vrstvách</t>
  </si>
  <si>
    <t>140886856</t>
  </si>
  <si>
    <t>"vytiahn.-atika+šachty+výlez"  2*(21,56+18,46)*0,85+(3,42+3,42+6,8)*0,2+2*(1+0,5)*0,45*2+2*(1,72+1,55)*0,6</t>
  </si>
  <si>
    <t>1010501139</t>
  </si>
  <si>
    <t xml:space="preserve">Samolepiaci modifikovaný asfaltovaný pás </t>
  </si>
  <si>
    <t>1600480610</t>
  </si>
  <si>
    <t>497,43*1,15 'Přepočítané koeficientom množstva</t>
  </si>
  <si>
    <t>1010151300</t>
  </si>
  <si>
    <t>Jednovrstvový modifikovaný asfaltovaný pás  s posypom</t>
  </si>
  <si>
    <t>-1701542419</t>
  </si>
  <si>
    <t>712973540</t>
  </si>
  <si>
    <t>Osadenie odvetrávacích komínkov na povlakovú krytinu</t>
  </si>
  <si>
    <t>-643546402</t>
  </si>
  <si>
    <t>251101</t>
  </si>
  <si>
    <t>2108195109</t>
  </si>
  <si>
    <t>1870679118</t>
  </si>
  <si>
    <t>713</t>
  </si>
  <si>
    <t>Izolácie tepelné</t>
  </si>
  <si>
    <t>713132132</t>
  </si>
  <si>
    <t>Montáž tepelnej izolácie stien polystyrénom, celoplošným prilepením</t>
  </si>
  <si>
    <t>-1637689428</t>
  </si>
  <si>
    <t>"atika-vnút. steny"</t>
  </si>
  <si>
    <t>2*(21,56+18,46)*0,65+(6,2+3,17+3,17)*0,2</t>
  </si>
  <si>
    <t>"výlezy a šachty"</t>
  </si>
  <si>
    <t>2*(1,73+1,315)*(0,34+0,20)</t>
  </si>
  <si>
    <t>2*(1+0,5)*0,35*2</t>
  </si>
  <si>
    <t>283750001500</t>
  </si>
  <si>
    <t>509959853</t>
  </si>
  <si>
    <t>56,634*1,02 'Přepočítané koeficientom množstva</t>
  </si>
  <si>
    <t>283750002100</t>
  </si>
  <si>
    <t>1433763314</t>
  </si>
  <si>
    <t>713141230</t>
  </si>
  <si>
    <t>Montáž tepelnej izolácie striech plochých do 10° minerálnou vlnou, dvojvrstvová prilep. za studena</t>
  </si>
  <si>
    <t>23291462</t>
  </si>
  <si>
    <t>21,56*18,46-1,72*1,55-1*0,5*2</t>
  </si>
  <si>
    <t>283720009300</t>
  </si>
  <si>
    <t>Doska EPS 150S hr. 150 mm, na zateplenie podláh a strešných terás</t>
  </si>
  <si>
    <t>474255614</t>
  </si>
  <si>
    <t>788,664*1,02 'Přepočítané koeficientom množstva</t>
  </si>
  <si>
    <t>713142111</t>
  </si>
  <si>
    <t>Montáž tepelnej izolácie striech plochých do 10° polystyrénom,  jednovrstvová prilep. asfaltom</t>
  </si>
  <si>
    <t>-1181840515</t>
  </si>
  <si>
    <t>"šachty" 1,0*0,5*2-3,14*0,1*0,1*2</t>
  </si>
  <si>
    <t>1758972942</t>
  </si>
  <si>
    <t>0,937*1,02 'Přepočítané koeficientom množstva</t>
  </si>
  <si>
    <t>7131617001</t>
  </si>
  <si>
    <t>Zhotovenie prestupu</t>
  </si>
  <si>
    <t>-394648451</t>
  </si>
  <si>
    <t>2810311873</t>
  </si>
  <si>
    <t>Prestup pre káble TWP 125 BIT s integrovanou bituménovou manžetou</t>
  </si>
  <si>
    <t>607075294</t>
  </si>
  <si>
    <t>713161710</t>
  </si>
  <si>
    <t>Tesniaca manžeta pre prestupy</t>
  </si>
  <si>
    <t>-899153976</t>
  </si>
  <si>
    <t>273110000700</t>
  </si>
  <si>
    <t>sada</t>
  </si>
  <si>
    <t>-1199019324</t>
  </si>
  <si>
    <t>713170140</t>
  </si>
  <si>
    <t>Montáž spádového klinu z MW na terasy lepením</t>
  </si>
  <si>
    <t>-1367987024</t>
  </si>
  <si>
    <t>"výlez" 0,95*4*0,05</t>
  </si>
  <si>
    <t>304328</t>
  </si>
  <si>
    <t>Tepelné izolácie ploché strechy  atikový klin, minerálna izolácia - klin 50x50x1000</t>
  </si>
  <si>
    <t>1031186826</t>
  </si>
  <si>
    <t>3,8*1,02 'Přepočítané koeficientom množstva</t>
  </si>
  <si>
    <t>998713203</t>
  </si>
  <si>
    <t>Presun hmôt pre izolácie tepelné v objektoch výšky nad 12 m do 24 m</t>
  </si>
  <si>
    <t>1289064036</t>
  </si>
  <si>
    <t>721</t>
  </si>
  <si>
    <t>Zdravotechnika - vnútorná kanalizácia</t>
  </si>
  <si>
    <t>721170965</t>
  </si>
  <si>
    <t>Oprava odpadového potrubia novodurového prepojenie doterajšieho potrubia D 110</t>
  </si>
  <si>
    <t>-1054330461</t>
  </si>
  <si>
    <t>721230087</t>
  </si>
  <si>
    <t>Montáž strešného vtoku pre asfaltové izolácie DN 110</t>
  </si>
  <si>
    <t>-1658398699</t>
  </si>
  <si>
    <t>286630009600</t>
  </si>
  <si>
    <t>-1859140129</t>
  </si>
  <si>
    <t>286630051900</t>
  </si>
  <si>
    <t>303296846</t>
  </si>
  <si>
    <t>998721203</t>
  </si>
  <si>
    <t>Presun hmôt pre vnútornú kanalizáciu v objektoch výšky nad 12 do 24 m</t>
  </si>
  <si>
    <t>1313149391</t>
  </si>
  <si>
    <t>762421305</t>
  </si>
  <si>
    <t>Obloženie stropov alebo strešných podhľadov z dosiek OSB skrutkovaných na zraz hr. dosky 22 mm</t>
  </si>
  <si>
    <t>-443785804</t>
  </si>
  <si>
    <t>" vetr. šachty" 1,0*0,5*2-3,14*0,1*0,1*2</t>
  </si>
  <si>
    <t>720682629</t>
  </si>
  <si>
    <t>764311822p</t>
  </si>
  <si>
    <t>Demontáž krytu výlezu</t>
  </si>
  <si>
    <t>1517441841</t>
  </si>
  <si>
    <t>"B 20" 1,5*1,3</t>
  </si>
  <si>
    <t>"B 21" 0,6*3</t>
  </si>
  <si>
    <t>764317800</t>
  </si>
  <si>
    <t>Demontáž oplechovania šachty,  -0,00742t</t>
  </si>
  <si>
    <t>-1604556625</t>
  </si>
  <si>
    <t>"B21"0,6*1*2</t>
  </si>
  <si>
    <t>-1487276275</t>
  </si>
  <si>
    <t>767</t>
  </si>
  <si>
    <t>Konštrukcie doplnkové kovové</t>
  </si>
  <si>
    <t>767310100</t>
  </si>
  <si>
    <t>Montáž výlezu do plochej strechy</t>
  </si>
  <si>
    <t>-69312539</t>
  </si>
  <si>
    <t>R2101</t>
  </si>
  <si>
    <t>913482919</t>
  </si>
  <si>
    <t>998767203</t>
  </si>
  <si>
    <t>Presun hmôt pre kovové stavebné doplnkové konštrukcie v objektoch výšky nad 12 do 24 m</t>
  </si>
  <si>
    <t>-698058709</t>
  </si>
  <si>
    <t>769</t>
  </si>
  <si>
    <t>Montáže vzduchotechnických zariadení</t>
  </si>
  <si>
    <t>769021009</t>
  </si>
  <si>
    <t>Montáž  potrubia DN 200-225</t>
  </si>
  <si>
    <t>190048923</t>
  </si>
  <si>
    <t>429810000700</t>
  </si>
  <si>
    <t>Potrubie kruhové  DN 200, dĺžka 1000 mm,-pre odvetranie na streche</t>
  </si>
  <si>
    <t>-813764894</t>
  </si>
  <si>
    <t>769035096</t>
  </si>
  <si>
    <t>Montáž krycej mriežky kruhovej priemeru 180-250 mm</t>
  </si>
  <si>
    <t>-1628983834</t>
  </si>
  <si>
    <t>429720209500</t>
  </si>
  <si>
    <t>Mriežka krycia kruhová KMK, priemer 200 mm</t>
  </si>
  <si>
    <t>1640555471</t>
  </si>
  <si>
    <t>998769203</t>
  </si>
  <si>
    <t>Presun hmôt pre montáž vzduchotechnických zariadení v stavbe (objekte) výšky nad 7 do 24 m</t>
  </si>
  <si>
    <t>-506566972</t>
  </si>
  <si>
    <t>Práce a dodávky M</t>
  </si>
  <si>
    <t>22-M</t>
  </si>
  <si>
    <t>Montáže oznamovacích a zabezpečovacích zariadení</t>
  </si>
  <si>
    <t>220730032p</t>
  </si>
  <si>
    <t>Montáž antény-presun</t>
  </si>
  <si>
    <t>64</t>
  </si>
  <si>
    <t>638408630</t>
  </si>
  <si>
    <t>229730151</t>
  </si>
  <si>
    <t>Demontáž antény televíznej,</t>
  </si>
  <si>
    <t>-1327294889</t>
  </si>
  <si>
    <t>MV</t>
  </si>
  <si>
    <t>Murárske výpomoci</t>
  </si>
  <si>
    <t>816257338</t>
  </si>
  <si>
    <t>52</t>
  </si>
  <si>
    <t>PPV</t>
  </si>
  <si>
    <t>Podiel pridružených výkonov</t>
  </si>
  <si>
    <t>-1145305310</t>
  </si>
  <si>
    <t>01.1.1.3 - SO 01.1.1.3  Výmena otvorových konštrukcií</t>
  </si>
  <si>
    <t xml:space="preserve">    766 - Konštrukcie stolárske</t>
  </si>
  <si>
    <t xml:space="preserve">    783 - Nátery</t>
  </si>
  <si>
    <t xml:space="preserve">    784 - Maľby</t>
  </si>
  <si>
    <t xml:space="preserve">    786 - Čalúnnické práce</t>
  </si>
  <si>
    <t xml:space="preserve">    787 - Zasklievanie</t>
  </si>
  <si>
    <t xml:space="preserve">    25-M - Povrchová úprava strojov a zariadení</t>
  </si>
  <si>
    <t>612425931</t>
  </si>
  <si>
    <t>Omietka vápenná vnútorného ostenia okenného alebo dverného štuková</t>
  </si>
  <si>
    <t>-97022249</t>
  </si>
  <si>
    <t>716,980*0,25</t>
  </si>
  <si>
    <t>612409991</t>
  </si>
  <si>
    <t>Začistenie omietok (s dodaním hmoty) okolo okien, dverí,podláh, obkladov atď.</t>
  </si>
  <si>
    <t>148503965</t>
  </si>
  <si>
    <t>2*(1,9+0,9)+(5+1+1)*2*(2,4+0,9)+12*(1,5+1,8)</t>
  </si>
  <si>
    <t>(27+41+4)*2*(2,4+1,8)</t>
  </si>
  <si>
    <t>(0,9+2+2)*2+(5,5+2,74+2,74)</t>
  </si>
  <si>
    <t>612465182</t>
  </si>
  <si>
    <t>Vnútorná omietka stien štuková strojné miešanie, ručné nanášanie, hr. 3 mm</t>
  </si>
  <si>
    <t>912482013</t>
  </si>
  <si>
    <t>"steny 1-4posch. po výmene okien"</t>
  </si>
  <si>
    <t>(3,175+2,4+2,75+2,75+3+2,65+2,45+3,15)*3,3-2,4*0,9*7-1,9*0,9</t>
  </si>
  <si>
    <t>2*(19+21,56)*3,3-0,1*3,3*11-0,15*3,3-2,4*1,8*24-1,5*1,8*4</t>
  </si>
  <si>
    <t>2*(19+21,56)*3,3-0,1*3,3*11-0,15*3,3-0,5*3,3</t>
  </si>
  <si>
    <t>-2,4*1,8*24-1,5*1,8*4</t>
  </si>
  <si>
    <t>2*(19+21,56)*3,3-0,1*3,3*12-0,15*3,3-0,5*3,3</t>
  </si>
  <si>
    <t>625250150</t>
  </si>
  <si>
    <t>751809603</t>
  </si>
  <si>
    <t>2*(1,9+0,9)*0,25*1+2*(2,4+0,9)*0,25*7+2*(1,5+1,8)*0,25*12</t>
  </si>
  <si>
    <t>2*(2,4+1,8)*0,25*(27+41+4)</t>
  </si>
  <si>
    <t>-1094616767</t>
  </si>
  <si>
    <t>(3,175+2,4+2,75+2,75+3+2,65+2,45+3,15)*1,5</t>
  </si>
  <si>
    <t>2*(19+21,56)*1,5*3</t>
  </si>
  <si>
    <t>953995184</t>
  </si>
  <si>
    <t xml:space="preserve"> Okenný a dverový dilatačný profil (plastový)</t>
  </si>
  <si>
    <t>760572420</t>
  </si>
  <si>
    <t>953996121</t>
  </si>
  <si>
    <t>PCI okenný APU profil s integrovanou tkaninou</t>
  </si>
  <si>
    <t>1359474098</t>
  </si>
  <si>
    <t>968061125</t>
  </si>
  <si>
    <t>Vyvesenie dreveného dverného krídla do suti plochy do 2 m2, -0,02400t</t>
  </si>
  <si>
    <t>-973691166</t>
  </si>
  <si>
    <t>968071115</t>
  </si>
  <si>
    <t>Demontáž  osadzovacích rámov  kovových pôvodných, 1 bm obvodu - 0,005t</t>
  </si>
  <si>
    <t>2043440494</t>
  </si>
  <si>
    <t>"B11-1np,2np,3np,4np"</t>
  </si>
  <si>
    <t>2*(2,345+1,2)*7+2*(1,9+0,9)</t>
  </si>
  <si>
    <t>2*(2,345+1,2)*6*4+2*(1,75+1,8)*2+2*(1,44+1,8)*2</t>
  </si>
  <si>
    <t>968071125</t>
  </si>
  <si>
    <t>Vyvesenie kovového dverného krídla do suti plochy do 2 m2</t>
  </si>
  <si>
    <t>-772708846</t>
  </si>
  <si>
    <t>968072455</t>
  </si>
  <si>
    <t>Vybúranie kovových dverových zárubní plochy do 2 m2,  -0,07600t</t>
  </si>
  <si>
    <t>239179480</t>
  </si>
  <si>
    <t>"B16-1np" 0,9*1,97</t>
  </si>
  <si>
    <t>"B17-1np" 0,8*1,97</t>
  </si>
  <si>
    <t>968072641</t>
  </si>
  <si>
    <t>Vybúranie kovových stien plných, zasklených alebo výkladných,  -0,02500t</t>
  </si>
  <si>
    <t>-718870136</t>
  </si>
  <si>
    <t xml:space="preserve">"B4" </t>
  </si>
  <si>
    <t>5,5*2,8*2</t>
  </si>
  <si>
    <t>968072876p</t>
  </si>
  <si>
    <t>Vybúranie  mreží  -0,00200t</t>
  </si>
  <si>
    <t>-1689637851</t>
  </si>
  <si>
    <t>"B12-1np"</t>
  </si>
  <si>
    <t>2,5*1,2*7+1,9*0,9</t>
  </si>
  <si>
    <t>968081113</t>
  </si>
  <si>
    <t>Vyvesenie plastového okenného krídla do suti plochy nad 1, 5 m2, -0,02000t</t>
  </si>
  <si>
    <t>5417268</t>
  </si>
  <si>
    <t>7+28+28+28</t>
  </si>
  <si>
    <t>968081115</t>
  </si>
  <si>
    <t>Demontáž okien plastových s rámom, 1 bm obvodu - 0,007t</t>
  </si>
  <si>
    <t>-1053545750</t>
  </si>
  <si>
    <t>591913381</t>
  </si>
  <si>
    <t>-33718396</t>
  </si>
  <si>
    <t>11,342*9 'Přepočítané koeficientom množstva</t>
  </si>
  <si>
    <t>-119454364</t>
  </si>
  <si>
    <t>-14195790</t>
  </si>
  <si>
    <t>-17051770</t>
  </si>
  <si>
    <t>764410850</t>
  </si>
  <si>
    <t>Demontáž oplechovania parapetov rš od 100 do 330 mm,  -0,00135t</t>
  </si>
  <si>
    <t>1509956708</t>
  </si>
  <si>
    <t xml:space="preserve">"B9-1np"   2,34*7+1,9 </t>
  </si>
  <si>
    <t>"B9-2np"  1,75*2+2,34*6*2+1,44*2+2,34*6*2+0,86*4+0,66*24</t>
  </si>
  <si>
    <t>"B9-3np"  1,75*2+2,34*6*2+1,44*2+2,34*6*2+0,86*4+0,66*24</t>
  </si>
  <si>
    <t>"B9-4np"  1,75*2+2,34*6*2+1,44*2+2,34*6*2+0,86*4+0,66*24</t>
  </si>
  <si>
    <t>764711115</t>
  </si>
  <si>
    <t>Oplechovanie parapetov z plechu  r.š. 330 mm-K2</t>
  </si>
  <si>
    <t>359043468</t>
  </si>
  <si>
    <t>764711116</t>
  </si>
  <si>
    <t>Oplechovanie parapetov z plechu  r.š. 400 mm-K10</t>
  </si>
  <si>
    <t>-30611191</t>
  </si>
  <si>
    <t>-1088326730</t>
  </si>
  <si>
    <t>766</t>
  </si>
  <si>
    <t>Konštrukcie stolárske</t>
  </si>
  <si>
    <t>766621400</t>
  </si>
  <si>
    <t>Montáž okien plastových s hydroizolačnými ISO páskami (exteriérová a interiérová),na kotvené pracne</t>
  </si>
  <si>
    <t>1665083795</t>
  </si>
  <si>
    <t>283290006100</t>
  </si>
  <si>
    <t xml:space="preserve">Tesniaca fólia CX exteriér, š. 290 mm, dĺ. 30 m, pre tesnenie pripájacej škáry okenného rámu a muriva, polymér, </t>
  </si>
  <si>
    <t>-1147700355</t>
  </si>
  <si>
    <t>283290006200</t>
  </si>
  <si>
    <t xml:space="preserve">Tesniaca fólia CX interiér, š. 70 mm, dĺ. 30 m, pre tesnenie pripájacej škáry okenného rámu a muriva, polymér, </t>
  </si>
  <si>
    <t>398574354</t>
  </si>
  <si>
    <t>611410008300</t>
  </si>
  <si>
    <t>Plastové okno dvojkrídlové OS+O, vxš 900x1900 mm, izolačné trojsklo, 0, 6 komorový profil,</t>
  </si>
  <si>
    <t>1510667696</t>
  </si>
  <si>
    <t>"50"  1</t>
  </si>
  <si>
    <t>6114100083005</t>
  </si>
  <si>
    <t>Plastové okno dvojkrídlové OS+O, vxš 900x2400 mm, izolačné trojsklo, 0, 6 komorový profil,</t>
  </si>
  <si>
    <t>971162221</t>
  </si>
  <si>
    <t>"51"  5</t>
  </si>
  <si>
    <t>"52" 1</t>
  </si>
  <si>
    <t>61141000830056</t>
  </si>
  <si>
    <t>Plastové okno dvojkrídlové OS+O, vxš 900x2400 mm, izolačné trojsklo, 0, 6 komorový profil,-bezpečnostné zasklenie,nepriehľadné sklo</t>
  </si>
  <si>
    <t>-2045408328</t>
  </si>
  <si>
    <t>"51"  1</t>
  </si>
  <si>
    <t>6114100102001</t>
  </si>
  <si>
    <t>Plastové okno dvojkrídlové OS+O, vxš 1800x1500 mm, izolačné trojsklo,  6 komorový profil</t>
  </si>
  <si>
    <t>927659081</t>
  </si>
  <si>
    <t>"53" 12</t>
  </si>
  <si>
    <t>6114100104005</t>
  </si>
  <si>
    <t xml:space="preserve">Plastové okno dvojkrídlové OS+O, vxš 1800x2400 mm, izolačné trojsklo, 6 komorový profil, </t>
  </si>
  <si>
    <t>-1431825090</t>
  </si>
  <si>
    <t>"54" 27+41+4</t>
  </si>
  <si>
    <t>766694143</t>
  </si>
  <si>
    <t>Montáž parapetnej dosky plastovej šírky do 300 mm, dĺžky 1600-2600 mm</t>
  </si>
  <si>
    <t>1537045964</t>
  </si>
  <si>
    <t>1+5+1+1+12+27+41+4</t>
  </si>
  <si>
    <t>611560000800</t>
  </si>
  <si>
    <t>Plastové krytky k vnútorným parapetom plastovým, pár, vo farbe sivá</t>
  </si>
  <si>
    <t>-924232811</t>
  </si>
  <si>
    <t>611560000400</t>
  </si>
  <si>
    <t>Parapetná doska plastová, šírka 270 mm, komôrková vnútorná,  sivá</t>
  </si>
  <si>
    <t>1141183890</t>
  </si>
  <si>
    <t>1*1,9+2,4*5+2,4*1+2,4*1</t>
  </si>
  <si>
    <t>6115600004002</t>
  </si>
  <si>
    <t>Parapetná doska plastová, šírka 290 mm, komôrková vnútorná, sivá</t>
  </si>
  <si>
    <t>2058458154</t>
  </si>
  <si>
    <t>12*1,5+27*2,4+41*2,4+4*2,4</t>
  </si>
  <si>
    <t>766694985</t>
  </si>
  <si>
    <t>Demontáž parapetnej dosky plastovej šírky do 300 mm, dĺžky do 1600 mm, -0,003t</t>
  </si>
  <si>
    <t>778700407</t>
  </si>
  <si>
    <t>"B8-1np" 8</t>
  </si>
  <si>
    <t>"B8-2np" 6*4+2+2</t>
  </si>
  <si>
    <t>"B8-3np" 6*4+2+2</t>
  </si>
  <si>
    <t>"B8-4np" 6*4+2+2</t>
  </si>
  <si>
    <t>998766203</t>
  </si>
  <si>
    <t>Presun hmot pre konštrukcie stolárske v objektoch výšky nad 12 do 24 m</t>
  </si>
  <si>
    <t>-1984922920</t>
  </si>
  <si>
    <t>767641110</t>
  </si>
  <si>
    <t>Montáž kovového dverového krídla otočného jednokrídlového, do existujúcej zárubne, vrátane kovania</t>
  </si>
  <si>
    <t>-1322653448</t>
  </si>
  <si>
    <t>549150000600</t>
  </si>
  <si>
    <t>1300278532</t>
  </si>
  <si>
    <t>553410032100</t>
  </si>
  <si>
    <t>Dvere hliníkové  jednokrídlové otočné 900x2000 mm-L-58</t>
  </si>
  <si>
    <t>-182388301</t>
  </si>
  <si>
    <t>553410032000</t>
  </si>
  <si>
    <t>Dvere hliníkové  jednokrídlové otočné 800x2000 mm-P-59</t>
  </si>
  <si>
    <t>-1189677303</t>
  </si>
  <si>
    <t>767661500</t>
  </si>
  <si>
    <t>Montáž interierovej žalúzie hliníkovej lamelovej štandardnej</t>
  </si>
  <si>
    <t>1915144656</t>
  </si>
  <si>
    <t>0,8*0,9*2+0,8*0,9*2*6+0,6*1,8*2*12+0,9*1,8*2*27</t>
  </si>
  <si>
    <t>611530061300</t>
  </si>
  <si>
    <t>Žalúzie interiérové hliníkové STANDART, lamela šírky 18/25 mm, biela, bez vedenia</t>
  </si>
  <si>
    <t>-600177206</t>
  </si>
  <si>
    <t>611530061500</t>
  </si>
  <si>
    <t>Bočné vedenie pre žalúzie STANDARD, silikónové lanko</t>
  </si>
  <si>
    <t>1436739515</t>
  </si>
  <si>
    <t>2+2*5+2+2*12+2*27</t>
  </si>
  <si>
    <t>767662120</t>
  </si>
  <si>
    <t>Montáž mreží pevných zváraním</t>
  </si>
  <si>
    <t>1388680303</t>
  </si>
  <si>
    <t>2,26*1,1*1+2,65*1,1*6+2,18*1,1*1+5,05*2,69</t>
  </si>
  <si>
    <t>767995104</t>
  </si>
  <si>
    <t>Montáž ostatných atypických kovových stavebných doplnkových konštrukcií nad 20 do 50 kg</t>
  </si>
  <si>
    <t>kg</t>
  </si>
  <si>
    <t>1867524792</t>
  </si>
  <si>
    <t>55310004</t>
  </si>
  <si>
    <t>Oceľová konštrukcia-Z4.1,Z4.2,Z4.3</t>
  </si>
  <si>
    <t>-1068725016</t>
  </si>
  <si>
    <t>43,850+297,32+43,55+43,82</t>
  </si>
  <si>
    <t>767995200</t>
  </si>
  <si>
    <t>Výroba atypického výrobku - mreže</t>
  </si>
  <si>
    <t>5302145</t>
  </si>
  <si>
    <t>43,85+297,32+43,55+43,82</t>
  </si>
  <si>
    <t>-1769868783</t>
  </si>
  <si>
    <t>783</t>
  </si>
  <si>
    <t>Nátery</t>
  </si>
  <si>
    <t>783271001</t>
  </si>
  <si>
    <t>Nátery kov.stav.doplnk.konštr. polyuretánové jednonásobné 2x s emailovaním.- 105μm</t>
  </si>
  <si>
    <t>-62823571</t>
  </si>
  <si>
    <t>"Z4"</t>
  </si>
  <si>
    <t>(43,85+297,32+43,55+43,82)*0,032</t>
  </si>
  <si>
    <t>784</t>
  </si>
  <si>
    <t>Maľby</t>
  </si>
  <si>
    <t>784452371</t>
  </si>
  <si>
    <t>203855254</t>
  </si>
  <si>
    <t>(716,980*0,25)+500,486</t>
  </si>
  <si>
    <t>786</t>
  </si>
  <si>
    <t>Čalúnnické práce</t>
  </si>
  <si>
    <t>53</t>
  </si>
  <si>
    <t>7866122005</t>
  </si>
  <si>
    <t>Montáž sieti proti hmyzu</t>
  </si>
  <si>
    <t>-1085289736</t>
  </si>
  <si>
    <t>0,8*0,9*2+0,8*0,9*6+0,6*1,8*12+0,9*1,8*(41+8)</t>
  </si>
  <si>
    <t>54</t>
  </si>
  <si>
    <t>38925</t>
  </si>
  <si>
    <t xml:space="preserve">Sieťky proti hmyzu </t>
  </si>
  <si>
    <t>1301545386</t>
  </si>
  <si>
    <t>55</t>
  </si>
  <si>
    <t>998786203</t>
  </si>
  <si>
    <t>Presun hmôt pre čalúnnické úpravy v objektoch výšky (hľbky) nad 12 do 24 m</t>
  </si>
  <si>
    <t>-1031836246</t>
  </si>
  <si>
    <t>787</t>
  </si>
  <si>
    <t>Zasklievanie</t>
  </si>
  <si>
    <t>56</t>
  </si>
  <si>
    <t>787100010p</t>
  </si>
  <si>
    <t>Montáž a doddávka presklenej steny s nadsvetlíkom, a dvojkrídl. dverami</t>
  </si>
  <si>
    <t>131260474</t>
  </si>
  <si>
    <t>57</t>
  </si>
  <si>
    <t>998787203</t>
  </si>
  <si>
    <t>Presun hmôt pre zasklievanie v objektoch výšky nad 12 do 24 mm</t>
  </si>
  <si>
    <t>-603172044</t>
  </si>
  <si>
    <t>25-M</t>
  </si>
  <si>
    <t>Povrchová úprava strojov a zariadení</t>
  </si>
  <si>
    <t>58</t>
  </si>
  <si>
    <t>250040132</t>
  </si>
  <si>
    <t>Metalizácia zinkom /Zn/ 100 mikrometrov tr.IV.spotreba kovu 1.07 kg/m2, výška 1,9 - 5 m</t>
  </si>
  <si>
    <t>-1586981983</t>
  </si>
  <si>
    <t>(428,54*0,032)</t>
  </si>
  <si>
    <t>59</t>
  </si>
  <si>
    <t>246280001400</t>
  </si>
  <si>
    <t>Farba  zinková</t>
  </si>
  <si>
    <t>128</t>
  </si>
  <si>
    <t>753159883</t>
  </si>
  <si>
    <t>13,713*1,07 'Přepočítané koeficientom množstva</t>
  </si>
  <si>
    <t>60</t>
  </si>
  <si>
    <t>293228990</t>
  </si>
  <si>
    <t>61</t>
  </si>
  <si>
    <t>PM</t>
  </si>
  <si>
    <t>Podružný materiál</t>
  </si>
  <si>
    <t>2062461179</t>
  </si>
  <si>
    <t>62</t>
  </si>
  <si>
    <t>551901064</t>
  </si>
  <si>
    <t>01.1.1.4 - SO 01.1.1.4  Ostatné práce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</si>
  <si>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</si>
  <si>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</si>
  <si>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</si>
  <si>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</si>
  <si>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</si>
  <si>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8 - Rúrové vedenie</t>
  </si>
  <si>
    <t xml:space="preserve">    711 - Izolácie proti vode a vlhkosti</t>
  </si>
  <si>
    <t xml:space="preserve">    781 - Obklady</t>
  </si>
  <si>
    <t xml:space="preserve">    21-M - Elektromontáže</t>
  </si>
  <si>
    <t>HZS - Hodinové zúčtovacie sadzby</t>
  </si>
  <si>
    <t>Zemné práce</t>
  </si>
  <si>
    <t>112201101</t>
  </si>
  <si>
    <t>Odstránenie pňov na vzdial. 50 m priemeru nad 100 do 300 mm</t>
  </si>
  <si>
    <t>2081742138</t>
  </si>
  <si>
    <t>113106121</t>
  </si>
  <si>
    <t>Rozoberanie dlažby, z betónových alebo kamenin. dlaždíc, dosiek alebo tvaroviek,  -0,13800t</t>
  </si>
  <si>
    <t>-808790772</t>
  </si>
  <si>
    <t xml:space="preserve">"B6" </t>
  </si>
  <si>
    <t>6,7*0,5+11,905*0,5</t>
  </si>
  <si>
    <t>132201101</t>
  </si>
  <si>
    <t>Výkop ryhy do šírky 600 mm v horn.3 do 100 m3</t>
  </si>
  <si>
    <t>m3</t>
  </si>
  <si>
    <t>1285500181</t>
  </si>
  <si>
    <t>20*0,6*(1,375+1,038)/2</t>
  </si>
  <si>
    <t>"7"</t>
  </si>
  <si>
    <t>21,8*1,0*0,6+1,5*1,0*0,6+11*1,0*0,6+20*1*0,6</t>
  </si>
  <si>
    <t>132201109</t>
  </si>
  <si>
    <t>Príplatok k cene za lepivosť pri hĺbení rýh šírky do 600 mm zapažených i nezapažených s urovnaním dna v hornine 3</t>
  </si>
  <si>
    <t>-358422021</t>
  </si>
  <si>
    <t>133211101</t>
  </si>
  <si>
    <t>Hĺbenie šachiet v  hornine tr. 3 súdržných - ručným náradím plocha výkopu do 4 m2</t>
  </si>
  <si>
    <t>1562738556</t>
  </si>
  <si>
    <t>0,3*0,3*1*5</t>
  </si>
  <si>
    <t>133211109</t>
  </si>
  <si>
    <t>Príplatok za lepivosť pri hĺbení šachiet ručným alebo pneumatickým náradím v horninách tr. 3</t>
  </si>
  <si>
    <t>-1276102346</t>
  </si>
  <si>
    <t>162401411</t>
  </si>
  <si>
    <t>Vodorovné premiestnenie konárov stromov nad 100 do 300 mm do 3000 m</t>
  </si>
  <si>
    <t>-1303074530</t>
  </si>
  <si>
    <t>162501102</t>
  </si>
  <si>
    <t>Vodorovné premiestnenie výkopku po spevnenej ceste z horniny tr.1-4, do 100 m3 na vzdialenosť do 3000 m</t>
  </si>
  <si>
    <t>-1616193233</t>
  </si>
  <si>
    <t>14,478-3,75-20*0,6*0,2+0,45</t>
  </si>
  <si>
    <t>21,8*1,0*0,35+1,5*1,0*0,35+11*1,0*0,35+20*1*0,6</t>
  </si>
  <si>
    <t>162501105</t>
  </si>
  <si>
    <t>Vodorovné premiestnenie výkopku po spevnenej ceste z horniny tr.1-4, do 100 m3, príplatok k cene za každých ďalšich a začatých 1000 m</t>
  </si>
  <si>
    <t>1524398217</t>
  </si>
  <si>
    <t>32,783*2 'Přepočítané koeficientom množstva</t>
  </si>
  <si>
    <t>162601411</t>
  </si>
  <si>
    <t>Vodorovné premiestnenie pňov nad 100 do 300 mm do 3000 m</t>
  </si>
  <si>
    <t>-119154915</t>
  </si>
  <si>
    <t>171201201</t>
  </si>
  <si>
    <t>Uloženie sypaniny na skládky do 100 m3</t>
  </si>
  <si>
    <t>1794982357</t>
  </si>
  <si>
    <t>174101001</t>
  </si>
  <si>
    <t>Zásyp sypaninou so zhutnením jám, šachiet, rýh, zárezov alebo okolo objektov do 100 m3</t>
  </si>
  <si>
    <t>304068992</t>
  </si>
  <si>
    <t>20*0,6*(0,675/2)</t>
  </si>
  <si>
    <t>21,8*1,0*0,25+1,5*1,0*0,25+11*1,0*0,25</t>
  </si>
  <si>
    <t>180402111</t>
  </si>
  <si>
    <t>Založenie trávnika parkového výsevom v rovine do 1:5</t>
  </si>
  <si>
    <t>518228412</t>
  </si>
  <si>
    <t>005720001300</t>
  </si>
  <si>
    <t>Osivá tráv - trávové semeno</t>
  </si>
  <si>
    <t>-782638541</t>
  </si>
  <si>
    <t>60*0,0309 'Přepočítané koeficientom množstva</t>
  </si>
  <si>
    <t>181101101</t>
  </si>
  <si>
    <t>Úprava pláne v zárezoch v hornine 1-4 bez zhutnenia</t>
  </si>
  <si>
    <t>-1789039876</t>
  </si>
  <si>
    <t>181101102</t>
  </si>
  <si>
    <t>Úprava pláne v zárezoch v hornine 1-4 so zhutnením</t>
  </si>
  <si>
    <t>-1901055609</t>
  </si>
  <si>
    <t>183204112</t>
  </si>
  <si>
    <t>Výsadba kvetín do pripravovanej pôdy so zaliatím s jednoduchými koreňami trvaliek</t>
  </si>
  <si>
    <t>-1282763983</t>
  </si>
  <si>
    <t>10+5</t>
  </si>
  <si>
    <t>433221</t>
  </si>
  <si>
    <t>Trvalky</t>
  </si>
  <si>
    <t>-690206064</t>
  </si>
  <si>
    <t>0265500001001</t>
  </si>
  <si>
    <t>Okrasná tráva Červenica s Pennisetum</t>
  </si>
  <si>
    <t>-838378463</t>
  </si>
  <si>
    <t>184102110</t>
  </si>
  <si>
    <t>Výsadba dreviny s balom v rovine alebo na svahu do 1:5, priemer balu do 100 mm</t>
  </si>
  <si>
    <t>-1927737609</t>
  </si>
  <si>
    <t>3+4+5</t>
  </si>
  <si>
    <t>026630000700</t>
  </si>
  <si>
    <t>Drevina ihličnatá poliehavá Borievka rozprestretá - Juniperus horizontalis Golden Carpet, široko rozložitá</t>
  </si>
  <si>
    <t>1977173967</t>
  </si>
  <si>
    <t>026520001000</t>
  </si>
  <si>
    <t>Krík listnatý stálozelený Skalník vrbolistý - Cotoneaster salicifolia Parkteppich</t>
  </si>
  <si>
    <t>1052335907</t>
  </si>
  <si>
    <t>026510000200</t>
  </si>
  <si>
    <t>Krík listnatý Dráč Thunbergov - Berberis thunbergii Aurea, v. 15/20, dekoratívny listom</t>
  </si>
  <si>
    <t>1873185763</t>
  </si>
  <si>
    <t>184201111</t>
  </si>
  <si>
    <t>Výsadba stromu do predom vyhĺbenej jamky v rovine alebo na svahu do 1:5 pri výške kmeňa do 1, 8 m</t>
  </si>
  <si>
    <t>1210337853</t>
  </si>
  <si>
    <t>5904584104381</t>
  </si>
  <si>
    <t>Agat biely-robinia pseudocacacia umbraculifera</t>
  </si>
  <si>
    <t>496753520</t>
  </si>
  <si>
    <t>184201112</t>
  </si>
  <si>
    <t>Výsadba stromu do predom vyhĺbenej jamky v rovine alebo na svahu do 1:5, pri výške kmeňa nad 1,8 do 2,5m</t>
  </si>
  <si>
    <t>-1319456544</t>
  </si>
  <si>
    <t>026520000300pp</t>
  </si>
  <si>
    <t>Lipa malolistá 200/250</t>
  </si>
  <si>
    <t>-1167726991</t>
  </si>
  <si>
    <t>Zakladanie</t>
  </si>
  <si>
    <t>211571111</t>
  </si>
  <si>
    <t>Výplň odvodňovacieho rebra alebo trativodu do rýh s úpravou povrchu výplne štrkopieskom</t>
  </si>
  <si>
    <t>-787656251</t>
  </si>
  <si>
    <t>20*(0,15+0,6)/2*0,5</t>
  </si>
  <si>
    <t>211971110</t>
  </si>
  <si>
    <t>Zhotovenie opláštenia výplne z geotextílie, v ryhe alebo v záreze so stenami šikmými o skl. do 1:2,5</t>
  </si>
  <si>
    <t>-1620865586</t>
  </si>
  <si>
    <t>20*(0,15+0,6+0,6+0,5)</t>
  </si>
  <si>
    <t>693110001200</t>
  </si>
  <si>
    <t>527903021</t>
  </si>
  <si>
    <t>37*1,02 'Přepočítané koeficientom množstva</t>
  </si>
  <si>
    <t>212752125</t>
  </si>
  <si>
    <t>Trativody z flexodrenážnych rúr DN 100</t>
  </si>
  <si>
    <t>-1697959182</t>
  </si>
  <si>
    <t>272353121</t>
  </si>
  <si>
    <t>Debnenie kotevného otvoru s prierezom do 0,05 m2, hĺbky do 0,50 m</t>
  </si>
  <si>
    <t>-224117968</t>
  </si>
  <si>
    <t>275313611</t>
  </si>
  <si>
    <t>Betón základových pätiek, prostý tr. C 16/20</t>
  </si>
  <si>
    <t>1586841831</t>
  </si>
  <si>
    <t>0,3*0,3*1*5+0,5*0,5*1*2</t>
  </si>
  <si>
    <t>Zvislé a kompletné konštrukcie</t>
  </si>
  <si>
    <t>311271301</t>
  </si>
  <si>
    <t>-2076034260</t>
  </si>
  <si>
    <t>"15" 0,5*0,2*2,75</t>
  </si>
  <si>
    <t>311361825</t>
  </si>
  <si>
    <t>1256721539</t>
  </si>
  <si>
    <t>0,275*0,01</t>
  </si>
  <si>
    <t>338171221</t>
  </si>
  <si>
    <t>Osadzovanie stĺpika pre ploty s výškou nad 2 m zaliatim cementovou maltou do vynechaných otvorov</t>
  </si>
  <si>
    <t>16117887</t>
  </si>
  <si>
    <t>5531000p</t>
  </si>
  <si>
    <t>Oceľová konštrukcia-Z3 -2-stlpiky</t>
  </si>
  <si>
    <t>-485292964</t>
  </si>
  <si>
    <t>3402382112</t>
  </si>
  <si>
    <t>Obmurovka stlpa s plochou do 1 m2 tehlami pálenými v stenách hr. do 100 mm</t>
  </si>
  <si>
    <t>-1625592584</t>
  </si>
  <si>
    <t>0,22*2,73*2+0,13*2,73</t>
  </si>
  <si>
    <t>Vodorovné konštrukcie</t>
  </si>
  <si>
    <t>451317777</t>
  </si>
  <si>
    <t>Podklad pod dlažbu vodorovne alebo v sklone do 1:5 hr. 50-100mm z bet. tr. C 8/10</t>
  </si>
  <si>
    <t>36550457</t>
  </si>
  <si>
    <t>20*0,6</t>
  </si>
  <si>
    <t>451577877</t>
  </si>
  <si>
    <t>Podklad pod dlažbu v ploche vodorovnej alebo v sklone do 1:5 hr. od 30 do 100 mm zo štrkopiesku</t>
  </si>
  <si>
    <t>-469493929</t>
  </si>
  <si>
    <t>Komunikácie</t>
  </si>
  <si>
    <t>564271111</t>
  </si>
  <si>
    <t>Podklad alebo podsyp zo štrkopiesku s rozprestretím, vlhčením a zhutnením, po zhutnení hr. 250 mm</t>
  </si>
  <si>
    <t>-571505128</t>
  </si>
  <si>
    <t>21,8*1,0+1,5*1,0+11*1,0+20*1</t>
  </si>
  <si>
    <t>"5"</t>
  </si>
  <si>
    <t>1,8*4</t>
  </si>
  <si>
    <t>569711111</t>
  </si>
  <si>
    <t>Spevnenie komun. pre peších s rozpr. a zhutnením, kamenivom drveným hr. 50 mm-dunajský štrk</t>
  </si>
  <si>
    <t>-1206233425</t>
  </si>
  <si>
    <t>1,5*4,39+1,5*3,2+2,245*1,5</t>
  </si>
  <si>
    <t>596811340</t>
  </si>
  <si>
    <t>Kladenie betónovej dlažby komunikacií pre peších do lôžka z cementovej malty, veľ. do 0,25 m2 plochy do 50 m2</t>
  </si>
  <si>
    <t>574600608</t>
  </si>
  <si>
    <t>"m.č.1.01"  8,8</t>
  </si>
  <si>
    <t>592460022000</t>
  </si>
  <si>
    <t>Platňa betónová , rozmer 400x400x38 mm, -prispôsobiť jestvujúcej</t>
  </si>
  <si>
    <t>781453243</t>
  </si>
  <si>
    <t>8,800/0,16</t>
  </si>
  <si>
    <t>55*1,01 'Přepočítané koeficientom množstva</t>
  </si>
  <si>
    <t>596911112</t>
  </si>
  <si>
    <t>Kladenie zámkovej dlažby hr. 6 cm pre peších nad 20 m2 so zriadením lôžka z kameniva hr. 4 cm</t>
  </si>
  <si>
    <t>-468078628</t>
  </si>
  <si>
    <t>592460010600</t>
  </si>
  <si>
    <t>Dlažba betónová zámková, rozmer 200x100x60 mm, sivá</t>
  </si>
  <si>
    <t>-432357996</t>
  </si>
  <si>
    <t>61,5*1,01 'Přepočítané koeficientom množstva</t>
  </si>
  <si>
    <t>611461181</t>
  </si>
  <si>
    <t>Vnútorná omietka stropov štuková, strojné miešanie, ručné nanášanie,, hr. 3 mm</t>
  </si>
  <si>
    <t>-1200680372</t>
  </si>
  <si>
    <t>"1-4np"</t>
  </si>
  <si>
    <t>(345,4-25)+372,5+370,5+367,2</t>
  </si>
  <si>
    <t>1430,6*0,6</t>
  </si>
  <si>
    <t>612401391</t>
  </si>
  <si>
    <t>Omietka jednotlivých malých plôch vnútorných stien akoukoľvek maltou nad 0, 25 do 1 m2</t>
  </si>
  <si>
    <t>356790678</t>
  </si>
  <si>
    <t>"stlp" 1</t>
  </si>
  <si>
    <t>612464222</t>
  </si>
  <si>
    <t>Vnútorná omietka stien tenkovrstvová , silikátová, , škrabaná, hr. 2 mm</t>
  </si>
  <si>
    <t>930308693</t>
  </si>
  <si>
    <t>612465116</t>
  </si>
  <si>
    <t>Príprava vnútorného podkladu stien , Univerzálny základ</t>
  </si>
  <si>
    <t>-1851447463</t>
  </si>
  <si>
    <t>"12-vnút. stena"</t>
  </si>
  <si>
    <t>18*2,74+1,23*2,74*2-0,8*1,97</t>
  </si>
  <si>
    <t>612481119</t>
  </si>
  <si>
    <t>Potiahnutie vnútorných stien sklotextílnou mriežkou s celoplošným prilepením</t>
  </si>
  <si>
    <t>-1170394702</t>
  </si>
  <si>
    <t>"m.č.1.25"</t>
  </si>
  <si>
    <t>18*0,6</t>
  </si>
  <si>
    <t>1459416539</t>
  </si>
  <si>
    <t>"m.č.1.25" 18,000*1,27</t>
  </si>
  <si>
    <t>621462221</t>
  </si>
  <si>
    <t>Vonkajšia omietka podhľadov tenkovrstvová , silikátová, , škrabaná, hr. 1,5 mm</t>
  </si>
  <si>
    <t>1367893426</t>
  </si>
  <si>
    <t xml:space="preserve">Vonkajšia omietka stien mozaiková , ručné miešanie a nanášanie,  Mozaiková omietka </t>
  </si>
  <si>
    <t>1378586693</t>
  </si>
  <si>
    <t>"stlp" 2*(0,22+0,23)*2,73</t>
  </si>
  <si>
    <t>-1248094936</t>
  </si>
  <si>
    <t>Kontaktný zatepľovací systém hr. 200 mm  - minerálne riešenie, skrutkovacie kotvy</t>
  </si>
  <si>
    <t>905069002</t>
  </si>
  <si>
    <t>"m.č.1.25" 18,000*2,5</t>
  </si>
  <si>
    <t>Kontaktný zatepľovací systém vonkajších podhľadov hr. 50 mm - minerálne riešenie, skrutkovacie kotvy</t>
  </si>
  <si>
    <t>-758799465</t>
  </si>
  <si>
    <t>"m.č.1.25" 18,000*1,3</t>
  </si>
  <si>
    <t>625251488p</t>
  </si>
  <si>
    <t>Kontaktný zatepľovací systém vonkajších podhľadov hr. 200 mm  - minerálne riešenie, skrutkovacie kotvy</t>
  </si>
  <si>
    <t>-1505366067</t>
  </si>
  <si>
    <t>"m.č.1.25" 18,000*1,2</t>
  </si>
  <si>
    <t>Rúrové vedenie</t>
  </si>
  <si>
    <t>817264111p</t>
  </si>
  <si>
    <t>Zaustenie do kanalizácie  DN 100</t>
  </si>
  <si>
    <t>-1245498395</t>
  </si>
  <si>
    <t>917762111</t>
  </si>
  <si>
    <t>Osadenie chodník. obrubníka betónového ležatého do lôžka z betónu prosteho tr. C 12/15 s bočnou oporou</t>
  </si>
  <si>
    <t>-1493385817</t>
  </si>
  <si>
    <t>21,2+12+1,5</t>
  </si>
  <si>
    <t>592170001800</t>
  </si>
  <si>
    <t>Obrubník  parkový, lxšxv 1000x50x200 mm, sivá</t>
  </si>
  <si>
    <t>296722043</t>
  </si>
  <si>
    <t>34,7*1,01 'Přepočítané koeficientom množstva</t>
  </si>
  <si>
    <t>935111211</t>
  </si>
  <si>
    <t>Osadenie priekopového žľabu z betónových priekopových tvárnic šírky nad 500 do 800 mm</t>
  </si>
  <si>
    <t>23111145</t>
  </si>
  <si>
    <t>63</t>
  </si>
  <si>
    <t>592270001800</t>
  </si>
  <si>
    <t>Tvárnica priekopová  lxšxv 620x300x154,5(75) mm</t>
  </si>
  <si>
    <t>-22449430</t>
  </si>
  <si>
    <t>20*3,36 'Přepočítané koeficientom množstva</t>
  </si>
  <si>
    <t>936104101p</t>
  </si>
  <si>
    <t>Osadenie a dodávka  kameňov-valúny   DN 400-1000</t>
  </si>
  <si>
    <t>-713320457</t>
  </si>
  <si>
    <t>65</t>
  </si>
  <si>
    <t>-1480389092</t>
  </si>
  <si>
    <t>"1np-4np""</t>
  </si>
  <si>
    <t>(345,4+25)+372,5+370,5+367,2</t>
  </si>
  <si>
    <t>66</t>
  </si>
  <si>
    <t>1572687232</t>
  </si>
  <si>
    <t>67</t>
  </si>
  <si>
    <t>953943121</t>
  </si>
  <si>
    <t>Osadenie drobných kovových predmetov do betónu pred zabetónovaním, hmotnosti do 1 kg/kus (bez dodávky)</t>
  </si>
  <si>
    <t>-566995195</t>
  </si>
  <si>
    <t>18+2</t>
  </si>
  <si>
    <t>68</t>
  </si>
  <si>
    <t>8595057697263</t>
  </si>
  <si>
    <t>Skrutka upevňovacia  - nerez+podložka</t>
  </si>
  <si>
    <t>-469270889</t>
  </si>
  <si>
    <t>69</t>
  </si>
  <si>
    <t>304767</t>
  </si>
  <si>
    <t>Šesťhr. m. M15</t>
  </si>
  <si>
    <t>KS</t>
  </si>
  <si>
    <t>-1666750039</t>
  </si>
  <si>
    <t>70</t>
  </si>
  <si>
    <t>3496638</t>
  </si>
  <si>
    <t>Závitová tyč  M15 500</t>
  </si>
  <si>
    <t>875689646</t>
  </si>
  <si>
    <t>71</t>
  </si>
  <si>
    <t>2101917</t>
  </si>
  <si>
    <t>Chemická kotva</t>
  </si>
  <si>
    <t>156283239</t>
  </si>
  <si>
    <t>72</t>
  </si>
  <si>
    <t>2156328</t>
  </si>
  <si>
    <t>1594662811</t>
  </si>
  <si>
    <t>73</t>
  </si>
  <si>
    <t>2004222</t>
  </si>
  <si>
    <t>-630962037</t>
  </si>
  <si>
    <t>74</t>
  </si>
  <si>
    <t>953943122</t>
  </si>
  <si>
    <t>Osadenie drobných kovových predmetov do betónu pred zabetónovaním, hmotnosti 1-5 kg/kus (bez dodávky)</t>
  </si>
  <si>
    <t>CS CENEKON 2019 01</t>
  </si>
  <si>
    <t>-1919615321</t>
  </si>
  <si>
    <t>75</t>
  </si>
  <si>
    <t>34393</t>
  </si>
  <si>
    <t>Dvierka nerezové  1100x600 s rámom</t>
  </si>
  <si>
    <t>-610628746</t>
  </si>
  <si>
    <t>76</t>
  </si>
  <si>
    <t>953947215</t>
  </si>
  <si>
    <t xml:space="preserve"> zakladacia lišta 203 mm (hliníková)</t>
  </si>
  <si>
    <t>-859939602</t>
  </si>
  <si>
    <t>"m.č.1.25" 18</t>
  </si>
  <si>
    <t>77</t>
  </si>
  <si>
    <t>956951124</t>
  </si>
  <si>
    <t>Dodanie a osadenie drevených latiek vonkajších, prierezu od 30 x 30 do 50 x 50 mm a od 90 do 250 mm2</t>
  </si>
  <si>
    <t>177308193</t>
  </si>
  <si>
    <t>"K11" 21</t>
  </si>
  <si>
    <t>78</t>
  </si>
  <si>
    <t>956955111</t>
  </si>
  <si>
    <t>Okrajová výdreva vnútorná 60/60</t>
  </si>
  <si>
    <t>591144632</t>
  </si>
  <si>
    <t>79</t>
  </si>
  <si>
    <t>961043111</t>
  </si>
  <si>
    <t>Búranie základov alebo vybúranie otvorov plochy nad 4 m2 z betónu prostého alebo preloženého kameňom,  -2,20000t</t>
  </si>
  <si>
    <t>88218661</t>
  </si>
  <si>
    <t>"B7" 0,6*0,6*0,3*2</t>
  </si>
  <si>
    <t>80</t>
  </si>
  <si>
    <t>962032231</t>
  </si>
  <si>
    <t>Búranie muriva alebo vybúranie otvorov plochy nad 4 m2 nadzákladového z tehál pálených, vápenopieskových, cementových na maltu,  -1,90500t</t>
  </si>
  <si>
    <t>-1337615906</t>
  </si>
  <si>
    <t>"B2" 1,775*2,75*0,3</t>
  </si>
  <si>
    <t>81</t>
  </si>
  <si>
    <t>965043441</t>
  </si>
  <si>
    <t>Búranie podkladov pod dlažby, liatych dlažieb a mazanín,betón s poterom,teracom hr.do 150 mm,  plochy nad 4 m2 -2,20000t</t>
  </si>
  <si>
    <t>1319778798</t>
  </si>
  <si>
    <t>"B15"</t>
  </si>
  <si>
    <t>20,6*1*0,15+14,3*1*0,15</t>
  </si>
  <si>
    <t>82</t>
  </si>
  <si>
    <t>965081812</t>
  </si>
  <si>
    <t>Búranie dlažieb, z kamen., cement., terazzových, čadičových alebo keramických, hr. nad 10 mm,  -0,06500t</t>
  </si>
  <si>
    <t>1231601243</t>
  </si>
  <si>
    <t>"B5" 5,5*1,6</t>
  </si>
  <si>
    <t>83</t>
  </si>
  <si>
    <t>975043111</t>
  </si>
  <si>
    <t>Jednoradové podchytenie stropov pre osadenie nosníkov do v. 3,50 m a jeho zaťaženia do 750 kg/m</t>
  </si>
  <si>
    <t>-955999490</t>
  </si>
  <si>
    <t>84</t>
  </si>
  <si>
    <t>1347118053</t>
  </si>
  <si>
    <t>85</t>
  </si>
  <si>
    <t>1232473311</t>
  </si>
  <si>
    <t>17,479*9 'Přepočítané koeficientom množstva</t>
  </si>
  <si>
    <t>86</t>
  </si>
  <si>
    <t>48809149</t>
  </si>
  <si>
    <t>87</t>
  </si>
  <si>
    <t>-1035044117</t>
  </si>
  <si>
    <t>88</t>
  </si>
  <si>
    <t>-1491143757</t>
  </si>
  <si>
    <t>711</t>
  </si>
  <si>
    <t>Izolácie proti vode a vlhkosti</t>
  </si>
  <si>
    <t>89</t>
  </si>
  <si>
    <t>711471057</t>
  </si>
  <si>
    <t>Zhotovenie izolácie proti tlakovej vode nopovou fóloiu položenou voľne na ploche vodorovnej</t>
  </si>
  <si>
    <t>1244777621</t>
  </si>
  <si>
    <t>90</t>
  </si>
  <si>
    <t>283230002700</t>
  </si>
  <si>
    <t>133416782</t>
  </si>
  <si>
    <t>12*1,15 'Přepočítané koeficientom množstva</t>
  </si>
  <si>
    <t>91</t>
  </si>
  <si>
    <t>711472056</t>
  </si>
  <si>
    <t>Zhotovenie izolácie proti tlakovej vode nopovou fóloiu položenou voľne na ploche zvislej</t>
  </si>
  <si>
    <t>820841324</t>
  </si>
  <si>
    <t>21,8*0,80+1,5*0,80+11*0,80+20*0,8</t>
  </si>
  <si>
    <t>92</t>
  </si>
  <si>
    <t>467183162</t>
  </si>
  <si>
    <t>43,44*1,2 'Přepočítané koeficientom množstva</t>
  </si>
  <si>
    <t>93</t>
  </si>
  <si>
    <t>998711203</t>
  </si>
  <si>
    <t>Presun hmôt pre izoláciu proti vode v objektoch výšky nad 12 do 60 m</t>
  </si>
  <si>
    <t>-35463193</t>
  </si>
  <si>
    <t>94</t>
  </si>
  <si>
    <t>712991030</t>
  </si>
  <si>
    <t>Montáž podkladnej konštrukcie z OSB dosiek na atike šírky 311 - 410 mm pod klampiarske konštrukcie</t>
  </si>
  <si>
    <t>1501920716</t>
  </si>
  <si>
    <t>"K6" 7</t>
  </si>
  <si>
    <t>"K13" 9</t>
  </si>
  <si>
    <t>95</t>
  </si>
  <si>
    <t>1620068676</t>
  </si>
  <si>
    <t>96</t>
  </si>
  <si>
    <t>607260000300</t>
  </si>
  <si>
    <t>-1693540908</t>
  </si>
  <si>
    <t>7*0,21+9*0,8</t>
  </si>
  <si>
    <t>97</t>
  </si>
  <si>
    <t>788841372</t>
  </si>
  <si>
    <t>98</t>
  </si>
  <si>
    <t>713000014</t>
  </si>
  <si>
    <t>Odstránenie tepelnej izolácie stropov uchytené pribitím, kotvením z vláknitých materiálov hr. do 10 cm -0,00492t</t>
  </si>
  <si>
    <t>321273667</t>
  </si>
  <si>
    <t>"B13"25,000</t>
  </si>
  <si>
    <t>713112125</t>
  </si>
  <si>
    <t>Montáž tepelnej izolácie stropov rovných polystyrénom, spodkom prilepením</t>
  </si>
  <si>
    <t>-381098564</t>
  </si>
  <si>
    <t>"rám OK" 1,55*0,22+1,55*0,14*2</t>
  </si>
  <si>
    <t>100</t>
  </si>
  <si>
    <t>283750001800</t>
  </si>
  <si>
    <t>1713669732</t>
  </si>
  <si>
    <t>0,775*1,02 'Přepočítané koeficientom množstva</t>
  </si>
  <si>
    <t>101</t>
  </si>
  <si>
    <t>38510591</t>
  </si>
  <si>
    <t>"stlp" 2*(0,22+0,13)*2,73</t>
  </si>
  <si>
    <t>102</t>
  </si>
  <si>
    <t>283750002600</t>
  </si>
  <si>
    <t>1337009784</t>
  </si>
  <si>
    <t>10,8*1,02 'Přepočítané koeficientom množstva</t>
  </si>
  <si>
    <t>103</t>
  </si>
  <si>
    <t>-2124916151</t>
  </si>
  <si>
    <t>1,911*1,02 'Přepočítané koeficientom množstva</t>
  </si>
  <si>
    <t>104</t>
  </si>
  <si>
    <t>713142141</t>
  </si>
  <si>
    <t>Montáž tepelnej izolácie striech plochých do 10° polystyrénom, jednovrstvová do lepidla</t>
  </si>
  <si>
    <t>1268324290</t>
  </si>
  <si>
    <t>"m.č.1.25" 18*0,16</t>
  </si>
  <si>
    <t>105</t>
  </si>
  <si>
    <t>283750001300</t>
  </si>
  <si>
    <t>-1334671424</t>
  </si>
  <si>
    <t>2,88*1,02 'Přepočítané koeficientom množstva</t>
  </si>
  <si>
    <t>106</t>
  </si>
  <si>
    <t>713191221</t>
  </si>
  <si>
    <t>Izolácie tepelné obloženie stien páskami do výšky 100 mm-komprimačná tesniaca páska</t>
  </si>
  <si>
    <t>1321061487</t>
  </si>
  <si>
    <t>"m.č.1.25" 2*18</t>
  </si>
  <si>
    <t>107</t>
  </si>
  <si>
    <t>-17087378</t>
  </si>
  <si>
    <t>108</t>
  </si>
  <si>
    <t>212794817</t>
  </si>
  <si>
    <t>"m.č.1.25" 18*1,2</t>
  </si>
  <si>
    <t>109</t>
  </si>
  <si>
    <t>762431305</t>
  </si>
  <si>
    <t>Obloženie stien z dosiek OSB skrutkovaných na zraz hr. dosky 22 mm</t>
  </si>
  <si>
    <t>425289092</t>
  </si>
  <si>
    <t>"8" 8,424</t>
  </si>
  <si>
    <t>110</t>
  </si>
  <si>
    <t>2037831633</t>
  </si>
  <si>
    <t>21,6+10,8</t>
  </si>
  <si>
    <t>111</t>
  </si>
  <si>
    <t>-2045135767</t>
  </si>
  <si>
    <t>112</t>
  </si>
  <si>
    <t>763126611</t>
  </si>
  <si>
    <t>Predsadená SDK stena Rigips hr. 62.5 mm, opláštená doskou RF 12.5 mm s tep. izoláciou, spriahnutá na oceľ. konštrukcií R-CD</t>
  </si>
  <si>
    <t>-1812319594</t>
  </si>
  <si>
    <t>"8"</t>
  </si>
  <si>
    <t>2,34*1,2*3</t>
  </si>
  <si>
    <t>113</t>
  </si>
  <si>
    <t>1675207761</t>
  </si>
  <si>
    <t>114</t>
  </si>
  <si>
    <t>197010968</t>
  </si>
  <si>
    <t>115</t>
  </si>
  <si>
    <t>998763403</t>
  </si>
  <si>
    <t>Presun hmôt pre sádrokartónové konštrukcie v stavbách(objektoch )výšky od 7 do 24 m</t>
  </si>
  <si>
    <t>-993447029</t>
  </si>
  <si>
    <t>116</t>
  </si>
  <si>
    <t>-1014188584</t>
  </si>
  <si>
    <t>"B14" 19,73+6+2,5</t>
  </si>
  <si>
    <t>117</t>
  </si>
  <si>
    <t>764454801</t>
  </si>
  <si>
    <t>Demontáž odpadových rúr kruhových, s priemerom 75 a 100 mm,  -0,00226t</t>
  </si>
  <si>
    <t>1762749810</t>
  </si>
  <si>
    <t>"B23" 4</t>
  </si>
  <si>
    <t>118</t>
  </si>
  <si>
    <t>764731114</t>
  </si>
  <si>
    <t>Oplechovanie múrov, atík, nadmuroviek z plechov  rš. 400 mm</t>
  </si>
  <si>
    <t>-1133486764</t>
  </si>
  <si>
    <t>119</t>
  </si>
  <si>
    <t>Montáž oplechovania múrov, atík, nadmuroviek z plechov  nad rš. 330 mm-K13</t>
  </si>
  <si>
    <t>1301354868</t>
  </si>
  <si>
    <t>120</t>
  </si>
  <si>
    <t>-848447273</t>
  </si>
  <si>
    <t>9*0,85</t>
  </si>
  <si>
    <t>121</t>
  </si>
  <si>
    <t>764751111</t>
  </si>
  <si>
    <t>Odpadová rúra kruhová D 87 mm -K3</t>
  </si>
  <si>
    <t>-2077841689</t>
  </si>
  <si>
    <t>122</t>
  </si>
  <si>
    <t>764751171</t>
  </si>
  <si>
    <t>Zachytávač nečistôt-kotlík 200/200-K3</t>
  </si>
  <si>
    <t>1944587143</t>
  </si>
  <si>
    <t>123</t>
  </si>
  <si>
    <t>764753001</t>
  </si>
  <si>
    <t>Odpadová rúra kruhová D 100 mm Lindab Standard-K8</t>
  </si>
  <si>
    <t>-1933174460</t>
  </si>
  <si>
    <t>124</t>
  </si>
  <si>
    <t>764761111</t>
  </si>
  <si>
    <t xml:space="preserve">Žľab pododkvapový štvorcový  vrátane čela, hákov, rohov, kútov </t>
  </si>
  <si>
    <t>-1503948445</t>
  </si>
  <si>
    <t>"K7" 7,1</t>
  </si>
  <si>
    <t>"K14" 2,5</t>
  </si>
  <si>
    <t>125</t>
  </si>
  <si>
    <t>764761235</t>
  </si>
  <si>
    <t>Žľabový kotlík k štvorhranným žľabom rozmer 136 mm -K8</t>
  </si>
  <si>
    <t>-981041529</t>
  </si>
  <si>
    <t>126</t>
  </si>
  <si>
    <t>764762112</t>
  </si>
  <si>
    <t>Montáž hákov k pododkvapovým žľabom</t>
  </si>
  <si>
    <t>-872514001</t>
  </si>
  <si>
    <t>127</t>
  </si>
  <si>
    <t>553440003300</t>
  </si>
  <si>
    <t>-1588005382</t>
  </si>
  <si>
    <t>2072378514</t>
  </si>
  <si>
    <t>129</t>
  </si>
  <si>
    <t>767581802</t>
  </si>
  <si>
    <t>Demontáž podhľadov lamiel,  -0,00400t</t>
  </si>
  <si>
    <t>-932828962</t>
  </si>
  <si>
    <t>"B13"25</t>
  </si>
  <si>
    <t>130</t>
  </si>
  <si>
    <t>767584702p</t>
  </si>
  <si>
    <t>Montáž podhľadov ostatných z polykarbonátov</t>
  </si>
  <si>
    <t>-1768485920</t>
  </si>
  <si>
    <t>"Z2" 6,805*1,45</t>
  </si>
  <si>
    <t>131</t>
  </si>
  <si>
    <t>283170000900</t>
  </si>
  <si>
    <t>Doska komôrková z polykarbonátu , šxlxhr 2100x6000x10 mm, počet stien 2, farba číra</t>
  </si>
  <si>
    <t>685324862</t>
  </si>
  <si>
    <t>132</t>
  </si>
  <si>
    <t>767590110</t>
  </si>
  <si>
    <t>Montáž podlahových konštrukcií podlahových roštov zváraním</t>
  </si>
  <si>
    <t>864794647</t>
  </si>
  <si>
    <t>133</t>
  </si>
  <si>
    <t>194210003700p</t>
  </si>
  <si>
    <t>Plech ryhovaný  hliníkový,</t>
  </si>
  <si>
    <t>1229732542</t>
  </si>
  <si>
    <t>134</t>
  </si>
  <si>
    <t>767658125</t>
  </si>
  <si>
    <t>Montáž vrát sekčných - elektrického stropného pohonu</t>
  </si>
  <si>
    <t>1059666761</t>
  </si>
  <si>
    <t>135</t>
  </si>
  <si>
    <t>359210002300</t>
  </si>
  <si>
    <t xml:space="preserve">Elektrický pohon na posuvnú bránu </t>
  </si>
  <si>
    <t>súb.</t>
  </si>
  <si>
    <t>1037470243</t>
  </si>
  <si>
    <t>136</t>
  </si>
  <si>
    <t>767914830</t>
  </si>
  <si>
    <t>Demontáž oplotenia rámového na oceľové stĺpiky, výšky nad 1 do 2 m,  -0,00900t</t>
  </si>
  <si>
    <t>2139137844</t>
  </si>
  <si>
    <t>"B24" 6,275+2,3-1</t>
  </si>
  <si>
    <t>137</t>
  </si>
  <si>
    <t>767915130</t>
  </si>
  <si>
    <t>Montáž oplotenia priebežného z profilovej ocele s hmotnosťou 1 m oplotenia do 50 kg</t>
  </si>
  <si>
    <t>345247701</t>
  </si>
  <si>
    <t>2,05+1,2+3,45+1,345</t>
  </si>
  <si>
    <t>138</t>
  </si>
  <si>
    <t>55310006</t>
  </si>
  <si>
    <t>Oceľová konštrukcia-Z3-1,3</t>
  </si>
  <si>
    <t>-1290273840</t>
  </si>
  <si>
    <t>170,2+139,9</t>
  </si>
  <si>
    <t>139</t>
  </si>
  <si>
    <t>767920210</t>
  </si>
  <si>
    <t>Montáž vrát a vrátok k oploteniu osadzovaných na stĺpiky oceľové, s plochou jednotlivo do 2 m2</t>
  </si>
  <si>
    <t>-1308868102</t>
  </si>
  <si>
    <t>140</t>
  </si>
  <si>
    <t>767920240</t>
  </si>
  <si>
    <t>Montáž vrát a vrátok k oploteniu osadzovaných na stĺpiky oceľové, s plochou jednotlivo nad 6 do 8 m2</t>
  </si>
  <si>
    <t>176554676</t>
  </si>
  <si>
    <t>141</t>
  </si>
  <si>
    <t>767920810</t>
  </si>
  <si>
    <t>Demontáž vrát a vrátok na oplotenie s plochou jednotlivo do 2m2,  -0,19200t</t>
  </si>
  <si>
    <t>-422976469</t>
  </si>
  <si>
    <t>"B24" 1</t>
  </si>
  <si>
    <t>142</t>
  </si>
  <si>
    <t>767920840</t>
  </si>
  <si>
    <t>Demontáž vrát a vrátok na oplotenie s plochou jednotlivo nad 6 do 10 m2,  -0,28500t</t>
  </si>
  <si>
    <t>-1892740137</t>
  </si>
  <si>
    <t>143</t>
  </si>
  <si>
    <t>767995106</t>
  </si>
  <si>
    <t>Montáž ostatných atypických kovových stavebných doplnkových konštrukcií nad 100 do 250 kg</t>
  </si>
  <si>
    <t>1562215991</t>
  </si>
  <si>
    <t>144</t>
  </si>
  <si>
    <t>55310002</t>
  </si>
  <si>
    <t>Oceľová konštrukcia-Z2</t>
  </si>
  <si>
    <t>1762732176</t>
  </si>
  <si>
    <t>145</t>
  </si>
  <si>
    <t>767995107</t>
  </si>
  <si>
    <t>Montáž ostatných atypických kovových stavebných doplnkových konštrukcií nad 250 do 500 kg</t>
  </si>
  <si>
    <t>1057567487</t>
  </si>
  <si>
    <t>146</t>
  </si>
  <si>
    <t>5531000pp</t>
  </si>
  <si>
    <t>Oceľová konštrukcia-ocelový rám</t>
  </si>
  <si>
    <t>143916514</t>
  </si>
  <si>
    <t>147</t>
  </si>
  <si>
    <t>767995108</t>
  </si>
  <si>
    <t>Montáž ostatných atypických kovových stavebných doplnkových konštrukcií nad 500 kg</t>
  </si>
  <si>
    <t>839834465</t>
  </si>
  <si>
    <t>148</t>
  </si>
  <si>
    <t>5531000</t>
  </si>
  <si>
    <t>Oceľová konštrukcia-Z1</t>
  </si>
  <si>
    <t>-762740756</t>
  </si>
  <si>
    <t>149</t>
  </si>
  <si>
    <t>767995380</t>
  </si>
  <si>
    <t>Výroba doplnku stavebného atypického o hmotnosti od 20,01 do 300 kg stupňa zložitosti 1-Z3</t>
  </si>
  <si>
    <t>-260099714</t>
  </si>
  <si>
    <t>150</t>
  </si>
  <si>
    <t>-162069970</t>
  </si>
  <si>
    <t>781</t>
  </si>
  <si>
    <t>Obklady</t>
  </si>
  <si>
    <t>151</t>
  </si>
  <si>
    <t>7817320302</t>
  </si>
  <si>
    <t xml:space="preserve">Montáž obkladov vonk. stien z obkladačiek  kladených do malty, škár. biel. cem, </t>
  </si>
  <si>
    <t>-632774002</t>
  </si>
  <si>
    <t>"3"</t>
  </si>
  <si>
    <t>1,7*2,74+0,5*2,74*2</t>
  </si>
  <si>
    <t>152</t>
  </si>
  <si>
    <t>597740001000</t>
  </si>
  <si>
    <t>Dlaždice keramické s gres lxv 300x300 mm</t>
  </si>
  <si>
    <t>-729942952</t>
  </si>
  <si>
    <t>7,398*59,16 'Přepočítané koeficientom množstva</t>
  </si>
  <si>
    <t>153</t>
  </si>
  <si>
    <t>998781203</t>
  </si>
  <si>
    <t>Presun hmôt pre obklady keramické v objektoch výšky nad 12 do 24 m</t>
  </si>
  <si>
    <t>1898062143</t>
  </si>
  <si>
    <t>154</t>
  </si>
  <si>
    <t>783201812</t>
  </si>
  <si>
    <t>Odstránenie starých náterov z kovových stavebných doplnkových konštrukcií oceľovou kefou</t>
  </si>
  <si>
    <t>1784552977</t>
  </si>
  <si>
    <t>"RIS a HUP" 2*2</t>
  </si>
  <si>
    <t>155</t>
  </si>
  <si>
    <t>783222100</t>
  </si>
  <si>
    <t>Nátery kov.stav.doplnk.konštr. syntetické farby šedej na vzduchu schnúce dvojnásobné - 70µm</t>
  </si>
  <si>
    <t>1536007152</t>
  </si>
  <si>
    <t>156</t>
  </si>
  <si>
    <t>783226100</t>
  </si>
  <si>
    <t>Nátery kov.stav.doplnk.konštr. syntetické na vzduchu schnúce základný - 35µm</t>
  </si>
  <si>
    <t>1189690059</t>
  </si>
  <si>
    <t>"Z1"   1367,6*0,032</t>
  </si>
  <si>
    <t>"rám" 265*0,032</t>
  </si>
  <si>
    <t>157</t>
  </si>
  <si>
    <t>844112152</t>
  </si>
  <si>
    <t>"Z3"</t>
  </si>
  <si>
    <t>555,9*0,032</t>
  </si>
  <si>
    <t>158</t>
  </si>
  <si>
    <t>783902811</t>
  </si>
  <si>
    <t>Ostatné práce odstránenie starých náterov odstraňovačom náterov s umytím</t>
  </si>
  <si>
    <t>179789071</t>
  </si>
  <si>
    <t>159</t>
  </si>
  <si>
    <t>783903812</t>
  </si>
  <si>
    <t>Ostatné práce odmastenie chemickými saponátmi-svetelný button</t>
  </si>
  <si>
    <t>1387421778</t>
  </si>
  <si>
    <t>160</t>
  </si>
  <si>
    <t>-1505862725</t>
  </si>
  <si>
    <t>21-M</t>
  </si>
  <si>
    <t>Elektromontáže</t>
  </si>
  <si>
    <t>161</t>
  </si>
  <si>
    <t>210962067</t>
  </si>
  <si>
    <t>Demontáž stožiara oceľového</t>
  </si>
  <si>
    <t>-1987013356</t>
  </si>
  <si>
    <t>162</t>
  </si>
  <si>
    <t>932799660</t>
  </si>
  <si>
    <t>163</t>
  </si>
  <si>
    <t>945183554</t>
  </si>
  <si>
    <t>164</t>
  </si>
  <si>
    <t>2200102012</t>
  </si>
  <si>
    <t>Montáž-Stoziar dĺžky 4 m bez výstroje a zemných prác-úplne zhotovenie na rovine-VL</t>
  </si>
  <si>
    <t>-653284170</t>
  </si>
  <si>
    <t>165</t>
  </si>
  <si>
    <t>316740001200pp</t>
  </si>
  <si>
    <t>Stožiar hliníkový dn 100  rúrkový, výška 4,0 m</t>
  </si>
  <si>
    <t>-663400100</t>
  </si>
  <si>
    <t>166</t>
  </si>
  <si>
    <t>-45329601</t>
  </si>
  <si>
    <t>167</t>
  </si>
  <si>
    <t>577014995</t>
  </si>
  <si>
    <t>168</t>
  </si>
  <si>
    <t>936760419</t>
  </si>
  <si>
    <t>169</t>
  </si>
  <si>
    <t>-206343003</t>
  </si>
  <si>
    <t>137,1*0,032+(555,9*0,032)</t>
  </si>
  <si>
    <t>170</t>
  </si>
  <si>
    <t>48506764</t>
  </si>
  <si>
    <t>22,176*1,07 'Přepočítané koeficientom množstva</t>
  </si>
  <si>
    <t>171</t>
  </si>
  <si>
    <t>259732538</t>
  </si>
  <si>
    <t>172</t>
  </si>
  <si>
    <t>1861629493</t>
  </si>
  <si>
    <t>173</t>
  </si>
  <si>
    <t>1575856146</t>
  </si>
  <si>
    <t>HZS</t>
  </si>
  <si>
    <t>Hodinové zúčtovacie sadzby</t>
  </si>
  <si>
    <t>174</t>
  </si>
  <si>
    <t>HZS000211</t>
  </si>
  <si>
    <t>Stavebno montážne práce -demontáž a spätná montáž svetelného buttonu-repasácia</t>
  </si>
  <si>
    <t>hod</t>
  </si>
  <si>
    <t>512</t>
  </si>
  <si>
    <t>641132315</t>
  </si>
  <si>
    <t>01.1.4 - SO 01.1.4 Zdravotná inštalácia</t>
  </si>
  <si>
    <t xml:space="preserve">    722 - Zdravotechnika - vnútorný vodovod</t>
  </si>
  <si>
    <t xml:space="preserve">    725 - Zdravotechnika - zariaďovacie predmety</t>
  </si>
  <si>
    <t>130301001</t>
  </si>
  <si>
    <t>Výkop jamy a ryhy v obmedzenom priestore horn. tr.4 ručne</t>
  </si>
  <si>
    <t>175101102</t>
  </si>
  <si>
    <t>Obsyp potrubia sypaninou z vhodných hornín 1 až 4 s prehodením sypaniny</t>
  </si>
  <si>
    <t>451573111</t>
  </si>
  <si>
    <t>Lôžko pod potrubie, stoky a drobné objekty, v otvorenom výkope z piesku a štrkopiesku do 63 mm</t>
  </si>
  <si>
    <t>572943112</t>
  </si>
  <si>
    <t>Vyspravenie krytu vozovky po prekopoch inžinierskych sietí do 15 m2 liatym asfaltom MA hr. nad 40 do 60 mm</t>
  </si>
  <si>
    <t>871274002</t>
  </si>
  <si>
    <t>Montáž kanalizačného PP potrubia hladkého plnostenného SN 10 DN 125</t>
  </si>
  <si>
    <t>286140000800</t>
  </si>
  <si>
    <t xml:space="preserve">2,5 * 0,2   </t>
  </si>
  <si>
    <t>919735114</t>
  </si>
  <si>
    <t>Rezanie existujúceho asfaltového krytu alebo podkladu hĺbky nad 150 do 200 mm</t>
  </si>
  <si>
    <t>979082219</t>
  </si>
  <si>
    <t>Príplatok k cene za každý ďalší aj začatý 1 km nad 1 km pre vodorovnú dopravu sutiny</t>
  </si>
  <si>
    <t>713482302</t>
  </si>
  <si>
    <t>283310008000</t>
  </si>
  <si>
    <t xml:space="preserve">5 * 1,02   </t>
  </si>
  <si>
    <t>713482303</t>
  </si>
  <si>
    <t>283310008100</t>
  </si>
  <si>
    <t xml:space="preserve">10 * 1,02   </t>
  </si>
  <si>
    <t>998713202</t>
  </si>
  <si>
    <t>Presun hmôt pre izolácie tepelné v objektoch výšky nad 6 m do 12 m</t>
  </si>
  <si>
    <t>721172109</t>
  </si>
  <si>
    <t>Potrubie z PVC - U odpadové zvislé hrdlové D 110x2, 2</t>
  </si>
  <si>
    <t>721172111</t>
  </si>
  <si>
    <t>Potrubie z PVC - U odpadové zvislé hrdlové D 140x2, 8</t>
  </si>
  <si>
    <t>721210822</t>
  </si>
  <si>
    <t>Demontáž strešného vtoku DN 100,  -0,01705t</t>
  </si>
  <si>
    <t>286630035700</t>
  </si>
  <si>
    <t>721230059</t>
  </si>
  <si>
    <t>Montáž strešného vtoku "izolovaného boxu" pre asfaltové izolácie DN 125</t>
  </si>
  <si>
    <t>286630019800</t>
  </si>
  <si>
    <t>721242125</t>
  </si>
  <si>
    <t>Lapač strešných splavenín plastový univerzálny bočný 300x155/110</t>
  </si>
  <si>
    <t>721274103</t>
  </si>
  <si>
    <t>Ventilačné hlavice strešná - plastové DN 100 HUL 810</t>
  </si>
  <si>
    <t>721290822</t>
  </si>
  <si>
    <t>Vnútrostav. premiestnenie vybúraných hmôt vnútor. kanal. vodorovne do 100 m z budov vysokých do 12 m</t>
  </si>
  <si>
    <t>998721202</t>
  </si>
  <si>
    <t>Presun hmôt pre vnútornú kanalizáciu v objektoch výšky nad 6 do 12 m</t>
  </si>
  <si>
    <t>722</t>
  </si>
  <si>
    <t>Zdravotechnika - vnútorný vodovod</t>
  </si>
  <si>
    <t>722171132</t>
  </si>
  <si>
    <t>Potrubie z plastických rúr PeX D20/2,0 lisovaním</t>
  </si>
  <si>
    <t>722171133</t>
  </si>
  <si>
    <t>Potrubie z plastických rúr PeX D26/3,0 lisovaním</t>
  </si>
  <si>
    <t>722221010</t>
  </si>
  <si>
    <t>Montáž guľového kohúta závitového priameho pre vodu G 1/2</t>
  </si>
  <si>
    <t>551110013700</t>
  </si>
  <si>
    <t>722221015</t>
  </si>
  <si>
    <t>Montáž guľového kohúta závitového priameho pre vodu G 3/4</t>
  </si>
  <si>
    <t>551110013800</t>
  </si>
  <si>
    <t>722221175</t>
  </si>
  <si>
    <t>Montáž poistného ventilu závitového pre vodu G 3/4</t>
  </si>
  <si>
    <t>551210021600</t>
  </si>
  <si>
    <t>722221270</t>
  </si>
  <si>
    <t>Montáž spätného ventilu závitového G 3/4</t>
  </si>
  <si>
    <t>551110016600</t>
  </si>
  <si>
    <t>722221365</t>
  </si>
  <si>
    <t>Montáž vodovodného filtra závitového G 3/4</t>
  </si>
  <si>
    <t>422010003000</t>
  </si>
  <si>
    <t>998722202</t>
  </si>
  <si>
    <t>Presun hmôt pre vnútorný vodovod v objektoch výšky nad 6 do 12 m</t>
  </si>
  <si>
    <t>725</t>
  </si>
  <si>
    <t>Zdravotechnika - zariaďovacie predmety</t>
  </si>
  <si>
    <t>725530811</t>
  </si>
  <si>
    <t>Demontáž elektrického zásobníkového ohrievača vody prepadového do 12 l,  -0,01750t</t>
  </si>
  <si>
    <t>hod.</t>
  </si>
  <si>
    <t>725530823</t>
  </si>
  <si>
    <t>Demontáž elektrického zásobníkového ohrievača vody tlakového od 50 l do 200 l,  -0,15500t</t>
  </si>
  <si>
    <t>725539103</t>
  </si>
  <si>
    <t>Montáž elektrického zásobníka akumulačného stojatého do 125 L</t>
  </si>
  <si>
    <t>541320005600</t>
  </si>
  <si>
    <t>725539161</t>
  </si>
  <si>
    <t>Montáž elektrického zásobníka malolitrážneho prepadového do 10 L</t>
  </si>
  <si>
    <t>541310000300</t>
  </si>
  <si>
    <t>725829201</t>
  </si>
  <si>
    <t>Montáž batérie umývadlovej a drezovej nástennej pákovej, alebo klasickej</t>
  </si>
  <si>
    <t>551450000200</t>
  </si>
  <si>
    <t>998725202</t>
  </si>
  <si>
    <t>Presun hmôt pre zariaďovacie predmety v objektoch výšky nad 6 do 12 m</t>
  </si>
  <si>
    <t>01,1.6 - SO 01.1.6 Vzduchotechnika</t>
  </si>
  <si>
    <t>769 - Montáže vzduchotechnických zariadení</t>
  </si>
  <si>
    <t>Pol1</t>
  </si>
  <si>
    <t>Pol2</t>
  </si>
  <si>
    <t>Pol3</t>
  </si>
  <si>
    <t>Izolované medené potrubie dvojica 12/6 s kom.káblom</t>
  </si>
  <si>
    <t>bm</t>
  </si>
  <si>
    <t>Pol4</t>
  </si>
  <si>
    <t>Odvod kondenzu</t>
  </si>
  <si>
    <t>nh</t>
  </si>
  <si>
    <t>Pol5</t>
  </si>
  <si>
    <t>Demontáž pôvodnej klimatizácie</t>
  </si>
  <si>
    <t>Pol6</t>
  </si>
  <si>
    <t>Závesný, kotviaci a spojovací materiál CHL</t>
  </si>
  <si>
    <t>Pol7</t>
  </si>
  <si>
    <t>Montáž a doprava ostatné, spustenie, zaregulovanie CHL</t>
  </si>
  <si>
    <t>Úroveň 5:</t>
  </si>
  <si>
    <t>01.1.7.1 - SO 01.1.7.1 -1NP+2NP+3NP+4NP – elektroinštalácia</t>
  </si>
  <si>
    <t>974031121</t>
  </si>
  <si>
    <t>Vysekanie rýh v akomkoľvek murive tehlovom na akúkoľvek maltu do hĺbky 30 mm a š. do 30 mm,  -0,00200 t</t>
  </si>
  <si>
    <t>-1234900095</t>
  </si>
  <si>
    <t>971033241</t>
  </si>
  <si>
    <t>Vybúranie otvoru v murive tehl. plochy do 0,0225 m2 hr. do 300 mm,  -0,00800t</t>
  </si>
  <si>
    <t>-709318825</t>
  </si>
  <si>
    <t>9710332411</t>
  </si>
  <si>
    <t>-93263677</t>
  </si>
  <si>
    <t>9710336916</t>
  </si>
  <si>
    <t>Hrubé murárske vyspravovacie práce s materiálom</t>
  </si>
  <si>
    <t>1675126233</t>
  </si>
  <si>
    <t>210020301</t>
  </si>
  <si>
    <t>Montáž žľabu 20x40</t>
  </si>
  <si>
    <t>-391838268</t>
  </si>
  <si>
    <t>210020502</t>
  </si>
  <si>
    <t>Káblový žľab 150/50, vrátane kolien a T kusov</t>
  </si>
  <si>
    <t>-1419307439</t>
  </si>
  <si>
    <t>345750001500</t>
  </si>
  <si>
    <t>PVC žľab 20x40 s podružným materiálom</t>
  </si>
  <si>
    <t>-1254390939</t>
  </si>
  <si>
    <t>637720</t>
  </si>
  <si>
    <t>-1434913950</t>
  </si>
  <si>
    <t>058832</t>
  </si>
  <si>
    <t>CYSY 5G 1,5  =H05VV-F bi kruh</t>
  </si>
  <si>
    <t>BM</t>
  </si>
  <si>
    <t>256</t>
  </si>
  <si>
    <t>-1046248224</t>
  </si>
  <si>
    <t>341110000700</t>
  </si>
  <si>
    <t>Kábel medený CYKY J 3x1,5 mm2</t>
  </si>
  <si>
    <t>-1221945679</t>
  </si>
  <si>
    <t>341110000800</t>
  </si>
  <si>
    <t>Kábel medený CYKY 3x2,5 mm2</t>
  </si>
  <si>
    <t>1227588387</t>
  </si>
  <si>
    <t>341110001900</t>
  </si>
  <si>
    <t>Kábel medený CYKY 5x1,5 mm2</t>
  </si>
  <si>
    <t>-1175126830</t>
  </si>
  <si>
    <t>341110002100</t>
  </si>
  <si>
    <t>Kábel medený CYKY 5x4 mm2</t>
  </si>
  <si>
    <t>-1451855185</t>
  </si>
  <si>
    <t>341110002200</t>
  </si>
  <si>
    <t>Kábel medený CYKY 5x6 mm2</t>
  </si>
  <si>
    <t>-1380655999</t>
  </si>
  <si>
    <t>341110002300</t>
  </si>
  <si>
    <t>Kábel medený CYKY 5x10 mm2</t>
  </si>
  <si>
    <t>-717386284</t>
  </si>
  <si>
    <t>341610025700</t>
  </si>
  <si>
    <t>Kábel medený bezhalogenový NHXH FE180/E30 3x1,5 mm2</t>
  </si>
  <si>
    <t>-1534968920</t>
  </si>
  <si>
    <t>341610028700</t>
  </si>
  <si>
    <t>Kábel medený bezhalogenový NHXH FE180/E30 5x1,5 mm2</t>
  </si>
  <si>
    <t>-1627972269</t>
  </si>
  <si>
    <t>210800146</t>
  </si>
  <si>
    <t>Kábel medený uložený pevne CYKY 450/750 V 3x1,5</t>
  </si>
  <si>
    <t>-748483048</t>
  </si>
  <si>
    <t>210800147</t>
  </si>
  <si>
    <t>Kábel medený uložený pevne CYKY 450/750 V 3x2,5</t>
  </si>
  <si>
    <t>-1633919249</t>
  </si>
  <si>
    <t>210800158</t>
  </si>
  <si>
    <t>Kábel medený uložený pevne CYKY 450/750 V 5x1,5</t>
  </si>
  <si>
    <t>-1163401737</t>
  </si>
  <si>
    <t>210800161</t>
  </si>
  <si>
    <t>Kábel medený uložený pevne CYKY 450/750 V 5x6</t>
  </si>
  <si>
    <t>667120810</t>
  </si>
  <si>
    <t>3744200003005</t>
  </si>
  <si>
    <t>2062271376</t>
  </si>
  <si>
    <t>345320001900</t>
  </si>
  <si>
    <t>1776394725</t>
  </si>
  <si>
    <t>345320001700</t>
  </si>
  <si>
    <t>989990094</t>
  </si>
  <si>
    <t>345330001000</t>
  </si>
  <si>
    <t>-1080051466</t>
  </si>
  <si>
    <t>345330001600</t>
  </si>
  <si>
    <t>-289332405</t>
  </si>
  <si>
    <t>345330002100</t>
  </si>
  <si>
    <t>687474067</t>
  </si>
  <si>
    <t>345510002500</t>
  </si>
  <si>
    <t>-1085377672</t>
  </si>
  <si>
    <t>345510005400</t>
  </si>
  <si>
    <t>-321368978</t>
  </si>
  <si>
    <t>345510005600</t>
  </si>
  <si>
    <t>-1431271712</t>
  </si>
  <si>
    <t>753161</t>
  </si>
  <si>
    <t xml:space="preserve">Zásuvka 1-nás. 774396 Valena, bez rámika, biela   alebo iná varianta                                                                      </t>
  </si>
  <si>
    <t>-2050264166</t>
  </si>
  <si>
    <t>210110044</t>
  </si>
  <si>
    <t>Spínač polozapustený a zapustený vrátane zapojenia dvojitý prep.stried. - radenie 5 B</t>
  </si>
  <si>
    <t>765129541</t>
  </si>
  <si>
    <t>210110045</t>
  </si>
  <si>
    <t>Spínač polozapustený a zapustený vrátane zapojenia stried.prep.- radenie 6</t>
  </si>
  <si>
    <t>540228334</t>
  </si>
  <si>
    <t>210111012</t>
  </si>
  <si>
    <t>Domová zásuvka polozapustená alebo zapustená, 10/16 A 250 V 2P + Z 2 x zapojenie</t>
  </si>
  <si>
    <t>-399330694</t>
  </si>
  <si>
    <t>210203040</t>
  </si>
  <si>
    <t>Montáž a zapojenie stropného LED svietidla</t>
  </si>
  <si>
    <t>-661414707</t>
  </si>
  <si>
    <t>2102010051</t>
  </si>
  <si>
    <t>-1736296516</t>
  </si>
  <si>
    <t>2102030511</t>
  </si>
  <si>
    <t>-1669518739</t>
  </si>
  <si>
    <t>21020305112</t>
  </si>
  <si>
    <t>-522379565</t>
  </si>
  <si>
    <t>210201500</t>
  </si>
  <si>
    <t>835643100</t>
  </si>
  <si>
    <t>2102015004</t>
  </si>
  <si>
    <t>-1598615959</t>
  </si>
  <si>
    <t>34812000005</t>
  </si>
  <si>
    <t>1965980542</t>
  </si>
  <si>
    <t>389610015700</t>
  </si>
  <si>
    <t>470303011</t>
  </si>
  <si>
    <t>3481200005002</t>
  </si>
  <si>
    <t>296544310</t>
  </si>
  <si>
    <t>3481200006002</t>
  </si>
  <si>
    <t>27109401</t>
  </si>
  <si>
    <t>3481500001005</t>
  </si>
  <si>
    <t>688069473</t>
  </si>
  <si>
    <t>3483300001001</t>
  </si>
  <si>
    <t>1401681897</t>
  </si>
  <si>
    <t>4291100079001</t>
  </si>
  <si>
    <t>-1516801415</t>
  </si>
  <si>
    <t>484540000100</t>
  </si>
  <si>
    <t>2041700991</t>
  </si>
  <si>
    <t>3844900007002</t>
  </si>
  <si>
    <t>-2050317961</t>
  </si>
  <si>
    <t>2102907512</t>
  </si>
  <si>
    <t>Montáž ventilátora so spätnou klapkou</t>
  </si>
  <si>
    <t>-1730138024</t>
  </si>
  <si>
    <t>2102907521</t>
  </si>
  <si>
    <t>Montáž konvektora</t>
  </si>
  <si>
    <t>576304800</t>
  </si>
  <si>
    <t>210290752125</t>
  </si>
  <si>
    <t>Montáž a sfunkčnenie dorozum.systému</t>
  </si>
  <si>
    <t>-1121718544</t>
  </si>
  <si>
    <t>2101930011</t>
  </si>
  <si>
    <t xml:space="preserve">Rozvádzač RH     (existujúci-plechový)    - úpravy v RH                                                                                                  </t>
  </si>
  <si>
    <t>44685456</t>
  </si>
  <si>
    <t>2101930011p</t>
  </si>
  <si>
    <t>1890348270</t>
  </si>
  <si>
    <t>2101930011p1</t>
  </si>
  <si>
    <t>1256775583</t>
  </si>
  <si>
    <t>2101930011p14</t>
  </si>
  <si>
    <t>1690608953</t>
  </si>
  <si>
    <t>3831800001002</t>
  </si>
  <si>
    <t>2121439689</t>
  </si>
  <si>
    <t>38318000010026</t>
  </si>
  <si>
    <t>-1729114476</t>
  </si>
  <si>
    <t>383180000100266</t>
  </si>
  <si>
    <t>714896464</t>
  </si>
  <si>
    <t>3831800001002664</t>
  </si>
  <si>
    <t>979909509</t>
  </si>
  <si>
    <t>Podružný materiál-0,04%</t>
  </si>
  <si>
    <t>199606347</t>
  </si>
  <si>
    <t>HZS0001111</t>
  </si>
  <si>
    <t>Prekládka spojárských vedení z fasádnej strany na vnútornu stranu</t>
  </si>
  <si>
    <t>-451215261</t>
  </si>
  <si>
    <t>HZS000112</t>
  </si>
  <si>
    <t xml:space="preserve">Práce nešpecifikované cenníkovými položkami                                                                         </t>
  </si>
  <si>
    <t>-2001326380</t>
  </si>
  <si>
    <t>HZS000114</t>
  </si>
  <si>
    <t xml:space="preserve">Spracovanie východiskovej revízie                                                                 </t>
  </si>
  <si>
    <t>-362459008</t>
  </si>
  <si>
    <t>-1294852980</t>
  </si>
  <si>
    <t>01.1.7.2 - SO 01.1.7.2-Vonkajšia ochrana pred bleskom</t>
  </si>
  <si>
    <t xml:space="preserve">    46-M - Zemné práce vykonávané pri externých montážnych prácach</t>
  </si>
  <si>
    <t>210220314</t>
  </si>
  <si>
    <t xml:space="preserve">Uzemňovacie vedenie na povrchu Drôt zvodový – zachytávací AlMgSi8                                                                                     </t>
  </si>
  <si>
    <t>879649845</t>
  </si>
  <si>
    <t>210220831</t>
  </si>
  <si>
    <t>Zachytávacia tyč zliatina AlMgSi bez osadenia a s osadením JP10-20</t>
  </si>
  <si>
    <t>-1131537400</t>
  </si>
  <si>
    <t>2102208315</t>
  </si>
  <si>
    <t>-1780184301</t>
  </si>
  <si>
    <t>210221050</t>
  </si>
  <si>
    <t>Podstavec betónový na uchytenie  trojnožky</t>
  </si>
  <si>
    <t>-971795431</t>
  </si>
  <si>
    <t>210220404</t>
  </si>
  <si>
    <t>Podpery vedenia ECu 57F25 do muriva PV 01h</t>
  </si>
  <si>
    <t>690437403</t>
  </si>
  <si>
    <t>210220433</t>
  </si>
  <si>
    <t>Svorka ECu 57F25 spojovacia SS</t>
  </si>
  <si>
    <t>-1647642600</t>
  </si>
  <si>
    <t>210220436</t>
  </si>
  <si>
    <t>Svorka ECu 57F25 na odkvapový žľab SO</t>
  </si>
  <si>
    <t>330168347</t>
  </si>
  <si>
    <t>210220435</t>
  </si>
  <si>
    <t>Svorka ECu 57F25 pripojovacia SP</t>
  </si>
  <si>
    <t>1713562146</t>
  </si>
  <si>
    <t>210220400</t>
  </si>
  <si>
    <t>Podpery vedenia ECu 57F25 na plochú strechu PV21</t>
  </si>
  <si>
    <t>623747043</t>
  </si>
  <si>
    <t>210220450</t>
  </si>
  <si>
    <t>Ochranný uholník ECu 57F25 OU</t>
  </si>
  <si>
    <t>574382893</t>
  </si>
  <si>
    <t>210220451</t>
  </si>
  <si>
    <t>Držiak ochranného uholníka ECu 57F25 DU-Z,D a DOU</t>
  </si>
  <si>
    <t>-355224097</t>
  </si>
  <si>
    <t>210220405</t>
  </si>
  <si>
    <t>Podpery vedenia ECu 57F25 do drevených konštrukcií PV17-18</t>
  </si>
  <si>
    <t>-551387227</t>
  </si>
  <si>
    <t>210220437</t>
  </si>
  <si>
    <t>Svorka ECu 57F25 skúšobná SZ</t>
  </si>
  <si>
    <t>-971325584</t>
  </si>
  <si>
    <t>210220050</t>
  </si>
  <si>
    <t>Označenie zvodov číselnými štítkami</t>
  </si>
  <si>
    <t>30254867</t>
  </si>
  <si>
    <t>210220252</t>
  </si>
  <si>
    <t>Svorka FeZn odbočovacia spojovacia SR01-02</t>
  </si>
  <si>
    <t>297652166</t>
  </si>
  <si>
    <t>210220800</t>
  </si>
  <si>
    <t>Uzemňovacie vedenie na povrchu  AlMgSi  Ø 8-10</t>
  </si>
  <si>
    <t>-106309093</t>
  </si>
  <si>
    <t>354410064200</t>
  </si>
  <si>
    <t>Drôt bleskozvodový zliatina AlMgSi, d 8 mm, Al</t>
  </si>
  <si>
    <t>1050874109</t>
  </si>
  <si>
    <t>354410028300</t>
  </si>
  <si>
    <t>Tyč zachytávacia StSt označenie JP 15 A2</t>
  </si>
  <si>
    <t>128518652</t>
  </si>
  <si>
    <t>354410023200</t>
  </si>
  <si>
    <t>Tyč zachytávacia FeZn na upevnenie do muriva označenie JP 20</t>
  </si>
  <si>
    <t>1470710187</t>
  </si>
  <si>
    <t>354410024800</t>
  </si>
  <si>
    <t>Podstavec betónový k zachytávacej tyči FeZn označenie JP a OB 350x350</t>
  </si>
  <si>
    <t>1070839311</t>
  </si>
  <si>
    <t>354410032000</t>
  </si>
  <si>
    <t>Podpera vedenia FeZn do muriva označenie PV 01</t>
  </si>
  <si>
    <t>-1423354094</t>
  </si>
  <si>
    <t>354410002300</t>
  </si>
  <si>
    <t>Svorka FeZn HR SS</t>
  </si>
  <si>
    <t>682426315</t>
  </si>
  <si>
    <t>354410004200</t>
  </si>
  <si>
    <t>Svorka FeZn odkvapová označenie SO</t>
  </si>
  <si>
    <t>-2140868933</t>
  </si>
  <si>
    <t>354410004000</t>
  </si>
  <si>
    <t>Svorka FeZn pripájaca označenie SP 1</t>
  </si>
  <si>
    <t>-1178064514</t>
  </si>
  <si>
    <t>354410034800</t>
  </si>
  <si>
    <t>Podpera vedenia FeZn na ploché strechy označenie PV 21 oceľ</t>
  </si>
  <si>
    <t>797563940</t>
  </si>
  <si>
    <t>354410053300</t>
  </si>
  <si>
    <t>Uholník ochranný FeZn označenie OU 1,0 m</t>
  </si>
  <si>
    <t>154411622</t>
  </si>
  <si>
    <t>354410053800</t>
  </si>
  <si>
    <t>Držiak FeZn ochranného uholníka univerzálny s vrutom označenie DOU vr. 1</t>
  </si>
  <si>
    <t>1271150162</t>
  </si>
  <si>
    <t>354410034000</t>
  </si>
  <si>
    <t>Podpera vedenia FeZn na zateplené fasády označenie PV 17-1</t>
  </si>
  <si>
    <t>547383495</t>
  </si>
  <si>
    <t>354410004300</t>
  </si>
  <si>
    <t>Svorka FeZn skúšobná označenie SZ</t>
  </si>
  <si>
    <t>2020260705</t>
  </si>
  <si>
    <t>354410064500</t>
  </si>
  <si>
    <t>Štítok označovací StSt na zvody</t>
  </si>
  <si>
    <t>-951964875</t>
  </si>
  <si>
    <t>354410000700</t>
  </si>
  <si>
    <t>Svorka FeZn odbočovacia spojovacia označenie SR 02 (M8) s podložkou</t>
  </si>
  <si>
    <t>665381536</t>
  </si>
  <si>
    <t>354410058800</t>
  </si>
  <si>
    <t>Pásovina uzemňovacia FeZn 30 x 4 mm</t>
  </si>
  <si>
    <t>1354743053</t>
  </si>
  <si>
    <t>-431218245</t>
  </si>
  <si>
    <t>46-M</t>
  </si>
  <si>
    <t>Zemné práce vykonávané pri externých montážnych prácach</t>
  </si>
  <si>
    <t>460200163</t>
  </si>
  <si>
    <t>Hĺbenie káblovej ryhy ručne 35 cm širokej a 80 cm hlbokej, v zemine triedy 3</t>
  </si>
  <si>
    <t>-504882141</t>
  </si>
  <si>
    <t>460560163</t>
  </si>
  <si>
    <t>Ručný zásyp nezap. káblovej ryhy bez zhutn. zeminy, 35 cm širokej, 80 cm hlbokej v zemine tr. 3</t>
  </si>
  <si>
    <t>-366975783</t>
  </si>
  <si>
    <t>460620013</t>
  </si>
  <si>
    <t>Proviz. úprava terénu v zemine tr. 3, aby nerovnosti terénu neboli väčšie ako 2 cm od vodor.hladiny</t>
  </si>
  <si>
    <t>1273416580</t>
  </si>
  <si>
    <t>Demontáž starého bleskozvodu</t>
  </si>
  <si>
    <t>1893250959</t>
  </si>
  <si>
    <t>HZS00011299</t>
  </si>
  <si>
    <t>Likvidácia odpadu bleskozvodu</t>
  </si>
  <si>
    <t>-1108838570</t>
  </si>
  <si>
    <t>HZS000113</t>
  </si>
  <si>
    <t xml:space="preserve">Práce nešpecifikované cenníkovými položkami                                                                             </t>
  </si>
  <si>
    <t>-759668641</t>
  </si>
  <si>
    <t xml:space="preserve">Spracovanie východiskovej revízie a vypracovanie správy                                                                 </t>
  </si>
  <si>
    <t>-5051515</t>
  </si>
  <si>
    <t>01.1.7.3 - SO 01.1.7.3-Prípojka NN-úpravy</t>
  </si>
  <si>
    <t>1397667210</t>
  </si>
  <si>
    <t>-1520516637</t>
  </si>
  <si>
    <t>1725448739</t>
  </si>
  <si>
    <t>210220301</t>
  </si>
  <si>
    <t>Ochranné pospájanie , pevne uložené Cu 4-25mm2</t>
  </si>
  <si>
    <t>739439362</t>
  </si>
  <si>
    <t>81006</t>
  </si>
  <si>
    <t xml:space="preserve">Páskové medené vodiče, izolované, In=100A, S=25mm2, zeleno-žltá, typové označenie CU-BAND3x9x0,8-GNYE, </t>
  </si>
  <si>
    <t>-1896962699</t>
  </si>
  <si>
    <t>21080023745</t>
  </si>
  <si>
    <t>Kábel medený uložený pod omietkou CYKY  450/750 V  4x35mm2</t>
  </si>
  <si>
    <t>1509269155</t>
  </si>
  <si>
    <t>341110006200</t>
  </si>
  <si>
    <t>Kábel medený 1-CYKY 4x35 mm2</t>
  </si>
  <si>
    <t>1026887621</t>
  </si>
  <si>
    <t>01.1.7.4 - SO 01.1.7.4-Demontáž a likvidácia</t>
  </si>
  <si>
    <t>979081111p</t>
  </si>
  <si>
    <t>Odvoz odpadu s nákladkou/vykládkou</t>
  </si>
  <si>
    <t>km</t>
  </si>
  <si>
    <t>-1029307454</t>
  </si>
  <si>
    <t>97908961215</t>
  </si>
  <si>
    <t>-1963625395</t>
  </si>
  <si>
    <t>2109643231</t>
  </si>
  <si>
    <t xml:space="preserve">Demontáž do sute - svietidla interiérového  </t>
  </si>
  <si>
    <t>-873914933</t>
  </si>
  <si>
    <t>210961061</t>
  </si>
  <si>
    <t>Demontáž do sute - domová zásuvka polozapustená alebo zapustená 10/16 A 250 V 2P + Z   -0,00010 t</t>
  </si>
  <si>
    <t>-388111620</t>
  </si>
  <si>
    <t>2109629011</t>
  </si>
  <si>
    <t>Demontáž  rozvádzačov a výzbroje</t>
  </si>
  <si>
    <t>-732064239</t>
  </si>
  <si>
    <t>210962901122</t>
  </si>
  <si>
    <t>demontáž povrchových vedení</t>
  </si>
  <si>
    <t>271121051</t>
  </si>
  <si>
    <t>01.2 - SO 01.2  Budova OOPZ-neoprávnené práce</t>
  </si>
  <si>
    <t>Úroveň 3:</t>
  </si>
  <si>
    <t>01.2.1 - SO 01.2.1 Stavebné riešenie</t>
  </si>
  <si>
    <t xml:space="preserve">    771 - Podlahy z dlaždíc</t>
  </si>
  <si>
    <t>317941121</t>
  </si>
  <si>
    <t>Osadenie oceľových valcovaných nosníkov (na murive) I, IE,U,UE,L do č.12 alebo výšky do 120 mm</t>
  </si>
  <si>
    <t>1307697021</t>
  </si>
  <si>
    <t>1,1*6,37*2</t>
  </si>
  <si>
    <t>133320000500</t>
  </si>
  <si>
    <t xml:space="preserve">Tyč oceľová prierezu L nerovnoramenný uholník 80x60x6 mm, ozn. 11 373, </t>
  </si>
  <si>
    <t>683414837</t>
  </si>
  <si>
    <t>342272102</t>
  </si>
  <si>
    <t>475729835</t>
  </si>
  <si>
    <t>(1,7+0,8+1,7+0,6)*3,3-0,6*1,97</t>
  </si>
  <si>
    <t>-311315789</t>
  </si>
  <si>
    <t>(0,6+1,97+1,97)+(0,9+1,97+1,97)</t>
  </si>
  <si>
    <t>612465111</t>
  </si>
  <si>
    <t>-1335493641</t>
  </si>
  <si>
    <t>(1,7+0,8+1,7+0,6)*3,3*2-0,6*1,97</t>
  </si>
  <si>
    <t>612465136</t>
  </si>
  <si>
    <t>1076675745</t>
  </si>
  <si>
    <t>(1,27+0,8+0,6)*(3,3-2)-0,6*1,97+1,7*(3,3-2)-0,6*1,97</t>
  </si>
  <si>
    <t>631312141</t>
  </si>
  <si>
    <t>Doplnenie-vyspravenie  existujúcich mazanín prostým betónom (s dodaním hmôt) bez poteru rýh v mazaninách</t>
  </si>
  <si>
    <t>1441546202</t>
  </si>
  <si>
    <t>"B27"</t>
  </si>
  <si>
    <t>0,658-2*0,15*0,20</t>
  </si>
  <si>
    <t>642942111</t>
  </si>
  <si>
    <t>Osadenie oceľovej dverovej zárubne alebo rámu, plochy otvoru do 2,5 m2</t>
  </si>
  <si>
    <t>-358968311</t>
  </si>
  <si>
    <t>553310007100</t>
  </si>
  <si>
    <t>Zárubňa oceľová CgU šxvxhr 600x1970x100 mm L</t>
  </si>
  <si>
    <t>1892146190</t>
  </si>
  <si>
    <t>553310007700</t>
  </si>
  <si>
    <t>Zárubňa oceľová CgU šxvxhr 900x1970x100 mm L</t>
  </si>
  <si>
    <t>1592814116</t>
  </si>
  <si>
    <t>941955002</t>
  </si>
  <si>
    <t>Lešenie ľahké pracovné pomocné s výškou lešeňovej podlahy nad 1,20 do 1,90 m</t>
  </si>
  <si>
    <t>153932423</t>
  </si>
  <si>
    <t>3,1+4,1+(0,8*1,4)</t>
  </si>
  <si>
    <t>952902110</t>
  </si>
  <si>
    <t>Čistenie budov zametaním v miestnostiach, chodbách, na schodišti a na povalách</t>
  </si>
  <si>
    <t>1363790416</t>
  </si>
  <si>
    <t>962031132</t>
  </si>
  <si>
    <t>Búranie priečok alebo vybúranie otvorov plochy nad 4 m2 z tehál pálených, plných alebo dutých hr. do 150 mm,  -0,19600t</t>
  </si>
  <si>
    <t>44318257</t>
  </si>
  <si>
    <t>"B2"</t>
  </si>
  <si>
    <t>1,1*3,3+0,8*3,3-0,6*1,97+1,1*3,3-0,6*1,97+1,8*3,3-0,6*1,97</t>
  </si>
  <si>
    <t>965042241</t>
  </si>
  <si>
    <t>Búranie podkladov pod dlažby, liatych dlažieb a mazanín,betón,liaty asfalt hr.nad 100 mm, plochy nad 4 m2 -2,20000t</t>
  </si>
  <si>
    <t>586645180</t>
  </si>
  <si>
    <t>1,3*0,45*0,2+0,3*0,2*0,2+3,4*0,2*0,2+1,3*0,75*0,2</t>
  </si>
  <si>
    <t>3,87*0,2*0,2+0,475*0,45*0,2</t>
  </si>
  <si>
    <t>-1425744485</t>
  </si>
  <si>
    <t>"B1"4,7+2,3</t>
  </si>
  <si>
    <t>253743152</t>
  </si>
  <si>
    <t>1,3*0,45+0,3*0,2+3,4*0,2+1,3*0,75+3,87*0,2+0,475*0,45</t>
  </si>
  <si>
    <t>965082941</t>
  </si>
  <si>
    <t>Odstránenie násypu pod podlahami , hr.nad 200 mm,  -1,40000t</t>
  </si>
  <si>
    <t>-1894377570</t>
  </si>
  <si>
    <t>0,475*0,45*0,3</t>
  </si>
  <si>
    <t>-1715295967</t>
  </si>
  <si>
    <t>1873834466</t>
  </si>
  <si>
    <t>"B17" 0,6*1,97*3</t>
  </si>
  <si>
    <t>971033231</t>
  </si>
  <si>
    <t>Vybúranie otvoru v murive tehl. plochy do 0,0225 m2 hr. do 150 mm,  -0,00400t</t>
  </si>
  <si>
    <t>-294989411</t>
  </si>
  <si>
    <t>971033331</t>
  </si>
  <si>
    <t>Vybúranie otvoru v murive tehl. plochy do 0,09 m2 hr. do 150 mm,  -0,02600t</t>
  </si>
  <si>
    <t>2072447068</t>
  </si>
  <si>
    <t>1+1+2+2+2</t>
  </si>
  <si>
    <t>971033641</t>
  </si>
  <si>
    <t>Vybúranie otvorov v murive tehl. plochy do 4 m2 hr. do 300 mm,  -1,87500t</t>
  </si>
  <si>
    <t>-1506314723</t>
  </si>
  <si>
    <t>"B2" 1*0,25*2,1</t>
  </si>
  <si>
    <t>978059531</t>
  </si>
  <si>
    <t>Odsekanie a odobratie obkladov stien z obkladačiek vnútorných vrátane podkladovej omietky nad 2 m2,  -0,06800t</t>
  </si>
  <si>
    <t>-1499859433</t>
  </si>
  <si>
    <t>1,1*2-0,6*1,97+2*(2,65+2)*2-0,6*1,97*2</t>
  </si>
  <si>
    <t>2*(1,1+0,8)*2-0,6*1,97+2*(1,8+1,3)*2-0,6*1,97</t>
  </si>
  <si>
    <t>1654871908</t>
  </si>
  <si>
    <t>82799919</t>
  </si>
  <si>
    <t>8,536*9 'Přepočítané koeficientom množstva</t>
  </si>
  <si>
    <t>2071236095</t>
  </si>
  <si>
    <t>161035653</t>
  </si>
  <si>
    <t>-1024866102</t>
  </si>
  <si>
    <t>766662112</t>
  </si>
  <si>
    <t>Montáž dverového krídla otočného jednokrídlového poldrážkového, do existujúcej zárubne, vrátane kovania</t>
  </si>
  <si>
    <t>-495654803</t>
  </si>
  <si>
    <t>1+1</t>
  </si>
  <si>
    <t>1332584306</t>
  </si>
  <si>
    <t>611610000400</t>
  </si>
  <si>
    <t>Dvere vnútorné jednokrídlové, šírka 600-900 mm, výplň papierová voština, povrch fólia M10, plné,</t>
  </si>
  <si>
    <t>426292217</t>
  </si>
  <si>
    <t>-428977250</t>
  </si>
  <si>
    <t>767647916</t>
  </si>
  <si>
    <t>Oprava a údržba dverí výmena okopného plechu,  -0,00100t</t>
  </si>
  <si>
    <t>-630786784</t>
  </si>
  <si>
    <t>4+1+1</t>
  </si>
  <si>
    <t>194240000200p</t>
  </si>
  <si>
    <t>Hliníkové okopné plechy</t>
  </si>
  <si>
    <t>419423269</t>
  </si>
  <si>
    <t>4*0,8*0,25*2+1,3*0,25*2*1+2,5*0,25*2*1</t>
  </si>
  <si>
    <t>767649194</t>
  </si>
  <si>
    <t>Montáž doplnkov dverí - madlo</t>
  </si>
  <si>
    <t>678594674</t>
  </si>
  <si>
    <t>5523800130002</t>
  </si>
  <si>
    <t>Madlo nerezové pevné, dĺžka 850 mm, povrch matný</t>
  </si>
  <si>
    <t>677740032</t>
  </si>
  <si>
    <t>1096050535</t>
  </si>
  <si>
    <t>769021000</t>
  </si>
  <si>
    <t>Montáž spiro potrubia do DN 100</t>
  </si>
  <si>
    <t>-272298281</t>
  </si>
  <si>
    <t>3,5+3,5</t>
  </si>
  <si>
    <t>429810000200</t>
  </si>
  <si>
    <t>-493801753</t>
  </si>
  <si>
    <t>769021289</t>
  </si>
  <si>
    <t>Montáž kolena 45° na spiro potrubie DN 80-150</t>
  </si>
  <si>
    <t>1406301225</t>
  </si>
  <si>
    <t>429850002700</t>
  </si>
  <si>
    <t>-1430551943</t>
  </si>
  <si>
    <t>769021292</t>
  </si>
  <si>
    <t>Montáž kolena 45° na spiro potrubie DN 160-250</t>
  </si>
  <si>
    <t>-1727980043</t>
  </si>
  <si>
    <t>429850003300</t>
  </si>
  <si>
    <t>1479538839</t>
  </si>
  <si>
    <t>769035000</t>
  </si>
  <si>
    <t>Montáž dvernej mriežky do prierezu 0.080 m2</t>
  </si>
  <si>
    <t>1490949339</t>
  </si>
  <si>
    <t>429720248700</t>
  </si>
  <si>
    <t>Mriežka dverová, hliníková so skrutkami , rozmery šxv 300x100 mm s úzkym montážnym rámikom UR1</t>
  </si>
  <si>
    <t>-685291758</t>
  </si>
  <si>
    <t>769035024</t>
  </si>
  <si>
    <t>Montáž mriežky s pevnými lamelami prierezu 0.033-0.050 m2</t>
  </si>
  <si>
    <t>-908732342</t>
  </si>
  <si>
    <t>4297202265005</t>
  </si>
  <si>
    <t>Mriežka hliníková s horizontálnymi pevnými lamelami  rozmery šxv 300x150 mm</t>
  </si>
  <si>
    <t>1287980743</t>
  </si>
  <si>
    <t>769035078</t>
  </si>
  <si>
    <t>Montáž krycej mriežky hranatej do prierezu 0.100 m2</t>
  </si>
  <si>
    <t>1075268450</t>
  </si>
  <si>
    <t>1+2+2+2+1+2</t>
  </si>
  <si>
    <t>50434</t>
  </si>
  <si>
    <t>Mriežka vetr. VM 150x150 biela</t>
  </si>
  <si>
    <t>-2022863460</t>
  </si>
  <si>
    <t>50430</t>
  </si>
  <si>
    <t>Mriežka vetr. VM 150x200 biela</t>
  </si>
  <si>
    <t>1394666184</t>
  </si>
  <si>
    <t>50428</t>
  </si>
  <si>
    <t>Mriežka vetr. VM 200x200U biel</t>
  </si>
  <si>
    <t>-960558188</t>
  </si>
  <si>
    <t>1+2+2+2</t>
  </si>
  <si>
    <t>653533814</t>
  </si>
  <si>
    <t>771</t>
  </si>
  <si>
    <t>Podlahy z dlaždíc</t>
  </si>
  <si>
    <t>771575109</t>
  </si>
  <si>
    <t>Montáž podláh z dlaždíc keramických do tmelu veľ. 300 x 300 mm</t>
  </si>
  <si>
    <t>-406895285</t>
  </si>
  <si>
    <t>"m.č.1.13,1.14,1.15"</t>
  </si>
  <si>
    <t>1,8*1,7+0,8*1,27+2,7*2,1</t>
  </si>
  <si>
    <t>597740001200</t>
  </si>
  <si>
    <t>-1127151542</t>
  </si>
  <si>
    <t>9,746*1,02 'Přepočítané koeficientom množstva</t>
  </si>
  <si>
    <t>998771203</t>
  </si>
  <si>
    <t>Presun hmôt pre podlahy z dlaždíc v objektoch výšky nad 12 do 24 m</t>
  </si>
  <si>
    <t>-1346924366</t>
  </si>
  <si>
    <t>781445203</t>
  </si>
  <si>
    <t>Montáž obkladov vnútor. stien z obkladačiek kladených do tmelu flexibilného veľ. 200x100 mm</t>
  </si>
  <si>
    <t>110578117</t>
  </si>
  <si>
    <t>"m.č.1.13,1,14,1.15"</t>
  </si>
  <si>
    <t>2*(1,8+1,7)*2,74-0,9*1,97+2*(0,8+1,4)*2,2-0,6*1,97+2*(2,7+2,1)*2-0,6*1,97*2</t>
  </si>
  <si>
    <t>597640002300</t>
  </si>
  <si>
    <t xml:space="preserve">Obkladačky keramické </t>
  </si>
  <si>
    <t>-1845241694</t>
  </si>
  <si>
    <t>42,741*1,02 'Přepočítané koeficientom množstva</t>
  </si>
  <si>
    <t>327926364</t>
  </si>
  <si>
    <t>783201811</t>
  </si>
  <si>
    <t>Odstránenie starých náterov z kovových stavebných doplnkových konštrukcií oškrabaním</t>
  </si>
  <si>
    <t>253753310</t>
  </si>
  <si>
    <t>"zaskl. steny"</t>
  </si>
  <si>
    <t>1,8*2,74*4+2,875*2,74*1+5,5*3,29*1</t>
  </si>
  <si>
    <t>-1080162739</t>
  </si>
  <si>
    <t>-1303219483</t>
  </si>
  <si>
    <t>-806010671</t>
  </si>
  <si>
    <t>"zárubne"</t>
  </si>
  <si>
    <t>(2*1,97+0,8)*(0,1+2*0,05)</t>
  </si>
  <si>
    <t>(2*1,97+0,9)*(0,1+2*0,05)</t>
  </si>
  <si>
    <t>"L profil" 1,1*0,254*2</t>
  </si>
  <si>
    <t>784452261</t>
  </si>
  <si>
    <t>-2038098480</t>
  </si>
  <si>
    <t>"m.č.1.14"</t>
  </si>
  <si>
    <t>2*(1,8+1,7)*(3,3-2,74)+2*(0,8+1,4)*(3,3-2,2)+2*(1,5+2)*(3,3-2,2)</t>
  </si>
  <si>
    <t>784452361</t>
  </si>
  <si>
    <t>-241077329</t>
  </si>
  <si>
    <t>01.2.4 - SO 01.2.4 Zdravotná technika</t>
  </si>
  <si>
    <t>871264000</t>
  </si>
  <si>
    <t>Montáž kanalizačného PP potrubia hladkého plnostenného SN 10 DN 110</t>
  </si>
  <si>
    <t>286140000400</t>
  </si>
  <si>
    <t xml:space="preserve">2 * 0,2   </t>
  </si>
  <si>
    <t>871324004</t>
  </si>
  <si>
    <t>Montáž kanalizačného PP potrubia hladkého plnostenného SN 10 DN 160</t>
  </si>
  <si>
    <t>286140001200</t>
  </si>
  <si>
    <t xml:space="preserve">15 * 0,2   </t>
  </si>
  <si>
    <t>894810009</t>
  </si>
  <si>
    <t>Montáž PP revíznej kanalizačnej šachty 600 do výšky šachty 2 m s roznášacím prstencom a poklopom</t>
  </si>
  <si>
    <t>286610035200</t>
  </si>
  <si>
    <t>286610045000</t>
  </si>
  <si>
    <t>286710035900</t>
  </si>
  <si>
    <t>552410002100</t>
  </si>
  <si>
    <t>592240009400</t>
  </si>
  <si>
    <t>721170909</t>
  </si>
  <si>
    <t>Oprava odpadového potrubia novodurového vsadenie odbočky do potrubia D 110, D 114</t>
  </si>
  <si>
    <t>721171109</t>
  </si>
  <si>
    <t>Potrubie z PVC - U odpadové ležaté hrdlové D 110x2, 2</t>
  </si>
  <si>
    <t>721171508</t>
  </si>
  <si>
    <t>721173204</t>
  </si>
  <si>
    <t>Potrubie z PVC - U odpadné pripájacie D 40x1, 8</t>
  </si>
  <si>
    <t>721173206</t>
  </si>
  <si>
    <t>Potrubie z PVC - U odpadné pripájacie D 63x1, 8</t>
  </si>
  <si>
    <t>721229013</t>
  </si>
  <si>
    <t>Montáž podlahového odtokového žlabu dĺžky 1000 mm pre montáž do stredu</t>
  </si>
  <si>
    <t>552240006700</t>
  </si>
  <si>
    <t>725110811</t>
  </si>
  <si>
    <t>Demontáž záchoda splachovacieho s nádržou alebo s tlakovým splachovačom,  -0,01933t</t>
  </si>
  <si>
    <t>725119711</t>
  </si>
  <si>
    <t>552370000600</t>
  </si>
  <si>
    <t>725119730</t>
  </si>
  <si>
    <t>Montáž záchodu do predstenového systému</t>
  </si>
  <si>
    <t>642360000400</t>
  </si>
  <si>
    <t>725122813</t>
  </si>
  <si>
    <t>Demontáž pisoára s nádržkou a 1 záchodom,  -0,01720t</t>
  </si>
  <si>
    <t>725129711</t>
  </si>
  <si>
    <t>725129730</t>
  </si>
  <si>
    <t>Montáž pisoáru do predstenového systému</t>
  </si>
  <si>
    <t>642510000200</t>
  </si>
  <si>
    <t>725219711</t>
  </si>
  <si>
    <t>552280002100</t>
  </si>
  <si>
    <t>725219730</t>
  </si>
  <si>
    <t>Montáž umývadla do predstenového systému</t>
  </si>
  <si>
    <t>642110000500</t>
  </si>
  <si>
    <t>Námestovo OOPZ, Rekonštrukcia a modernizácia objektu</t>
  </si>
  <si>
    <t>Doska OSB nebrúsené hrxlxš 22x2500x1250 mm,</t>
  </si>
  <si>
    <t xml:space="preserve">Profil R-CW 75 oceľový, šxvxl 75x50x3000 mm, </t>
  </si>
  <si>
    <t>Samočinné odvetrávacie turbíny 356mm - prírodný hliník+ príslušenstvo-K12</t>
  </si>
  <si>
    <t xml:space="preserve">Doska XPS polystyrén hr. 50 mm, zateplenie soklov, suterénov, podláh, terás, striech, cestné staviteľstvo, </t>
  </si>
  <si>
    <t>Doska XPS  polystyrén hr. 100 mm, zakladanie stavieb, podlahy, obrátené ploché strechy</t>
  </si>
  <si>
    <t>Doska XPS polystyrén hr. 100 mm, zakladanie stavieb, podlahy, obrátené ploché strechy</t>
  </si>
  <si>
    <t xml:space="preserve">Manžeta tesniaca gumová nedelená, d 76,2-158,8 mm, </t>
  </si>
  <si>
    <t>Strešný výlez 900x900 mm - dl.99,zateplený neprehľadný-ozn.-57</t>
  </si>
  <si>
    <t xml:space="preserve">Kľučka dverová 2x, 2x rozeta BB, FAB, nehrdzavejúca oceľ, povrch nerez brúsený, </t>
  </si>
  <si>
    <t xml:space="preserve">Geotextília polypropylénová 300, šírka 1,27; 1,75-3,5 m, dĺžka 20-60; 90 m, hrúbka 2,7 mm, netkaná, </t>
  </si>
  <si>
    <t>Murivo nosné (m3)  50x20x25 s betónovou výplňou hr. 200 mm</t>
  </si>
  <si>
    <t>Výstuž pre murivo nosné s betónovou výplňou z ocele 10505</t>
  </si>
  <si>
    <t xml:space="preserve">Nopová HDPE fólia, výška nopu 8 mm, proti zemnej vlhkosti s radónovou ochranou, pre spodnú stavbu, </t>
  </si>
  <si>
    <t xml:space="preserve">Nopová HDPE fólia , výška nopu 8 mm, proti zemnej vlhkosti s radónovou ochranou, pre spodnú stavbu, </t>
  </si>
  <si>
    <t xml:space="preserve">Doska XPS polystyrén hr. 200 mm, zakladanie stavieb, podlahy, obrátené ploché strechy, </t>
  </si>
  <si>
    <t xml:space="preserve">Doska XPS polystyrén hr. 50 mm, zateplenie soklov, suterénov, podláh, terás, striech, </t>
  </si>
  <si>
    <t>Doska XPS polystyrén hr. 160 mm, zateplenie soklov, suterénov, podláh</t>
  </si>
  <si>
    <t>Hák žľabový so zaklapovacím uchytením KFL 35 dĺ. 350 mm na DN 125 mm</t>
  </si>
  <si>
    <t xml:space="preserve">Doska XPS polystyrén hr. 50 mm, zakladanie stavieb, podlahy, obrátené ploché strechy, </t>
  </si>
  <si>
    <t xml:space="preserve">Doska OSB nebrúsené hrxlxš 18x2500x1250 mm, </t>
  </si>
  <si>
    <t>Vysoko únosná epoxidová lepiaca hmota pre dodatočné vlepovanie výstuže a ťažké kotvenia</t>
  </si>
  <si>
    <t>Prievlečná kotva expanzná M16x140</t>
  </si>
  <si>
    <t>Rúra  DN 125 dĺ. 5 m hladká pre gravitačnú kanalizáciu</t>
  </si>
  <si>
    <t xml:space="preserve">Izolačná PE trubica 22x6 mm (d x hr. izolácie), dĺ. 2 m, </t>
  </si>
  <si>
    <t xml:space="preserve">Izolačná PE trubica  28x6 mm (d x hr. izolácie), dĺ. 2 m, </t>
  </si>
  <si>
    <t xml:space="preserve">Uličný vpust DN 300, vývod DN 150, výška 1,0 m, PP, </t>
  </si>
  <si>
    <t>Guľový uzáver pre vodu , 1/2" FF, páčka, niklovaná mosadz,</t>
  </si>
  <si>
    <t>Guľový uzáver pre vodu , 3/4" FF, páčka, niklovaná mosadz,</t>
  </si>
  <si>
    <t xml:space="preserve">Ventil poistný, 3/4”x2,5 bar, armatúry pre uzavreté systémy, </t>
  </si>
  <si>
    <t xml:space="preserve">Spätný ventil kontrolovateľný, 3/4" FF, PN 16, mosadz, disk plast </t>
  </si>
  <si>
    <t xml:space="preserve">Filter závitový, 3/4", PN 20, mosadz </t>
  </si>
  <si>
    <t xml:space="preserve">Batéria drezová nástenná  DN 15, jednopáková, chróm, </t>
  </si>
  <si>
    <t>Ohrievač vody  elektrický tlakový závesný zvislý akumulačný, objem 125</t>
  </si>
  <si>
    <t>Elektrický prietokový ohrievač beztlakový malolitrážny s batériou, inštalácia nad umývadlo, objem 10 l</t>
  </si>
  <si>
    <t xml:space="preserve">Zvončekové tlačidlo IP54 – biele –                                              </t>
  </si>
  <si>
    <t xml:space="preserve">Prepínač  krížový  radenie 7, IP54, </t>
  </si>
  <si>
    <t xml:space="preserve">Prepínač  sériový striedavý radenie 6+1, IP20, </t>
  </si>
  <si>
    <t>Vypínač sériový striedavý radenie 5A</t>
  </si>
  <si>
    <t xml:space="preserve">Vypínač jednopolový radenie 1/0, </t>
  </si>
  <si>
    <t xml:space="preserve">Prepínač  striedavý kompletný radenie 6. IP44, </t>
  </si>
  <si>
    <t xml:space="preserve">1-zásuvka s uzemnením IP54 – biela </t>
  </si>
  <si>
    <t xml:space="preserve">2-zásuvka s uzemnením IP54 - biela </t>
  </si>
  <si>
    <t xml:space="preserve">3-zásuvka s uzemnením IP54 - biela </t>
  </si>
  <si>
    <t xml:space="preserve">Rozvádzač R-2     (povrchový-plechový)                                                                                                      </t>
  </si>
  <si>
    <t xml:space="preserve">Rozvádzač R-3     (povrchový-plechový)                                                                                                      </t>
  </si>
  <si>
    <t xml:space="preserve">Rozvádzač R-4     (povrchový-plechový)                                                                                                      </t>
  </si>
  <si>
    <t>L</t>
  </si>
  <si>
    <t>kpl</t>
  </si>
  <si>
    <t xml:space="preserve">Likvidácia demontovaných svietidiel                                                         </t>
  </si>
  <si>
    <t>L1</t>
  </si>
  <si>
    <t>Poplatok za skladovanie -likvidácia /zásuviek/vypínačov</t>
  </si>
  <si>
    <t>Vnútorná omietka stien , vápennocementová, strojné miešanie, ručné nanášanie, hr. 10 mm</t>
  </si>
  <si>
    <t>Príprava vnútorného podkladu stien, cementový Prednástrek ( 2 mm), ručné nanášanie</t>
  </si>
  <si>
    <t>Priečky z tvárnic pórobet. hr. 100 mm P2-500 hladkých, na MVC a maltu (100x249x599)</t>
  </si>
  <si>
    <t>Kľučka dverová 2x, 2x rozeta BB, FAB, nehrdzavejúca oceľ, povrch nerez brúsený</t>
  </si>
  <si>
    <t xml:space="preserve">Potrubie kruhové spiro DN 100, dĺžka 1000 mm, </t>
  </si>
  <si>
    <t xml:space="preserve">Koleno KS 45˚ DN 100 pre kruhové spiro potrubie, </t>
  </si>
  <si>
    <t xml:space="preserve">Koleno KS 45˚ DN 200 pre kruhové spiro potrubie, </t>
  </si>
  <si>
    <t>Dlaždice keramické 300/300</t>
  </si>
  <si>
    <t xml:space="preserve">Rúra  DN 110 dĺ. 5 m hladká pre gravitačnú kanalizáciu, </t>
  </si>
  <si>
    <t>Rúra DN 160 dĺ. 5 m hladká pre gravitačnú kanalizáciu,</t>
  </si>
  <si>
    <t>Vlnovcová šachtová rúra kanalizačná d600, dĺžka 6 m, PP</t>
  </si>
  <si>
    <t xml:space="preserve">Gumové tesnenie šachtovej rúry 600 ku kanalizačnej revíznej šachte d600, </t>
  </si>
  <si>
    <t>Šachtové dno prietočné DN 160x0°, ku kanalizačnej revíznej šachte  d600</t>
  </si>
  <si>
    <t xml:space="preserve">Poklop liatinový T 600 A15, </t>
  </si>
  <si>
    <t xml:space="preserve">Betónový roznášací prstenec 1100/680/150 ku kanalizačnej šachte 600/1000 </t>
  </si>
  <si>
    <t xml:space="preserve">Žľab podlahový odtokový na stred dĺ. 1000 mm, </t>
  </si>
  <si>
    <t>Potrubie z rúr PE-HD , 3 odpadné prípojné</t>
  </si>
  <si>
    <t xml:space="preserve">Montáž predstenového systému záchodov do kombinovaných stien </t>
  </si>
  <si>
    <t xml:space="preserve">Predstenový systém pre závesné WC, výška 1120 mm, rohový so splachovacou podomietkovou nádržou , bezbariérový, výškovo nastaviteľné WC, plast, </t>
  </si>
  <si>
    <t xml:space="preserve">Pisoár so senzorom , rozmer 430x315x665 mm, keramika, </t>
  </si>
  <si>
    <t>Montáž predstenového systému pisoárov do kombinovaných stien</t>
  </si>
  <si>
    <t xml:space="preserve">Súprava pre umývadlo so vzdialenosťou upevnenia 380-580 mm, oceľ, sanitárny systém, </t>
  </si>
  <si>
    <t xml:space="preserve">Montáž predstenového systému umývadiel do kombinovaných stien </t>
  </si>
  <si>
    <t>Misa záchodová keramická závesná  rozmer 365x360x700 mm, hlboké splachovanie, pre imobil.+ madlá</t>
  </si>
  <si>
    <t>Umývadlo keramické  asymetrické, rozmer 750x450x165 mm, ľavé, biela, pre imobil.+ madlo</t>
  </si>
  <si>
    <t>Montáž a zapojenie svietidla D   pol.43</t>
  </si>
  <si>
    <t>Montáž a zapojenie svietidla C   pol.42</t>
  </si>
  <si>
    <t>Montáž a zapojenie svietidla E   pol.44</t>
  </si>
  <si>
    <t>Montáž  a zapojenie svietidla F   pol.45</t>
  </si>
  <si>
    <t>Montáž  a zapojenie svietidla G   pol.46</t>
  </si>
  <si>
    <t>PLNÝ ŽĽAB  (DLP kanál) 150X50MM - farba biela</t>
  </si>
  <si>
    <t>Dorozumievaci system s priamou voľbou a s kódovačom (zapustená varianta)</t>
  </si>
  <si>
    <t>Ventilátor D125 axiálny so spätnou klapkou</t>
  </si>
  <si>
    <t>Sálavý konvektor s kombináciou  priamovýhrevnej a infračervenej technológie vykurovania - 2000W,  ovládateľný pomocou digitálneho termostatu a vybavený LCD displejom.</t>
  </si>
  <si>
    <t>C   Stropné svietidlo LED Panel štvorcový biely 40W/5200lm, 595mm , IP30 , Neutrálna biela</t>
  </si>
  <si>
    <t>D   Stropné svietidlo LED panel 1x50W/5000Lm/4000K/IP20</t>
  </si>
  <si>
    <t xml:space="preserve">A   Stropné svietidlo prisadené  - kruhové, vrátané LED svetelného zdroja 10W, min. 800lm, IP44, farba biela, </t>
  </si>
  <si>
    <t>E   Stropné prisadené svietidlo LED kruhov, farba biela, 25kW, IP 44, so snímačom pohybu s nastaviteľnou dobou svietenia, vrátane svet. zdroja</t>
  </si>
  <si>
    <t>F   LED oceľ. núdzové svietidlo - min.3hod. IP20, so závesným štítkom s príslušným piktogramom , farba šedá</t>
  </si>
  <si>
    <t>G   LED REFLEKTOR 100W, 8000lm, IP 63 so snímačom pohybu</t>
  </si>
  <si>
    <t>Vnútorná jednotka nástenná  + infraovládač, kompaktibilná s pol.1, rozmery max. 900x250x300, chlad. výkon 3,6kW, predplnené chladivom R32</t>
  </si>
  <si>
    <t>Vonkajšia chladiaca jednotka s výkonom 3,6 kW vrátane oceľ. konštrukcie na uchytenie na fasáde, istenie 16A, 900W, rozmery max. 810x300x650, predplnené chladivom R32</t>
  </si>
  <si>
    <t>Strešný vtok , DN 75/110, (10/6 l/s), bitumenová izolácia, horizontálny odtok, záchytný kôš D 180 mm, PP</t>
  </si>
  <si>
    <t>Nadstavec , D 125 mm, výška 300 mm, s bitumenovou izoláciou, pre strešné vtoky, PP</t>
  </si>
  <si>
    <t>Vonkajšia omietka podhľadov tenkovrstvová , silikátová , škrabaná, hr. 1,5 mm</t>
  </si>
  <si>
    <t>Vonkajšia omietka stien tenkovrstvová, silikátová, , škrabaná, hr. 2 mm-sivá</t>
  </si>
  <si>
    <t>Vonkajšia omietka stien tenkovrstvová , silikátová, škrabaná, hr. 2 mm-zelená</t>
  </si>
  <si>
    <t>Vonkajšia omietka stien tenkovrstvová, silikátová, škrabaná, hr. 2 mm-žltá</t>
  </si>
  <si>
    <t>Kontaktný zatepľovací systém hr. 150 mm - minerálne riešenie,zápustné skrutkovacie kotvy</t>
  </si>
  <si>
    <t>Kontaktný zatepľovací systém  hr. 160 mm - minerálne riešenie,zápustné  skrutkovacie kotvy</t>
  </si>
  <si>
    <t>Kontaktný zatepľovací systém hr. 160 mm - minerálne riešenie,zápustné  skrutkovacie kotvy-hod.L.max 0,036</t>
  </si>
  <si>
    <t>Kontaktný zatepľovací systém  hr. 200 mm  - minerálne riešenie,zápustné skrutkovacie kotvy</t>
  </si>
  <si>
    <t>Kontaktný zatepľovací systém  hr. 200 mm  - minerálne riešenie,zápustné skrutkovacie kotvy-podhlad</t>
  </si>
  <si>
    <t>Kontaktný zatepľovací systém  hr. 50 mm  - riešenie  (XPS),zápustné, skrutkovacie kotvy</t>
  </si>
  <si>
    <t>Kontaktný zatepľovací systém  vonkajších podhľadov hr. 50 mm  - minerálne riešenie,zápustné skrutkovacie kotvy</t>
  </si>
  <si>
    <t>Kontaktný zatepľovací systém  hr. 100 mm  riešenie soklovej časti XPS,zápustné skrutkovacie kotvy</t>
  </si>
  <si>
    <t>Kontaktný zatepľovací systém  hr. 150 mm  riešenie soklovej časti (XPS),zápustné skrutkovacie kotvy</t>
  </si>
  <si>
    <t>Kontaktný zatepľovací systém  hr. 160 mm  riešenie soklovej časti (XPS),zápustné skrutkovacie kotvy</t>
  </si>
  <si>
    <t>Kontaktný zatepľovací systém  hr. 200 mm riešenie soklovej časti (XPS),zápustné skrutkovacie kotvy</t>
  </si>
  <si>
    <t>Doteplenie konštrukcie hr. 20 mm, systém XPS  - PCI, lepený celoplošne bez prikotvenia</t>
  </si>
  <si>
    <t>Montaž trubíc  hr. do 6 mm, vnút.priemer 19 - 22 mm</t>
  </si>
  <si>
    <t>Montaž trubíc hr. do 6 mm, vnút.priemer 23 - 28 mm</t>
  </si>
  <si>
    <t>Strešný vtok , DN 125, (12,2 l/s), bitumenová izolácia, vertikálny odtok, záchytný kôš D 180 mm, PP</t>
  </si>
  <si>
    <t>Maľby z maliarskych zmesí, ručne nanášané tónované dvojnásobné na jemnozrnný podklad výšky do 3,80 m</t>
  </si>
  <si>
    <t>Maľby z maliarskych zmesí, ručne nanášané jednonásobné základné na podklad jemnozrnný  výšky do 3,80 m</t>
  </si>
  <si>
    <t>Maľby z maliarskych zmesí, ručne nanášané jednonásobné tónované na podklad jemnozrnný  výšky do 3,80 m</t>
  </si>
  <si>
    <t>Maľby z maliarskych zmesí, ručne nanášané tónované dvojnásobné na jemnozrnný podklad výšky do 3,80 m,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</si>
</sst>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8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0" fontId="21" fillId="0" borderId="21" xfId="0" applyFont="1" applyBorder="1" applyAlignment="1">
      <alignment horizontal="left" vertical="center"/>
    </xf>
    <xf numFmtId="0" fontId="34" fillId="0" borderId="19" xfId="0" applyFont="1" applyBorder="1" applyAlignment="1">
      <alignment horizontal="left" vertical="center"/>
    </xf>
    <xf numFmtId="0" fontId="34" fillId="0" borderId="2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20" fillId="5" borderId="22" xfId="0" applyFont="1" applyFill="1" applyBorder="1" applyAlignment="1" applyProtection="1">
      <alignment horizontal="left" vertical="center" wrapText="1"/>
      <protection locked="0"/>
    </xf>
    <xf numFmtId="0" fontId="34" fillId="5" borderId="22" xfId="0" applyFont="1" applyFill="1" applyBorder="1" applyAlignment="1" applyProtection="1">
      <alignment horizontal="left" vertical="center" wrapText="1"/>
      <protection locked="0"/>
    </xf>
    <xf numFmtId="0" fontId="20" fillId="0" borderId="22" xfId="0" applyFont="1" applyFill="1" applyBorder="1" applyAlignment="1" applyProtection="1">
      <alignment horizontal="center" vertical="center"/>
      <protection locked="0"/>
    </xf>
    <xf numFmtId="49" fontId="20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22" xfId="0" applyFont="1" applyFill="1" applyBorder="1" applyAlignment="1" applyProtection="1">
      <alignment horizontal="left" vertical="center" wrapText="1"/>
      <protection locked="0"/>
    </xf>
    <xf numFmtId="0" fontId="20" fillId="0" borderId="22" xfId="0" applyFont="1" applyFill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3"/>
  <sheetViews>
    <sheetView showGridLines="0" topLeftCell="A34" workbookViewId="0">
      <selection activeCell="W29" sqref="W29:AE2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98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S4" s="16" t="s">
        <v>10</v>
      </c>
    </row>
    <row r="5" spans="1:74" ht="12" customHeight="1">
      <c r="B5" s="19"/>
      <c r="D5" s="22" t="s">
        <v>11</v>
      </c>
      <c r="K5" s="195" t="s">
        <v>12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9"/>
      <c r="BS5" s="16" t="s">
        <v>6</v>
      </c>
    </row>
    <row r="6" spans="1:74" ht="36.950000000000003" customHeight="1">
      <c r="B6" s="19"/>
      <c r="D6" s="24" t="s">
        <v>13</v>
      </c>
      <c r="K6" s="197" t="s">
        <v>2215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9"/>
      <c r="BS6" s="16" t="s">
        <v>6</v>
      </c>
    </row>
    <row r="7" spans="1:74" ht="12" customHeight="1">
      <c r="B7" s="19"/>
      <c r="D7" s="25" t="s">
        <v>14</v>
      </c>
      <c r="K7" s="23" t="s">
        <v>1</v>
      </c>
      <c r="AK7" s="25" t="s">
        <v>15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16</v>
      </c>
      <c r="K8" s="23" t="s">
        <v>17</v>
      </c>
      <c r="AK8" s="25" t="s">
        <v>18</v>
      </c>
      <c r="AN8" s="184"/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19</v>
      </c>
      <c r="AK10" s="25" t="s">
        <v>20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21</v>
      </c>
      <c r="AK11" s="25" t="s">
        <v>22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23</v>
      </c>
      <c r="AK13" s="25" t="s">
        <v>20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24</v>
      </c>
      <c r="AK14" s="25" t="s">
        <v>22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25</v>
      </c>
      <c r="AK16" s="25" t="s">
        <v>20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/>
      <c r="AK17" s="25" t="s">
        <v>22</v>
      </c>
      <c r="AN17" s="23" t="s">
        <v>1</v>
      </c>
      <c r="AR17" s="19"/>
      <c r="BS17" s="16" t="s">
        <v>26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27</v>
      </c>
      <c r="AK19" s="25" t="s">
        <v>20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24</v>
      </c>
      <c r="AK20" s="25" t="s">
        <v>22</v>
      </c>
      <c r="AN20" s="23" t="s">
        <v>1</v>
      </c>
      <c r="AR20" s="19"/>
      <c r="BS20" s="16" t="s">
        <v>26</v>
      </c>
    </row>
    <row r="21" spans="2:71" ht="6.95" customHeight="1">
      <c r="B21" s="19"/>
      <c r="AR21" s="19"/>
    </row>
    <row r="22" spans="2:71" ht="12" customHeight="1">
      <c r="B22" s="19"/>
      <c r="D22" s="25" t="s">
        <v>28</v>
      </c>
      <c r="AR22" s="19"/>
    </row>
    <row r="23" spans="2:71" ht="16.5" customHeight="1">
      <c r="B23" s="19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29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0"/>
      <c r="AL26" s="201"/>
      <c r="AM26" s="201"/>
      <c r="AN26" s="201"/>
      <c r="AO26" s="201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202" t="s">
        <v>30</v>
      </c>
      <c r="M28" s="202"/>
      <c r="N28" s="202"/>
      <c r="O28" s="202"/>
      <c r="P28" s="202"/>
      <c r="W28" s="202" t="s">
        <v>31</v>
      </c>
      <c r="X28" s="202"/>
      <c r="Y28" s="202"/>
      <c r="Z28" s="202"/>
      <c r="AA28" s="202"/>
      <c r="AB28" s="202"/>
      <c r="AC28" s="202"/>
      <c r="AD28" s="202"/>
      <c r="AE28" s="202"/>
      <c r="AK28" s="202"/>
      <c r="AL28" s="202"/>
      <c r="AM28" s="202"/>
      <c r="AN28" s="202"/>
      <c r="AO28" s="202"/>
      <c r="AR28" s="28"/>
    </row>
    <row r="29" spans="2:71" s="2" customFormat="1" ht="14.45" customHeight="1">
      <c r="B29" s="32"/>
      <c r="D29" s="25" t="s">
        <v>33</v>
      </c>
      <c r="F29" s="25" t="s">
        <v>34</v>
      </c>
      <c r="L29" s="205">
        <v>0.2</v>
      </c>
      <c r="M29" s="204"/>
      <c r="N29" s="204"/>
      <c r="O29" s="204"/>
      <c r="P29" s="204"/>
      <c r="W29" s="203"/>
      <c r="X29" s="204"/>
      <c r="Y29" s="204"/>
      <c r="Z29" s="204"/>
      <c r="AA29" s="204"/>
      <c r="AB29" s="204"/>
      <c r="AC29" s="204"/>
      <c r="AD29" s="204"/>
      <c r="AE29" s="204"/>
      <c r="AK29" s="203"/>
      <c r="AL29" s="204"/>
      <c r="AM29" s="204"/>
      <c r="AN29" s="204"/>
      <c r="AO29" s="204"/>
      <c r="AR29" s="32"/>
    </row>
    <row r="30" spans="2:71" s="2" customFormat="1" ht="14.45" customHeight="1">
      <c r="B30" s="32"/>
      <c r="F30" s="25" t="s">
        <v>35</v>
      </c>
      <c r="L30" s="205">
        <v>0.2</v>
      </c>
      <c r="M30" s="204"/>
      <c r="N30" s="204"/>
      <c r="O30" s="204"/>
      <c r="P30" s="204"/>
      <c r="W30" s="203"/>
      <c r="X30" s="204"/>
      <c r="Y30" s="204"/>
      <c r="Z30" s="204"/>
      <c r="AA30" s="204"/>
      <c r="AB30" s="204"/>
      <c r="AC30" s="204"/>
      <c r="AD30" s="204"/>
      <c r="AE30" s="204"/>
      <c r="AK30" s="203"/>
      <c r="AL30" s="204"/>
      <c r="AM30" s="204"/>
      <c r="AN30" s="204"/>
      <c r="AO30" s="204"/>
      <c r="AR30" s="32"/>
    </row>
    <row r="31" spans="2:71" s="2" customFormat="1" ht="14.45" hidden="1" customHeight="1">
      <c r="B31" s="32"/>
      <c r="F31" s="25" t="s">
        <v>36</v>
      </c>
      <c r="L31" s="205">
        <v>0.2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/>
      <c r="AL31" s="204"/>
      <c r="AM31" s="204"/>
      <c r="AN31" s="204"/>
      <c r="AO31" s="204"/>
      <c r="AR31" s="32"/>
    </row>
    <row r="32" spans="2:71" s="2" customFormat="1" ht="14.45" hidden="1" customHeight="1">
      <c r="B32" s="32"/>
      <c r="F32" s="25" t="s">
        <v>37</v>
      </c>
      <c r="L32" s="205">
        <v>0.2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/>
      <c r="AL32" s="204"/>
      <c r="AM32" s="204"/>
      <c r="AN32" s="204"/>
      <c r="AO32" s="204"/>
      <c r="AR32" s="32"/>
    </row>
    <row r="33" spans="2:44" s="2" customFormat="1" ht="14.45" hidden="1" customHeight="1">
      <c r="B33" s="32"/>
      <c r="F33" s="25" t="s">
        <v>38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/>
      <c r="AL33" s="204"/>
      <c r="AM33" s="204"/>
      <c r="AN33" s="204"/>
      <c r="AO33" s="204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206" t="s">
        <v>41</v>
      </c>
      <c r="Y35" s="207"/>
      <c r="Z35" s="207"/>
      <c r="AA35" s="207"/>
      <c r="AB35" s="207"/>
      <c r="AC35" s="35"/>
      <c r="AD35" s="35"/>
      <c r="AE35" s="35"/>
      <c r="AF35" s="35"/>
      <c r="AG35" s="35"/>
      <c r="AH35" s="35"/>
      <c r="AI35" s="35"/>
      <c r="AJ35" s="35"/>
      <c r="AK35" s="208"/>
      <c r="AL35" s="207"/>
      <c r="AM35" s="207"/>
      <c r="AN35" s="207"/>
      <c r="AO35" s="209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45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44</v>
      </c>
      <c r="AI60" s="30"/>
      <c r="AJ60" s="30"/>
      <c r="AK60" s="30"/>
      <c r="AL60" s="30"/>
      <c r="AM60" s="39" t="s">
        <v>45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47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44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45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44</v>
      </c>
      <c r="AI75" s="30"/>
      <c r="AJ75" s="30"/>
      <c r="AK75" s="30"/>
      <c r="AL75" s="30"/>
      <c r="AM75" s="39" t="s">
        <v>45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2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2:91" s="1" customFormat="1" ht="24.95" customHeight="1">
      <c r="B82" s="28"/>
      <c r="C82" s="20" t="s">
        <v>48</v>
      </c>
      <c r="AR82" s="28"/>
    </row>
    <row r="83" spans="2:91" s="1" customFormat="1" ht="6.95" customHeight="1">
      <c r="B83" s="28"/>
      <c r="AR83" s="28"/>
    </row>
    <row r="84" spans="2:91" s="3" customFormat="1" ht="12" customHeight="1">
      <c r="B84" s="44"/>
      <c r="C84" s="25" t="s">
        <v>11</v>
      </c>
      <c r="L84" s="3" t="str">
        <f>K5</f>
        <v>Namestovo</v>
      </c>
      <c r="AR84" s="44"/>
    </row>
    <row r="85" spans="2:91" s="4" customFormat="1" ht="36.950000000000003" customHeight="1">
      <c r="B85" s="45"/>
      <c r="C85" s="46" t="s">
        <v>13</v>
      </c>
      <c r="L85" s="214" t="str">
        <f>K6</f>
        <v>Námestovo OOPZ, Rekonštrukcia a modernizácia objektu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R85" s="45"/>
    </row>
    <row r="86" spans="2:91" s="1" customFormat="1" ht="6.95" customHeight="1">
      <c r="B86" s="28"/>
      <c r="AR86" s="28"/>
    </row>
    <row r="87" spans="2:91" s="1" customFormat="1" ht="12" customHeight="1">
      <c r="B87" s="28"/>
      <c r="C87" s="25" t="s">
        <v>16</v>
      </c>
      <c r="L87" s="47" t="str">
        <f>IF(K8="","",K8)</f>
        <v>Námestovo</v>
      </c>
      <c r="AI87" s="25" t="s">
        <v>18</v>
      </c>
      <c r="AM87" s="216"/>
      <c r="AN87" s="216"/>
      <c r="AR87" s="28"/>
    </row>
    <row r="88" spans="2:91" s="1" customFormat="1" ht="6.95" customHeight="1">
      <c r="B88" s="28"/>
      <c r="AR88" s="28"/>
    </row>
    <row r="89" spans="2:91" s="1" customFormat="1" ht="15.2" customHeight="1">
      <c r="B89" s="28"/>
      <c r="C89" s="25" t="s">
        <v>19</v>
      </c>
      <c r="L89" s="3" t="str">
        <f>IF(E11= "","",E11)</f>
        <v>Minist.vnútra Slov.republiky Pribinova2,Bratislava</v>
      </c>
      <c r="AI89" s="25" t="s">
        <v>25</v>
      </c>
      <c r="AM89" s="211" t="str">
        <f>IF(E17="","",E17)</f>
        <v/>
      </c>
      <c r="AN89" s="212"/>
      <c r="AO89" s="212"/>
      <c r="AP89" s="212"/>
      <c r="AR89" s="28"/>
      <c r="AS89" s="220" t="s">
        <v>49</v>
      </c>
      <c r="AT89" s="22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2" customHeight="1">
      <c r="B90" s="28"/>
      <c r="C90" s="25" t="s">
        <v>23</v>
      </c>
      <c r="L90" s="3" t="str">
        <f>IF(E14="","",E14)</f>
        <v xml:space="preserve"> </v>
      </c>
      <c r="AI90" s="25" t="s">
        <v>27</v>
      </c>
      <c r="AM90" s="211" t="str">
        <f>IF(E20="","",E20)</f>
        <v xml:space="preserve"> </v>
      </c>
      <c r="AN90" s="212"/>
      <c r="AO90" s="212"/>
      <c r="AP90" s="212"/>
      <c r="AR90" s="28"/>
      <c r="AS90" s="222"/>
      <c r="AT90" s="223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2:91" s="1" customFormat="1" ht="10.9" customHeight="1">
      <c r="B91" s="28"/>
      <c r="AR91" s="28"/>
      <c r="AS91" s="222"/>
      <c r="AT91" s="223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2:91" s="1" customFormat="1" ht="29.25" customHeight="1">
      <c r="B92" s="28"/>
      <c r="C92" s="228" t="s">
        <v>50</v>
      </c>
      <c r="D92" s="218"/>
      <c r="E92" s="218"/>
      <c r="F92" s="218"/>
      <c r="G92" s="218"/>
      <c r="H92" s="53"/>
      <c r="I92" s="229" t="s">
        <v>51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7" t="s">
        <v>52</v>
      </c>
      <c r="AH92" s="218"/>
      <c r="AI92" s="218"/>
      <c r="AJ92" s="218"/>
      <c r="AK92" s="218"/>
      <c r="AL92" s="218"/>
      <c r="AM92" s="218"/>
      <c r="AN92" s="229" t="s">
        <v>53</v>
      </c>
      <c r="AO92" s="218"/>
      <c r="AP92" s="230"/>
      <c r="AQ92" s="54" t="s">
        <v>54</v>
      </c>
      <c r="AR92" s="28"/>
      <c r="AS92" s="55" t="s">
        <v>55</v>
      </c>
      <c r="AT92" s="56" t="s">
        <v>56</v>
      </c>
      <c r="AU92" s="56" t="s">
        <v>57</v>
      </c>
      <c r="AV92" s="56" t="s">
        <v>58</v>
      </c>
      <c r="AW92" s="56" t="s">
        <v>59</v>
      </c>
      <c r="AX92" s="56" t="s">
        <v>60</v>
      </c>
      <c r="AY92" s="56" t="s">
        <v>61</v>
      </c>
      <c r="AZ92" s="56" t="s">
        <v>62</v>
      </c>
      <c r="BA92" s="56" t="s">
        <v>63</v>
      </c>
      <c r="BB92" s="56" t="s">
        <v>64</v>
      </c>
      <c r="BC92" s="56" t="s">
        <v>65</v>
      </c>
      <c r="BD92" s="57" t="s">
        <v>66</v>
      </c>
    </row>
    <row r="93" spans="2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5" customFormat="1" ht="32.450000000000003" customHeight="1">
      <c r="B94" s="59"/>
      <c r="C94" s="60" t="s">
        <v>67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26"/>
      <c r="AH94" s="226"/>
      <c r="AI94" s="226"/>
      <c r="AJ94" s="226"/>
      <c r="AK94" s="226"/>
      <c r="AL94" s="226"/>
      <c r="AM94" s="226"/>
      <c r="AN94" s="227"/>
      <c r="AO94" s="227"/>
      <c r="AP94" s="227"/>
      <c r="AQ94" s="63" t="s">
        <v>1</v>
      </c>
      <c r="AR94" s="59"/>
      <c r="AS94" s="64">
        <f>ROUND(AS95,2)</f>
        <v>0</v>
      </c>
      <c r="AT94" s="65">
        <f t="shared" ref="AT94:AT111" si="0">ROUND(SUM(AV94:AW94),2)</f>
        <v>0</v>
      </c>
      <c r="AU94" s="66">
        <f>ROUND(AU95,5)</f>
        <v>9202.10203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68</v>
      </c>
      <c r="BT94" s="68" t="s">
        <v>69</v>
      </c>
      <c r="BU94" s="69" t="s">
        <v>70</v>
      </c>
      <c r="BV94" s="68" t="s">
        <v>71</v>
      </c>
      <c r="BW94" s="68" t="s">
        <v>4</v>
      </c>
      <c r="BX94" s="68" t="s">
        <v>72</v>
      </c>
      <c r="CL94" s="68" t="s">
        <v>1</v>
      </c>
    </row>
    <row r="95" spans="2:91" s="6" customFormat="1" ht="16.5" customHeight="1">
      <c r="B95" s="70"/>
      <c r="C95" s="71"/>
      <c r="D95" s="219" t="s">
        <v>73</v>
      </c>
      <c r="E95" s="219"/>
      <c r="F95" s="219"/>
      <c r="G95" s="219"/>
      <c r="H95" s="219"/>
      <c r="I95" s="72"/>
      <c r="J95" s="219" t="s">
        <v>74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24"/>
      <c r="AH95" s="225"/>
      <c r="AI95" s="225"/>
      <c r="AJ95" s="225"/>
      <c r="AK95" s="225"/>
      <c r="AL95" s="225"/>
      <c r="AM95" s="225"/>
      <c r="AN95" s="231"/>
      <c r="AO95" s="225"/>
      <c r="AP95" s="225"/>
      <c r="AQ95" s="73" t="s">
        <v>75</v>
      </c>
      <c r="AR95" s="70"/>
      <c r="AS95" s="74">
        <f>ROUND(AS96+AS109,2)</f>
        <v>0</v>
      </c>
      <c r="AT95" s="75">
        <f t="shared" si="0"/>
        <v>0</v>
      </c>
      <c r="AU95" s="76">
        <f>ROUND(AU96+AU109,5)</f>
        <v>9202.10203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ROUND(AZ96+AZ109,2)</f>
        <v>0</v>
      </c>
      <c r="BA95" s="75">
        <f>ROUND(BA96+BA109,2)</f>
        <v>0</v>
      </c>
      <c r="BB95" s="75">
        <f>ROUND(BB96+BB109,2)</f>
        <v>0</v>
      </c>
      <c r="BC95" s="75">
        <f>ROUND(BC96+BC109,2)</f>
        <v>0</v>
      </c>
      <c r="BD95" s="77">
        <f>ROUND(BD96+BD109,2)</f>
        <v>0</v>
      </c>
      <c r="BS95" s="78" t="s">
        <v>68</v>
      </c>
      <c r="BT95" s="78" t="s">
        <v>76</v>
      </c>
      <c r="BU95" s="78" t="s">
        <v>70</v>
      </c>
      <c r="BV95" s="78" t="s">
        <v>71</v>
      </c>
      <c r="BW95" s="78" t="s">
        <v>77</v>
      </c>
      <c r="BX95" s="78" t="s">
        <v>4</v>
      </c>
      <c r="CL95" s="78" t="s">
        <v>1</v>
      </c>
      <c r="CM95" s="78" t="s">
        <v>69</v>
      </c>
    </row>
    <row r="96" spans="2:91" s="3" customFormat="1" ht="16.5" customHeight="1">
      <c r="B96" s="44"/>
      <c r="C96" s="9"/>
      <c r="D96" s="9"/>
      <c r="E96" s="210" t="s">
        <v>78</v>
      </c>
      <c r="F96" s="210"/>
      <c r="G96" s="210"/>
      <c r="H96" s="210"/>
      <c r="I96" s="210"/>
      <c r="J96" s="9"/>
      <c r="K96" s="210" t="s">
        <v>79</v>
      </c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3"/>
      <c r="AH96" s="194"/>
      <c r="AI96" s="194"/>
      <c r="AJ96" s="194"/>
      <c r="AK96" s="194"/>
      <c r="AL96" s="194"/>
      <c r="AM96" s="194"/>
      <c r="AN96" s="193"/>
      <c r="AO96" s="194"/>
      <c r="AP96" s="194"/>
      <c r="AQ96" s="79" t="s">
        <v>80</v>
      </c>
      <c r="AR96" s="44"/>
      <c r="AS96" s="80">
        <f>ROUND(AS97,2)</f>
        <v>0</v>
      </c>
      <c r="AT96" s="81">
        <f t="shared" si="0"/>
        <v>0</v>
      </c>
      <c r="AU96" s="82">
        <f>ROUND(AU97,5)</f>
        <v>8784.27513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>ROUND(AZ97,2)</f>
        <v>0</v>
      </c>
      <c r="BA96" s="81">
        <f>ROUND(BA97,2)</f>
        <v>0</v>
      </c>
      <c r="BB96" s="81">
        <f>ROUND(BB97,2)</f>
        <v>0</v>
      </c>
      <c r="BC96" s="81">
        <f>ROUND(BC97,2)</f>
        <v>0</v>
      </c>
      <c r="BD96" s="83">
        <f>ROUND(BD97,2)</f>
        <v>0</v>
      </c>
      <c r="BS96" s="23" t="s">
        <v>68</v>
      </c>
      <c r="BT96" s="23" t="s">
        <v>81</v>
      </c>
      <c r="BU96" s="23" t="s">
        <v>70</v>
      </c>
      <c r="BV96" s="23" t="s">
        <v>71</v>
      </c>
      <c r="BW96" s="23" t="s">
        <v>82</v>
      </c>
      <c r="BX96" s="23" t="s">
        <v>77</v>
      </c>
      <c r="CL96" s="23" t="s">
        <v>1</v>
      </c>
    </row>
    <row r="97" spans="1:90" s="3" customFormat="1" ht="16.5" customHeight="1">
      <c r="B97" s="44"/>
      <c r="C97" s="9"/>
      <c r="D97" s="9"/>
      <c r="E97" s="9"/>
      <c r="F97" s="210" t="s">
        <v>83</v>
      </c>
      <c r="G97" s="210"/>
      <c r="H97" s="210"/>
      <c r="I97" s="210"/>
      <c r="J97" s="210"/>
      <c r="K97" s="9"/>
      <c r="L97" s="210" t="s">
        <v>84</v>
      </c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3"/>
      <c r="AH97" s="194"/>
      <c r="AI97" s="194"/>
      <c r="AJ97" s="194"/>
      <c r="AK97" s="194"/>
      <c r="AL97" s="194"/>
      <c r="AM97" s="194"/>
      <c r="AN97" s="193"/>
      <c r="AO97" s="194"/>
      <c r="AP97" s="194"/>
      <c r="AQ97" s="79" t="s">
        <v>80</v>
      </c>
      <c r="AR97" s="44"/>
      <c r="AS97" s="80">
        <f>ROUND(AS98+SUM(AS99:AS104),2)</f>
        <v>0</v>
      </c>
      <c r="AT97" s="81">
        <f t="shared" si="0"/>
        <v>0</v>
      </c>
      <c r="AU97" s="82">
        <f>ROUND(AU98+SUM(AU99:AU104),5)</f>
        <v>8784.27513</v>
      </c>
      <c r="AV97" s="81">
        <f>ROUND(AZ97*L29,2)</f>
        <v>0</v>
      </c>
      <c r="AW97" s="81">
        <f>ROUND(BA97*L30,2)</f>
        <v>0</v>
      </c>
      <c r="AX97" s="81">
        <f>ROUND(BB97*L29,2)</f>
        <v>0</v>
      </c>
      <c r="AY97" s="81">
        <f>ROUND(BC97*L30,2)</f>
        <v>0</v>
      </c>
      <c r="AZ97" s="81">
        <f>ROUND(AZ98+SUM(AZ99:AZ104),2)</f>
        <v>0</v>
      </c>
      <c r="BA97" s="81">
        <f>ROUND(BA98+SUM(BA99:BA104),2)</f>
        <v>0</v>
      </c>
      <c r="BB97" s="81">
        <f>ROUND(BB98+SUM(BB99:BB104),2)</f>
        <v>0</v>
      </c>
      <c r="BC97" s="81">
        <f>ROUND(BC98+SUM(BC99:BC104),2)</f>
        <v>0</v>
      </c>
      <c r="BD97" s="83">
        <f>ROUND(BD98+SUM(BD99:BD104),2)</f>
        <v>0</v>
      </c>
      <c r="BS97" s="23" t="s">
        <v>68</v>
      </c>
      <c r="BT97" s="23" t="s">
        <v>85</v>
      </c>
      <c r="BU97" s="23" t="s">
        <v>70</v>
      </c>
      <c r="BV97" s="23" t="s">
        <v>71</v>
      </c>
      <c r="BW97" s="23" t="s">
        <v>86</v>
      </c>
      <c r="BX97" s="23" t="s">
        <v>82</v>
      </c>
      <c r="CL97" s="23" t="s">
        <v>1</v>
      </c>
    </row>
    <row r="98" spans="1:90" s="3" customFormat="1" ht="25.5" customHeight="1">
      <c r="A98" s="84" t="s">
        <v>87</v>
      </c>
      <c r="B98" s="44"/>
      <c r="C98" s="9"/>
      <c r="D98" s="9"/>
      <c r="E98" s="9"/>
      <c r="F98" s="9"/>
      <c r="G98" s="210" t="s">
        <v>88</v>
      </c>
      <c r="H98" s="210"/>
      <c r="I98" s="210"/>
      <c r="J98" s="210"/>
      <c r="K98" s="210"/>
      <c r="L98" s="9"/>
      <c r="M98" s="210" t="s">
        <v>89</v>
      </c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193"/>
      <c r="AH98" s="194"/>
      <c r="AI98" s="194"/>
      <c r="AJ98" s="194"/>
      <c r="AK98" s="194"/>
      <c r="AL98" s="194"/>
      <c r="AM98" s="194"/>
      <c r="AN98" s="193"/>
      <c r="AO98" s="194"/>
      <c r="AP98" s="194"/>
      <c r="AQ98" s="79" t="s">
        <v>80</v>
      </c>
      <c r="AR98" s="44"/>
      <c r="AS98" s="80">
        <v>0</v>
      </c>
      <c r="AT98" s="81">
        <f t="shared" si="0"/>
        <v>0</v>
      </c>
      <c r="AU98" s="82">
        <f>'01.1.1.1 - SO 01.1.1.1  Z...'!P132</f>
        <v>2674.9063489</v>
      </c>
      <c r="AV98" s="81">
        <f>'01.1.1.1 - SO 01.1.1.1  Z...'!J37</f>
        <v>0</v>
      </c>
      <c r="AW98" s="81">
        <f>'01.1.1.1 - SO 01.1.1.1  Z...'!J38</f>
        <v>0</v>
      </c>
      <c r="AX98" s="81">
        <f>'01.1.1.1 - SO 01.1.1.1  Z...'!J39</f>
        <v>0</v>
      </c>
      <c r="AY98" s="81">
        <f>'01.1.1.1 - SO 01.1.1.1  Z...'!J40</f>
        <v>0</v>
      </c>
      <c r="AZ98" s="81">
        <f>'01.1.1.1 - SO 01.1.1.1  Z...'!F37</f>
        <v>0</v>
      </c>
      <c r="BA98" s="81">
        <f>'01.1.1.1 - SO 01.1.1.1  Z...'!F38</f>
        <v>0</v>
      </c>
      <c r="BB98" s="81">
        <f>'01.1.1.1 - SO 01.1.1.1  Z...'!F39</f>
        <v>0</v>
      </c>
      <c r="BC98" s="81">
        <f>'01.1.1.1 - SO 01.1.1.1  Z...'!F40</f>
        <v>0</v>
      </c>
      <c r="BD98" s="83">
        <f>'01.1.1.1 - SO 01.1.1.1  Z...'!F41</f>
        <v>0</v>
      </c>
      <c r="BT98" s="23" t="s">
        <v>90</v>
      </c>
      <c r="BV98" s="23" t="s">
        <v>71</v>
      </c>
      <c r="BW98" s="23" t="s">
        <v>91</v>
      </c>
      <c r="BX98" s="23" t="s">
        <v>86</v>
      </c>
      <c r="CL98" s="23" t="s">
        <v>1</v>
      </c>
    </row>
    <row r="99" spans="1:90" s="3" customFormat="1" ht="25.5" customHeight="1">
      <c r="A99" s="84" t="s">
        <v>87</v>
      </c>
      <c r="B99" s="44"/>
      <c r="C99" s="9"/>
      <c r="D99" s="9"/>
      <c r="E99" s="9"/>
      <c r="F99" s="9"/>
      <c r="G99" s="210" t="s">
        <v>92</v>
      </c>
      <c r="H99" s="210"/>
      <c r="I99" s="210"/>
      <c r="J99" s="210"/>
      <c r="K99" s="210"/>
      <c r="L99" s="9"/>
      <c r="M99" s="210" t="s">
        <v>93</v>
      </c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193"/>
      <c r="AH99" s="194"/>
      <c r="AI99" s="194"/>
      <c r="AJ99" s="194"/>
      <c r="AK99" s="194"/>
      <c r="AL99" s="194"/>
      <c r="AM99" s="194"/>
      <c r="AN99" s="193"/>
      <c r="AO99" s="194"/>
      <c r="AP99" s="194"/>
      <c r="AQ99" s="79" t="s">
        <v>80</v>
      </c>
      <c r="AR99" s="44"/>
      <c r="AS99" s="80">
        <v>0</v>
      </c>
      <c r="AT99" s="81">
        <f t="shared" si="0"/>
        <v>0</v>
      </c>
      <c r="AU99" s="82">
        <f>'01.1.1.2 - SO 01.1.1.2  Z...'!P138</f>
        <v>532.75133025519995</v>
      </c>
      <c r="AV99" s="81">
        <f>'01.1.1.2 - SO 01.1.1.2  Z...'!J37</f>
        <v>0</v>
      </c>
      <c r="AW99" s="81">
        <f>'01.1.1.2 - SO 01.1.1.2  Z...'!J38</f>
        <v>0</v>
      </c>
      <c r="AX99" s="81">
        <f>'01.1.1.2 - SO 01.1.1.2  Z...'!J39</f>
        <v>0</v>
      </c>
      <c r="AY99" s="81">
        <f>'01.1.1.2 - SO 01.1.1.2  Z...'!J40</f>
        <v>0</v>
      </c>
      <c r="AZ99" s="81">
        <f>'01.1.1.2 - SO 01.1.1.2  Z...'!F37</f>
        <v>0</v>
      </c>
      <c r="BA99" s="81">
        <f>'01.1.1.2 - SO 01.1.1.2  Z...'!F38</f>
        <v>0</v>
      </c>
      <c r="BB99" s="81">
        <f>'01.1.1.2 - SO 01.1.1.2  Z...'!F39</f>
        <v>0</v>
      </c>
      <c r="BC99" s="81">
        <f>'01.1.1.2 - SO 01.1.1.2  Z...'!F40</f>
        <v>0</v>
      </c>
      <c r="BD99" s="83">
        <f>'01.1.1.2 - SO 01.1.1.2  Z...'!F41</f>
        <v>0</v>
      </c>
      <c r="BT99" s="23" t="s">
        <v>90</v>
      </c>
      <c r="BV99" s="23" t="s">
        <v>71</v>
      </c>
      <c r="BW99" s="23" t="s">
        <v>94</v>
      </c>
      <c r="BX99" s="23" t="s">
        <v>86</v>
      </c>
      <c r="CL99" s="23" t="s">
        <v>1</v>
      </c>
    </row>
    <row r="100" spans="1:90" s="3" customFormat="1" ht="25.5" customHeight="1">
      <c r="A100" s="84" t="s">
        <v>87</v>
      </c>
      <c r="B100" s="44"/>
      <c r="C100" s="9"/>
      <c r="D100" s="9"/>
      <c r="E100" s="9"/>
      <c r="F100" s="9"/>
      <c r="G100" s="210" t="s">
        <v>95</v>
      </c>
      <c r="H100" s="210"/>
      <c r="I100" s="210"/>
      <c r="J100" s="210"/>
      <c r="K100" s="210"/>
      <c r="L100" s="9"/>
      <c r="M100" s="210" t="s">
        <v>96</v>
      </c>
      <c r="N100" s="210"/>
      <c r="O100" s="210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193"/>
      <c r="AH100" s="194"/>
      <c r="AI100" s="194"/>
      <c r="AJ100" s="194"/>
      <c r="AK100" s="194"/>
      <c r="AL100" s="194"/>
      <c r="AM100" s="194"/>
      <c r="AN100" s="193"/>
      <c r="AO100" s="194"/>
      <c r="AP100" s="194"/>
      <c r="AQ100" s="79" t="s">
        <v>80</v>
      </c>
      <c r="AR100" s="44"/>
      <c r="AS100" s="80">
        <v>0</v>
      </c>
      <c r="AT100" s="81">
        <f t="shared" si="0"/>
        <v>0</v>
      </c>
      <c r="AU100" s="82">
        <f>'01.1.1.3 - SO 01.1.1.3  V...'!P138</f>
        <v>2139.0201928400002</v>
      </c>
      <c r="AV100" s="81">
        <f>'01.1.1.3 - SO 01.1.1.3  V...'!J37</f>
        <v>0</v>
      </c>
      <c r="AW100" s="81">
        <f>'01.1.1.3 - SO 01.1.1.3  V...'!J38</f>
        <v>0</v>
      </c>
      <c r="AX100" s="81">
        <f>'01.1.1.3 - SO 01.1.1.3  V...'!J39</f>
        <v>0</v>
      </c>
      <c r="AY100" s="81">
        <f>'01.1.1.3 - SO 01.1.1.3  V...'!J40</f>
        <v>0</v>
      </c>
      <c r="AZ100" s="81">
        <f>'01.1.1.3 - SO 01.1.1.3  V...'!F37</f>
        <v>0</v>
      </c>
      <c r="BA100" s="81">
        <f>'01.1.1.3 - SO 01.1.1.3  V...'!F38</f>
        <v>0</v>
      </c>
      <c r="BB100" s="81">
        <f>'01.1.1.3 - SO 01.1.1.3  V...'!F39</f>
        <v>0</v>
      </c>
      <c r="BC100" s="81">
        <f>'01.1.1.3 - SO 01.1.1.3  V...'!F40</f>
        <v>0</v>
      </c>
      <c r="BD100" s="83">
        <f>'01.1.1.3 - SO 01.1.1.3  V...'!F41</f>
        <v>0</v>
      </c>
      <c r="BT100" s="23" t="s">
        <v>90</v>
      </c>
      <c r="BV100" s="23" t="s">
        <v>71</v>
      </c>
      <c r="BW100" s="23" t="s">
        <v>97</v>
      </c>
      <c r="BX100" s="23" t="s">
        <v>86</v>
      </c>
      <c r="CL100" s="23" t="s">
        <v>1</v>
      </c>
    </row>
    <row r="101" spans="1:90" s="3" customFormat="1" ht="16.5" customHeight="1">
      <c r="A101" s="84" t="s">
        <v>87</v>
      </c>
      <c r="B101" s="44"/>
      <c r="C101" s="9"/>
      <c r="D101" s="9"/>
      <c r="E101" s="9"/>
      <c r="F101" s="9"/>
      <c r="G101" s="210" t="s">
        <v>98</v>
      </c>
      <c r="H101" s="210"/>
      <c r="I101" s="210"/>
      <c r="J101" s="210"/>
      <c r="K101" s="210"/>
      <c r="L101" s="9"/>
      <c r="M101" s="210" t="s">
        <v>99</v>
      </c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193"/>
      <c r="AH101" s="194"/>
      <c r="AI101" s="194"/>
      <c r="AJ101" s="194"/>
      <c r="AK101" s="194"/>
      <c r="AL101" s="194"/>
      <c r="AM101" s="194"/>
      <c r="AN101" s="193"/>
      <c r="AO101" s="194"/>
      <c r="AP101" s="194"/>
      <c r="AQ101" s="79" t="s">
        <v>80</v>
      </c>
      <c r="AR101" s="44"/>
      <c r="AS101" s="80">
        <v>0</v>
      </c>
      <c r="AT101" s="81">
        <f t="shared" si="0"/>
        <v>0</v>
      </c>
      <c r="AU101" s="82">
        <f>'01.1.1.4 - SO 01.1.1.4  O...'!P150</f>
        <v>1595.2286627999997</v>
      </c>
      <c r="AV101" s="81">
        <f>'01.1.1.4 - SO 01.1.1.4  O...'!J37</f>
        <v>0</v>
      </c>
      <c r="AW101" s="81">
        <f>'01.1.1.4 - SO 01.1.1.4  O...'!J38</f>
        <v>0</v>
      </c>
      <c r="AX101" s="81">
        <f>'01.1.1.4 - SO 01.1.1.4  O...'!J39</f>
        <v>0</v>
      </c>
      <c r="AY101" s="81">
        <f>'01.1.1.4 - SO 01.1.1.4  O...'!J40</f>
        <v>0</v>
      </c>
      <c r="AZ101" s="81">
        <f>'01.1.1.4 - SO 01.1.1.4  O...'!F37</f>
        <v>0</v>
      </c>
      <c r="BA101" s="81">
        <f>'01.1.1.4 - SO 01.1.1.4  O...'!F38</f>
        <v>0</v>
      </c>
      <c r="BB101" s="81">
        <f>'01.1.1.4 - SO 01.1.1.4  O...'!F39</f>
        <v>0</v>
      </c>
      <c r="BC101" s="81">
        <f>'01.1.1.4 - SO 01.1.1.4  O...'!F40</f>
        <v>0</v>
      </c>
      <c r="BD101" s="83">
        <f>'01.1.1.4 - SO 01.1.1.4  O...'!F41</f>
        <v>0</v>
      </c>
      <c r="BT101" s="23" t="s">
        <v>90</v>
      </c>
      <c r="BV101" s="23" t="s">
        <v>71</v>
      </c>
      <c r="BW101" s="23" t="s">
        <v>100</v>
      </c>
      <c r="BX101" s="23" t="s">
        <v>86</v>
      </c>
      <c r="CL101" s="23" t="s">
        <v>1</v>
      </c>
    </row>
    <row r="102" spans="1:90" s="3" customFormat="1" ht="16.5" customHeight="1">
      <c r="A102" s="84" t="s">
        <v>87</v>
      </c>
      <c r="B102" s="44"/>
      <c r="C102" s="9"/>
      <c r="D102" s="9"/>
      <c r="E102" s="9"/>
      <c r="F102" s="9"/>
      <c r="G102" s="210" t="s">
        <v>101</v>
      </c>
      <c r="H102" s="210"/>
      <c r="I102" s="210"/>
      <c r="J102" s="210"/>
      <c r="K102" s="210"/>
      <c r="L102" s="9"/>
      <c r="M102" s="210" t="s">
        <v>102</v>
      </c>
      <c r="N102" s="210"/>
      <c r="O102" s="210"/>
      <c r="P102" s="210"/>
      <c r="Q102" s="210"/>
      <c r="R102" s="210"/>
      <c r="S102" s="210"/>
      <c r="T102" s="210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193"/>
      <c r="AH102" s="194"/>
      <c r="AI102" s="194"/>
      <c r="AJ102" s="194"/>
      <c r="AK102" s="194"/>
      <c r="AL102" s="194"/>
      <c r="AM102" s="194"/>
      <c r="AN102" s="193"/>
      <c r="AO102" s="194"/>
      <c r="AP102" s="194"/>
      <c r="AQ102" s="79" t="s">
        <v>80</v>
      </c>
      <c r="AR102" s="44"/>
      <c r="AS102" s="80">
        <v>0</v>
      </c>
      <c r="AT102" s="81">
        <f t="shared" si="0"/>
        <v>0</v>
      </c>
      <c r="AU102" s="82">
        <f>'01.1.4 - SO 01.1.4 Zdravo...'!P135</f>
        <v>0</v>
      </c>
      <c r="AV102" s="81">
        <f>'01.1.4 - SO 01.1.4 Zdravo...'!J37</f>
        <v>0</v>
      </c>
      <c r="AW102" s="81">
        <f>'01.1.4 - SO 01.1.4 Zdravo...'!J38</f>
        <v>0</v>
      </c>
      <c r="AX102" s="81">
        <f>'01.1.4 - SO 01.1.4 Zdravo...'!J39</f>
        <v>0</v>
      </c>
      <c r="AY102" s="81">
        <f>'01.1.4 - SO 01.1.4 Zdravo...'!J40</f>
        <v>0</v>
      </c>
      <c r="AZ102" s="81">
        <f>'01.1.4 - SO 01.1.4 Zdravo...'!F37</f>
        <v>0</v>
      </c>
      <c r="BA102" s="81">
        <f>'01.1.4 - SO 01.1.4 Zdravo...'!F38</f>
        <v>0</v>
      </c>
      <c r="BB102" s="81">
        <f>'01.1.4 - SO 01.1.4 Zdravo...'!F39</f>
        <v>0</v>
      </c>
      <c r="BC102" s="81">
        <f>'01.1.4 - SO 01.1.4 Zdravo...'!F40</f>
        <v>0</v>
      </c>
      <c r="BD102" s="83">
        <f>'01.1.4 - SO 01.1.4 Zdravo...'!F41</f>
        <v>0</v>
      </c>
      <c r="BT102" s="23" t="s">
        <v>90</v>
      </c>
      <c r="BV102" s="23" t="s">
        <v>71</v>
      </c>
      <c r="BW102" s="23" t="s">
        <v>103</v>
      </c>
      <c r="BX102" s="23" t="s">
        <v>86</v>
      </c>
      <c r="CL102" s="23" t="s">
        <v>1</v>
      </c>
    </row>
    <row r="103" spans="1:90" s="3" customFormat="1" ht="16.5" customHeight="1">
      <c r="A103" s="84" t="s">
        <v>87</v>
      </c>
      <c r="B103" s="44"/>
      <c r="C103" s="9"/>
      <c r="D103" s="9"/>
      <c r="E103" s="9"/>
      <c r="F103" s="9"/>
      <c r="G103" s="210" t="s">
        <v>104</v>
      </c>
      <c r="H103" s="210"/>
      <c r="I103" s="210"/>
      <c r="J103" s="210"/>
      <c r="K103" s="210"/>
      <c r="L103" s="9"/>
      <c r="M103" s="210" t="s">
        <v>105</v>
      </c>
      <c r="N103" s="210"/>
      <c r="O103" s="210"/>
      <c r="P103" s="210"/>
      <c r="Q103" s="210"/>
      <c r="R103" s="210"/>
      <c r="S103" s="210"/>
      <c r="T103" s="210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193"/>
      <c r="AH103" s="194"/>
      <c r="AI103" s="194"/>
      <c r="AJ103" s="194"/>
      <c r="AK103" s="194"/>
      <c r="AL103" s="194"/>
      <c r="AM103" s="194"/>
      <c r="AN103" s="193"/>
      <c r="AO103" s="194"/>
      <c r="AP103" s="194"/>
      <c r="AQ103" s="79" t="s">
        <v>80</v>
      </c>
      <c r="AR103" s="44"/>
      <c r="AS103" s="80">
        <v>0</v>
      </c>
      <c r="AT103" s="81">
        <f t="shared" si="0"/>
        <v>0</v>
      </c>
      <c r="AU103" s="82">
        <f>'01,1.6 - SO 01.1.6 Vzduch...'!P125</f>
        <v>0</v>
      </c>
      <c r="AV103" s="81">
        <f>'01,1.6 - SO 01.1.6 Vzduch...'!J37</f>
        <v>0</v>
      </c>
      <c r="AW103" s="81">
        <f>'01,1.6 - SO 01.1.6 Vzduch...'!J38</f>
        <v>0</v>
      </c>
      <c r="AX103" s="81">
        <f>'01,1.6 - SO 01.1.6 Vzduch...'!J39</f>
        <v>0</v>
      </c>
      <c r="AY103" s="81">
        <f>'01,1.6 - SO 01.1.6 Vzduch...'!J40</f>
        <v>0</v>
      </c>
      <c r="AZ103" s="81">
        <f>'01,1.6 - SO 01.1.6 Vzduch...'!F37</f>
        <v>0</v>
      </c>
      <c r="BA103" s="81">
        <f>'01,1.6 - SO 01.1.6 Vzduch...'!F38</f>
        <v>0</v>
      </c>
      <c r="BB103" s="81">
        <f>'01,1.6 - SO 01.1.6 Vzduch...'!F39</f>
        <v>0</v>
      </c>
      <c r="BC103" s="81">
        <f>'01,1.6 - SO 01.1.6 Vzduch...'!F40</f>
        <v>0</v>
      </c>
      <c r="BD103" s="83">
        <f>'01,1.6 - SO 01.1.6 Vzduch...'!F41</f>
        <v>0</v>
      </c>
      <c r="BT103" s="23" t="s">
        <v>90</v>
      </c>
      <c r="BV103" s="23" t="s">
        <v>71</v>
      </c>
      <c r="BW103" s="23" t="s">
        <v>106</v>
      </c>
      <c r="BX103" s="23" t="s">
        <v>86</v>
      </c>
      <c r="CL103" s="23" t="s">
        <v>1</v>
      </c>
    </row>
    <row r="104" spans="1:90" s="3" customFormat="1" ht="16.5" customHeight="1">
      <c r="B104" s="44"/>
      <c r="C104" s="9"/>
      <c r="D104" s="9"/>
      <c r="E104" s="9"/>
      <c r="F104" s="9"/>
      <c r="G104" s="210" t="s">
        <v>107</v>
      </c>
      <c r="H104" s="210"/>
      <c r="I104" s="210"/>
      <c r="J104" s="210"/>
      <c r="K104" s="210"/>
      <c r="L104" s="9"/>
      <c r="M104" s="210" t="s">
        <v>108</v>
      </c>
      <c r="N104" s="210"/>
      <c r="O104" s="210"/>
      <c r="P104" s="210"/>
      <c r="Q104" s="210"/>
      <c r="R104" s="210"/>
      <c r="S104" s="210"/>
      <c r="T104" s="210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3"/>
      <c r="AH104" s="194"/>
      <c r="AI104" s="194"/>
      <c r="AJ104" s="194"/>
      <c r="AK104" s="194"/>
      <c r="AL104" s="194"/>
      <c r="AM104" s="194"/>
      <c r="AN104" s="193"/>
      <c r="AO104" s="194"/>
      <c r="AP104" s="194"/>
      <c r="AQ104" s="79" t="s">
        <v>80</v>
      </c>
      <c r="AR104" s="44"/>
      <c r="AS104" s="80">
        <f>ROUND(SUM(AS105:AS108),2)</f>
        <v>0</v>
      </c>
      <c r="AT104" s="81">
        <f t="shared" si="0"/>
        <v>0</v>
      </c>
      <c r="AU104" s="82">
        <f>ROUND(SUM(AU105:AU108),5)</f>
        <v>1842.3686</v>
      </c>
      <c r="AV104" s="81">
        <f>ROUND(AZ104*L29,2)</f>
        <v>0</v>
      </c>
      <c r="AW104" s="81">
        <f>ROUND(BA104*L30,2)</f>
        <v>0</v>
      </c>
      <c r="AX104" s="81">
        <f>ROUND(BB104*L29,2)</f>
        <v>0</v>
      </c>
      <c r="AY104" s="81">
        <f>ROUND(BC104*L30,2)</f>
        <v>0</v>
      </c>
      <c r="AZ104" s="81">
        <f>ROUND(SUM(AZ105:AZ108),2)</f>
        <v>0</v>
      </c>
      <c r="BA104" s="81">
        <f>ROUND(SUM(BA105:BA108),2)</f>
        <v>0</v>
      </c>
      <c r="BB104" s="81">
        <f>ROUND(SUM(BB105:BB108),2)</f>
        <v>0</v>
      </c>
      <c r="BC104" s="81">
        <f>ROUND(SUM(BC105:BC108),2)</f>
        <v>0</v>
      </c>
      <c r="BD104" s="83">
        <f>ROUND(SUM(BD105:BD108),2)</f>
        <v>0</v>
      </c>
      <c r="BS104" s="23" t="s">
        <v>68</v>
      </c>
      <c r="BT104" s="23" t="s">
        <v>90</v>
      </c>
      <c r="BU104" s="23" t="s">
        <v>70</v>
      </c>
      <c r="BV104" s="23" t="s">
        <v>71</v>
      </c>
      <c r="BW104" s="23" t="s">
        <v>109</v>
      </c>
      <c r="BX104" s="23" t="s">
        <v>86</v>
      </c>
      <c r="CL104" s="23" t="s">
        <v>1</v>
      </c>
    </row>
    <row r="105" spans="1:90" s="3" customFormat="1" ht="25.5" customHeight="1">
      <c r="A105" s="84" t="s">
        <v>87</v>
      </c>
      <c r="B105" s="44"/>
      <c r="C105" s="9"/>
      <c r="D105" s="9"/>
      <c r="E105" s="9"/>
      <c r="F105" s="9"/>
      <c r="G105" s="9"/>
      <c r="H105" s="210" t="s">
        <v>110</v>
      </c>
      <c r="I105" s="210"/>
      <c r="J105" s="210"/>
      <c r="K105" s="210"/>
      <c r="L105" s="210"/>
      <c r="M105" s="9"/>
      <c r="N105" s="210" t="s">
        <v>111</v>
      </c>
      <c r="O105" s="210"/>
      <c r="P105" s="210"/>
      <c r="Q105" s="210"/>
      <c r="R105" s="210"/>
      <c r="S105" s="210"/>
      <c r="T105" s="210"/>
      <c r="U105" s="21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193"/>
      <c r="AH105" s="194"/>
      <c r="AI105" s="194"/>
      <c r="AJ105" s="194"/>
      <c r="AK105" s="194"/>
      <c r="AL105" s="194"/>
      <c r="AM105" s="194"/>
      <c r="AN105" s="193"/>
      <c r="AO105" s="194"/>
      <c r="AP105" s="194"/>
      <c r="AQ105" s="79" t="s">
        <v>80</v>
      </c>
      <c r="AR105" s="44"/>
      <c r="AS105" s="80">
        <v>0</v>
      </c>
      <c r="AT105" s="81">
        <f t="shared" si="0"/>
        <v>0</v>
      </c>
      <c r="AU105" s="82">
        <f>'01.1.7.1 - SO 01.1.7.1 -1...'!P129</f>
        <v>1343.6489999999997</v>
      </c>
      <c r="AV105" s="81">
        <f>'01.1.7.1 - SO 01.1.7.1 -1...'!J37</f>
        <v>0</v>
      </c>
      <c r="AW105" s="81">
        <f>'01.1.7.1 - SO 01.1.7.1 -1...'!J38</f>
        <v>0</v>
      </c>
      <c r="AX105" s="81">
        <f>'01.1.7.1 - SO 01.1.7.1 -1...'!J39</f>
        <v>0</v>
      </c>
      <c r="AY105" s="81">
        <f>'01.1.7.1 - SO 01.1.7.1 -1...'!J40</f>
        <v>0</v>
      </c>
      <c r="AZ105" s="81">
        <f>'01.1.7.1 - SO 01.1.7.1 -1...'!F37</f>
        <v>0</v>
      </c>
      <c r="BA105" s="81">
        <f>'01.1.7.1 - SO 01.1.7.1 -1...'!F38</f>
        <v>0</v>
      </c>
      <c r="BB105" s="81">
        <f>'01.1.7.1 - SO 01.1.7.1 -1...'!F39</f>
        <v>0</v>
      </c>
      <c r="BC105" s="81">
        <f>'01.1.7.1 - SO 01.1.7.1 -1...'!F40</f>
        <v>0</v>
      </c>
      <c r="BD105" s="83">
        <f>'01.1.7.1 - SO 01.1.7.1 -1...'!F41</f>
        <v>0</v>
      </c>
      <c r="BT105" s="23" t="s">
        <v>112</v>
      </c>
      <c r="BV105" s="23" t="s">
        <v>71</v>
      </c>
      <c r="BW105" s="23" t="s">
        <v>113</v>
      </c>
      <c r="BX105" s="23" t="s">
        <v>109</v>
      </c>
      <c r="CL105" s="23" t="s">
        <v>1</v>
      </c>
    </row>
    <row r="106" spans="1:90" s="3" customFormat="1" ht="25.5" customHeight="1">
      <c r="A106" s="84" t="s">
        <v>87</v>
      </c>
      <c r="B106" s="44"/>
      <c r="C106" s="9"/>
      <c r="D106" s="9"/>
      <c r="E106" s="9"/>
      <c r="F106" s="9"/>
      <c r="G106" s="9"/>
      <c r="H106" s="210" t="s">
        <v>114</v>
      </c>
      <c r="I106" s="210"/>
      <c r="J106" s="210"/>
      <c r="K106" s="210"/>
      <c r="L106" s="210"/>
      <c r="M106" s="9"/>
      <c r="N106" s="210" t="s">
        <v>115</v>
      </c>
      <c r="O106" s="210"/>
      <c r="P106" s="210"/>
      <c r="Q106" s="210"/>
      <c r="R106" s="210"/>
      <c r="S106" s="210"/>
      <c r="T106" s="210"/>
      <c r="U106" s="210"/>
      <c r="V106" s="210"/>
      <c r="W106" s="210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193"/>
      <c r="AH106" s="194"/>
      <c r="AI106" s="194"/>
      <c r="AJ106" s="194"/>
      <c r="AK106" s="194"/>
      <c r="AL106" s="194"/>
      <c r="AM106" s="194"/>
      <c r="AN106" s="193"/>
      <c r="AO106" s="194"/>
      <c r="AP106" s="194"/>
      <c r="AQ106" s="79" t="s">
        <v>80</v>
      </c>
      <c r="AR106" s="44"/>
      <c r="AS106" s="80">
        <v>0</v>
      </c>
      <c r="AT106" s="81">
        <f t="shared" si="0"/>
        <v>0</v>
      </c>
      <c r="AU106" s="82">
        <f>'01.1.7.2 - SO 01.1.7.2-Vo...'!P128</f>
        <v>231.68200000000002</v>
      </c>
      <c r="AV106" s="81">
        <f>'01.1.7.2 - SO 01.1.7.2-Vo...'!J37</f>
        <v>0</v>
      </c>
      <c r="AW106" s="81">
        <f>'01.1.7.2 - SO 01.1.7.2-Vo...'!J38</f>
        <v>0</v>
      </c>
      <c r="AX106" s="81">
        <f>'01.1.7.2 - SO 01.1.7.2-Vo...'!J39</f>
        <v>0</v>
      </c>
      <c r="AY106" s="81">
        <f>'01.1.7.2 - SO 01.1.7.2-Vo...'!J40</f>
        <v>0</v>
      </c>
      <c r="AZ106" s="81">
        <f>'01.1.7.2 - SO 01.1.7.2-Vo...'!F37</f>
        <v>0</v>
      </c>
      <c r="BA106" s="81">
        <f>'01.1.7.2 - SO 01.1.7.2-Vo...'!F38</f>
        <v>0</v>
      </c>
      <c r="BB106" s="81">
        <f>'01.1.7.2 - SO 01.1.7.2-Vo...'!F39</f>
        <v>0</v>
      </c>
      <c r="BC106" s="81">
        <f>'01.1.7.2 - SO 01.1.7.2-Vo...'!F40</f>
        <v>0</v>
      </c>
      <c r="BD106" s="83">
        <f>'01.1.7.2 - SO 01.1.7.2-Vo...'!F41</f>
        <v>0</v>
      </c>
      <c r="BT106" s="23" t="s">
        <v>112</v>
      </c>
      <c r="BV106" s="23" t="s">
        <v>71</v>
      </c>
      <c r="BW106" s="23" t="s">
        <v>116</v>
      </c>
      <c r="BX106" s="23" t="s">
        <v>109</v>
      </c>
      <c r="CL106" s="23" t="s">
        <v>1</v>
      </c>
    </row>
    <row r="107" spans="1:90" s="3" customFormat="1" ht="16.5" customHeight="1">
      <c r="A107" s="84" t="s">
        <v>87</v>
      </c>
      <c r="B107" s="44"/>
      <c r="C107" s="9"/>
      <c r="D107" s="9"/>
      <c r="E107" s="9"/>
      <c r="F107" s="9"/>
      <c r="G107" s="9"/>
      <c r="H107" s="210" t="s">
        <v>117</v>
      </c>
      <c r="I107" s="210"/>
      <c r="J107" s="210"/>
      <c r="K107" s="210"/>
      <c r="L107" s="210"/>
      <c r="M107" s="9"/>
      <c r="N107" s="210" t="s">
        <v>118</v>
      </c>
      <c r="O107" s="210"/>
      <c r="P107" s="210"/>
      <c r="Q107" s="210"/>
      <c r="R107" s="210"/>
      <c r="S107" s="210"/>
      <c r="T107" s="210"/>
      <c r="U107" s="210"/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193"/>
      <c r="AH107" s="194"/>
      <c r="AI107" s="194"/>
      <c r="AJ107" s="194"/>
      <c r="AK107" s="194"/>
      <c r="AL107" s="194"/>
      <c r="AM107" s="194"/>
      <c r="AN107" s="193"/>
      <c r="AO107" s="194"/>
      <c r="AP107" s="194"/>
      <c r="AQ107" s="79" t="s">
        <v>80</v>
      </c>
      <c r="AR107" s="44"/>
      <c r="AS107" s="80">
        <v>0</v>
      </c>
      <c r="AT107" s="81">
        <f t="shared" si="0"/>
        <v>0</v>
      </c>
      <c r="AU107" s="82">
        <f>'01.1.7.3 - SO 01.1.7.3-Pr...'!P128</f>
        <v>65.405599999999993</v>
      </c>
      <c r="AV107" s="81">
        <f>'01.1.7.3 - SO 01.1.7.3-Pr...'!J37</f>
        <v>0</v>
      </c>
      <c r="AW107" s="81">
        <f>'01.1.7.3 - SO 01.1.7.3-Pr...'!J38</f>
        <v>0</v>
      </c>
      <c r="AX107" s="81">
        <f>'01.1.7.3 - SO 01.1.7.3-Pr...'!J39</f>
        <v>0</v>
      </c>
      <c r="AY107" s="81">
        <f>'01.1.7.3 - SO 01.1.7.3-Pr...'!J40</f>
        <v>0</v>
      </c>
      <c r="AZ107" s="81">
        <f>'01.1.7.3 - SO 01.1.7.3-Pr...'!F37</f>
        <v>0</v>
      </c>
      <c r="BA107" s="81">
        <f>'01.1.7.3 - SO 01.1.7.3-Pr...'!F38</f>
        <v>0</v>
      </c>
      <c r="BB107" s="81">
        <f>'01.1.7.3 - SO 01.1.7.3-Pr...'!F39</f>
        <v>0</v>
      </c>
      <c r="BC107" s="81">
        <f>'01.1.7.3 - SO 01.1.7.3-Pr...'!F40</f>
        <v>0</v>
      </c>
      <c r="BD107" s="83">
        <f>'01.1.7.3 - SO 01.1.7.3-Pr...'!F41</f>
        <v>0</v>
      </c>
      <c r="BT107" s="23" t="s">
        <v>112</v>
      </c>
      <c r="BV107" s="23" t="s">
        <v>71</v>
      </c>
      <c r="BW107" s="23" t="s">
        <v>119</v>
      </c>
      <c r="BX107" s="23" t="s">
        <v>109</v>
      </c>
      <c r="CL107" s="23" t="s">
        <v>1</v>
      </c>
    </row>
    <row r="108" spans="1:90" s="3" customFormat="1" ht="16.5" customHeight="1">
      <c r="A108" s="84" t="s">
        <v>87</v>
      </c>
      <c r="B108" s="44"/>
      <c r="C108" s="9"/>
      <c r="D108" s="9"/>
      <c r="E108" s="9"/>
      <c r="F108" s="9"/>
      <c r="G108" s="9"/>
      <c r="H108" s="210" t="s">
        <v>120</v>
      </c>
      <c r="I108" s="210"/>
      <c r="J108" s="210"/>
      <c r="K108" s="210"/>
      <c r="L108" s="210"/>
      <c r="M108" s="9"/>
      <c r="N108" s="210" t="s">
        <v>121</v>
      </c>
      <c r="O108" s="210"/>
      <c r="P108" s="210"/>
      <c r="Q108" s="210"/>
      <c r="R108" s="210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193"/>
      <c r="AH108" s="194"/>
      <c r="AI108" s="194"/>
      <c r="AJ108" s="194"/>
      <c r="AK108" s="194"/>
      <c r="AL108" s="194"/>
      <c r="AM108" s="194"/>
      <c r="AN108" s="193"/>
      <c r="AO108" s="194"/>
      <c r="AP108" s="194"/>
      <c r="AQ108" s="79" t="s">
        <v>80</v>
      </c>
      <c r="AR108" s="44"/>
      <c r="AS108" s="80">
        <v>0</v>
      </c>
      <c r="AT108" s="81">
        <f t="shared" si="0"/>
        <v>0</v>
      </c>
      <c r="AU108" s="82">
        <f>'01.1.7.4 - SO 01.1.7.4-De...'!P128</f>
        <v>201.63200000000001</v>
      </c>
      <c r="AV108" s="81">
        <f>'01.1.7.4 - SO 01.1.7.4-De...'!J37</f>
        <v>0</v>
      </c>
      <c r="AW108" s="81">
        <f>'01.1.7.4 - SO 01.1.7.4-De...'!J38</f>
        <v>0</v>
      </c>
      <c r="AX108" s="81">
        <f>'01.1.7.4 - SO 01.1.7.4-De...'!J39</f>
        <v>0</v>
      </c>
      <c r="AY108" s="81">
        <f>'01.1.7.4 - SO 01.1.7.4-De...'!J40</f>
        <v>0</v>
      </c>
      <c r="AZ108" s="81">
        <f>'01.1.7.4 - SO 01.1.7.4-De...'!F37</f>
        <v>0</v>
      </c>
      <c r="BA108" s="81">
        <f>'01.1.7.4 - SO 01.1.7.4-De...'!F38</f>
        <v>0</v>
      </c>
      <c r="BB108" s="81">
        <f>'01.1.7.4 - SO 01.1.7.4-De...'!F39</f>
        <v>0</v>
      </c>
      <c r="BC108" s="81">
        <f>'01.1.7.4 - SO 01.1.7.4-De...'!F40</f>
        <v>0</v>
      </c>
      <c r="BD108" s="83">
        <f>'01.1.7.4 - SO 01.1.7.4-De...'!F41</f>
        <v>0</v>
      </c>
      <c r="BT108" s="23" t="s">
        <v>112</v>
      </c>
      <c r="BV108" s="23" t="s">
        <v>71</v>
      </c>
      <c r="BW108" s="23" t="s">
        <v>122</v>
      </c>
      <c r="BX108" s="23" t="s">
        <v>109</v>
      </c>
      <c r="CL108" s="23" t="s">
        <v>1</v>
      </c>
    </row>
    <row r="109" spans="1:90" s="3" customFormat="1" ht="25.5" customHeight="1">
      <c r="B109" s="44"/>
      <c r="C109" s="9"/>
      <c r="D109" s="9"/>
      <c r="E109" s="210" t="s">
        <v>123</v>
      </c>
      <c r="F109" s="210"/>
      <c r="G109" s="210"/>
      <c r="H109" s="210"/>
      <c r="I109" s="210"/>
      <c r="J109" s="9"/>
      <c r="K109" s="210" t="s">
        <v>124</v>
      </c>
      <c r="L109" s="210"/>
      <c r="M109" s="210"/>
      <c r="N109" s="210"/>
      <c r="O109" s="210"/>
      <c r="P109" s="210"/>
      <c r="Q109" s="210"/>
      <c r="R109" s="210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3"/>
      <c r="AH109" s="194"/>
      <c r="AI109" s="194"/>
      <c r="AJ109" s="194"/>
      <c r="AK109" s="194"/>
      <c r="AL109" s="194"/>
      <c r="AM109" s="194"/>
      <c r="AN109" s="193"/>
      <c r="AO109" s="194"/>
      <c r="AP109" s="194"/>
      <c r="AQ109" s="79" t="s">
        <v>80</v>
      </c>
      <c r="AR109" s="44"/>
      <c r="AS109" s="80">
        <f>ROUND(SUM(AS110:AS111),2)</f>
        <v>0</v>
      </c>
      <c r="AT109" s="81">
        <f t="shared" si="0"/>
        <v>0</v>
      </c>
      <c r="AU109" s="82">
        <f>ROUND(SUM(AU110:AU111),5)</f>
        <v>417.82690000000002</v>
      </c>
      <c r="AV109" s="81">
        <f>ROUND(AZ109*L29,2)</f>
        <v>0</v>
      </c>
      <c r="AW109" s="81">
        <f>ROUND(BA109*L30,2)</f>
        <v>0</v>
      </c>
      <c r="AX109" s="81">
        <f>ROUND(BB109*L29,2)</f>
        <v>0</v>
      </c>
      <c r="AY109" s="81">
        <f>ROUND(BC109*L30,2)</f>
        <v>0</v>
      </c>
      <c r="AZ109" s="81">
        <f>ROUND(SUM(AZ110:AZ111),2)</f>
        <v>0</v>
      </c>
      <c r="BA109" s="81">
        <f>ROUND(SUM(BA110:BA111),2)</f>
        <v>0</v>
      </c>
      <c r="BB109" s="81">
        <f>ROUND(SUM(BB110:BB111),2)</f>
        <v>0</v>
      </c>
      <c r="BC109" s="81">
        <f>ROUND(SUM(BC110:BC111),2)</f>
        <v>0</v>
      </c>
      <c r="BD109" s="83">
        <f>ROUND(SUM(BD110:BD111),2)</f>
        <v>0</v>
      </c>
      <c r="BS109" s="23" t="s">
        <v>68</v>
      </c>
      <c r="BT109" s="23" t="s">
        <v>81</v>
      </c>
      <c r="BU109" s="23" t="s">
        <v>70</v>
      </c>
      <c r="BV109" s="23" t="s">
        <v>71</v>
      </c>
      <c r="BW109" s="23" t="s">
        <v>125</v>
      </c>
      <c r="BX109" s="23" t="s">
        <v>77</v>
      </c>
      <c r="CL109" s="23" t="s">
        <v>1</v>
      </c>
    </row>
    <row r="110" spans="1:90" s="3" customFormat="1" ht="16.5" customHeight="1">
      <c r="A110" s="84" t="s">
        <v>87</v>
      </c>
      <c r="B110" s="44"/>
      <c r="C110" s="9"/>
      <c r="D110" s="9"/>
      <c r="E110" s="9"/>
      <c r="F110" s="210" t="s">
        <v>126</v>
      </c>
      <c r="G110" s="210"/>
      <c r="H110" s="210"/>
      <c r="I110" s="210"/>
      <c r="J110" s="210"/>
      <c r="K110" s="9"/>
      <c r="L110" s="210" t="s">
        <v>127</v>
      </c>
      <c r="M110" s="210"/>
      <c r="N110" s="210"/>
      <c r="O110" s="210"/>
      <c r="P110" s="210"/>
      <c r="Q110" s="210"/>
      <c r="R110" s="210"/>
      <c r="S110" s="210"/>
      <c r="T110" s="210"/>
      <c r="U110" s="210"/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193"/>
      <c r="AH110" s="194"/>
      <c r="AI110" s="194"/>
      <c r="AJ110" s="194"/>
      <c r="AK110" s="194"/>
      <c r="AL110" s="194"/>
      <c r="AM110" s="194"/>
      <c r="AN110" s="193"/>
      <c r="AO110" s="194"/>
      <c r="AP110" s="194"/>
      <c r="AQ110" s="79" t="s">
        <v>80</v>
      </c>
      <c r="AR110" s="44"/>
      <c r="AS110" s="80">
        <v>0</v>
      </c>
      <c r="AT110" s="81">
        <f t="shared" si="0"/>
        <v>0</v>
      </c>
      <c r="AU110" s="82">
        <f>'01.2.1 - SO 01.2.1 Staveb...'!P137</f>
        <v>417.82690269999995</v>
      </c>
      <c r="AV110" s="81">
        <f>'01.2.1 - SO 01.2.1 Staveb...'!J37</f>
        <v>0</v>
      </c>
      <c r="AW110" s="81">
        <f>'01.2.1 - SO 01.2.1 Staveb...'!J38</f>
        <v>0</v>
      </c>
      <c r="AX110" s="81">
        <f>'01.2.1 - SO 01.2.1 Staveb...'!J39</f>
        <v>0</v>
      </c>
      <c r="AY110" s="81">
        <f>'01.2.1 - SO 01.2.1 Staveb...'!J40</f>
        <v>0</v>
      </c>
      <c r="AZ110" s="81">
        <f>'01.2.1 - SO 01.2.1 Staveb...'!F37</f>
        <v>0</v>
      </c>
      <c r="BA110" s="81">
        <f>'01.2.1 - SO 01.2.1 Staveb...'!F38</f>
        <v>0</v>
      </c>
      <c r="BB110" s="81">
        <f>'01.2.1 - SO 01.2.1 Staveb...'!F39</f>
        <v>0</v>
      </c>
      <c r="BC110" s="81">
        <f>'01.2.1 - SO 01.2.1 Staveb...'!F40</f>
        <v>0</v>
      </c>
      <c r="BD110" s="83">
        <f>'01.2.1 - SO 01.2.1 Staveb...'!F41</f>
        <v>0</v>
      </c>
      <c r="BT110" s="23" t="s">
        <v>85</v>
      </c>
      <c r="BV110" s="23" t="s">
        <v>71</v>
      </c>
      <c r="BW110" s="23" t="s">
        <v>128</v>
      </c>
      <c r="BX110" s="23" t="s">
        <v>125</v>
      </c>
      <c r="CL110" s="23" t="s">
        <v>1</v>
      </c>
    </row>
    <row r="111" spans="1:90" s="3" customFormat="1" ht="16.5" customHeight="1">
      <c r="A111" s="84" t="s">
        <v>87</v>
      </c>
      <c r="B111" s="44"/>
      <c r="C111" s="9"/>
      <c r="D111" s="9"/>
      <c r="E111" s="9"/>
      <c r="F111" s="210" t="s">
        <v>129</v>
      </c>
      <c r="G111" s="210"/>
      <c r="H111" s="210"/>
      <c r="I111" s="210"/>
      <c r="J111" s="210"/>
      <c r="K111" s="9"/>
      <c r="L111" s="210" t="s">
        <v>130</v>
      </c>
      <c r="M111" s="210"/>
      <c r="N111" s="210"/>
      <c r="O111" s="210"/>
      <c r="P111" s="210"/>
      <c r="Q111" s="210"/>
      <c r="R111" s="210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193"/>
      <c r="AH111" s="194"/>
      <c r="AI111" s="194"/>
      <c r="AJ111" s="194"/>
      <c r="AK111" s="194"/>
      <c r="AL111" s="194"/>
      <c r="AM111" s="194"/>
      <c r="AN111" s="193"/>
      <c r="AO111" s="194"/>
      <c r="AP111" s="194"/>
      <c r="AQ111" s="79" t="s">
        <v>80</v>
      </c>
      <c r="AR111" s="44"/>
      <c r="AS111" s="85">
        <v>0</v>
      </c>
      <c r="AT111" s="86">
        <f t="shared" si="0"/>
        <v>0</v>
      </c>
      <c r="AU111" s="87">
        <f>'01.2.4 - SO 01.2.4 Zdravo...'!P133</f>
        <v>0</v>
      </c>
      <c r="AV111" s="86">
        <f>'01.2.4 - SO 01.2.4 Zdravo...'!J37</f>
        <v>0</v>
      </c>
      <c r="AW111" s="86">
        <f>'01.2.4 - SO 01.2.4 Zdravo...'!J38</f>
        <v>0</v>
      </c>
      <c r="AX111" s="86">
        <f>'01.2.4 - SO 01.2.4 Zdravo...'!J39</f>
        <v>0</v>
      </c>
      <c r="AY111" s="86">
        <f>'01.2.4 - SO 01.2.4 Zdravo...'!J40</f>
        <v>0</v>
      </c>
      <c r="AZ111" s="86">
        <f>'01.2.4 - SO 01.2.4 Zdravo...'!F37</f>
        <v>0</v>
      </c>
      <c r="BA111" s="86">
        <f>'01.2.4 - SO 01.2.4 Zdravo...'!F38</f>
        <v>0</v>
      </c>
      <c r="BB111" s="86">
        <f>'01.2.4 - SO 01.2.4 Zdravo...'!F39</f>
        <v>0</v>
      </c>
      <c r="BC111" s="86">
        <f>'01.2.4 - SO 01.2.4 Zdravo...'!F40</f>
        <v>0</v>
      </c>
      <c r="BD111" s="88">
        <f>'01.2.4 - SO 01.2.4 Zdravo...'!F41</f>
        <v>0</v>
      </c>
      <c r="BT111" s="23" t="s">
        <v>85</v>
      </c>
      <c r="BV111" s="23" t="s">
        <v>71</v>
      </c>
      <c r="BW111" s="23" t="s">
        <v>131</v>
      </c>
      <c r="BX111" s="23" t="s">
        <v>125</v>
      </c>
      <c r="CL111" s="23" t="s">
        <v>1</v>
      </c>
    </row>
    <row r="112" spans="1:90" s="1" customFormat="1" ht="30" customHeight="1">
      <c r="B112" s="28"/>
      <c r="AR112" s="28"/>
    </row>
    <row r="113" spans="2:44" s="1" customFormat="1" ht="6.95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28"/>
    </row>
  </sheetData>
  <mergeCells count="104">
    <mergeCell ref="AN106:AP106"/>
    <mergeCell ref="AN107:AP107"/>
    <mergeCell ref="AN94:AP94"/>
    <mergeCell ref="C92:G92"/>
    <mergeCell ref="D95:H95"/>
    <mergeCell ref="E96:I96"/>
    <mergeCell ref="F97:J97"/>
    <mergeCell ref="M102:AF102"/>
    <mergeCell ref="M103:AF103"/>
    <mergeCell ref="M104:AF104"/>
    <mergeCell ref="N105:AF105"/>
    <mergeCell ref="AN92:AP92"/>
    <mergeCell ref="AN100:AP100"/>
    <mergeCell ref="AN95:AP95"/>
    <mergeCell ref="AN96:AP96"/>
    <mergeCell ref="AN97:AP97"/>
    <mergeCell ref="AN98:AP98"/>
    <mergeCell ref="AN99:AP99"/>
    <mergeCell ref="AN101:AP101"/>
    <mergeCell ref="AN102:AP102"/>
    <mergeCell ref="AN103:AP103"/>
    <mergeCell ref="AN104:AP104"/>
    <mergeCell ref="AN105:AP105"/>
    <mergeCell ref="I92:AF92"/>
    <mergeCell ref="AG92:AM92"/>
    <mergeCell ref="J95:AF95"/>
    <mergeCell ref="K96:AF96"/>
    <mergeCell ref="L97:AF97"/>
    <mergeCell ref="M98:AF98"/>
    <mergeCell ref="M99:AF99"/>
    <mergeCell ref="M100:AF100"/>
    <mergeCell ref="M101:AF101"/>
    <mergeCell ref="AS89:AT91"/>
    <mergeCell ref="AM90:AP90"/>
    <mergeCell ref="AG95:AM95"/>
    <mergeCell ref="AG96:AM96"/>
    <mergeCell ref="AG97:AM97"/>
    <mergeCell ref="AG98:AM98"/>
    <mergeCell ref="AG99:AM99"/>
    <mergeCell ref="AG100:AM100"/>
    <mergeCell ref="AG101:AM101"/>
    <mergeCell ref="AG94:AM94"/>
    <mergeCell ref="F111:J111"/>
    <mergeCell ref="AG107:AM107"/>
    <mergeCell ref="AG105:AM105"/>
    <mergeCell ref="AG106:AM106"/>
    <mergeCell ref="AG108:AM108"/>
    <mergeCell ref="AG109:AM109"/>
    <mergeCell ref="AG110:AM110"/>
    <mergeCell ref="AG111:AM111"/>
    <mergeCell ref="N107:AF107"/>
    <mergeCell ref="N106:AF106"/>
    <mergeCell ref="N108:AF108"/>
    <mergeCell ref="K109:AF109"/>
    <mergeCell ref="L110:AF110"/>
    <mergeCell ref="L111:AF111"/>
    <mergeCell ref="W30:AE30"/>
    <mergeCell ref="W31:AE31"/>
    <mergeCell ref="W33:AE33"/>
    <mergeCell ref="X35:AB35"/>
    <mergeCell ref="AK35:AO35"/>
    <mergeCell ref="F110:J110"/>
    <mergeCell ref="G100:K100"/>
    <mergeCell ref="G98:K98"/>
    <mergeCell ref="G99:K99"/>
    <mergeCell ref="G101:K101"/>
    <mergeCell ref="G102:K102"/>
    <mergeCell ref="G103:K103"/>
    <mergeCell ref="G104:K104"/>
    <mergeCell ref="H105:L105"/>
    <mergeCell ref="H106:L106"/>
    <mergeCell ref="H107:L107"/>
    <mergeCell ref="H108:L108"/>
    <mergeCell ref="E109:I109"/>
    <mergeCell ref="AM89:AP89"/>
    <mergeCell ref="AG102:AM102"/>
    <mergeCell ref="AG103:AM103"/>
    <mergeCell ref="AG104:AM104"/>
    <mergeCell ref="L85:AO85"/>
    <mergeCell ref="AM87:AN87"/>
    <mergeCell ref="AN109:AP109"/>
    <mergeCell ref="AN108:AP108"/>
    <mergeCell ref="AN110:AP110"/>
    <mergeCell ref="AN111:AP111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</mergeCells>
  <hyperlinks>
    <hyperlink ref="A98" location="'01.1.1.1 - SO 01.1.1.1  Z...'!C2" display="/"/>
    <hyperlink ref="A99" location="'01.1.1.2 - SO 01.1.1.2  Z...'!C2" display="/"/>
    <hyperlink ref="A100" location="'01.1.1.3 - SO 01.1.1.3  V...'!C2" display="/"/>
    <hyperlink ref="A101" location="'01.1.1.4 - SO 01.1.1.4  O...'!C2" display="/"/>
    <hyperlink ref="A102" location="'01.1.4 - SO 01.1.4 Zdravo...'!C2" display="/"/>
    <hyperlink ref="A103" location="'01,1.6 - SO 01.1.6 Vzduch...'!C2" display="/"/>
    <hyperlink ref="A105" location="'01.1.7.1 - SO 01.1.7.1 -1...'!C2" display="/"/>
    <hyperlink ref="A106" location="'01.1.7.2 - SO 01.1.7.2-Vo...'!C2" display="/"/>
    <hyperlink ref="A107" location="'01.1.7.3 - SO 01.1.7.3-Pr...'!C2" display="/"/>
    <hyperlink ref="A108" location="'01.1.7.4 - SO 01.1.7.4-De...'!C2" display="/"/>
    <hyperlink ref="A110" location="'01.2.1 - SO 01.2.1 Staveb...'!C2" display="/"/>
    <hyperlink ref="A111" location="'01.2.4 - SO 01.2.4 Zdrav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0"/>
  <sheetViews>
    <sheetView showGridLines="0" topLeftCell="A2" workbookViewId="0">
      <selection activeCell="J16" sqref="J1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119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1657</v>
      </c>
      <c r="L12" s="28"/>
    </row>
    <row r="13" spans="1:46" s="1" customFormat="1" ht="36.950000000000003" customHeight="1">
      <c r="B13" s="28"/>
      <c r="E13" s="214" t="s">
        <v>1940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24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3" t="str">
        <f>IF('Rekapitulácia stavby'!E11="","",'Rekapitulácia stavby'!E11)</f>
        <v>Minist.vnútra Slov.republiky Pribinova2,Bratislava</v>
      </c>
      <c r="I19" s="25" t="s">
        <v>22</v>
      </c>
      <c r="J19" s="23" t="str">
        <f>IF('Rekapitulácia stavby'!AN11="","",'Rekapitulácia stavby'!AN11)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3" t="str">
        <f>IF('Rekapitulácia stavby'!E17="","",'Rekapitulácia stavby'!E17)</f>
        <v/>
      </c>
      <c r="I25" s="25" t="s">
        <v>22</v>
      </c>
      <c r="J25" s="23" t="str">
        <f>IF('Rekapitulácia stavby'!AN17="","",'Rekapitulácia stavby'!AN17)</f>
        <v/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ROUND((SUM(BE128:BE139)),  2)</f>
        <v>0</v>
      </c>
      <c r="I37" s="95">
        <v>0.2</v>
      </c>
      <c r="J37" s="94">
        <f>ROUND(((SUM(BE128:BE139))*I37),  2)</f>
        <v>0</v>
      </c>
      <c r="L37" s="28"/>
    </row>
    <row r="38" spans="2:12" s="1" customFormat="1" ht="14.45" customHeight="1">
      <c r="B38" s="28"/>
      <c r="E38" s="25" t="s">
        <v>35</v>
      </c>
      <c r="F38" s="94">
        <f>ROUND((SUM(BF128:BF139)),  2)</f>
        <v>0</v>
      </c>
      <c r="I38" s="95">
        <v>0.2</v>
      </c>
      <c r="J38" s="94">
        <f>ROUND(((SUM(BF128:BF139))*I38),  2)</f>
        <v>0</v>
      </c>
      <c r="L38" s="28"/>
    </row>
    <row r="39" spans="2:12" s="1" customFormat="1" ht="14.45" hidden="1" customHeight="1">
      <c r="B39" s="28"/>
      <c r="E39" s="25" t="s">
        <v>36</v>
      </c>
      <c r="F39" s="94">
        <f>ROUND((SUM(BG128:BG139)),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ROUND((SUM(BH128:BH139)),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ROUND((SUM(BI128:BI139)),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1657</v>
      </c>
      <c r="L90" s="28"/>
    </row>
    <row r="91" spans="2:12" s="1" customFormat="1" ht="16.5" customHeight="1">
      <c r="B91" s="28"/>
      <c r="E91" s="214" t="str">
        <f>E13</f>
        <v>01.1.7.3 - SO 01.1.7.3-Prípojka NN-úpravy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 xml:space="preserve"> </v>
      </c>
      <c r="I93" s="25" t="s">
        <v>18</v>
      </c>
      <c r="J93" s="48"/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 t="str">
        <f>E25</f>
        <v/>
      </c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146</v>
      </c>
      <c r="E102" s="113"/>
      <c r="F102" s="113"/>
      <c r="G102" s="113"/>
      <c r="H102" s="113"/>
      <c r="I102" s="113"/>
      <c r="J102" s="114"/>
      <c r="L102" s="111"/>
    </row>
    <row r="103" spans="2:47" s="8" customFormat="1" ht="24.95" customHeight="1">
      <c r="B103" s="107"/>
      <c r="D103" s="108" t="s">
        <v>460</v>
      </c>
      <c r="E103" s="109"/>
      <c r="F103" s="109"/>
      <c r="G103" s="109"/>
      <c r="H103" s="109"/>
      <c r="I103" s="109"/>
      <c r="J103" s="110"/>
      <c r="L103" s="107"/>
    </row>
    <row r="104" spans="2:47" s="9" customFormat="1" ht="19.899999999999999" customHeight="1">
      <c r="B104" s="111"/>
      <c r="D104" s="112" t="s">
        <v>891</v>
      </c>
      <c r="E104" s="113"/>
      <c r="F104" s="113"/>
      <c r="G104" s="113"/>
      <c r="H104" s="113"/>
      <c r="I104" s="113"/>
      <c r="J104" s="114"/>
      <c r="L104" s="111"/>
    </row>
    <row r="105" spans="2:47" s="1" customFormat="1" ht="21.75" customHeight="1">
      <c r="B105" s="28"/>
      <c r="L105" s="28"/>
    </row>
    <row r="106" spans="2:47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47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47" s="1" customFormat="1" ht="24.95" customHeight="1">
      <c r="B111" s="28"/>
      <c r="C111" s="20" t="s">
        <v>152</v>
      </c>
      <c r="L111" s="28"/>
    </row>
    <row r="112" spans="2:47" s="1" customFormat="1" ht="6.95" customHeight="1">
      <c r="B112" s="28"/>
      <c r="L112" s="28"/>
    </row>
    <row r="113" spans="2:63" s="1" customFormat="1" ht="12" customHeight="1">
      <c r="B113" s="28"/>
      <c r="C113" s="25" t="s">
        <v>13</v>
      </c>
      <c r="L113" s="28"/>
    </row>
    <row r="114" spans="2:63" s="1" customFormat="1" ht="16.5" customHeight="1">
      <c r="B114" s="28"/>
      <c r="E114" s="232" t="str">
        <f>E7</f>
        <v>Námestovo OOPZ, Rekonštrukcia a modernizácia objektu</v>
      </c>
      <c r="F114" s="233"/>
      <c r="G114" s="233"/>
      <c r="H114" s="233"/>
      <c r="L114" s="28"/>
    </row>
    <row r="115" spans="2:63" ht="12" customHeight="1">
      <c r="B115" s="19"/>
      <c r="C115" s="25" t="s">
        <v>133</v>
      </c>
      <c r="L115" s="19"/>
    </row>
    <row r="116" spans="2:63" ht="16.5" customHeight="1">
      <c r="B116" s="19"/>
      <c r="E116" s="232" t="s">
        <v>134</v>
      </c>
      <c r="F116" s="196"/>
      <c r="G116" s="196"/>
      <c r="H116" s="196"/>
      <c r="L116" s="19"/>
    </row>
    <row r="117" spans="2:63" ht="12" customHeight="1">
      <c r="B117" s="19"/>
      <c r="C117" s="25" t="s">
        <v>135</v>
      </c>
      <c r="L117" s="19"/>
    </row>
    <row r="118" spans="2:63" s="1" customFormat="1" ht="16.5" customHeight="1">
      <c r="B118" s="28"/>
      <c r="E118" s="234" t="s">
        <v>136</v>
      </c>
      <c r="F118" s="235"/>
      <c r="G118" s="235"/>
      <c r="H118" s="235"/>
      <c r="L118" s="28"/>
    </row>
    <row r="119" spans="2:63" s="1" customFormat="1" ht="12" customHeight="1">
      <c r="B119" s="28"/>
      <c r="C119" s="25" t="s">
        <v>1657</v>
      </c>
      <c r="L119" s="28"/>
    </row>
    <row r="120" spans="2:63" s="1" customFormat="1" ht="16.5" customHeight="1">
      <c r="B120" s="28"/>
      <c r="E120" s="214" t="str">
        <f>E13</f>
        <v>01.1.7.3 - SO 01.1.7.3-Prípojka NN-úpravy</v>
      </c>
      <c r="F120" s="235"/>
      <c r="G120" s="235"/>
      <c r="H120" s="235"/>
      <c r="L120" s="28"/>
    </row>
    <row r="121" spans="2:63" s="1" customFormat="1" ht="6.95" customHeight="1">
      <c r="B121" s="28"/>
      <c r="L121" s="28"/>
    </row>
    <row r="122" spans="2:63" s="1" customFormat="1" ht="12" customHeight="1">
      <c r="B122" s="28"/>
      <c r="C122" s="25" t="s">
        <v>16</v>
      </c>
      <c r="F122" s="23" t="str">
        <f>F16</f>
        <v xml:space="preserve"> </v>
      </c>
      <c r="I122" s="25" t="s">
        <v>18</v>
      </c>
      <c r="J122" s="48"/>
      <c r="L122" s="28"/>
    </row>
    <row r="123" spans="2:63" s="1" customFormat="1" ht="6.95" customHeight="1">
      <c r="B123" s="28"/>
      <c r="L123" s="28"/>
    </row>
    <row r="124" spans="2:63" s="1" customFormat="1" ht="27.95" customHeight="1">
      <c r="B124" s="28"/>
      <c r="C124" s="25" t="s">
        <v>19</v>
      </c>
      <c r="F124" s="23" t="str">
        <f>E19</f>
        <v>Minist.vnútra Slov.republiky Pribinova2,Bratislava</v>
      </c>
      <c r="I124" s="25" t="s">
        <v>25</v>
      </c>
      <c r="J124" s="26" t="str">
        <f>E25</f>
        <v/>
      </c>
      <c r="L124" s="28"/>
    </row>
    <row r="125" spans="2:63" s="1" customFormat="1" ht="15.2" customHeight="1">
      <c r="B125" s="28"/>
      <c r="C125" s="25" t="s">
        <v>23</v>
      </c>
      <c r="F125" s="23" t="str">
        <f>IF(E22="","",E22)</f>
        <v xml:space="preserve"> </v>
      </c>
      <c r="I125" s="25" t="s">
        <v>27</v>
      </c>
      <c r="J125" s="26" t="str">
        <f>E28</f>
        <v xml:space="preserve"> 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5"/>
      <c r="C127" s="116" t="s">
        <v>153</v>
      </c>
      <c r="D127" s="117" t="s">
        <v>54</v>
      </c>
      <c r="E127" s="117" t="s">
        <v>50</v>
      </c>
      <c r="F127" s="117" t="s">
        <v>51</v>
      </c>
      <c r="G127" s="117" t="s">
        <v>154</v>
      </c>
      <c r="H127" s="117" t="s">
        <v>155</v>
      </c>
      <c r="I127" s="117" t="s">
        <v>156</v>
      </c>
      <c r="J127" s="118" t="s">
        <v>141</v>
      </c>
      <c r="K127" s="119" t="s">
        <v>157</v>
      </c>
      <c r="L127" s="115"/>
      <c r="M127" s="55" t="s">
        <v>1</v>
      </c>
      <c r="N127" s="56" t="s">
        <v>33</v>
      </c>
      <c r="O127" s="56" t="s">
        <v>158</v>
      </c>
      <c r="P127" s="56" t="s">
        <v>159</v>
      </c>
      <c r="Q127" s="56" t="s">
        <v>160</v>
      </c>
      <c r="R127" s="56" t="s">
        <v>161</v>
      </c>
      <c r="S127" s="56" t="s">
        <v>162</v>
      </c>
      <c r="T127" s="56" t="s">
        <v>163</v>
      </c>
      <c r="U127" s="57" t="s">
        <v>164</v>
      </c>
    </row>
    <row r="128" spans="2:63" s="1" customFormat="1" ht="22.9" customHeight="1">
      <c r="B128" s="28"/>
      <c r="C128" s="60" t="s">
        <v>142</v>
      </c>
      <c r="J128" s="120"/>
      <c r="L128" s="28"/>
      <c r="M128" s="58"/>
      <c r="N128" s="49"/>
      <c r="O128" s="49"/>
      <c r="P128" s="121">
        <f>P129+P134</f>
        <v>65.405599999999993</v>
      </c>
      <c r="Q128" s="49"/>
      <c r="R128" s="121">
        <f>R129+R134</f>
        <v>3.492E-2</v>
      </c>
      <c r="S128" s="49"/>
      <c r="T128" s="121">
        <f>T129+T134</f>
        <v>18.788</v>
      </c>
      <c r="U128" s="50"/>
      <c r="AT128" s="16" t="s">
        <v>68</v>
      </c>
      <c r="AU128" s="16" t="s">
        <v>143</v>
      </c>
      <c r="BK128" s="122">
        <f>BK129+BK134</f>
        <v>0</v>
      </c>
    </row>
    <row r="129" spans="2:65" s="11" customFormat="1" ht="25.9" customHeight="1">
      <c r="B129" s="123"/>
      <c r="D129" s="124" t="s">
        <v>68</v>
      </c>
      <c r="E129" s="125" t="s">
        <v>165</v>
      </c>
      <c r="F129" s="125" t="s">
        <v>166</v>
      </c>
      <c r="J129" s="126"/>
      <c r="L129" s="123"/>
      <c r="M129" s="127"/>
      <c r="N129" s="128"/>
      <c r="O129" s="128"/>
      <c r="P129" s="129">
        <f>P130</f>
        <v>61.787599999999998</v>
      </c>
      <c r="Q129" s="128"/>
      <c r="R129" s="129">
        <f>R130</f>
        <v>0</v>
      </c>
      <c r="S129" s="128"/>
      <c r="T129" s="129">
        <f>T130</f>
        <v>18.788</v>
      </c>
      <c r="U129" s="130"/>
      <c r="AR129" s="124" t="s">
        <v>76</v>
      </c>
      <c r="AT129" s="131" t="s">
        <v>68</v>
      </c>
      <c r="AU129" s="131" t="s">
        <v>69</v>
      </c>
      <c r="AY129" s="124" t="s">
        <v>167</v>
      </c>
      <c r="BK129" s="132">
        <f>BK130</f>
        <v>0</v>
      </c>
    </row>
    <row r="130" spans="2:65" s="11" customFormat="1" ht="22.9" customHeight="1">
      <c r="B130" s="123"/>
      <c r="D130" s="124" t="s">
        <v>68</v>
      </c>
      <c r="E130" s="133" t="s">
        <v>240</v>
      </c>
      <c r="F130" s="133" t="s">
        <v>298</v>
      </c>
      <c r="J130" s="134"/>
      <c r="L130" s="123"/>
      <c r="M130" s="127"/>
      <c r="N130" s="128"/>
      <c r="O130" s="128"/>
      <c r="P130" s="129">
        <f>SUM(P131:P133)</f>
        <v>61.787599999999998</v>
      </c>
      <c r="Q130" s="128"/>
      <c r="R130" s="129">
        <f>SUM(R131:R133)</f>
        <v>0</v>
      </c>
      <c r="S130" s="128"/>
      <c r="T130" s="129">
        <f>SUM(T131:T133)</f>
        <v>18.788</v>
      </c>
      <c r="U130" s="130"/>
      <c r="AR130" s="124" t="s">
        <v>76</v>
      </c>
      <c r="AT130" s="131" t="s">
        <v>68</v>
      </c>
      <c r="AU130" s="131" t="s">
        <v>76</v>
      </c>
      <c r="AY130" s="124" t="s">
        <v>167</v>
      </c>
      <c r="BK130" s="132">
        <f>SUM(BK131:BK133)</f>
        <v>0</v>
      </c>
    </row>
    <row r="131" spans="2:65" s="1" customFormat="1" ht="24" customHeight="1">
      <c r="B131" s="135"/>
      <c r="C131" s="136" t="s">
        <v>76</v>
      </c>
      <c r="D131" s="136" t="s">
        <v>170</v>
      </c>
      <c r="E131" s="137" t="s">
        <v>1662</v>
      </c>
      <c r="F131" s="138" t="s">
        <v>1663</v>
      </c>
      <c r="G131" s="139" t="s">
        <v>384</v>
      </c>
      <c r="H131" s="140">
        <v>1</v>
      </c>
      <c r="I131" s="141"/>
      <c r="J131" s="141"/>
      <c r="K131" s="138" t="s">
        <v>1166</v>
      </c>
      <c r="L131" s="28"/>
      <c r="M131" s="142" t="s">
        <v>1</v>
      </c>
      <c r="N131" s="143" t="s">
        <v>35</v>
      </c>
      <c r="O131" s="144">
        <v>0.308</v>
      </c>
      <c r="P131" s="144">
        <f>O131*H131</f>
        <v>0.308</v>
      </c>
      <c r="Q131" s="144">
        <v>0</v>
      </c>
      <c r="R131" s="144">
        <f>Q131*H131</f>
        <v>0</v>
      </c>
      <c r="S131" s="144">
        <v>8.0000000000000002E-3</v>
      </c>
      <c r="T131" s="144">
        <f>S131*H131</f>
        <v>8.0000000000000002E-3</v>
      </c>
      <c r="U131" s="145" t="s">
        <v>1</v>
      </c>
      <c r="AR131" s="146" t="s">
        <v>90</v>
      </c>
      <c r="AT131" s="146" t="s">
        <v>170</v>
      </c>
      <c r="AU131" s="146" t="s">
        <v>81</v>
      </c>
      <c r="AY131" s="16" t="s">
        <v>167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6" t="s">
        <v>81</v>
      </c>
      <c r="BK131" s="147">
        <f>ROUND(I131*H131,2)</f>
        <v>0</v>
      </c>
      <c r="BL131" s="16" t="s">
        <v>90</v>
      </c>
      <c r="BM131" s="146" t="s">
        <v>1941</v>
      </c>
    </row>
    <row r="132" spans="2:65" s="1" customFormat="1" ht="16.5" customHeight="1">
      <c r="B132" s="135"/>
      <c r="C132" s="136" t="s">
        <v>81</v>
      </c>
      <c r="D132" s="136" t="s">
        <v>170</v>
      </c>
      <c r="E132" s="137" t="s">
        <v>1667</v>
      </c>
      <c r="F132" s="138" t="s">
        <v>1668</v>
      </c>
      <c r="G132" s="139" t="s">
        <v>1552</v>
      </c>
      <c r="H132" s="140">
        <v>10</v>
      </c>
      <c r="I132" s="141"/>
      <c r="J132" s="141"/>
      <c r="K132" s="138" t="s">
        <v>1</v>
      </c>
      <c r="L132" s="28"/>
      <c r="M132" s="142" t="s">
        <v>1</v>
      </c>
      <c r="N132" s="143" t="s">
        <v>35</v>
      </c>
      <c r="O132" s="144">
        <v>5.9669999999999996</v>
      </c>
      <c r="P132" s="144">
        <f>O132*H132</f>
        <v>59.669999999999995</v>
      </c>
      <c r="Q132" s="144">
        <v>0</v>
      </c>
      <c r="R132" s="144">
        <f>Q132*H132</f>
        <v>0</v>
      </c>
      <c r="S132" s="144">
        <v>1.875</v>
      </c>
      <c r="T132" s="144">
        <f>S132*H132</f>
        <v>18.75</v>
      </c>
      <c r="U132" s="145" t="s">
        <v>1</v>
      </c>
      <c r="AR132" s="146" t="s">
        <v>90</v>
      </c>
      <c r="AT132" s="146" t="s">
        <v>170</v>
      </c>
      <c r="AU132" s="146" t="s">
        <v>81</v>
      </c>
      <c r="AY132" s="16" t="s">
        <v>167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6" t="s">
        <v>81</v>
      </c>
      <c r="BK132" s="147">
        <f>ROUND(I132*H132,2)</f>
        <v>0</v>
      </c>
      <c r="BL132" s="16" t="s">
        <v>90</v>
      </c>
      <c r="BM132" s="146" t="s">
        <v>1942</v>
      </c>
    </row>
    <row r="133" spans="2:65" s="1" customFormat="1" ht="36" customHeight="1">
      <c r="B133" s="135"/>
      <c r="C133" s="136" t="s">
        <v>85</v>
      </c>
      <c r="D133" s="136" t="s">
        <v>170</v>
      </c>
      <c r="E133" s="137" t="s">
        <v>1659</v>
      </c>
      <c r="F133" s="138" t="s">
        <v>1660</v>
      </c>
      <c r="G133" s="139" t="s">
        <v>330</v>
      </c>
      <c r="H133" s="140">
        <v>15</v>
      </c>
      <c r="I133" s="141"/>
      <c r="J133" s="141"/>
      <c r="K133" s="138" t="s">
        <v>1166</v>
      </c>
      <c r="L133" s="28"/>
      <c r="M133" s="142" t="s">
        <v>1</v>
      </c>
      <c r="N133" s="143" t="s">
        <v>35</v>
      </c>
      <c r="O133" s="144">
        <v>0.12064</v>
      </c>
      <c r="P133" s="144">
        <f>O133*H133</f>
        <v>1.8095999999999999</v>
      </c>
      <c r="Q133" s="144">
        <v>0</v>
      </c>
      <c r="R133" s="144">
        <f>Q133*H133</f>
        <v>0</v>
      </c>
      <c r="S133" s="144">
        <v>2E-3</v>
      </c>
      <c r="T133" s="144">
        <f>S133*H133</f>
        <v>0.03</v>
      </c>
      <c r="U133" s="145" t="s">
        <v>1</v>
      </c>
      <c r="AR133" s="146" t="s">
        <v>90</v>
      </c>
      <c r="AT133" s="146" t="s">
        <v>170</v>
      </c>
      <c r="AU133" s="146" t="s">
        <v>81</v>
      </c>
      <c r="AY133" s="16" t="s">
        <v>167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6" t="s">
        <v>81</v>
      </c>
      <c r="BK133" s="147">
        <f>ROUND(I133*H133,2)</f>
        <v>0</v>
      </c>
      <c r="BL133" s="16" t="s">
        <v>90</v>
      </c>
      <c r="BM133" s="146" t="s">
        <v>1943</v>
      </c>
    </row>
    <row r="134" spans="2:65" s="11" customFormat="1" ht="25.9" customHeight="1">
      <c r="B134" s="123"/>
      <c r="D134" s="124" t="s">
        <v>68</v>
      </c>
      <c r="E134" s="125" t="s">
        <v>381</v>
      </c>
      <c r="F134" s="125" t="s">
        <v>618</v>
      </c>
      <c r="J134" s="126"/>
      <c r="L134" s="123"/>
      <c r="M134" s="127"/>
      <c r="N134" s="128"/>
      <c r="O134" s="128"/>
      <c r="P134" s="129">
        <f>P135</f>
        <v>3.6180000000000003</v>
      </c>
      <c r="Q134" s="128"/>
      <c r="R134" s="129">
        <f>R135</f>
        <v>3.492E-2</v>
      </c>
      <c r="S134" s="128"/>
      <c r="T134" s="129">
        <f>T135</f>
        <v>0</v>
      </c>
      <c r="U134" s="130"/>
      <c r="AR134" s="124" t="s">
        <v>85</v>
      </c>
      <c r="AT134" s="131" t="s">
        <v>68</v>
      </c>
      <c r="AU134" s="131" t="s">
        <v>69</v>
      </c>
      <c r="AY134" s="124" t="s">
        <v>167</v>
      </c>
      <c r="BK134" s="132">
        <f>BK135</f>
        <v>0</v>
      </c>
    </row>
    <row r="135" spans="2:65" s="11" customFormat="1" ht="22.9" customHeight="1">
      <c r="B135" s="123"/>
      <c r="D135" s="124" t="s">
        <v>68</v>
      </c>
      <c r="E135" s="133" t="s">
        <v>1511</v>
      </c>
      <c r="F135" s="133" t="s">
        <v>1512</v>
      </c>
      <c r="J135" s="134"/>
      <c r="L135" s="123"/>
      <c r="M135" s="127"/>
      <c r="N135" s="128"/>
      <c r="O135" s="128"/>
      <c r="P135" s="129">
        <f>SUM(P136:P139)</f>
        <v>3.6180000000000003</v>
      </c>
      <c r="Q135" s="128"/>
      <c r="R135" s="129">
        <f>SUM(R136:R139)</f>
        <v>3.492E-2</v>
      </c>
      <c r="S135" s="128"/>
      <c r="T135" s="129">
        <f>SUM(T136:T139)</f>
        <v>0</v>
      </c>
      <c r="U135" s="130"/>
      <c r="AR135" s="124" t="s">
        <v>85</v>
      </c>
      <c r="AT135" s="131" t="s">
        <v>68</v>
      </c>
      <c r="AU135" s="131" t="s">
        <v>76</v>
      </c>
      <c r="AY135" s="124" t="s">
        <v>167</v>
      </c>
      <c r="BK135" s="132">
        <f>SUM(BK136:BK139)</f>
        <v>0</v>
      </c>
    </row>
    <row r="136" spans="2:65" s="1" customFormat="1" ht="16.5" customHeight="1">
      <c r="B136" s="135"/>
      <c r="C136" s="136" t="s">
        <v>90</v>
      </c>
      <c r="D136" s="136" t="s">
        <v>170</v>
      </c>
      <c r="E136" s="137" t="s">
        <v>1944</v>
      </c>
      <c r="F136" s="138" t="s">
        <v>1945</v>
      </c>
      <c r="G136" s="139" t="s">
        <v>330</v>
      </c>
      <c r="H136" s="140">
        <v>18</v>
      </c>
      <c r="I136" s="141"/>
      <c r="J136" s="141"/>
      <c r="K136" s="138" t="s">
        <v>1166</v>
      </c>
      <c r="L136" s="28"/>
      <c r="M136" s="142" t="s">
        <v>1</v>
      </c>
      <c r="N136" s="143" t="s">
        <v>35</v>
      </c>
      <c r="O136" s="144">
        <v>0.12</v>
      </c>
      <c r="P136" s="144">
        <f>O136*H136</f>
        <v>2.16</v>
      </c>
      <c r="Q136" s="144">
        <v>0</v>
      </c>
      <c r="R136" s="144">
        <f>Q136*H136</f>
        <v>0</v>
      </c>
      <c r="S136" s="144">
        <v>0</v>
      </c>
      <c r="T136" s="144">
        <f>S136*H136</f>
        <v>0</v>
      </c>
      <c r="U136" s="145" t="s">
        <v>1</v>
      </c>
      <c r="AR136" s="146" t="s">
        <v>623</v>
      </c>
      <c r="AT136" s="146" t="s">
        <v>170</v>
      </c>
      <c r="AU136" s="146" t="s">
        <v>81</v>
      </c>
      <c r="AY136" s="16" t="s">
        <v>167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6" t="s">
        <v>81</v>
      </c>
      <c r="BK136" s="147">
        <f>ROUND(I136*H136,2)</f>
        <v>0</v>
      </c>
      <c r="BL136" s="16" t="s">
        <v>623</v>
      </c>
      <c r="BM136" s="146" t="s">
        <v>1946</v>
      </c>
    </row>
    <row r="137" spans="2:65" s="1" customFormat="1" ht="36" customHeight="1">
      <c r="B137" s="135"/>
      <c r="C137" s="169" t="s">
        <v>112</v>
      </c>
      <c r="D137" s="169" t="s">
        <v>381</v>
      </c>
      <c r="E137" s="170" t="s">
        <v>1947</v>
      </c>
      <c r="F137" s="171" t="s">
        <v>1948</v>
      </c>
      <c r="G137" s="172" t="s">
        <v>384</v>
      </c>
      <c r="H137" s="173">
        <v>18</v>
      </c>
      <c r="I137" s="174"/>
      <c r="J137" s="174"/>
      <c r="K137" s="171" t="s">
        <v>1</v>
      </c>
      <c r="L137" s="175"/>
      <c r="M137" s="176" t="s">
        <v>1</v>
      </c>
      <c r="N137" s="177" t="s">
        <v>35</v>
      </c>
      <c r="O137" s="144">
        <v>0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4">
        <f>S137*H137</f>
        <v>0</v>
      </c>
      <c r="U137" s="145" t="s">
        <v>1</v>
      </c>
      <c r="AR137" s="146" t="s">
        <v>1684</v>
      </c>
      <c r="AT137" s="146" t="s">
        <v>381</v>
      </c>
      <c r="AU137" s="146" t="s">
        <v>81</v>
      </c>
      <c r="AY137" s="16" t="s">
        <v>167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6" t="s">
        <v>81</v>
      </c>
      <c r="BK137" s="147">
        <f>ROUND(I137*H137,2)</f>
        <v>0</v>
      </c>
      <c r="BL137" s="16" t="s">
        <v>623</v>
      </c>
      <c r="BM137" s="146" t="s">
        <v>1949</v>
      </c>
    </row>
    <row r="138" spans="2:65" s="1" customFormat="1" ht="24" customHeight="1">
      <c r="B138" s="135"/>
      <c r="C138" s="136" t="s">
        <v>168</v>
      </c>
      <c r="D138" s="136" t="s">
        <v>170</v>
      </c>
      <c r="E138" s="137" t="s">
        <v>1950</v>
      </c>
      <c r="F138" s="138" t="s">
        <v>1951</v>
      </c>
      <c r="G138" s="139" t="s">
        <v>330</v>
      </c>
      <c r="H138" s="140">
        <v>18</v>
      </c>
      <c r="I138" s="141"/>
      <c r="J138" s="141"/>
      <c r="K138" s="138" t="s">
        <v>1</v>
      </c>
      <c r="L138" s="28"/>
      <c r="M138" s="142" t="s">
        <v>1</v>
      </c>
      <c r="N138" s="143" t="s">
        <v>35</v>
      </c>
      <c r="O138" s="144">
        <v>8.1000000000000003E-2</v>
      </c>
      <c r="P138" s="144">
        <f>O138*H138</f>
        <v>1.458</v>
      </c>
      <c r="Q138" s="144">
        <v>0</v>
      </c>
      <c r="R138" s="144">
        <f>Q138*H138</f>
        <v>0</v>
      </c>
      <c r="S138" s="144">
        <v>0</v>
      </c>
      <c r="T138" s="144">
        <f>S138*H138</f>
        <v>0</v>
      </c>
      <c r="U138" s="145" t="s">
        <v>1</v>
      </c>
      <c r="AR138" s="146" t="s">
        <v>623</v>
      </c>
      <c r="AT138" s="146" t="s">
        <v>170</v>
      </c>
      <c r="AU138" s="146" t="s">
        <v>81</v>
      </c>
      <c r="AY138" s="16" t="s">
        <v>167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6" t="s">
        <v>81</v>
      </c>
      <c r="BK138" s="147">
        <f>ROUND(I138*H138,2)</f>
        <v>0</v>
      </c>
      <c r="BL138" s="16" t="s">
        <v>623</v>
      </c>
      <c r="BM138" s="146" t="s">
        <v>1952</v>
      </c>
    </row>
    <row r="139" spans="2:65" s="1" customFormat="1" ht="16.5" customHeight="1">
      <c r="B139" s="135"/>
      <c r="C139" s="169" t="s">
        <v>227</v>
      </c>
      <c r="D139" s="169" t="s">
        <v>381</v>
      </c>
      <c r="E139" s="170" t="s">
        <v>1953</v>
      </c>
      <c r="F139" s="171" t="s">
        <v>1954</v>
      </c>
      <c r="G139" s="172" t="s">
        <v>330</v>
      </c>
      <c r="H139" s="173">
        <v>18</v>
      </c>
      <c r="I139" s="174"/>
      <c r="J139" s="174"/>
      <c r="K139" s="171" t="s">
        <v>1166</v>
      </c>
      <c r="L139" s="175"/>
      <c r="M139" s="182" t="s">
        <v>1</v>
      </c>
      <c r="N139" s="183" t="s">
        <v>35</v>
      </c>
      <c r="O139" s="180">
        <v>0</v>
      </c>
      <c r="P139" s="180">
        <f>O139*H139</f>
        <v>0</v>
      </c>
      <c r="Q139" s="180">
        <v>1.9400000000000001E-3</v>
      </c>
      <c r="R139" s="180">
        <f>Q139*H139</f>
        <v>3.492E-2</v>
      </c>
      <c r="S139" s="180">
        <v>0</v>
      </c>
      <c r="T139" s="180">
        <f>S139*H139</f>
        <v>0</v>
      </c>
      <c r="U139" s="181" t="s">
        <v>1</v>
      </c>
      <c r="AR139" s="146" t="s">
        <v>871</v>
      </c>
      <c r="AT139" s="146" t="s">
        <v>381</v>
      </c>
      <c r="AU139" s="146" t="s">
        <v>81</v>
      </c>
      <c r="AY139" s="16" t="s">
        <v>167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6" t="s">
        <v>81</v>
      </c>
      <c r="BK139" s="147">
        <f>ROUND(I139*H139,2)</f>
        <v>0</v>
      </c>
      <c r="BL139" s="16" t="s">
        <v>871</v>
      </c>
      <c r="BM139" s="146" t="s">
        <v>1955</v>
      </c>
    </row>
    <row r="140" spans="2:65" s="1" customFormat="1" ht="6.95" customHeight="1"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28"/>
    </row>
  </sheetData>
  <autoFilter ref="C127:K139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9"/>
  <sheetViews>
    <sheetView showGridLines="0" workbookViewId="0">
      <selection activeCell="J16" sqref="J1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122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1657</v>
      </c>
      <c r="L12" s="28"/>
    </row>
    <row r="13" spans="1:46" s="1" customFormat="1" ht="36.950000000000003" customHeight="1">
      <c r="B13" s="28"/>
      <c r="E13" s="214" t="s">
        <v>1956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24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3" t="str">
        <f>IF('Rekapitulácia stavby'!E11="","",'Rekapitulácia stavby'!E11)</f>
        <v>Minist.vnútra Slov.republiky Pribinova2,Bratislava</v>
      </c>
      <c r="I19" s="25" t="s">
        <v>22</v>
      </c>
      <c r="J19" s="23" t="str">
        <f>IF('Rekapitulácia stavby'!AN11="","",'Rekapitulácia stavby'!AN11)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3" t="str">
        <f>IF('Rekapitulácia stavby'!E17="","",'Rekapitulácia stavby'!E17)</f>
        <v/>
      </c>
      <c r="I25" s="25" t="s">
        <v>22</v>
      </c>
      <c r="J25" s="23" t="str">
        <f>IF('Rekapitulácia stavby'!AN17="","",'Rekapitulácia stavby'!AN17)</f>
        <v/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ROUND((SUM(BE128:BE138)),  2)</f>
        <v>0</v>
      </c>
      <c r="I37" s="95">
        <v>0.2</v>
      </c>
      <c r="J37" s="94">
        <f>ROUND(((SUM(BE128:BE138))*I37),  2)</f>
        <v>0</v>
      </c>
      <c r="L37" s="28"/>
    </row>
    <row r="38" spans="2:12" s="1" customFormat="1" ht="14.45" customHeight="1">
      <c r="B38" s="28"/>
      <c r="E38" s="25" t="s">
        <v>35</v>
      </c>
      <c r="F38" s="94">
        <f>ROUND((SUM(BF128:BF138)),  2)</f>
        <v>0</v>
      </c>
      <c r="I38" s="95">
        <v>0.2</v>
      </c>
      <c r="J38" s="94">
        <f>ROUND(((SUM(BF128:BF138))*I38),  2)</f>
        <v>0</v>
      </c>
      <c r="L38" s="28"/>
    </row>
    <row r="39" spans="2:12" s="1" customFormat="1" ht="14.45" hidden="1" customHeight="1">
      <c r="B39" s="28"/>
      <c r="E39" s="25" t="s">
        <v>36</v>
      </c>
      <c r="F39" s="94">
        <f>ROUND((SUM(BG128:BG138)),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ROUND((SUM(BH128:BH138)),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ROUND((SUM(BI128:BI138)),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1657</v>
      </c>
      <c r="L90" s="28"/>
    </row>
    <row r="91" spans="2:12" s="1" customFormat="1" ht="16.5" customHeight="1">
      <c r="B91" s="28"/>
      <c r="E91" s="214" t="str">
        <f>E13</f>
        <v>01.1.7.4 - SO 01.1.7.4-Demontáž a likvidácia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 xml:space="preserve"> </v>
      </c>
      <c r="I93" s="25" t="s">
        <v>18</v>
      </c>
      <c r="J93" s="48"/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 t="str">
        <f>E25</f>
        <v/>
      </c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146</v>
      </c>
      <c r="E102" s="113"/>
      <c r="F102" s="113"/>
      <c r="G102" s="113"/>
      <c r="H102" s="113"/>
      <c r="I102" s="113"/>
      <c r="J102" s="114"/>
      <c r="L102" s="111"/>
    </row>
    <row r="103" spans="2:47" s="8" customFormat="1" ht="24.95" customHeight="1">
      <c r="B103" s="107"/>
      <c r="D103" s="108" t="s">
        <v>460</v>
      </c>
      <c r="E103" s="109"/>
      <c r="F103" s="109"/>
      <c r="G103" s="109"/>
      <c r="H103" s="109"/>
      <c r="I103" s="109"/>
      <c r="J103" s="110"/>
      <c r="L103" s="107"/>
    </row>
    <row r="104" spans="2:47" s="9" customFormat="1" ht="19.899999999999999" customHeight="1">
      <c r="B104" s="111"/>
      <c r="D104" s="112" t="s">
        <v>891</v>
      </c>
      <c r="E104" s="113"/>
      <c r="F104" s="113"/>
      <c r="G104" s="113"/>
      <c r="H104" s="113"/>
      <c r="I104" s="113"/>
      <c r="J104" s="114"/>
      <c r="L104" s="111"/>
    </row>
    <row r="105" spans="2:47" s="1" customFormat="1" ht="21.75" customHeight="1">
      <c r="B105" s="28"/>
      <c r="L105" s="28"/>
    </row>
    <row r="106" spans="2:47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47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47" s="1" customFormat="1" ht="24.95" customHeight="1">
      <c r="B111" s="28"/>
      <c r="C111" s="20" t="s">
        <v>152</v>
      </c>
      <c r="L111" s="28"/>
    </row>
    <row r="112" spans="2:47" s="1" customFormat="1" ht="6.95" customHeight="1">
      <c r="B112" s="28"/>
      <c r="L112" s="28"/>
    </row>
    <row r="113" spans="2:63" s="1" customFormat="1" ht="12" customHeight="1">
      <c r="B113" s="28"/>
      <c r="C113" s="25" t="s">
        <v>13</v>
      </c>
      <c r="L113" s="28"/>
    </row>
    <row r="114" spans="2:63" s="1" customFormat="1" ht="16.5" customHeight="1">
      <c r="B114" s="28"/>
      <c r="E114" s="232" t="str">
        <f>E7</f>
        <v>Námestovo OOPZ, Rekonštrukcia a modernizácia objektu</v>
      </c>
      <c r="F114" s="233"/>
      <c r="G114" s="233"/>
      <c r="H114" s="233"/>
      <c r="L114" s="28"/>
    </row>
    <row r="115" spans="2:63" ht="12" customHeight="1">
      <c r="B115" s="19"/>
      <c r="C115" s="25" t="s">
        <v>133</v>
      </c>
      <c r="L115" s="19"/>
    </row>
    <row r="116" spans="2:63" ht="16.5" customHeight="1">
      <c r="B116" s="19"/>
      <c r="E116" s="232" t="s">
        <v>134</v>
      </c>
      <c r="F116" s="196"/>
      <c r="G116" s="196"/>
      <c r="H116" s="196"/>
      <c r="L116" s="19"/>
    </row>
    <row r="117" spans="2:63" ht="12" customHeight="1">
      <c r="B117" s="19"/>
      <c r="C117" s="25" t="s">
        <v>135</v>
      </c>
      <c r="L117" s="19"/>
    </row>
    <row r="118" spans="2:63" s="1" customFormat="1" ht="16.5" customHeight="1">
      <c r="B118" s="28"/>
      <c r="E118" s="234" t="s">
        <v>136</v>
      </c>
      <c r="F118" s="235"/>
      <c r="G118" s="235"/>
      <c r="H118" s="235"/>
      <c r="L118" s="28"/>
    </row>
    <row r="119" spans="2:63" s="1" customFormat="1" ht="12" customHeight="1">
      <c r="B119" s="28"/>
      <c r="C119" s="25" t="s">
        <v>1657</v>
      </c>
      <c r="L119" s="28"/>
    </row>
    <row r="120" spans="2:63" s="1" customFormat="1" ht="16.5" customHeight="1">
      <c r="B120" s="28"/>
      <c r="E120" s="214" t="str">
        <f>E13</f>
        <v>01.1.7.4 - SO 01.1.7.4-Demontáž a likvidácia</v>
      </c>
      <c r="F120" s="235"/>
      <c r="G120" s="235"/>
      <c r="H120" s="235"/>
      <c r="L120" s="28"/>
    </row>
    <row r="121" spans="2:63" s="1" customFormat="1" ht="6.95" customHeight="1">
      <c r="B121" s="28"/>
      <c r="L121" s="28"/>
    </row>
    <row r="122" spans="2:63" s="1" customFormat="1" ht="12" customHeight="1">
      <c r="B122" s="28"/>
      <c r="C122" s="25" t="s">
        <v>16</v>
      </c>
      <c r="F122" s="23" t="str">
        <f>F16</f>
        <v xml:space="preserve"> </v>
      </c>
      <c r="I122" s="25" t="s">
        <v>18</v>
      </c>
      <c r="J122" s="48"/>
      <c r="L122" s="28"/>
    </row>
    <row r="123" spans="2:63" s="1" customFormat="1" ht="6.95" customHeight="1">
      <c r="B123" s="28"/>
      <c r="L123" s="28"/>
    </row>
    <row r="124" spans="2:63" s="1" customFormat="1" ht="27.95" customHeight="1">
      <c r="B124" s="28"/>
      <c r="C124" s="25" t="s">
        <v>19</v>
      </c>
      <c r="F124" s="23" t="str">
        <f>E19</f>
        <v>Minist.vnútra Slov.republiky Pribinova2,Bratislava</v>
      </c>
      <c r="I124" s="25" t="s">
        <v>25</v>
      </c>
      <c r="J124" s="26" t="str">
        <f>E25</f>
        <v/>
      </c>
      <c r="L124" s="28"/>
    </row>
    <row r="125" spans="2:63" s="1" customFormat="1" ht="15.2" customHeight="1">
      <c r="B125" s="28"/>
      <c r="C125" s="25" t="s">
        <v>23</v>
      </c>
      <c r="F125" s="23" t="str">
        <f>IF(E22="","",E22)</f>
        <v xml:space="preserve"> </v>
      </c>
      <c r="I125" s="25" t="s">
        <v>27</v>
      </c>
      <c r="J125" s="26" t="str">
        <f>E28</f>
        <v xml:space="preserve"> 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5"/>
      <c r="C127" s="116" t="s">
        <v>153</v>
      </c>
      <c r="D127" s="117" t="s">
        <v>54</v>
      </c>
      <c r="E127" s="117" t="s">
        <v>50</v>
      </c>
      <c r="F127" s="117" t="s">
        <v>51</v>
      </c>
      <c r="G127" s="117" t="s">
        <v>154</v>
      </c>
      <c r="H127" s="117" t="s">
        <v>155</v>
      </c>
      <c r="I127" s="117" t="s">
        <v>156</v>
      </c>
      <c r="J127" s="118" t="s">
        <v>141</v>
      </c>
      <c r="K127" s="119" t="s">
        <v>157</v>
      </c>
      <c r="L127" s="115"/>
      <c r="M127" s="55" t="s">
        <v>1</v>
      </c>
      <c r="N127" s="56" t="s">
        <v>33</v>
      </c>
      <c r="O127" s="56" t="s">
        <v>158</v>
      </c>
      <c r="P127" s="56" t="s">
        <v>159</v>
      </c>
      <c r="Q127" s="56" t="s">
        <v>160</v>
      </c>
      <c r="R127" s="56" t="s">
        <v>161</v>
      </c>
      <c r="S127" s="56" t="s">
        <v>162</v>
      </c>
      <c r="T127" s="56" t="s">
        <v>163</v>
      </c>
      <c r="U127" s="57" t="s">
        <v>164</v>
      </c>
    </row>
    <row r="128" spans="2:63" s="1" customFormat="1" ht="22.9" customHeight="1">
      <c r="B128" s="28"/>
      <c r="C128" s="60" t="s">
        <v>142</v>
      </c>
      <c r="J128" s="120"/>
      <c r="L128" s="28"/>
      <c r="M128" s="58"/>
      <c r="N128" s="49"/>
      <c r="O128" s="49"/>
      <c r="P128" s="121">
        <f>P129+P133</f>
        <v>201.63200000000001</v>
      </c>
      <c r="Q128" s="49"/>
      <c r="R128" s="121">
        <f>R129+R133</f>
        <v>0</v>
      </c>
      <c r="S128" s="49"/>
      <c r="T128" s="121">
        <f>T129+T133</f>
        <v>4.532</v>
      </c>
      <c r="U128" s="50"/>
      <c r="AT128" s="16" t="s">
        <v>68</v>
      </c>
      <c r="AU128" s="16" t="s">
        <v>143</v>
      </c>
      <c r="BK128" s="122">
        <f>BK129+BK133</f>
        <v>0</v>
      </c>
    </row>
    <row r="129" spans="2:65" s="11" customFormat="1" ht="25.9" customHeight="1">
      <c r="B129" s="123"/>
      <c r="D129" s="124" t="s">
        <v>68</v>
      </c>
      <c r="E129" s="125" t="s">
        <v>165</v>
      </c>
      <c r="F129" s="125" t="s">
        <v>166</v>
      </c>
      <c r="J129" s="126"/>
      <c r="L129" s="123"/>
      <c r="M129" s="127"/>
      <c r="N129" s="128"/>
      <c r="O129" s="128"/>
      <c r="P129" s="129">
        <f>P130</f>
        <v>11.959999999999999</v>
      </c>
      <c r="Q129" s="128"/>
      <c r="R129" s="129">
        <f>R130</f>
        <v>0</v>
      </c>
      <c r="S129" s="128"/>
      <c r="T129" s="129">
        <f>T130</f>
        <v>0</v>
      </c>
      <c r="U129" s="130"/>
      <c r="AR129" s="124" t="s">
        <v>76</v>
      </c>
      <c r="AT129" s="131" t="s">
        <v>68</v>
      </c>
      <c r="AU129" s="131" t="s">
        <v>69</v>
      </c>
      <c r="AY129" s="124" t="s">
        <v>167</v>
      </c>
      <c r="BK129" s="132">
        <f>BK130</f>
        <v>0</v>
      </c>
    </row>
    <row r="130" spans="2:65" s="11" customFormat="1" ht="22.9" customHeight="1">
      <c r="B130" s="123"/>
      <c r="D130" s="124" t="s">
        <v>68</v>
      </c>
      <c r="E130" s="133" t="s">
        <v>240</v>
      </c>
      <c r="F130" s="133" t="s">
        <v>298</v>
      </c>
      <c r="J130" s="134"/>
      <c r="L130" s="123"/>
      <c r="M130" s="127"/>
      <c r="N130" s="128"/>
      <c r="O130" s="128"/>
      <c r="P130" s="129">
        <f>SUM(P131:P132)</f>
        <v>11.959999999999999</v>
      </c>
      <c r="Q130" s="128"/>
      <c r="R130" s="129">
        <f>SUM(R131:R132)</f>
        <v>0</v>
      </c>
      <c r="S130" s="128"/>
      <c r="T130" s="129">
        <f>SUM(T131:T132)</f>
        <v>0</v>
      </c>
      <c r="U130" s="130"/>
      <c r="AR130" s="124" t="s">
        <v>76</v>
      </c>
      <c r="AT130" s="131" t="s">
        <v>68</v>
      </c>
      <c r="AU130" s="131" t="s">
        <v>76</v>
      </c>
      <c r="AY130" s="124" t="s">
        <v>167</v>
      </c>
      <c r="BK130" s="132">
        <f>SUM(BK131:BK132)</f>
        <v>0</v>
      </c>
    </row>
    <row r="131" spans="2:65" s="1" customFormat="1" ht="16.5" customHeight="1">
      <c r="B131" s="135"/>
      <c r="C131" s="136" t="s">
        <v>76</v>
      </c>
      <c r="D131" s="136" t="s">
        <v>170</v>
      </c>
      <c r="E131" s="137" t="s">
        <v>1957</v>
      </c>
      <c r="F131" s="138" t="s">
        <v>1958</v>
      </c>
      <c r="G131" s="139" t="s">
        <v>1959</v>
      </c>
      <c r="H131" s="140">
        <v>20</v>
      </c>
      <c r="I131" s="141"/>
      <c r="J131" s="141"/>
      <c r="K131" s="138" t="s">
        <v>1</v>
      </c>
      <c r="L131" s="28"/>
      <c r="M131" s="142" t="s">
        <v>1</v>
      </c>
      <c r="N131" s="143" t="s">
        <v>35</v>
      </c>
      <c r="O131" s="144">
        <v>0.59799999999999998</v>
      </c>
      <c r="P131" s="144">
        <f>O131*H131</f>
        <v>11.959999999999999</v>
      </c>
      <c r="Q131" s="144">
        <v>0</v>
      </c>
      <c r="R131" s="144">
        <f>Q131*H131</f>
        <v>0</v>
      </c>
      <c r="S131" s="144">
        <v>0</v>
      </c>
      <c r="T131" s="144">
        <f>S131*H131</f>
        <v>0</v>
      </c>
      <c r="U131" s="145" t="s">
        <v>1</v>
      </c>
      <c r="AR131" s="146" t="s">
        <v>90</v>
      </c>
      <c r="AT131" s="146" t="s">
        <v>170</v>
      </c>
      <c r="AU131" s="146" t="s">
        <v>81</v>
      </c>
      <c r="AY131" s="16" t="s">
        <v>167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6" t="s">
        <v>81</v>
      </c>
      <c r="BK131" s="147">
        <f>ROUND(I131*H131,2)</f>
        <v>0</v>
      </c>
      <c r="BL131" s="16" t="s">
        <v>90</v>
      </c>
      <c r="BM131" s="146" t="s">
        <v>1960</v>
      </c>
    </row>
    <row r="132" spans="2:65" s="1" customFormat="1" ht="24" customHeight="1">
      <c r="B132" s="135"/>
      <c r="C132" s="136" t="s">
        <v>81</v>
      </c>
      <c r="D132" s="136" t="s">
        <v>170</v>
      </c>
      <c r="E132" s="137" t="s">
        <v>1961</v>
      </c>
      <c r="F132" s="138" t="s">
        <v>2266</v>
      </c>
      <c r="G132" s="139" t="s">
        <v>384</v>
      </c>
      <c r="H132" s="140">
        <v>1</v>
      </c>
      <c r="I132" s="141"/>
      <c r="J132" s="141"/>
      <c r="K132" s="138" t="s">
        <v>1</v>
      </c>
      <c r="L132" s="28"/>
      <c r="M132" s="142" t="s">
        <v>1</v>
      </c>
      <c r="N132" s="143" t="s">
        <v>35</v>
      </c>
      <c r="O132" s="144">
        <v>0</v>
      </c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4">
        <f>S132*H132</f>
        <v>0</v>
      </c>
      <c r="U132" s="145" t="s">
        <v>1</v>
      </c>
      <c r="AR132" s="146" t="s">
        <v>90</v>
      </c>
      <c r="AT132" s="146" t="s">
        <v>170</v>
      </c>
      <c r="AU132" s="146" t="s">
        <v>81</v>
      </c>
      <c r="AY132" s="16" t="s">
        <v>167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6" t="s">
        <v>81</v>
      </c>
      <c r="BK132" s="147">
        <f>ROUND(I132*H132,2)</f>
        <v>0</v>
      </c>
      <c r="BL132" s="16" t="s">
        <v>90</v>
      </c>
      <c r="BM132" s="146" t="s">
        <v>1962</v>
      </c>
    </row>
    <row r="133" spans="2:65" s="11" customFormat="1" ht="25.9" customHeight="1">
      <c r="B133" s="123"/>
      <c r="D133" s="124" t="s">
        <v>68</v>
      </c>
      <c r="E133" s="125" t="s">
        <v>381</v>
      </c>
      <c r="F133" s="125" t="s">
        <v>618</v>
      </c>
      <c r="J133" s="126"/>
      <c r="L133" s="123"/>
      <c r="M133" s="127"/>
      <c r="N133" s="128"/>
      <c r="O133" s="128"/>
      <c r="P133" s="129">
        <f>P134</f>
        <v>189.672</v>
      </c>
      <c r="Q133" s="128"/>
      <c r="R133" s="129">
        <f>R134</f>
        <v>0</v>
      </c>
      <c r="S133" s="128"/>
      <c r="T133" s="129">
        <f>T134</f>
        <v>4.532</v>
      </c>
      <c r="U133" s="130"/>
      <c r="AR133" s="124" t="s">
        <v>85</v>
      </c>
      <c r="AT133" s="131" t="s">
        <v>68</v>
      </c>
      <c r="AU133" s="131" t="s">
        <v>69</v>
      </c>
      <c r="AY133" s="124" t="s">
        <v>167</v>
      </c>
      <c r="BK133" s="132">
        <f>BK134</f>
        <v>0</v>
      </c>
    </row>
    <row r="134" spans="2:65" s="11" customFormat="1" ht="22.9" customHeight="1">
      <c r="B134" s="123"/>
      <c r="D134" s="124" t="s">
        <v>68</v>
      </c>
      <c r="E134" s="133" t="s">
        <v>1511</v>
      </c>
      <c r="F134" s="133" t="s">
        <v>1512</v>
      </c>
      <c r="J134" s="134"/>
      <c r="L134" s="123"/>
      <c r="M134" s="127"/>
      <c r="N134" s="128"/>
      <c r="O134" s="128"/>
      <c r="P134" s="129">
        <f>SUM(P135:P138)</f>
        <v>189.672</v>
      </c>
      <c r="Q134" s="128"/>
      <c r="R134" s="129">
        <f>SUM(R135:R138)</f>
        <v>0</v>
      </c>
      <c r="S134" s="128"/>
      <c r="T134" s="129">
        <f>SUM(T135:T138)</f>
        <v>4.532</v>
      </c>
      <c r="U134" s="130"/>
      <c r="AR134" s="124" t="s">
        <v>85</v>
      </c>
      <c r="AT134" s="131" t="s">
        <v>68</v>
      </c>
      <c r="AU134" s="131" t="s">
        <v>76</v>
      </c>
      <c r="AY134" s="124" t="s">
        <v>167</v>
      </c>
      <c r="BK134" s="132">
        <f>SUM(BK135:BK138)</f>
        <v>0</v>
      </c>
    </row>
    <row r="135" spans="2:65" s="1" customFormat="1" ht="16.5" customHeight="1">
      <c r="B135" s="135"/>
      <c r="C135" s="136" t="s">
        <v>85</v>
      </c>
      <c r="D135" s="136" t="s">
        <v>170</v>
      </c>
      <c r="E135" s="137" t="s">
        <v>1963</v>
      </c>
      <c r="F135" s="138" t="s">
        <v>1964</v>
      </c>
      <c r="G135" s="139" t="s">
        <v>384</v>
      </c>
      <c r="H135" s="140">
        <v>210</v>
      </c>
      <c r="I135" s="141"/>
      <c r="J135" s="141"/>
      <c r="K135" s="138" t="s">
        <v>1</v>
      </c>
      <c r="L135" s="28"/>
      <c r="M135" s="142" t="s">
        <v>1</v>
      </c>
      <c r="N135" s="143" t="s">
        <v>35</v>
      </c>
      <c r="O135" s="144">
        <v>0.156</v>
      </c>
      <c r="P135" s="144">
        <f>O135*H135</f>
        <v>32.76</v>
      </c>
      <c r="Q135" s="144">
        <v>0</v>
      </c>
      <c r="R135" s="144">
        <f>Q135*H135</f>
        <v>0</v>
      </c>
      <c r="S135" s="144">
        <v>2E-3</v>
      </c>
      <c r="T135" s="144">
        <f>S135*H135</f>
        <v>0.42</v>
      </c>
      <c r="U135" s="145" t="s">
        <v>1</v>
      </c>
      <c r="AR135" s="146" t="s">
        <v>623</v>
      </c>
      <c r="AT135" s="146" t="s">
        <v>170</v>
      </c>
      <c r="AU135" s="146" t="s">
        <v>81</v>
      </c>
      <c r="AY135" s="16" t="s">
        <v>167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6" t="s">
        <v>81</v>
      </c>
      <c r="BK135" s="147">
        <f>ROUND(I135*H135,2)</f>
        <v>0</v>
      </c>
      <c r="BL135" s="16" t="s">
        <v>623</v>
      </c>
      <c r="BM135" s="146" t="s">
        <v>1965</v>
      </c>
    </row>
    <row r="136" spans="2:65" s="1" customFormat="1" ht="24" customHeight="1">
      <c r="B136" s="135"/>
      <c r="C136" s="136" t="s">
        <v>90</v>
      </c>
      <c r="D136" s="136" t="s">
        <v>170</v>
      </c>
      <c r="E136" s="137" t="s">
        <v>1966</v>
      </c>
      <c r="F136" s="138" t="s">
        <v>1967</v>
      </c>
      <c r="G136" s="139" t="s">
        <v>384</v>
      </c>
      <c r="H136" s="140">
        <v>320</v>
      </c>
      <c r="I136" s="141"/>
      <c r="J136" s="141"/>
      <c r="K136" s="138" t="s">
        <v>1166</v>
      </c>
      <c r="L136" s="28"/>
      <c r="M136" s="142" t="s">
        <v>1</v>
      </c>
      <c r="N136" s="143" t="s">
        <v>35</v>
      </c>
      <c r="O136" s="144">
        <v>6.9599999999999995E-2</v>
      </c>
      <c r="P136" s="144">
        <f>O136*H136</f>
        <v>22.271999999999998</v>
      </c>
      <c r="Q136" s="144">
        <v>0</v>
      </c>
      <c r="R136" s="144">
        <f>Q136*H136</f>
        <v>0</v>
      </c>
      <c r="S136" s="144">
        <v>1E-4</v>
      </c>
      <c r="T136" s="144">
        <f>S136*H136</f>
        <v>3.2000000000000001E-2</v>
      </c>
      <c r="U136" s="145" t="s">
        <v>1</v>
      </c>
      <c r="AR136" s="146" t="s">
        <v>623</v>
      </c>
      <c r="AT136" s="146" t="s">
        <v>170</v>
      </c>
      <c r="AU136" s="146" t="s">
        <v>81</v>
      </c>
      <c r="AY136" s="16" t="s">
        <v>167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6" t="s">
        <v>81</v>
      </c>
      <c r="BK136" s="147">
        <f>ROUND(I136*H136,2)</f>
        <v>0</v>
      </c>
      <c r="BL136" s="16" t="s">
        <v>623</v>
      </c>
      <c r="BM136" s="146" t="s">
        <v>1968</v>
      </c>
    </row>
    <row r="137" spans="2:65" s="1" customFormat="1" ht="16.5" customHeight="1">
      <c r="B137" s="135"/>
      <c r="C137" s="136" t="s">
        <v>112</v>
      </c>
      <c r="D137" s="136" t="s">
        <v>170</v>
      </c>
      <c r="E137" s="137" t="s">
        <v>1969</v>
      </c>
      <c r="F137" s="138" t="s">
        <v>1970</v>
      </c>
      <c r="G137" s="139" t="s">
        <v>384</v>
      </c>
      <c r="H137" s="140">
        <v>4</v>
      </c>
      <c r="I137" s="141"/>
      <c r="J137" s="141"/>
      <c r="K137" s="138" t="s">
        <v>1</v>
      </c>
      <c r="L137" s="28"/>
      <c r="M137" s="142" t="s">
        <v>1</v>
      </c>
      <c r="N137" s="143" t="s">
        <v>35</v>
      </c>
      <c r="O137" s="144">
        <v>0.66</v>
      </c>
      <c r="P137" s="144">
        <f>O137*H137</f>
        <v>2.64</v>
      </c>
      <c r="Q137" s="144">
        <v>0</v>
      </c>
      <c r="R137" s="144">
        <f>Q137*H137</f>
        <v>0</v>
      </c>
      <c r="S137" s="144">
        <v>0.02</v>
      </c>
      <c r="T137" s="144">
        <f>S137*H137</f>
        <v>0.08</v>
      </c>
      <c r="U137" s="145" t="s">
        <v>1</v>
      </c>
      <c r="AR137" s="146" t="s">
        <v>623</v>
      </c>
      <c r="AT137" s="146" t="s">
        <v>170</v>
      </c>
      <c r="AU137" s="146" t="s">
        <v>81</v>
      </c>
      <c r="AY137" s="16" t="s">
        <v>167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6" t="s">
        <v>81</v>
      </c>
      <c r="BK137" s="147">
        <f>ROUND(I137*H137,2)</f>
        <v>0</v>
      </c>
      <c r="BL137" s="16" t="s">
        <v>623</v>
      </c>
      <c r="BM137" s="146" t="s">
        <v>1971</v>
      </c>
    </row>
    <row r="138" spans="2:65" s="1" customFormat="1" ht="16.5" customHeight="1">
      <c r="B138" s="135"/>
      <c r="C138" s="136" t="s">
        <v>168</v>
      </c>
      <c r="D138" s="136" t="s">
        <v>170</v>
      </c>
      <c r="E138" s="137" t="s">
        <v>1972</v>
      </c>
      <c r="F138" s="138" t="s">
        <v>1973</v>
      </c>
      <c r="G138" s="139" t="s">
        <v>330</v>
      </c>
      <c r="H138" s="140">
        <v>200</v>
      </c>
      <c r="I138" s="141"/>
      <c r="J138" s="141"/>
      <c r="K138" s="138" t="s">
        <v>1</v>
      </c>
      <c r="L138" s="28"/>
      <c r="M138" s="178" t="s">
        <v>1</v>
      </c>
      <c r="N138" s="179" t="s">
        <v>35</v>
      </c>
      <c r="O138" s="180">
        <v>0.66</v>
      </c>
      <c r="P138" s="180">
        <f>O138*H138</f>
        <v>132</v>
      </c>
      <c r="Q138" s="180">
        <v>0</v>
      </c>
      <c r="R138" s="180">
        <f>Q138*H138</f>
        <v>0</v>
      </c>
      <c r="S138" s="180">
        <v>0.02</v>
      </c>
      <c r="T138" s="180">
        <f>S138*H138</f>
        <v>4</v>
      </c>
      <c r="U138" s="181" t="s">
        <v>1</v>
      </c>
      <c r="AR138" s="146" t="s">
        <v>623</v>
      </c>
      <c r="AT138" s="146" t="s">
        <v>170</v>
      </c>
      <c r="AU138" s="146" t="s">
        <v>81</v>
      </c>
      <c r="AY138" s="16" t="s">
        <v>167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6" t="s">
        <v>81</v>
      </c>
      <c r="BK138" s="147">
        <f>ROUND(I138*H138,2)</f>
        <v>0</v>
      </c>
      <c r="BL138" s="16" t="s">
        <v>623</v>
      </c>
      <c r="BM138" s="146" t="s">
        <v>1974</v>
      </c>
    </row>
    <row r="139" spans="2:65" s="1" customFormat="1" ht="6.95" customHeight="1"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28"/>
    </row>
  </sheetData>
  <autoFilter ref="C127:K138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8"/>
  <sheetViews>
    <sheetView showGridLines="0" workbookViewId="0">
      <selection activeCell="E25" sqref="E2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128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1975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1976</v>
      </c>
      <c r="L12" s="28"/>
    </row>
    <row r="13" spans="1:46" s="1" customFormat="1" ht="36.950000000000003" customHeight="1">
      <c r="B13" s="28"/>
      <c r="E13" s="214" t="s">
        <v>1977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17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">
        <v>1</v>
      </c>
      <c r="L18" s="28"/>
    </row>
    <row r="19" spans="2:12" s="1" customFormat="1" ht="18" customHeight="1">
      <c r="B19" s="28"/>
      <c r="E19" s="23" t="s">
        <v>21</v>
      </c>
      <c r="I19" s="25" t="s">
        <v>22</v>
      </c>
      <c r="J19" s="23" t="s">
        <v>1</v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">
        <v>1</v>
      </c>
      <c r="L24" s="28"/>
    </row>
    <row r="25" spans="2:12" s="1" customFormat="1" ht="18" customHeight="1">
      <c r="B25" s="28"/>
      <c r="E25" s="23"/>
      <c r="I25" s="25" t="s">
        <v>22</v>
      </c>
      <c r="J25" s="23" t="s">
        <v>1</v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ROUND((SUM(BE137:BE267)),  2)</f>
        <v>0</v>
      </c>
      <c r="I37" s="95">
        <v>0.2</v>
      </c>
      <c r="J37" s="94">
        <f>ROUND(((SUM(BE137:BE267))*I37),  2)</f>
        <v>0</v>
      </c>
      <c r="L37" s="28"/>
    </row>
    <row r="38" spans="2:12" s="1" customFormat="1" ht="14.45" customHeight="1">
      <c r="B38" s="28"/>
      <c r="E38" s="25" t="s">
        <v>35</v>
      </c>
      <c r="F38" s="94">
        <f>ROUND((SUM(BF137:BF267)),  2)</f>
        <v>0</v>
      </c>
      <c r="I38" s="95">
        <v>0.2</v>
      </c>
      <c r="J38" s="94">
        <f>ROUND(((SUM(BF137:BF267))*I38),  2)</f>
        <v>0</v>
      </c>
      <c r="L38" s="28"/>
    </row>
    <row r="39" spans="2:12" s="1" customFormat="1" ht="14.45" hidden="1" customHeight="1">
      <c r="B39" s="28"/>
      <c r="E39" s="25" t="s">
        <v>36</v>
      </c>
      <c r="F39" s="94">
        <f>ROUND((SUM(BG137:BG267)),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ROUND((SUM(BH137:BH267)),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ROUND((SUM(BI137:BI267)),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1975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1976</v>
      </c>
      <c r="L90" s="28"/>
    </row>
    <row r="91" spans="2:12" s="1" customFormat="1" ht="16.5" customHeight="1">
      <c r="B91" s="28"/>
      <c r="E91" s="214" t="str">
        <f>E13</f>
        <v>01.2.1 - SO 01.2.1 Stavebné riešenie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>Námestovo</v>
      </c>
      <c r="I93" s="25" t="s">
        <v>18</v>
      </c>
      <c r="J93" s="48"/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/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885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145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146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455</v>
      </c>
      <c r="E105" s="113"/>
      <c r="F105" s="113"/>
      <c r="G105" s="113"/>
      <c r="H105" s="113"/>
      <c r="I105" s="113"/>
      <c r="J105" s="114"/>
      <c r="L105" s="111"/>
    </row>
    <row r="106" spans="2:47" s="8" customFormat="1" ht="24.95" customHeight="1">
      <c r="B106" s="107"/>
      <c r="D106" s="108" t="s">
        <v>147</v>
      </c>
      <c r="E106" s="109"/>
      <c r="F106" s="109"/>
      <c r="G106" s="109"/>
      <c r="H106" s="109"/>
      <c r="I106" s="109"/>
      <c r="J106" s="110"/>
      <c r="L106" s="107"/>
    </row>
    <row r="107" spans="2:47" s="9" customFormat="1" ht="19.899999999999999" customHeight="1">
      <c r="B107" s="111"/>
      <c r="D107" s="112" t="s">
        <v>636</v>
      </c>
      <c r="E107" s="113"/>
      <c r="F107" s="113"/>
      <c r="G107" s="113"/>
      <c r="H107" s="113"/>
      <c r="I107" s="113"/>
      <c r="J107" s="114"/>
      <c r="L107" s="111"/>
    </row>
    <row r="108" spans="2:47" s="9" customFormat="1" ht="19.899999999999999" customHeight="1">
      <c r="B108" s="111"/>
      <c r="D108" s="112" t="s">
        <v>458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459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9.899999999999999" customHeight="1">
      <c r="B110" s="111"/>
      <c r="D110" s="112" t="s">
        <v>1978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9.899999999999999" customHeight="1">
      <c r="B111" s="111"/>
      <c r="D111" s="112" t="s">
        <v>890</v>
      </c>
      <c r="E111" s="113"/>
      <c r="F111" s="113"/>
      <c r="G111" s="113"/>
      <c r="H111" s="113"/>
      <c r="I111" s="113"/>
      <c r="J111" s="114"/>
      <c r="L111" s="111"/>
    </row>
    <row r="112" spans="2:47" s="9" customFormat="1" ht="19.899999999999999" customHeight="1">
      <c r="B112" s="111"/>
      <c r="D112" s="112" t="s">
        <v>637</v>
      </c>
      <c r="E112" s="113"/>
      <c r="F112" s="113"/>
      <c r="G112" s="113"/>
      <c r="H112" s="113"/>
      <c r="I112" s="113"/>
      <c r="J112" s="114"/>
      <c r="L112" s="111"/>
    </row>
    <row r="113" spans="2:12" s="9" customFormat="1" ht="19.899999999999999" customHeight="1">
      <c r="B113" s="111"/>
      <c r="D113" s="112" t="s">
        <v>638</v>
      </c>
      <c r="E113" s="113"/>
      <c r="F113" s="113"/>
      <c r="G113" s="113"/>
      <c r="H113" s="113"/>
      <c r="I113" s="113"/>
      <c r="J113" s="114"/>
      <c r="L113" s="111"/>
    </row>
    <row r="114" spans="2:12" s="1" customFormat="1" ht="21.75" customHeight="1">
      <c r="B114" s="28"/>
      <c r="L114" s="28"/>
    </row>
    <row r="115" spans="2:12" s="1" customFormat="1" ht="6.95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28"/>
    </row>
    <row r="119" spans="2:12" s="1" customFormat="1" ht="6.95" customHeight="1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28"/>
    </row>
    <row r="120" spans="2:12" s="1" customFormat="1" ht="24.95" customHeight="1">
      <c r="B120" s="28"/>
      <c r="C120" s="20" t="s">
        <v>152</v>
      </c>
      <c r="L120" s="28"/>
    </row>
    <row r="121" spans="2:12" s="1" customFormat="1" ht="6.95" customHeight="1">
      <c r="B121" s="28"/>
      <c r="L121" s="28"/>
    </row>
    <row r="122" spans="2:12" s="1" customFormat="1" ht="12" customHeight="1">
      <c r="B122" s="28"/>
      <c r="C122" s="25" t="s">
        <v>13</v>
      </c>
      <c r="L122" s="28"/>
    </row>
    <row r="123" spans="2:12" s="1" customFormat="1" ht="16.5" customHeight="1">
      <c r="B123" s="28"/>
      <c r="E123" s="232" t="str">
        <f>E7</f>
        <v>Námestovo OOPZ, Rekonštrukcia a modernizácia objektu</v>
      </c>
      <c r="F123" s="233"/>
      <c r="G123" s="233"/>
      <c r="H123" s="233"/>
      <c r="L123" s="28"/>
    </row>
    <row r="124" spans="2:12" ht="12" customHeight="1">
      <c r="B124" s="19"/>
      <c r="C124" s="25" t="s">
        <v>133</v>
      </c>
      <c r="L124" s="19"/>
    </row>
    <row r="125" spans="2:12" ht="16.5" customHeight="1">
      <c r="B125" s="19"/>
      <c r="E125" s="232" t="s">
        <v>134</v>
      </c>
      <c r="F125" s="196"/>
      <c r="G125" s="196"/>
      <c r="H125" s="196"/>
      <c r="L125" s="19"/>
    </row>
    <row r="126" spans="2:12" ht="12" customHeight="1">
      <c r="B126" s="19"/>
      <c r="C126" s="25" t="s">
        <v>135</v>
      </c>
      <c r="L126" s="19"/>
    </row>
    <row r="127" spans="2:12" s="1" customFormat="1" ht="16.5" customHeight="1">
      <c r="B127" s="28"/>
      <c r="E127" s="234" t="s">
        <v>1975</v>
      </c>
      <c r="F127" s="235"/>
      <c r="G127" s="235"/>
      <c r="H127" s="235"/>
      <c r="L127" s="28"/>
    </row>
    <row r="128" spans="2:12" s="1" customFormat="1" ht="12" customHeight="1">
      <c r="B128" s="28"/>
      <c r="C128" s="25" t="s">
        <v>1976</v>
      </c>
      <c r="L128" s="28"/>
    </row>
    <row r="129" spans="2:65" s="1" customFormat="1" ht="16.5" customHeight="1">
      <c r="B129" s="28"/>
      <c r="E129" s="214" t="str">
        <f>E13</f>
        <v>01.2.1 - SO 01.2.1 Stavebné riešenie</v>
      </c>
      <c r="F129" s="235"/>
      <c r="G129" s="235"/>
      <c r="H129" s="235"/>
      <c r="L129" s="28"/>
    </row>
    <row r="130" spans="2:65" s="1" customFormat="1" ht="6.95" customHeight="1">
      <c r="B130" s="28"/>
      <c r="L130" s="28"/>
    </row>
    <row r="131" spans="2:65" s="1" customFormat="1" ht="12" customHeight="1">
      <c r="B131" s="28"/>
      <c r="C131" s="25" t="s">
        <v>16</v>
      </c>
      <c r="F131" s="23" t="str">
        <f>F16</f>
        <v>Námestovo</v>
      </c>
      <c r="I131" s="25" t="s">
        <v>18</v>
      </c>
      <c r="J131" s="48"/>
      <c r="L131" s="28"/>
    </row>
    <row r="132" spans="2:65" s="1" customFormat="1" ht="6.95" customHeight="1">
      <c r="B132" s="28"/>
      <c r="L132" s="28"/>
    </row>
    <row r="133" spans="2:65" s="1" customFormat="1" ht="27.95" customHeight="1">
      <c r="B133" s="28"/>
      <c r="C133" s="25" t="s">
        <v>19</v>
      </c>
      <c r="F133" s="23" t="str">
        <f>E19</f>
        <v>Minist.vnútra Slov.republiky Pribinova2,Bratislava</v>
      </c>
      <c r="I133" s="25" t="s">
        <v>25</v>
      </c>
      <c r="J133" s="26"/>
      <c r="L133" s="28"/>
    </row>
    <row r="134" spans="2:65" s="1" customFormat="1" ht="15.2" customHeight="1">
      <c r="B134" s="28"/>
      <c r="C134" s="25" t="s">
        <v>23</v>
      </c>
      <c r="F134" s="23" t="str">
        <f>IF(E22="","",E22)</f>
        <v xml:space="preserve"> </v>
      </c>
      <c r="I134" s="25" t="s">
        <v>27</v>
      </c>
      <c r="J134" s="26" t="str">
        <f>E28</f>
        <v xml:space="preserve"> </v>
      </c>
      <c r="L134" s="28"/>
    </row>
    <row r="135" spans="2:65" s="1" customFormat="1" ht="10.35" customHeight="1">
      <c r="B135" s="28"/>
      <c r="L135" s="28"/>
    </row>
    <row r="136" spans="2:65" s="10" customFormat="1" ht="29.25" customHeight="1">
      <c r="B136" s="115"/>
      <c r="C136" s="116" t="s">
        <v>153</v>
      </c>
      <c r="D136" s="117" t="s">
        <v>54</v>
      </c>
      <c r="E136" s="117" t="s">
        <v>50</v>
      </c>
      <c r="F136" s="117" t="s">
        <v>51</v>
      </c>
      <c r="G136" s="117" t="s">
        <v>154</v>
      </c>
      <c r="H136" s="117" t="s">
        <v>155</v>
      </c>
      <c r="I136" s="117" t="s">
        <v>156</v>
      </c>
      <c r="J136" s="118" t="s">
        <v>141</v>
      </c>
      <c r="K136" s="119" t="s">
        <v>157</v>
      </c>
      <c r="L136" s="115"/>
      <c r="M136" s="55" t="s">
        <v>1</v>
      </c>
      <c r="N136" s="56" t="s">
        <v>33</v>
      </c>
      <c r="O136" s="56" t="s">
        <v>158</v>
      </c>
      <c r="P136" s="56" t="s">
        <v>159</v>
      </c>
      <c r="Q136" s="56" t="s">
        <v>160</v>
      </c>
      <c r="R136" s="56" t="s">
        <v>161</v>
      </c>
      <c r="S136" s="56" t="s">
        <v>162</v>
      </c>
      <c r="T136" s="56" t="s">
        <v>163</v>
      </c>
      <c r="U136" s="57" t="s">
        <v>164</v>
      </c>
    </row>
    <row r="137" spans="2:65" s="1" customFormat="1" ht="22.9" customHeight="1">
      <c r="B137" s="28"/>
      <c r="C137" s="60" t="s">
        <v>142</v>
      </c>
      <c r="J137" s="120"/>
      <c r="L137" s="28"/>
      <c r="M137" s="58"/>
      <c r="N137" s="49"/>
      <c r="O137" s="49"/>
      <c r="P137" s="121">
        <f>P138+P199</f>
        <v>417.82690269999995</v>
      </c>
      <c r="Q137" s="49"/>
      <c r="R137" s="121">
        <f>R138+R199</f>
        <v>3.76381853</v>
      </c>
      <c r="S137" s="49"/>
      <c r="T137" s="121">
        <f>T138+T199</f>
        <v>8.535935000000002</v>
      </c>
      <c r="U137" s="50"/>
      <c r="AT137" s="16" t="s">
        <v>68</v>
      </c>
      <c r="AU137" s="16" t="s">
        <v>143</v>
      </c>
      <c r="BK137" s="122">
        <f>BK138+BK199</f>
        <v>0</v>
      </c>
    </row>
    <row r="138" spans="2:65" s="11" customFormat="1" ht="25.9" customHeight="1">
      <c r="B138" s="123"/>
      <c r="D138" s="124" t="s">
        <v>68</v>
      </c>
      <c r="E138" s="125" t="s">
        <v>165</v>
      </c>
      <c r="F138" s="125" t="s">
        <v>166</v>
      </c>
      <c r="J138" s="126"/>
      <c r="L138" s="123"/>
      <c r="M138" s="127"/>
      <c r="N138" s="128"/>
      <c r="O138" s="128"/>
      <c r="P138" s="129">
        <f>P139+P145+P158+P197</f>
        <v>321.48658765999994</v>
      </c>
      <c r="Q138" s="128"/>
      <c r="R138" s="129">
        <f>R139+R145+R158+R197</f>
        <v>2.9330540200000002</v>
      </c>
      <c r="S138" s="128"/>
      <c r="T138" s="129">
        <f>T139+T145+T158+T197</f>
        <v>8.5299350000000018</v>
      </c>
      <c r="U138" s="130"/>
      <c r="AR138" s="124" t="s">
        <v>76</v>
      </c>
      <c r="AT138" s="131" t="s">
        <v>68</v>
      </c>
      <c r="AU138" s="131" t="s">
        <v>69</v>
      </c>
      <c r="AY138" s="124" t="s">
        <v>167</v>
      </c>
      <c r="BK138" s="132">
        <f>BK139+BK145+BK158+BK197</f>
        <v>0</v>
      </c>
    </row>
    <row r="139" spans="2:65" s="11" customFormat="1" ht="22.9" customHeight="1">
      <c r="B139" s="123"/>
      <c r="D139" s="124" t="s">
        <v>68</v>
      </c>
      <c r="E139" s="133" t="s">
        <v>85</v>
      </c>
      <c r="F139" s="133" t="s">
        <v>1012</v>
      </c>
      <c r="J139" s="134"/>
      <c r="L139" s="123"/>
      <c r="M139" s="127"/>
      <c r="N139" s="128"/>
      <c r="O139" s="128"/>
      <c r="P139" s="129">
        <f>SUM(P140:P144)</f>
        <v>248.99114562</v>
      </c>
      <c r="Q139" s="128"/>
      <c r="R139" s="129">
        <f>SUM(R140:R144)</f>
        <v>1.30813592</v>
      </c>
      <c r="S139" s="128"/>
      <c r="T139" s="129">
        <f>SUM(T140:T144)</f>
        <v>0</v>
      </c>
      <c r="U139" s="130"/>
      <c r="AR139" s="124" t="s">
        <v>76</v>
      </c>
      <c r="AT139" s="131" t="s">
        <v>68</v>
      </c>
      <c r="AU139" s="131" t="s">
        <v>76</v>
      </c>
      <c r="AY139" s="124" t="s">
        <v>167</v>
      </c>
      <c r="BK139" s="132">
        <f>SUM(BK140:BK144)</f>
        <v>0</v>
      </c>
    </row>
    <row r="140" spans="2:65" s="1" customFormat="1" ht="24" customHeight="1">
      <c r="B140" s="135"/>
      <c r="C140" s="136" t="s">
        <v>76</v>
      </c>
      <c r="D140" s="136" t="s">
        <v>170</v>
      </c>
      <c r="E140" s="137" t="s">
        <v>1979</v>
      </c>
      <c r="F140" s="138" t="s">
        <v>1980</v>
      </c>
      <c r="G140" s="139" t="s">
        <v>354</v>
      </c>
      <c r="H140" s="140">
        <v>14.013999999999999</v>
      </c>
      <c r="I140" s="141"/>
      <c r="J140" s="141"/>
      <c r="K140" s="138" t="s">
        <v>174</v>
      </c>
      <c r="L140" s="28"/>
      <c r="M140" s="142" t="s">
        <v>1</v>
      </c>
      <c r="N140" s="143" t="s">
        <v>35</v>
      </c>
      <c r="O140" s="144">
        <v>17.323830000000001</v>
      </c>
      <c r="P140" s="144">
        <f>O140*H140</f>
        <v>242.77615362</v>
      </c>
      <c r="Q140" s="144">
        <v>1.7100000000000001E-2</v>
      </c>
      <c r="R140" s="144">
        <f>Q140*H140</f>
        <v>0.2396394</v>
      </c>
      <c r="S140" s="144">
        <v>0</v>
      </c>
      <c r="T140" s="144">
        <f>S140*H140</f>
        <v>0</v>
      </c>
      <c r="U140" s="145" t="s">
        <v>1</v>
      </c>
      <c r="AR140" s="146" t="s">
        <v>90</v>
      </c>
      <c r="AT140" s="146" t="s">
        <v>170</v>
      </c>
      <c r="AU140" s="146" t="s">
        <v>81</v>
      </c>
      <c r="AY140" s="16" t="s">
        <v>167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6" t="s">
        <v>81</v>
      </c>
      <c r="BK140" s="147">
        <f>ROUND(I140*H140,2)</f>
        <v>0</v>
      </c>
      <c r="BL140" s="16" t="s">
        <v>90</v>
      </c>
      <c r="BM140" s="146" t="s">
        <v>1981</v>
      </c>
    </row>
    <row r="141" spans="2:65" s="13" customFormat="1">
      <c r="B141" s="155"/>
      <c r="D141" s="149" t="s">
        <v>176</v>
      </c>
      <c r="E141" s="156" t="s">
        <v>1</v>
      </c>
      <c r="F141" s="157" t="s">
        <v>1982</v>
      </c>
      <c r="H141" s="158">
        <v>14.013999999999999</v>
      </c>
      <c r="L141" s="155"/>
      <c r="M141" s="159"/>
      <c r="N141" s="160"/>
      <c r="O141" s="160"/>
      <c r="P141" s="160"/>
      <c r="Q141" s="160"/>
      <c r="R141" s="160"/>
      <c r="S141" s="160"/>
      <c r="T141" s="160"/>
      <c r="U141" s="161"/>
      <c r="AT141" s="156" t="s">
        <v>176</v>
      </c>
      <c r="AU141" s="156" t="s">
        <v>81</v>
      </c>
      <c r="AV141" s="13" t="s">
        <v>81</v>
      </c>
      <c r="AW141" s="13" t="s">
        <v>26</v>
      </c>
      <c r="AX141" s="13" t="s">
        <v>76</v>
      </c>
      <c r="AY141" s="156" t="s">
        <v>167</v>
      </c>
    </row>
    <row r="142" spans="2:65" s="1" customFormat="1" ht="24" customHeight="1">
      <c r="B142" s="135"/>
      <c r="C142" s="169" t="s">
        <v>81</v>
      </c>
      <c r="D142" s="169" t="s">
        <v>381</v>
      </c>
      <c r="E142" s="170" t="s">
        <v>1983</v>
      </c>
      <c r="F142" s="171" t="s">
        <v>1984</v>
      </c>
      <c r="G142" s="172" t="s">
        <v>354</v>
      </c>
      <c r="H142" s="173">
        <v>1.4E-2</v>
      </c>
      <c r="I142" s="174"/>
      <c r="J142" s="174"/>
      <c r="K142" s="171" t="s">
        <v>174</v>
      </c>
      <c r="L142" s="175"/>
      <c r="M142" s="176" t="s">
        <v>1</v>
      </c>
      <c r="N142" s="177" t="s">
        <v>35</v>
      </c>
      <c r="O142" s="144">
        <v>0</v>
      </c>
      <c r="P142" s="144">
        <f>O142*H142</f>
        <v>0</v>
      </c>
      <c r="Q142" s="144">
        <v>1</v>
      </c>
      <c r="R142" s="144">
        <f>Q142*H142</f>
        <v>1.4E-2</v>
      </c>
      <c r="S142" s="144">
        <v>0</v>
      </c>
      <c r="T142" s="144">
        <f>S142*H142</f>
        <v>0</v>
      </c>
      <c r="U142" s="145" t="s">
        <v>1</v>
      </c>
      <c r="AR142" s="146" t="s">
        <v>235</v>
      </c>
      <c r="AT142" s="146" t="s">
        <v>381</v>
      </c>
      <c r="AU142" s="146" t="s">
        <v>81</v>
      </c>
      <c r="AY142" s="16" t="s">
        <v>167</v>
      </c>
      <c r="BE142" s="147">
        <f>IF(N142="základná",J142,0)</f>
        <v>0</v>
      </c>
      <c r="BF142" s="147">
        <f>IF(N142="znížená",J142,0)</f>
        <v>0</v>
      </c>
      <c r="BG142" s="147">
        <f>IF(N142="zákl. prenesená",J142,0)</f>
        <v>0</v>
      </c>
      <c r="BH142" s="147">
        <f>IF(N142="zníž. prenesená",J142,0)</f>
        <v>0</v>
      </c>
      <c r="BI142" s="147">
        <f>IF(N142="nulová",J142,0)</f>
        <v>0</v>
      </c>
      <c r="BJ142" s="16" t="s">
        <v>81</v>
      </c>
      <c r="BK142" s="147">
        <f>ROUND(I142*H142,2)</f>
        <v>0</v>
      </c>
      <c r="BL142" s="16" t="s">
        <v>90</v>
      </c>
      <c r="BM142" s="146" t="s">
        <v>1985</v>
      </c>
    </row>
    <row r="143" spans="2:65" s="1" customFormat="1" ht="24" customHeight="1">
      <c r="B143" s="135"/>
      <c r="C143" s="136" t="s">
        <v>85</v>
      </c>
      <c r="D143" s="136" t="s">
        <v>170</v>
      </c>
      <c r="E143" s="137" t="s">
        <v>1986</v>
      </c>
      <c r="F143" s="138" t="s">
        <v>2269</v>
      </c>
      <c r="G143" s="139" t="s">
        <v>173</v>
      </c>
      <c r="H143" s="140">
        <v>14.657999999999999</v>
      </c>
      <c r="I143" s="141"/>
      <c r="J143" s="141"/>
      <c r="K143" s="138" t="s">
        <v>174</v>
      </c>
      <c r="L143" s="28"/>
      <c r="M143" s="142" t="s">
        <v>1</v>
      </c>
      <c r="N143" s="143" t="s">
        <v>35</v>
      </c>
      <c r="O143" s="144">
        <v>0.42399999999999999</v>
      </c>
      <c r="P143" s="144">
        <f>O143*H143</f>
        <v>6.2149919999999996</v>
      </c>
      <c r="Q143" s="144">
        <v>7.1940000000000004E-2</v>
      </c>
      <c r="R143" s="144">
        <f>Q143*H143</f>
        <v>1.05449652</v>
      </c>
      <c r="S143" s="144">
        <v>0</v>
      </c>
      <c r="T143" s="144">
        <f>S143*H143</f>
        <v>0</v>
      </c>
      <c r="U143" s="145" t="s">
        <v>1</v>
      </c>
      <c r="AR143" s="146" t="s">
        <v>90</v>
      </c>
      <c r="AT143" s="146" t="s">
        <v>170</v>
      </c>
      <c r="AU143" s="146" t="s">
        <v>81</v>
      </c>
      <c r="AY143" s="16" t="s">
        <v>167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6" t="s">
        <v>81</v>
      </c>
      <c r="BK143" s="147">
        <f>ROUND(I143*H143,2)</f>
        <v>0</v>
      </c>
      <c r="BL143" s="16" t="s">
        <v>90</v>
      </c>
      <c r="BM143" s="146" t="s">
        <v>1987</v>
      </c>
    </row>
    <row r="144" spans="2:65" s="13" customFormat="1">
      <c r="B144" s="155"/>
      <c r="D144" s="149" t="s">
        <v>176</v>
      </c>
      <c r="E144" s="156" t="s">
        <v>1</v>
      </c>
      <c r="F144" s="157" t="s">
        <v>1988</v>
      </c>
      <c r="H144" s="158">
        <v>14.657999999999999</v>
      </c>
      <c r="L144" s="155"/>
      <c r="M144" s="159"/>
      <c r="N144" s="160"/>
      <c r="O144" s="160"/>
      <c r="P144" s="160"/>
      <c r="Q144" s="160"/>
      <c r="R144" s="160"/>
      <c r="S144" s="160"/>
      <c r="T144" s="160"/>
      <c r="U144" s="161"/>
      <c r="AT144" s="156" t="s">
        <v>176</v>
      </c>
      <c r="AU144" s="156" t="s">
        <v>81</v>
      </c>
      <c r="AV144" s="13" t="s">
        <v>81</v>
      </c>
      <c r="AW144" s="13" t="s">
        <v>26</v>
      </c>
      <c r="AX144" s="13" t="s">
        <v>76</v>
      </c>
      <c r="AY144" s="156" t="s">
        <v>167</v>
      </c>
    </row>
    <row r="145" spans="2:65" s="11" customFormat="1" ht="22.9" customHeight="1">
      <c r="B145" s="123"/>
      <c r="D145" s="124" t="s">
        <v>68</v>
      </c>
      <c r="E145" s="133" t="s">
        <v>168</v>
      </c>
      <c r="F145" s="133" t="s">
        <v>169</v>
      </c>
      <c r="J145" s="134"/>
      <c r="L145" s="123"/>
      <c r="M145" s="127"/>
      <c r="N145" s="128"/>
      <c r="O145" s="128"/>
      <c r="P145" s="129">
        <f>SUM(P146:P157)</f>
        <v>22.455314000000001</v>
      </c>
      <c r="Q145" s="128"/>
      <c r="R145" s="129">
        <f>SUM(R146:R157)</f>
        <v>1.6089437</v>
      </c>
      <c r="S145" s="128"/>
      <c r="T145" s="129">
        <f>SUM(T146:T157)</f>
        <v>0</v>
      </c>
      <c r="U145" s="130"/>
      <c r="AR145" s="124" t="s">
        <v>76</v>
      </c>
      <c r="AT145" s="131" t="s">
        <v>68</v>
      </c>
      <c r="AU145" s="131" t="s">
        <v>76</v>
      </c>
      <c r="AY145" s="124" t="s">
        <v>167</v>
      </c>
      <c r="BK145" s="132">
        <f>SUM(BK146:BK157)</f>
        <v>0</v>
      </c>
    </row>
    <row r="146" spans="2:65" s="1" customFormat="1" ht="24" customHeight="1">
      <c r="B146" s="135"/>
      <c r="C146" s="136" t="s">
        <v>90</v>
      </c>
      <c r="D146" s="136" t="s">
        <v>170</v>
      </c>
      <c r="E146" s="137" t="s">
        <v>646</v>
      </c>
      <c r="F146" s="138" t="s">
        <v>647</v>
      </c>
      <c r="G146" s="139" t="s">
        <v>330</v>
      </c>
      <c r="H146" s="140">
        <v>9.3800000000000008</v>
      </c>
      <c r="I146" s="141"/>
      <c r="J146" s="141"/>
      <c r="K146" s="138" t="s">
        <v>174</v>
      </c>
      <c r="L146" s="28"/>
      <c r="M146" s="142" t="s">
        <v>1</v>
      </c>
      <c r="N146" s="143" t="s">
        <v>35</v>
      </c>
      <c r="O146" s="144">
        <v>0.14560000000000001</v>
      </c>
      <c r="P146" s="144">
        <f>O146*H146</f>
        <v>1.3657280000000003</v>
      </c>
      <c r="Q146" s="144">
        <v>2.8E-3</v>
      </c>
      <c r="R146" s="144">
        <f>Q146*H146</f>
        <v>2.6264000000000003E-2</v>
      </c>
      <c r="S146" s="144">
        <v>0</v>
      </c>
      <c r="T146" s="144">
        <f>S146*H146</f>
        <v>0</v>
      </c>
      <c r="U146" s="145" t="s">
        <v>1</v>
      </c>
      <c r="AR146" s="146" t="s">
        <v>90</v>
      </c>
      <c r="AT146" s="146" t="s">
        <v>170</v>
      </c>
      <c r="AU146" s="146" t="s">
        <v>81</v>
      </c>
      <c r="AY146" s="16" t="s">
        <v>167</v>
      </c>
      <c r="BE146" s="147">
        <f>IF(N146="základná",J146,0)</f>
        <v>0</v>
      </c>
      <c r="BF146" s="147">
        <f>IF(N146="znížená",J146,0)</f>
        <v>0</v>
      </c>
      <c r="BG146" s="147">
        <f>IF(N146="zákl. prenesená",J146,0)</f>
        <v>0</v>
      </c>
      <c r="BH146" s="147">
        <f>IF(N146="zníž. prenesená",J146,0)</f>
        <v>0</v>
      </c>
      <c r="BI146" s="147">
        <f>IF(N146="nulová",J146,0)</f>
        <v>0</v>
      </c>
      <c r="BJ146" s="16" t="s">
        <v>81</v>
      </c>
      <c r="BK146" s="147">
        <f>ROUND(I146*H146,2)</f>
        <v>0</v>
      </c>
      <c r="BL146" s="16" t="s">
        <v>90</v>
      </c>
      <c r="BM146" s="146" t="s">
        <v>1989</v>
      </c>
    </row>
    <row r="147" spans="2:65" s="13" customFormat="1">
      <c r="B147" s="155"/>
      <c r="D147" s="149" t="s">
        <v>176</v>
      </c>
      <c r="E147" s="156" t="s">
        <v>1</v>
      </c>
      <c r="F147" s="157" t="s">
        <v>1990</v>
      </c>
      <c r="H147" s="158">
        <v>9.3800000000000008</v>
      </c>
      <c r="L147" s="155"/>
      <c r="M147" s="159"/>
      <c r="N147" s="160"/>
      <c r="O147" s="160"/>
      <c r="P147" s="160"/>
      <c r="Q147" s="160"/>
      <c r="R147" s="160"/>
      <c r="S147" s="160"/>
      <c r="T147" s="160"/>
      <c r="U147" s="161"/>
      <c r="AT147" s="156" t="s">
        <v>176</v>
      </c>
      <c r="AU147" s="156" t="s">
        <v>81</v>
      </c>
      <c r="AV147" s="13" t="s">
        <v>81</v>
      </c>
      <c r="AW147" s="13" t="s">
        <v>26</v>
      </c>
      <c r="AX147" s="13" t="s">
        <v>76</v>
      </c>
      <c r="AY147" s="156" t="s">
        <v>167</v>
      </c>
    </row>
    <row r="148" spans="2:65" s="1" customFormat="1" ht="36" customHeight="1">
      <c r="B148" s="135"/>
      <c r="C148" s="136" t="s">
        <v>112</v>
      </c>
      <c r="D148" s="136" t="s">
        <v>170</v>
      </c>
      <c r="E148" s="137" t="s">
        <v>1991</v>
      </c>
      <c r="F148" s="138" t="s">
        <v>2268</v>
      </c>
      <c r="G148" s="139" t="s">
        <v>173</v>
      </c>
      <c r="H148" s="140">
        <v>30.498000000000001</v>
      </c>
      <c r="I148" s="141"/>
      <c r="J148" s="141"/>
      <c r="K148" s="138" t="s">
        <v>174</v>
      </c>
      <c r="L148" s="28"/>
      <c r="M148" s="142" t="s">
        <v>1</v>
      </c>
      <c r="N148" s="143" t="s">
        <v>35</v>
      </c>
      <c r="O148" s="144">
        <v>0.34799999999999998</v>
      </c>
      <c r="P148" s="144">
        <f>O148*H148</f>
        <v>10.613303999999999</v>
      </c>
      <c r="Q148" s="144">
        <v>7.3499999999999998E-3</v>
      </c>
      <c r="R148" s="144">
        <f>Q148*H148</f>
        <v>0.22416030000000001</v>
      </c>
      <c r="S148" s="144">
        <v>0</v>
      </c>
      <c r="T148" s="144">
        <f>S148*H148</f>
        <v>0</v>
      </c>
      <c r="U148" s="145" t="s">
        <v>1</v>
      </c>
      <c r="AR148" s="146" t="s">
        <v>90</v>
      </c>
      <c r="AT148" s="146" t="s">
        <v>170</v>
      </c>
      <c r="AU148" s="146" t="s">
        <v>81</v>
      </c>
      <c r="AY148" s="16" t="s">
        <v>167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6" t="s">
        <v>81</v>
      </c>
      <c r="BK148" s="147">
        <f>ROUND(I148*H148,2)</f>
        <v>0</v>
      </c>
      <c r="BL148" s="16" t="s">
        <v>90</v>
      </c>
      <c r="BM148" s="146" t="s">
        <v>1992</v>
      </c>
    </row>
    <row r="149" spans="2:65" s="13" customFormat="1">
      <c r="B149" s="155"/>
      <c r="D149" s="149" t="s">
        <v>176</v>
      </c>
      <c r="E149" s="156" t="s">
        <v>1</v>
      </c>
      <c r="F149" s="157" t="s">
        <v>1993</v>
      </c>
      <c r="H149" s="158">
        <v>30.498000000000001</v>
      </c>
      <c r="L149" s="155"/>
      <c r="M149" s="159"/>
      <c r="N149" s="160"/>
      <c r="O149" s="160"/>
      <c r="P149" s="160"/>
      <c r="Q149" s="160"/>
      <c r="R149" s="160"/>
      <c r="S149" s="160"/>
      <c r="T149" s="160"/>
      <c r="U149" s="161"/>
      <c r="AT149" s="156" t="s">
        <v>176</v>
      </c>
      <c r="AU149" s="156" t="s">
        <v>81</v>
      </c>
      <c r="AV149" s="13" t="s">
        <v>81</v>
      </c>
      <c r="AW149" s="13" t="s">
        <v>26</v>
      </c>
      <c r="AX149" s="13" t="s">
        <v>76</v>
      </c>
      <c r="AY149" s="156" t="s">
        <v>167</v>
      </c>
    </row>
    <row r="150" spans="2:65" s="1" customFormat="1" ht="24" customHeight="1">
      <c r="B150" s="135"/>
      <c r="C150" s="136" t="s">
        <v>168</v>
      </c>
      <c r="D150" s="136" t="s">
        <v>170</v>
      </c>
      <c r="E150" s="137" t="s">
        <v>1994</v>
      </c>
      <c r="F150" s="138" t="s">
        <v>2267</v>
      </c>
      <c r="G150" s="139" t="s">
        <v>173</v>
      </c>
      <c r="H150" s="140">
        <v>3.3170000000000002</v>
      </c>
      <c r="I150" s="141"/>
      <c r="J150" s="141"/>
      <c r="K150" s="138" t="s">
        <v>174</v>
      </c>
      <c r="L150" s="28"/>
      <c r="M150" s="142" t="s">
        <v>1</v>
      </c>
      <c r="N150" s="143" t="s">
        <v>35</v>
      </c>
      <c r="O150" s="144">
        <v>0.39</v>
      </c>
      <c r="P150" s="144">
        <f>O150*H150</f>
        <v>1.2936300000000001</v>
      </c>
      <c r="Q150" s="144">
        <v>1.47E-2</v>
      </c>
      <c r="R150" s="144">
        <f>Q150*H150</f>
        <v>4.8759900000000002E-2</v>
      </c>
      <c r="S150" s="144">
        <v>0</v>
      </c>
      <c r="T150" s="144">
        <f>S150*H150</f>
        <v>0</v>
      </c>
      <c r="U150" s="145" t="s">
        <v>1</v>
      </c>
      <c r="AR150" s="146" t="s">
        <v>90</v>
      </c>
      <c r="AT150" s="146" t="s">
        <v>170</v>
      </c>
      <c r="AU150" s="146" t="s">
        <v>81</v>
      </c>
      <c r="AY150" s="16" t="s">
        <v>167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6" t="s">
        <v>81</v>
      </c>
      <c r="BK150" s="147">
        <f>ROUND(I150*H150,2)</f>
        <v>0</v>
      </c>
      <c r="BL150" s="16" t="s">
        <v>90</v>
      </c>
      <c r="BM150" s="146" t="s">
        <v>1995</v>
      </c>
    </row>
    <row r="151" spans="2:65" s="13" customFormat="1">
      <c r="B151" s="155"/>
      <c r="D151" s="149" t="s">
        <v>176</v>
      </c>
      <c r="E151" s="156" t="s">
        <v>1</v>
      </c>
      <c r="F151" s="157" t="s">
        <v>1996</v>
      </c>
      <c r="H151" s="158">
        <v>3.3170000000000002</v>
      </c>
      <c r="L151" s="155"/>
      <c r="M151" s="159"/>
      <c r="N151" s="160"/>
      <c r="O151" s="160"/>
      <c r="P151" s="160"/>
      <c r="Q151" s="160"/>
      <c r="R151" s="160"/>
      <c r="S151" s="160"/>
      <c r="T151" s="160"/>
      <c r="U151" s="161"/>
      <c r="AT151" s="156" t="s">
        <v>176</v>
      </c>
      <c r="AU151" s="156" t="s">
        <v>81</v>
      </c>
      <c r="AV151" s="13" t="s">
        <v>81</v>
      </c>
      <c r="AW151" s="13" t="s">
        <v>26</v>
      </c>
      <c r="AX151" s="13" t="s">
        <v>76</v>
      </c>
      <c r="AY151" s="156" t="s">
        <v>167</v>
      </c>
    </row>
    <row r="152" spans="2:65" s="1" customFormat="1" ht="36" customHeight="1">
      <c r="B152" s="135"/>
      <c r="C152" s="136" t="s">
        <v>227</v>
      </c>
      <c r="D152" s="136" t="s">
        <v>170</v>
      </c>
      <c r="E152" s="137" t="s">
        <v>1997</v>
      </c>
      <c r="F152" s="138" t="s">
        <v>1998</v>
      </c>
      <c r="G152" s="139" t="s">
        <v>904</v>
      </c>
      <c r="H152" s="140">
        <v>0.59799999999999998</v>
      </c>
      <c r="I152" s="141"/>
      <c r="J152" s="141"/>
      <c r="K152" s="138" t="s">
        <v>174</v>
      </c>
      <c r="L152" s="28"/>
      <c r="M152" s="142" t="s">
        <v>1</v>
      </c>
      <c r="N152" s="143" t="s">
        <v>35</v>
      </c>
      <c r="O152" s="144">
        <v>5.1639999999999997</v>
      </c>
      <c r="P152" s="144">
        <f>O152*H152</f>
        <v>3.0880719999999995</v>
      </c>
      <c r="Q152" s="144">
        <v>2.0952500000000001</v>
      </c>
      <c r="R152" s="144">
        <f>Q152*H152</f>
        <v>1.2529595</v>
      </c>
      <c r="S152" s="144">
        <v>0</v>
      </c>
      <c r="T152" s="144">
        <f>S152*H152</f>
        <v>0</v>
      </c>
      <c r="U152" s="145" t="s">
        <v>1</v>
      </c>
      <c r="AR152" s="146" t="s">
        <v>90</v>
      </c>
      <c r="AT152" s="146" t="s">
        <v>170</v>
      </c>
      <c r="AU152" s="146" t="s">
        <v>81</v>
      </c>
      <c r="AY152" s="16" t="s">
        <v>167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6" t="s">
        <v>81</v>
      </c>
      <c r="BK152" s="147">
        <f>ROUND(I152*H152,2)</f>
        <v>0</v>
      </c>
      <c r="BL152" s="16" t="s">
        <v>90</v>
      </c>
      <c r="BM152" s="146" t="s">
        <v>1999</v>
      </c>
    </row>
    <row r="153" spans="2:65" s="12" customFormat="1">
      <c r="B153" s="148"/>
      <c r="D153" s="149" t="s">
        <v>176</v>
      </c>
      <c r="E153" s="150" t="s">
        <v>1</v>
      </c>
      <c r="F153" s="151" t="s">
        <v>2000</v>
      </c>
      <c r="H153" s="150" t="s">
        <v>1</v>
      </c>
      <c r="L153" s="148"/>
      <c r="M153" s="152"/>
      <c r="N153" s="153"/>
      <c r="O153" s="153"/>
      <c r="P153" s="153"/>
      <c r="Q153" s="153"/>
      <c r="R153" s="153"/>
      <c r="S153" s="153"/>
      <c r="T153" s="153"/>
      <c r="U153" s="154"/>
      <c r="AT153" s="150" t="s">
        <v>176</v>
      </c>
      <c r="AU153" s="150" t="s">
        <v>81</v>
      </c>
      <c r="AV153" s="12" t="s">
        <v>76</v>
      </c>
      <c r="AW153" s="12" t="s">
        <v>26</v>
      </c>
      <c r="AX153" s="12" t="s">
        <v>69</v>
      </c>
      <c r="AY153" s="150" t="s">
        <v>167</v>
      </c>
    </row>
    <row r="154" spans="2:65" s="13" customFormat="1">
      <c r="B154" s="155"/>
      <c r="D154" s="149" t="s">
        <v>176</v>
      </c>
      <c r="E154" s="156" t="s">
        <v>1</v>
      </c>
      <c r="F154" s="157" t="s">
        <v>2001</v>
      </c>
      <c r="H154" s="158">
        <v>0.59799999999999998</v>
      </c>
      <c r="L154" s="155"/>
      <c r="M154" s="159"/>
      <c r="N154" s="160"/>
      <c r="O154" s="160"/>
      <c r="P154" s="160"/>
      <c r="Q154" s="160"/>
      <c r="R154" s="160"/>
      <c r="S154" s="160"/>
      <c r="T154" s="160"/>
      <c r="U154" s="161"/>
      <c r="AT154" s="156" t="s">
        <v>176</v>
      </c>
      <c r="AU154" s="156" t="s">
        <v>81</v>
      </c>
      <c r="AV154" s="13" t="s">
        <v>81</v>
      </c>
      <c r="AW154" s="13" t="s">
        <v>26</v>
      </c>
      <c r="AX154" s="13" t="s">
        <v>76</v>
      </c>
      <c r="AY154" s="156" t="s">
        <v>167</v>
      </c>
    </row>
    <row r="155" spans="2:65" s="1" customFormat="1" ht="24" customHeight="1">
      <c r="B155" s="135"/>
      <c r="C155" s="136" t="s">
        <v>235</v>
      </c>
      <c r="D155" s="136" t="s">
        <v>170</v>
      </c>
      <c r="E155" s="137" t="s">
        <v>2002</v>
      </c>
      <c r="F155" s="138" t="s">
        <v>2003</v>
      </c>
      <c r="G155" s="139" t="s">
        <v>384</v>
      </c>
      <c r="H155" s="140">
        <v>2</v>
      </c>
      <c r="I155" s="141"/>
      <c r="J155" s="141"/>
      <c r="K155" s="138" t="s">
        <v>174</v>
      </c>
      <c r="L155" s="28"/>
      <c r="M155" s="142" t="s">
        <v>1</v>
      </c>
      <c r="N155" s="143" t="s">
        <v>35</v>
      </c>
      <c r="O155" s="144">
        <v>3.0472899999999998</v>
      </c>
      <c r="P155" s="144">
        <f>O155*H155</f>
        <v>6.0945799999999997</v>
      </c>
      <c r="Q155" s="144">
        <v>1.7500000000000002E-2</v>
      </c>
      <c r="R155" s="144">
        <f>Q155*H155</f>
        <v>3.5000000000000003E-2</v>
      </c>
      <c r="S155" s="144">
        <v>0</v>
      </c>
      <c r="T155" s="144">
        <f>S155*H155</f>
        <v>0</v>
      </c>
      <c r="U155" s="145" t="s">
        <v>1</v>
      </c>
      <c r="AR155" s="146" t="s">
        <v>90</v>
      </c>
      <c r="AT155" s="146" t="s">
        <v>170</v>
      </c>
      <c r="AU155" s="146" t="s">
        <v>81</v>
      </c>
      <c r="AY155" s="16" t="s">
        <v>167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6" t="s">
        <v>81</v>
      </c>
      <c r="BK155" s="147">
        <f>ROUND(I155*H155,2)</f>
        <v>0</v>
      </c>
      <c r="BL155" s="16" t="s">
        <v>90</v>
      </c>
      <c r="BM155" s="146" t="s">
        <v>2004</v>
      </c>
    </row>
    <row r="156" spans="2:65" s="1" customFormat="1" ht="16.5" customHeight="1">
      <c r="B156" s="135"/>
      <c r="C156" s="169" t="s">
        <v>240</v>
      </c>
      <c r="D156" s="169" t="s">
        <v>381</v>
      </c>
      <c r="E156" s="170" t="s">
        <v>2005</v>
      </c>
      <c r="F156" s="171" t="s">
        <v>2006</v>
      </c>
      <c r="G156" s="172" t="s">
        <v>384</v>
      </c>
      <c r="H156" s="173">
        <v>1</v>
      </c>
      <c r="I156" s="174"/>
      <c r="J156" s="174"/>
      <c r="K156" s="171" t="s">
        <v>174</v>
      </c>
      <c r="L156" s="175"/>
      <c r="M156" s="176" t="s">
        <v>1</v>
      </c>
      <c r="N156" s="177" t="s">
        <v>35</v>
      </c>
      <c r="O156" s="144">
        <v>0</v>
      </c>
      <c r="P156" s="144">
        <f>O156*H156</f>
        <v>0</v>
      </c>
      <c r="Q156" s="144">
        <v>1.0500000000000001E-2</v>
      </c>
      <c r="R156" s="144">
        <f>Q156*H156</f>
        <v>1.0500000000000001E-2</v>
      </c>
      <c r="S156" s="144">
        <v>0</v>
      </c>
      <c r="T156" s="144">
        <f>S156*H156</f>
        <v>0</v>
      </c>
      <c r="U156" s="145" t="s">
        <v>1</v>
      </c>
      <c r="AR156" s="146" t="s">
        <v>235</v>
      </c>
      <c r="AT156" s="146" t="s">
        <v>381</v>
      </c>
      <c r="AU156" s="146" t="s">
        <v>81</v>
      </c>
      <c r="AY156" s="16" t="s">
        <v>167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6" t="s">
        <v>81</v>
      </c>
      <c r="BK156" s="147">
        <f>ROUND(I156*H156,2)</f>
        <v>0</v>
      </c>
      <c r="BL156" s="16" t="s">
        <v>90</v>
      </c>
      <c r="BM156" s="146" t="s">
        <v>2007</v>
      </c>
    </row>
    <row r="157" spans="2:65" s="1" customFormat="1" ht="16.5" customHeight="1">
      <c r="B157" s="135"/>
      <c r="C157" s="169" t="s">
        <v>244</v>
      </c>
      <c r="D157" s="169" t="s">
        <v>381</v>
      </c>
      <c r="E157" s="170" t="s">
        <v>2008</v>
      </c>
      <c r="F157" s="171" t="s">
        <v>2009</v>
      </c>
      <c r="G157" s="172" t="s">
        <v>384</v>
      </c>
      <c r="H157" s="173">
        <v>1</v>
      </c>
      <c r="I157" s="174"/>
      <c r="J157" s="174"/>
      <c r="K157" s="171" t="s">
        <v>174</v>
      </c>
      <c r="L157" s="175"/>
      <c r="M157" s="176" t="s">
        <v>1</v>
      </c>
      <c r="N157" s="177" t="s">
        <v>35</v>
      </c>
      <c r="O157" s="144">
        <v>0</v>
      </c>
      <c r="P157" s="144">
        <f>O157*H157</f>
        <v>0</v>
      </c>
      <c r="Q157" s="144">
        <v>1.1299999999999999E-2</v>
      </c>
      <c r="R157" s="144">
        <f>Q157*H157</f>
        <v>1.1299999999999999E-2</v>
      </c>
      <c r="S157" s="144">
        <v>0</v>
      </c>
      <c r="T157" s="144">
        <f>S157*H157</f>
        <v>0</v>
      </c>
      <c r="U157" s="145" t="s">
        <v>1</v>
      </c>
      <c r="AR157" s="146" t="s">
        <v>235</v>
      </c>
      <c r="AT157" s="146" t="s">
        <v>381</v>
      </c>
      <c r="AU157" s="146" t="s">
        <v>81</v>
      </c>
      <c r="AY157" s="16" t="s">
        <v>167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6" t="s">
        <v>81</v>
      </c>
      <c r="BK157" s="147">
        <f>ROUND(I157*H157,2)</f>
        <v>0</v>
      </c>
      <c r="BL157" s="16" t="s">
        <v>90</v>
      </c>
      <c r="BM157" s="146" t="s">
        <v>2010</v>
      </c>
    </row>
    <row r="158" spans="2:65" s="11" customFormat="1" ht="22.9" customHeight="1">
      <c r="B158" s="123"/>
      <c r="D158" s="124" t="s">
        <v>68</v>
      </c>
      <c r="E158" s="133" t="s">
        <v>240</v>
      </c>
      <c r="F158" s="133" t="s">
        <v>298</v>
      </c>
      <c r="J158" s="134"/>
      <c r="L158" s="123"/>
      <c r="M158" s="127"/>
      <c r="N158" s="128"/>
      <c r="O158" s="128"/>
      <c r="P158" s="129">
        <f>SUM(P159:P196)</f>
        <v>42.816149039999999</v>
      </c>
      <c r="Q158" s="128"/>
      <c r="R158" s="129">
        <f>SUM(R159:R196)</f>
        <v>1.59744E-2</v>
      </c>
      <c r="S158" s="128"/>
      <c r="T158" s="129">
        <f>SUM(T159:T196)</f>
        <v>8.5299350000000018</v>
      </c>
      <c r="U158" s="130"/>
      <c r="AR158" s="124" t="s">
        <v>76</v>
      </c>
      <c r="AT158" s="131" t="s">
        <v>68</v>
      </c>
      <c r="AU158" s="131" t="s">
        <v>76</v>
      </c>
      <c r="AY158" s="124" t="s">
        <v>167</v>
      </c>
      <c r="BK158" s="132">
        <f>SUM(BK159:BK196)</f>
        <v>0</v>
      </c>
    </row>
    <row r="159" spans="2:65" s="1" customFormat="1" ht="24" customHeight="1">
      <c r="B159" s="135"/>
      <c r="C159" s="136" t="s">
        <v>254</v>
      </c>
      <c r="D159" s="136" t="s">
        <v>170</v>
      </c>
      <c r="E159" s="137" t="s">
        <v>2011</v>
      </c>
      <c r="F159" s="138" t="s">
        <v>2012</v>
      </c>
      <c r="G159" s="139" t="s">
        <v>173</v>
      </c>
      <c r="H159" s="140">
        <v>8.32</v>
      </c>
      <c r="I159" s="141"/>
      <c r="J159" s="141"/>
      <c r="K159" s="138" t="s">
        <v>174</v>
      </c>
      <c r="L159" s="28"/>
      <c r="M159" s="142" t="s">
        <v>1</v>
      </c>
      <c r="N159" s="143" t="s">
        <v>35</v>
      </c>
      <c r="O159" s="144">
        <v>0.13827999999999999</v>
      </c>
      <c r="P159" s="144">
        <f>O159*H159</f>
        <v>1.1504896</v>
      </c>
      <c r="Q159" s="144">
        <v>1.92E-3</v>
      </c>
      <c r="R159" s="144">
        <f>Q159*H159</f>
        <v>1.59744E-2</v>
      </c>
      <c r="S159" s="144">
        <v>0</v>
      </c>
      <c r="T159" s="144">
        <f>S159*H159</f>
        <v>0</v>
      </c>
      <c r="U159" s="145" t="s">
        <v>1</v>
      </c>
      <c r="AR159" s="146" t="s">
        <v>90</v>
      </c>
      <c r="AT159" s="146" t="s">
        <v>170</v>
      </c>
      <c r="AU159" s="146" t="s">
        <v>81</v>
      </c>
      <c r="AY159" s="16" t="s">
        <v>167</v>
      </c>
      <c r="BE159" s="147">
        <f>IF(N159="základná",J159,0)</f>
        <v>0</v>
      </c>
      <c r="BF159" s="147">
        <f>IF(N159="znížená",J159,0)</f>
        <v>0</v>
      </c>
      <c r="BG159" s="147">
        <f>IF(N159="zákl. prenesená",J159,0)</f>
        <v>0</v>
      </c>
      <c r="BH159" s="147">
        <f>IF(N159="zníž. prenesená",J159,0)</f>
        <v>0</v>
      </c>
      <c r="BI159" s="147">
        <f>IF(N159="nulová",J159,0)</f>
        <v>0</v>
      </c>
      <c r="BJ159" s="16" t="s">
        <v>81</v>
      </c>
      <c r="BK159" s="147">
        <f>ROUND(I159*H159,2)</f>
        <v>0</v>
      </c>
      <c r="BL159" s="16" t="s">
        <v>90</v>
      </c>
      <c r="BM159" s="146" t="s">
        <v>2013</v>
      </c>
    </row>
    <row r="160" spans="2:65" s="13" customFormat="1">
      <c r="B160" s="155"/>
      <c r="D160" s="149" t="s">
        <v>176</v>
      </c>
      <c r="E160" s="156" t="s">
        <v>1</v>
      </c>
      <c r="F160" s="157" t="s">
        <v>2014</v>
      </c>
      <c r="H160" s="158">
        <v>8.32</v>
      </c>
      <c r="L160" s="155"/>
      <c r="M160" s="159"/>
      <c r="N160" s="160"/>
      <c r="O160" s="160"/>
      <c r="P160" s="160"/>
      <c r="Q160" s="160"/>
      <c r="R160" s="160"/>
      <c r="S160" s="160"/>
      <c r="T160" s="160"/>
      <c r="U160" s="161"/>
      <c r="AT160" s="156" t="s">
        <v>176</v>
      </c>
      <c r="AU160" s="156" t="s">
        <v>81</v>
      </c>
      <c r="AV160" s="13" t="s">
        <v>81</v>
      </c>
      <c r="AW160" s="13" t="s">
        <v>26</v>
      </c>
      <c r="AX160" s="13" t="s">
        <v>76</v>
      </c>
      <c r="AY160" s="156" t="s">
        <v>167</v>
      </c>
    </row>
    <row r="161" spans="2:65" s="1" customFormat="1" ht="24" customHeight="1">
      <c r="B161" s="135"/>
      <c r="C161" s="136" t="s">
        <v>258</v>
      </c>
      <c r="D161" s="136" t="s">
        <v>170</v>
      </c>
      <c r="E161" s="137" t="s">
        <v>2015</v>
      </c>
      <c r="F161" s="138" t="s">
        <v>2016</v>
      </c>
      <c r="G161" s="139" t="s">
        <v>173</v>
      </c>
      <c r="H161" s="140">
        <v>8.32</v>
      </c>
      <c r="I161" s="141"/>
      <c r="J161" s="141"/>
      <c r="K161" s="138" t="s">
        <v>174</v>
      </c>
      <c r="L161" s="28"/>
      <c r="M161" s="142" t="s">
        <v>1</v>
      </c>
      <c r="N161" s="143" t="s">
        <v>35</v>
      </c>
      <c r="O161" s="144">
        <v>1.4E-2</v>
      </c>
      <c r="P161" s="144">
        <f>O161*H161</f>
        <v>0.11648</v>
      </c>
      <c r="Q161" s="144">
        <v>0</v>
      </c>
      <c r="R161" s="144">
        <f>Q161*H161</f>
        <v>0</v>
      </c>
      <c r="S161" s="144">
        <v>0</v>
      </c>
      <c r="T161" s="144">
        <f>S161*H161</f>
        <v>0</v>
      </c>
      <c r="U161" s="145" t="s">
        <v>1</v>
      </c>
      <c r="AR161" s="146" t="s">
        <v>90</v>
      </c>
      <c r="AT161" s="146" t="s">
        <v>170</v>
      </c>
      <c r="AU161" s="146" t="s">
        <v>81</v>
      </c>
      <c r="AY161" s="16" t="s">
        <v>167</v>
      </c>
      <c r="BE161" s="147">
        <f>IF(N161="základná",J161,0)</f>
        <v>0</v>
      </c>
      <c r="BF161" s="147">
        <f>IF(N161="znížená",J161,0)</f>
        <v>0</v>
      </c>
      <c r="BG161" s="147">
        <f>IF(N161="zákl. prenesená",J161,0)</f>
        <v>0</v>
      </c>
      <c r="BH161" s="147">
        <f>IF(N161="zníž. prenesená",J161,0)</f>
        <v>0</v>
      </c>
      <c r="BI161" s="147">
        <f>IF(N161="nulová",J161,0)</f>
        <v>0</v>
      </c>
      <c r="BJ161" s="16" t="s">
        <v>81</v>
      </c>
      <c r="BK161" s="147">
        <f>ROUND(I161*H161,2)</f>
        <v>0</v>
      </c>
      <c r="BL161" s="16" t="s">
        <v>90</v>
      </c>
      <c r="BM161" s="146" t="s">
        <v>2017</v>
      </c>
    </row>
    <row r="162" spans="2:65" s="1" customFormat="1" ht="36" customHeight="1">
      <c r="B162" s="135"/>
      <c r="C162" s="136" t="s">
        <v>266</v>
      </c>
      <c r="D162" s="136" t="s">
        <v>170</v>
      </c>
      <c r="E162" s="137" t="s">
        <v>2018</v>
      </c>
      <c r="F162" s="138" t="s">
        <v>2019</v>
      </c>
      <c r="G162" s="139" t="s">
        <v>173</v>
      </c>
      <c r="H162" s="140">
        <v>12.294</v>
      </c>
      <c r="I162" s="141"/>
      <c r="J162" s="141"/>
      <c r="K162" s="138" t="s">
        <v>174</v>
      </c>
      <c r="L162" s="28"/>
      <c r="M162" s="142" t="s">
        <v>1</v>
      </c>
      <c r="N162" s="143" t="s">
        <v>35</v>
      </c>
      <c r="O162" s="144">
        <v>0.16400000000000001</v>
      </c>
      <c r="P162" s="144">
        <f>O162*H162</f>
        <v>2.016216</v>
      </c>
      <c r="Q162" s="144">
        <v>0</v>
      </c>
      <c r="R162" s="144">
        <f>Q162*H162</f>
        <v>0</v>
      </c>
      <c r="S162" s="144">
        <v>0.19600000000000001</v>
      </c>
      <c r="T162" s="144">
        <f>S162*H162</f>
        <v>2.409624</v>
      </c>
      <c r="U162" s="145" t="s">
        <v>1</v>
      </c>
      <c r="AR162" s="146" t="s">
        <v>90</v>
      </c>
      <c r="AT162" s="146" t="s">
        <v>170</v>
      </c>
      <c r="AU162" s="146" t="s">
        <v>81</v>
      </c>
      <c r="AY162" s="16" t="s">
        <v>167</v>
      </c>
      <c r="BE162" s="147">
        <f>IF(N162="základná",J162,0)</f>
        <v>0</v>
      </c>
      <c r="BF162" s="147">
        <f>IF(N162="znížená",J162,0)</f>
        <v>0</v>
      </c>
      <c r="BG162" s="147">
        <f>IF(N162="zákl. prenesená",J162,0)</f>
        <v>0</v>
      </c>
      <c r="BH162" s="147">
        <f>IF(N162="zníž. prenesená",J162,0)</f>
        <v>0</v>
      </c>
      <c r="BI162" s="147">
        <f>IF(N162="nulová",J162,0)</f>
        <v>0</v>
      </c>
      <c r="BJ162" s="16" t="s">
        <v>81</v>
      </c>
      <c r="BK162" s="147">
        <f>ROUND(I162*H162,2)</f>
        <v>0</v>
      </c>
      <c r="BL162" s="16" t="s">
        <v>90</v>
      </c>
      <c r="BM162" s="146" t="s">
        <v>2020</v>
      </c>
    </row>
    <row r="163" spans="2:65" s="12" customFormat="1">
      <c r="B163" s="148"/>
      <c r="D163" s="149" t="s">
        <v>176</v>
      </c>
      <c r="E163" s="150" t="s">
        <v>1</v>
      </c>
      <c r="F163" s="151" t="s">
        <v>2021</v>
      </c>
      <c r="H163" s="150" t="s">
        <v>1</v>
      </c>
      <c r="L163" s="148"/>
      <c r="M163" s="152"/>
      <c r="N163" s="153"/>
      <c r="O163" s="153"/>
      <c r="P163" s="153"/>
      <c r="Q163" s="153"/>
      <c r="R163" s="153"/>
      <c r="S163" s="153"/>
      <c r="T163" s="153"/>
      <c r="U163" s="154"/>
      <c r="AT163" s="150" t="s">
        <v>176</v>
      </c>
      <c r="AU163" s="150" t="s">
        <v>81</v>
      </c>
      <c r="AV163" s="12" t="s">
        <v>76</v>
      </c>
      <c r="AW163" s="12" t="s">
        <v>26</v>
      </c>
      <c r="AX163" s="12" t="s">
        <v>69</v>
      </c>
      <c r="AY163" s="150" t="s">
        <v>167</v>
      </c>
    </row>
    <row r="164" spans="2:65" s="13" customFormat="1">
      <c r="B164" s="155"/>
      <c r="D164" s="149" t="s">
        <v>176</v>
      </c>
      <c r="E164" s="156" t="s">
        <v>1</v>
      </c>
      <c r="F164" s="157" t="s">
        <v>2022</v>
      </c>
      <c r="H164" s="158">
        <v>12.294</v>
      </c>
      <c r="L164" s="155"/>
      <c r="M164" s="159"/>
      <c r="N164" s="160"/>
      <c r="O164" s="160"/>
      <c r="P164" s="160"/>
      <c r="Q164" s="160"/>
      <c r="R164" s="160"/>
      <c r="S164" s="160"/>
      <c r="T164" s="160"/>
      <c r="U164" s="161"/>
      <c r="AT164" s="156" t="s">
        <v>176</v>
      </c>
      <c r="AU164" s="156" t="s">
        <v>81</v>
      </c>
      <c r="AV164" s="13" t="s">
        <v>81</v>
      </c>
      <c r="AW164" s="13" t="s">
        <v>26</v>
      </c>
      <c r="AX164" s="13" t="s">
        <v>76</v>
      </c>
      <c r="AY164" s="156" t="s">
        <v>167</v>
      </c>
    </row>
    <row r="165" spans="2:65" s="1" customFormat="1" ht="36" customHeight="1">
      <c r="B165" s="135"/>
      <c r="C165" s="136" t="s">
        <v>270</v>
      </c>
      <c r="D165" s="136" t="s">
        <v>170</v>
      </c>
      <c r="E165" s="137" t="s">
        <v>2023</v>
      </c>
      <c r="F165" s="138" t="s">
        <v>2024</v>
      </c>
      <c r="G165" s="139" t="s">
        <v>904</v>
      </c>
      <c r="H165" s="140">
        <v>0.65800000000000003</v>
      </c>
      <c r="I165" s="141"/>
      <c r="J165" s="141"/>
      <c r="K165" s="138" t="s">
        <v>174</v>
      </c>
      <c r="L165" s="28"/>
      <c r="M165" s="142" t="s">
        <v>1</v>
      </c>
      <c r="N165" s="143" t="s">
        <v>35</v>
      </c>
      <c r="O165" s="144">
        <v>5.4031799999999999</v>
      </c>
      <c r="P165" s="144">
        <f>O165*H165</f>
        <v>3.5552924400000001</v>
      </c>
      <c r="Q165" s="144">
        <v>0</v>
      </c>
      <c r="R165" s="144">
        <f>Q165*H165</f>
        <v>0</v>
      </c>
      <c r="S165" s="144">
        <v>2.2000000000000002</v>
      </c>
      <c r="T165" s="144">
        <f>S165*H165</f>
        <v>1.4476000000000002</v>
      </c>
      <c r="U165" s="145" t="s">
        <v>1</v>
      </c>
      <c r="AR165" s="146" t="s">
        <v>90</v>
      </c>
      <c r="AT165" s="146" t="s">
        <v>170</v>
      </c>
      <c r="AU165" s="146" t="s">
        <v>81</v>
      </c>
      <c r="AY165" s="16" t="s">
        <v>167</v>
      </c>
      <c r="BE165" s="147">
        <f>IF(N165="základná",J165,0)</f>
        <v>0</v>
      </c>
      <c r="BF165" s="147">
        <f>IF(N165="znížená",J165,0)</f>
        <v>0</v>
      </c>
      <c r="BG165" s="147">
        <f>IF(N165="zákl. prenesená",J165,0)</f>
        <v>0</v>
      </c>
      <c r="BH165" s="147">
        <f>IF(N165="zníž. prenesená",J165,0)</f>
        <v>0</v>
      </c>
      <c r="BI165" s="147">
        <f>IF(N165="nulová",J165,0)</f>
        <v>0</v>
      </c>
      <c r="BJ165" s="16" t="s">
        <v>81</v>
      </c>
      <c r="BK165" s="147">
        <f>ROUND(I165*H165,2)</f>
        <v>0</v>
      </c>
      <c r="BL165" s="16" t="s">
        <v>90</v>
      </c>
      <c r="BM165" s="146" t="s">
        <v>2025</v>
      </c>
    </row>
    <row r="166" spans="2:65" s="12" customFormat="1">
      <c r="B166" s="148"/>
      <c r="D166" s="149" t="s">
        <v>176</v>
      </c>
      <c r="E166" s="150" t="s">
        <v>1</v>
      </c>
      <c r="F166" s="151" t="s">
        <v>2000</v>
      </c>
      <c r="H166" s="150" t="s">
        <v>1</v>
      </c>
      <c r="L166" s="148"/>
      <c r="M166" s="152"/>
      <c r="N166" s="153"/>
      <c r="O166" s="153"/>
      <c r="P166" s="153"/>
      <c r="Q166" s="153"/>
      <c r="R166" s="153"/>
      <c r="S166" s="153"/>
      <c r="T166" s="153"/>
      <c r="U166" s="154"/>
      <c r="AT166" s="150" t="s">
        <v>176</v>
      </c>
      <c r="AU166" s="150" t="s">
        <v>81</v>
      </c>
      <c r="AV166" s="12" t="s">
        <v>76</v>
      </c>
      <c r="AW166" s="12" t="s">
        <v>26</v>
      </c>
      <c r="AX166" s="12" t="s">
        <v>69</v>
      </c>
      <c r="AY166" s="150" t="s">
        <v>167</v>
      </c>
    </row>
    <row r="167" spans="2:65" s="13" customFormat="1">
      <c r="B167" s="155"/>
      <c r="D167" s="149" t="s">
        <v>176</v>
      </c>
      <c r="E167" s="156" t="s">
        <v>1</v>
      </c>
      <c r="F167" s="157" t="s">
        <v>2026</v>
      </c>
      <c r="H167" s="158">
        <v>0.46</v>
      </c>
      <c r="L167" s="155"/>
      <c r="M167" s="159"/>
      <c r="N167" s="160"/>
      <c r="O167" s="160"/>
      <c r="P167" s="160"/>
      <c r="Q167" s="160"/>
      <c r="R167" s="160"/>
      <c r="S167" s="160"/>
      <c r="T167" s="160"/>
      <c r="U167" s="161"/>
      <c r="AT167" s="156" t="s">
        <v>176</v>
      </c>
      <c r="AU167" s="156" t="s">
        <v>81</v>
      </c>
      <c r="AV167" s="13" t="s">
        <v>81</v>
      </c>
      <c r="AW167" s="13" t="s">
        <v>26</v>
      </c>
      <c r="AX167" s="13" t="s">
        <v>69</v>
      </c>
      <c r="AY167" s="156" t="s">
        <v>167</v>
      </c>
    </row>
    <row r="168" spans="2:65" s="13" customFormat="1">
      <c r="B168" s="155"/>
      <c r="D168" s="149" t="s">
        <v>176</v>
      </c>
      <c r="E168" s="156" t="s">
        <v>1</v>
      </c>
      <c r="F168" s="157" t="s">
        <v>2027</v>
      </c>
      <c r="H168" s="158">
        <v>0.19800000000000001</v>
      </c>
      <c r="L168" s="155"/>
      <c r="M168" s="159"/>
      <c r="N168" s="160"/>
      <c r="O168" s="160"/>
      <c r="P168" s="160"/>
      <c r="Q168" s="160"/>
      <c r="R168" s="160"/>
      <c r="S168" s="160"/>
      <c r="T168" s="160"/>
      <c r="U168" s="161"/>
      <c r="AT168" s="156" t="s">
        <v>176</v>
      </c>
      <c r="AU168" s="156" t="s">
        <v>81</v>
      </c>
      <c r="AV168" s="13" t="s">
        <v>81</v>
      </c>
      <c r="AW168" s="13" t="s">
        <v>26</v>
      </c>
      <c r="AX168" s="13" t="s">
        <v>69</v>
      </c>
      <c r="AY168" s="156" t="s">
        <v>167</v>
      </c>
    </row>
    <row r="169" spans="2:65" s="14" customFormat="1">
      <c r="B169" s="162"/>
      <c r="D169" s="149" t="s">
        <v>176</v>
      </c>
      <c r="E169" s="163" t="s">
        <v>1</v>
      </c>
      <c r="F169" s="164" t="s">
        <v>182</v>
      </c>
      <c r="H169" s="165">
        <v>0.65800000000000003</v>
      </c>
      <c r="L169" s="162"/>
      <c r="M169" s="166"/>
      <c r="N169" s="167"/>
      <c r="O169" s="167"/>
      <c r="P169" s="167"/>
      <c r="Q169" s="167"/>
      <c r="R169" s="167"/>
      <c r="S169" s="167"/>
      <c r="T169" s="167"/>
      <c r="U169" s="168"/>
      <c r="AT169" s="163" t="s">
        <v>176</v>
      </c>
      <c r="AU169" s="163" t="s">
        <v>81</v>
      </c>
      <c r="AV169" s="14" t="s">
        <v>90</v>
      </c>
      <c r="AW169" s="14" t="s">
        <v>26</v>
      </c>
      <c r="AX169" s="14" t="s">
        <v>76</v>
      </c>
      <c r="AY169" s="163" t="s">
        <v>167</v>
      </c>
    </row>
    <row r="170" spans="2:65" s="1" customFormat="1" ht="36" customHeight="1">
      <c r="B170" s="135"/>
      <c r="C170" s="136" t="s">
        <v>275</v>
      </c>
      <c r="D170" s="136" t="s">
        <v>170</v>
      </c>
      <c r="E170" s="137" t="s">
        <v>1203</v>
      </c>
      <c r="F170" s="138" t="s">
        <v>1204</v>
      </c>
      <c r="G170" s="139" t="s">
        <v>173</v>
      </c>
      <c r="H170" s="140">
        <v>7</v>
      </c>
      <c r="I170" s="141"/>
      <c r="J170" s="141"/>
      <c r="K170" s="138" t="s">
        <v>174</v>
      </c>
      <c r="L170" s="28"/>
      <c r="M170" s="142" t="s">
        <v>1</v>
      </c>
      <c r="N170" s="143" t="s">
        <v>35</v>
      </c>
      <c r="O170" s="144">
        <v>0.29099999999999998</v>
      </c>
      <c r="P170" s="144">
        <f>O170*H170</f>
        <v>2.0369999999999999</v>
      </c>
      <c r="Q170" s="144">
        <v>0</v>
      </c>
      <c r="R170" s="144">
        <f>Q170*H170</f>
        <v>0</v>
      </c>
      <c r="S170" s="144">
        <v>6.5000000000000002E-2</v>
      </c>
      <c r="T170" s="144">
        <f>S170*H170</f>
        <v>0.45500000000000002</v>
      </c>
      <c r="U170" s="145" t="s">
        <v>1</v>
      </c>
      <c r="AR170" s="146" t="s">
        <v>90</v>
      </c>
      <c r="AT170" s="146" t="s">
        <v>170</v>
      </c>
      <c r="AU170" s="146" t="s">
        <v>81</v>
      </c>
      <c r="AY170" s="16" t="s">
        <v>167</v>
      </c>
      <c r="BE170" s="147">
        <f>IF(N170="základná",J170,0)</f>
        <v>0</v>
      </c>
      <c r="BF170" s="147">
        <f>IF(N170="znížená",J170,0)</f>
        <v>0</v>
      </c>
      <c r="BG170" s="147">
        <f>IF(N170="zákl. prenesená",J170,0)</f>
        <v>0</v>
      </c>
      <c r="BH170" s="147">
        <f>IF(N170="zníž. prenesená",J170,0)</f>
        <v>0</v>
      </c>
      <c r="BI170" s="147">
        <f>IF(N170="nulová",J170,0)</f>
        <v>0</v>
      </c>
      <c r="BJ170" s="16" t="s">
        <v>81</v>
      </c>
      <c r="BK170" s="147">
        <f>ROUND(I170*H170,2)</f>
        <v>0</v>
      </c>
      <c r="BL170" s="16" t="s">
        <v>90</v>
      </c>
      <c r="BM170" s="146" t="s">
        <v>2028</v>
      </c>
    </row>
    <row r="171" spans="2:65" s="13" customFormat="1">
      <c r="B171" s="155"/>
      <c r="D171" s="149" t="s">
        <v>176</v>
      </c>
      <c r="E171" s="156" t="s">
        <v>1</v>
      </c>
      <c r="F171" s="157" t="s">
        <v>2029</v>
      </c>
      <c r="H171" s="158">
        <v>7</v>
      </c>
      <c r="L171" s="155"/>
      <c r="M171" s="159"/>
      <c r="N171" s="160"/>
      <c r="O171" s="160"/>
      <c r="P171" s="160"/>
      <c r="Q171" s="160"/>
      <c r="R171" s="160"/>
      <c r="S171" s="160"/>
      <c r="T171" s="160"/>
      <c r="U171" s="161"/>
      <c r="AT171" s="156" t="s">
        <v>176</v>
      </c>
      <c r="AU171" s="156" t="s">
        <v>81</v>
      </c>
      <c r="AV171" s="13" t="s">
        <v>81</v>
      </c>
      <c r="AW171" s="13" t="s">
        <v>26</v>
      </c>
      <c r="AX171" s="13" t="s">
        <v>76</v>
      </c>
      <c r="AY171" s="156" t="s">
        <v>167</v>
      </c>
    </row>
    <row r="172" spans="2:65" s="1" customFormat="1" ht="36" customHeight="1">
      <c r="B172" s="135"/>
      <c r="C172" s="136" t="s">
        <v>278</v>
      </c>
      <c r="D172" s="136" t="s">
        <v>170</v>
      </c>
      <c r="E172" s="137" t="s">
        <v>1203</v>
      </c>
      <c r="F172" s="138" t="s">
        <v>1204</v>
      </c>
      <c r="G172" s="139" t="s">
        <v>173</v>
      </c>
      <c r="H172" s="140">
        <v>3.2879999999999998</v>
      </c>
      <c r="I172" s="141"/>
      <c r="J172" s="141"/>
      <c r="K172" s="138" t="s">
        <v>174</v>
      </c>
      <c r="L172" s="28"/>
      <c r="M172" s="142" t="s">
        <v>1</v>
      </c>
      <c r="N172" s="143" t="s">
        <v>35</v>
      </c>
      <c r="O172" s="144">
        <v>0.29099999999999998</v>
      </c>
      <c r="P172" s="144">
        <f>O172*H172</f>
        <v>0.95680799999999988</v>
      </c>
      <c r="Q172" s="144">
        <v>0</v>
      </c>
      <c r="R172" s="144">
        <f>Q172*H172</f>
        <v>0</v>
      </c>
      <c r="S172" s="144">
        <v>6.5000000000000002E-2</v>
      </c>
      <c r="T172" s="144">
        <f>S172*H172</f>
        <v>0.21371999999999999</v>
      </c>
      <c r="U172" s="145" t="s">
        <v>1</v>
      </c>
      <c r="AR172" s="146" t="s">
        <v>90</v>
      </c>
      <c r="AT172" s="146" t="s">
        <v>170</v>
      </c>
      <c r="AU172" s="146" t="s">
        <v>81</v>
      </c>
      <c r="AY172" s="16" t="s">
        <v>167</v>
      </c>
      <c r="BE172" s="147">
        <f>IF(N172="základná",J172,0)</f>
        <v>0</v>
      </c>
      <c r="BF172" s="147">
        <f>IF(N172="znížená",J172,0)</f>
        <v>0</v>
      </c>
      <c r="BG172" s="147">
        <f>IF(N172="zákl. prenesená",J172,0)</f>
        <v>0</v>
      </c>
      <c r="BH172" s="147">
        <f>IF(N172="zníž. prenesená",J172,0)</f>
        <v>0</v>
      </c>
      <c r="BI172" s="147">
        <f>IF(N172="nulová",J172,0)</f>
        <v>0</v>
      </c>
      <c r="BJ172" s="16" t="s">
        <v>81</v>
      </c>
      <c r="BK172" s="147">
        <f>ROUND(I172*H172,2)</f>
        <v>0</v>
      </c>
      <c r="BL172" s="16" t="s">
        <v>90</v>
      </c>
      <c r="BM172" s="146" t="s">
        <v>2030</v>
      </c>
    </row>
    <row r="173" spans="2:65" s="12" customFormat="1">
      <c r="B173" s="148"/>
      <c r="D173" s="149" t="s">
        <v>176</v>
      </c>
      <c r="E173" s="150" t="s">
        <v>1</v>
      </c>
      <c r="F173" s="151" t="s">
        <v>2000</v>
      </c>
      <c r="H173" s="150" t="s">
        <v>1</v>
      </c>
      <c r="L173" s="148"/>
      <c r="M173" s="152"/>
      <c r="N173" s="153"/>
      <c r="O173" s="153"/>
      <c r="P173" s="153"/>
      <c r="Q173" s="153"/>
      <c r="R173" s="153"/>
      <c r="S173" s="153"/>
      <c r="T173" s="153"/>
      <c r="U173" s="154"/>
      <c r="AT173" s="150" t="s">
        <v>176</v>
      </c>
      <c r="AU173" s="150" t="s">
        <v>81</v>
      </c>
      <c r="AV173" s="12" t="s">
        <v>76</v>
      </c>
      <c r="AW173" s="12" t="s">
        <v>26</v>
      </c>
      <c r="AX173" s="12" t="s">
        <v>69</v>
      </c>
      <c r="AY173" s="150" t="s">
        <v>167</v>
      </c>
    </row>
    <row r="174" spans="2:65" s="13" customFormat="1">
      <c r="B174" s="155"/>
      <c r="D174" s="149" t="s">
        <v>176</v>
      </c>
      <c r="E174" s="156" t="s">
        <v>1</v>
      </c>
      <c r="F174" s="157" t="s">
        <v>2031</v>
      </c>
      <c r="H174" s="158">
        <v>3.2879999999999998</v>
      </c>
      <c r="L174" s="155"/>
      <c r="M174" s="159"/>
      <c r="N174" s="160"/>
      <c r="O174" s="160"/>
      <c r="P174" s="160"/>
      <c r="Q174" s="160"/>
      <c r="R174" s="160"/>
      <c r="S174" s="160"/>
      <c r="T174" s="160"/>
      <c r="U174" s="161"/>
      <c r="AT174" s="156" t="s">
        <v>176</v>
      </c>
      <c r="AU174" s="156" t="s">
        <v>81</v>
      </c>
      <c r="AV174" s="13" t="s">
        <v>81</v>
      </c>
      <c r="AW174" s="13" t="s">
        <v>26</v>
      </c>
      <c r="AX174" s="13" t="s">
        <v>69</v>
      </c>
      <c r="AY174" s="156" t="s">
        <v>167</v>
      </c>
    </row>
    <row r="175" spans="2:65" s="14" customFormat="1">
      <c r="B175" s="162"/>
      <c r="D175" s="149" t="s">
        <v>176</v>
      </c>
      <c r="E175" s="163" t="s">
        <v>1</v>
      </c>
      <c r="F175" s="164" t="s">
        <v>182</v>
      </c>
      <c r="H175" s="165">
        <v>3.2879999999999998</v>
      </c>
      <c r="L175" s="162"/>
      <c r="M175" s="166"/>
      <c r="N175" s="167"/>
      <c r="O175" s="167"/>
      <c r="P175" s="167"/>
      <c r="Q175" s="167"/>
      <c r="R175" s="167"/>
      <c r="S175" s="167"/>
      <c r="T175" s="167"/>
      <c r="U175" s="168"/>
      <c r="AT175" s="163" t="s">
        <v>176</v>
      </c>
      <c r="AU175" s="163" t="s">
        <v>81</v>
      </c>
      <c r="AV175" s="14" t="s">
        <v>90</v>
      </c>
      <c r="AW175" s="14" t="s">
        <v>26</v>
      </c>
      <c r="AX175" s="14" t="s">
        <v>76</v>
      </c>
      <c r="AY175" s="163" t="s">
        <v>167</v>
      </c>
    </row>
    <row r="176" spans="2:65" s="1" customFormat="1" ht="24" customHeight="1">
      <c r="B176" s="135"/>
      <c r="C176" s="136" t="s">
        <v>282</v>
      </c>
      <c r="D176" s="136" t="s">
        <v>170</v>
      </c>
      <c r="E176" s="137" t="s">
        <v>2032</v>
      </c>
      <c r="F176" s="138" t="s">
        <v>2033</v>
      </c>
      <c r="G176" s="139" t="s">
        <v>904</v>
      </c>
      <c r="H176" s="140">
        <v>6.4000000000000001E-2</v>
      </c>
      <c r="I176" s="141"/>
      <c r="J176" s="141"/>
      <c r="K176" s="138" t="s">
        <v>174</v>
      </c>
      <c r="L176" s="28"/>
      <c r="M176" s="142" t="s">
        <v>1</v>
      </c>
      <c r="N176" s="143" t="s">
        <v>35</v>
      </c>
      <c r="O176" s="144">
        <v>0.82799999999999996</v>
      </c>
      <c r="P176" s="144">
        <f>O176*H176</f>
        <v>5.2991999999999997E-2</v>
      </c>
      <c r="Q176" s="144">
        <v>0</v>
      </c>
      <c r="R176" s="144">
        <f>Q176*H176</f>
        <v>0</v>
      </c>
      <c r="S176" s="144">
        <v>1.4</v>
      </c>
      <c r="T176" s="144">
        <f>S176*H176</f>
        <v>8.9599999999999999E-2</v>
      </c>
      <c r="U176" s="145" t="s">
        <v>1</v>
      </c>
      <c r="AR176" s="146" t="s">
        <v>90</v>
      </c>
      <c r="AT176" s="146" t="s">
        <v>170</v>
      </c>
      <c r="AU176" s="146" t="s">
        <v>81</v>
      </c>
      <c r="AY176" s="16" t="s">
        <v>167</v>
      </c>
      <c r="BE176" s="147">
        <f>IF(N176="základná",J176,0)</f>
        <v>0</v>
      </c>
      <c r="BF176" s="147">
        <f>IF(N176="znížená",J176,0)</f>
        <v>0</v>
      </c>
      <c r="BG176" s="147">
        <f>IF(N176="zákl. prenesená",J176,0)</f>
        <v>0</v>
      </c>
      <c r="BH176" s="147">
        <f>IF(N176="zníž. prenesená",J176,0)</f>
        <v>0</v>
      </c>
      <c r="BI176" s="147">
        <f>IF(N176="nulová",J176,0)</f>
        <v>0</v>
      </c>
      <c r="BJ176" s="16" t="s">
        <v>81</v>
      </c>
      <c r="BK176" s="147">
        <f>ROUND(I176*H176,2)</f>
        <v>0</v>
      </c>
      <c r="BL176" s="16" t="s">
        <v>90</v>
      </c>
      <c r="BM176" s="146" t="s">
        <v>2034</v>
      </c>
    </row>
    <row r="177" spans="2:65" s="12" customFormat="1">
      <c r="B177" s="148"/>
      <c r="D177" s="149" t="s">
        <v>176</v>
      </c>
      <c r="E177" s="150" t="s">
        <v>1</v>
      </c>
      <c r="F177" s="151" t="s">
        <v>2000</v>
      </c>
      <c r="H177" s="150" t="s">
        <v>1</v>
      </c>
      <c r="L177" s="148"/>
      <c r="M177" s="152"/>
      <c r="N177" s="153"/>
      <c r="O177" s="153"/>
      <c r="P177" s="153"/>
      <c r="Q177" s="153"/>
      <c r="R177" s="153"/>
      <c r="S177" s="153"/>
      <c r="T177" s="153"/>
      <c r="U177" s="154"/>
      <c r="AT177" s="150" t="s">
        <v>176</v>
      </c>
      <c r="AU177" s="150" t="s">
        <v>81</v>
      </c>
      <c r="AV177" s="12" t="s">
        <v>76</v>
      </c>
      <c r="AW177" s="12" t="s">
        <v>26</v>
      </c>
      <c r="AX177" s="12" t="s">
        <v>69</v>
      </c>
      <c r="AY177" s="150" t="s">
        <v>167</v>
      </c>
    </row>
    <row r="178" spans="2:65" s="13" customFormat="1">
      <c r="B178" s="155"/>
      <c r="D178" s="149" t="s">
        <v>176</v>
      </c>
      <c r="E178" s="156" t="s">
        <v>1</v>
      </c>
      <c r="F178" s="157" t="s">
        <v>2035</v>
      </c>
      <c r="H178" s="158">
        <v>6.4000000000000001E-2</v>
      </c>
      <c r="L178" s="155"/>
      <c r="M178" s="159"/>
      <c r="N178" s="160"/>
      <c r="O178" s="160"/>
      <c r="P178" s="160"/>
      <c r="Q178" s="160"/>
      <c r="R178" s="160"/>
      <c r="S178" s="160"/>
      <c r="T178" s="160"/>
      <c r="U178" s="161"/>
      <c r="AT178" s="156" t="s">
        <v>176</v>
      </c>
      <c r="AU178" s="156" t="s">
        <v>81</v>
      </c>
      <c r="AV178" s="13" t="s">
        <v>81</v>
      </c>
      <c r="AW178" s="13" t="s">
        <v>26</v>
      </c>
      <c r="AX178" s="13" t="s">
        <v>76</v>
      </c>
      <c r="AY178" s="156" t="s">
        <v>167</v>
      </c>
    </row>
    <row r="179" spans="2:65" s="1" customFormat="1" ht="24" customHeight="1">
      <c r="B179" s="135"/>
      <c r="C179" s="136" t="s">
        <v>288</v>
      </c>
      <c r="D179" s="136" t="s">
        <v>170</v>
      </c>
      <c r="E179" s="137" t="s">
        <v>674</v>
      </c>
      <c r="F179" s="138" t="s">
        <v>675</v>
      </c>
      <c r="G179" s="139" t="s">
        <v>384</v>
      </c>
      <c r="H179" s="140">
        <v>3</v>
      </c>
      <c r="I179" s="141"/>
      <c r="J179" s="141"/>
      <c r="K179" s="138" t="s">
        <v>174</v>
      </c>
      <c r="L179" s="28"/>
      <c r="M179" s="142" t="s">
        <v>1</v>
      </c>
      <c r="N179" s="143" t="s">
        <v>35</v>
      </c>
      <c r="O179" s="144">
        <v>4.9000000000000002E-2</v>
      </c>
      <c r="P179" s="144">
        <f>O179*H179</f>
        <v>0.14700000000000002</v>
      </c>
      <c r="Q179" s="144">
        <v>0</v>
      </c>
      <c r="R179" s="144">
        <f>Q179*H179</f>
        <v>0</v>
      </c>
      <c r="S179" s="144">
        <v>2.4E-2</v>
      </c>
      <c r="T179" s="144">
        <f>S179*H179</f>
        <v>7.2000000000000008E-2</v>
      </c>
      <c r="U179" s="145" t="s">
        <v>1</v>
      </c>
      <c r="AR179" s="146" t="s">
        <v>90</v>
      </c>
      <c r="AT179" s="146" t="s">
        <v>170</v>
      </c>
      <c r="AU179" s="146" t="s">
        <v>81</v>
      </c>
      <c r="AY179" s="16" t="s">
        <v>167</v>
      </c>
      <c r="BE179" s="147">
        <f>IF(N179="základná",J179,0)</f>
        <v>0</v>
      </c>
      <c r="BF179" s="147">
        <f>IF(N179="znížená",J179,0)</f>
        <v>0</v>
      </c>
      <c r="BG179" s="147">
        <f>IF(N179="zákl. prenesená",J179,0)</f>
        <v>0</v>
      </c>
      <c r="BH179" s="147">
        <f>IF(N179="zníž. prenesená",J179,0)</f>
        <v>0</v>
      </c>
      <c r="BI179" s="147">
        <f>IF(N179="nulová",J179,0)</f>
        <v>0</v>
      </c>
      <c r="BJ179" s="16" t="s">
        <v>81</v>
      </c>
      <c r="BK179" s="147">
        <f>ROUND(I179*H179,2)</f>
        <v>0</v>
      </c>
      <c r="BL179" s="16" t="s">
        <v>90</v>
      </c>
      <c r="BM179" s="146" t="s">
        <v>2036</v>
      </c>
    </row>
    <row r="180" spans="2:65" s="1" customFormat="1" ht="24" customHeight="1">
      <c r="B180" s="135"/>
      <c r="C180" s="136" t="s">
        <v>293</v>
      </c>
      <c r="D180" s="136" t="s">
        <v>170</v>
      </c>
      <c r="E180" s="137" t="s">
        <v>686</v>
      </c>
      <c r="F180" s="138" t="s">
        <v>687</v>
      </c>
      <c r="G180" s="139" t="s">
        <v>173</v>
      </c>
      <c r="H180" s="140">
        <v>3.5459999999999998</v>
      </c>
      <c r="I180" s="141"/>
      <c r="J180" s="141"/>
      <c r="K180" s="138" t="s">
        <v>174</v>
      </c>
      <c r="L180" s="28"/>
      <c r="M180" s="142" t="s">
        <v>1</v>
      </c>
      <c r="N180" s="143" t="s">
        <v>35</v>
      </c>
      <c r="O180" s="144">
        <v>1.6</v>
      </c>
      <c r="P180" s="144">
        <f>O180*H180</f>
        <v>5.6736000000000004</v>
      </c>
      <c r="Q180" s="144">
        <v>0</v>
      </c>
      <c r="R180" s="144">
        <f>Q180*H180</f>
        <v>0</v>
      </c>
      <c r="S180" s="144">
        <v>7.5999999999999998E-2</v>
      </c>
      <c r="T180" s="144">
        <f>S180*H180</f>
        <v>0.26949599999999996</v>
      </c>
      <c r="U180" s="145" t="s">
        <v>1</v>
      </c>
      <c r="AR180" s="146" t="s">
        <v>90</v>
      </c>
      <c r="AT180" s="146" t="s">
        <v>170</v>
      </c>
      <c r="AU180" s="146" t="s">
        <v>81</v>
      </c>
      <c r="AY180" s="16" t="s">
        <v>167</v>
      </c>
      <c r="BE180" s="147">
        <f>IF(N180="základná",J180,0)</f>
        <v>0</v>
      </c>
      <c r="BF180" s="147">
        <f>IF(N180="znížená",J180,0)</f>
        <v>0</v>
      </c>
      <c r="BG180" s="147">
        <f>IF(N180="zákl. prenesená",J180,0)</f>
        <v>0</v>
      </c>
      <c r="BH180" s="147">
        <f>IF(N180="zníž. prenesená",J180,0)</f>
        <v>0</v>
      </c>
      <c r="BI180" s="147">
        <f>IF(N180="nulová",J180,0)</f>
        <v>0</v>
      </c>
      <c r="BJ180" s="16" t="s">
        <v>81</v>
      </c>
      <c r="BK180" s="147">
        <f>ROUND(I180*H180,2)</f>
        <v>0</v>
      </c>
      <c r="BL180" s="16" t="s">
        <v>90</v>
      </c>
      <c r="BM180" s="146" t="s">
        <v>2037</v>
      </c>
    </row>
    <row r="181" spans="2:65" s="13" customFormat="1">
      <c r="B181" s="155"/>
      <c r="D181" s="149" t="s">
        <v>176</v>
      </c>
      <c r="E181" s="156" t="s">
        <v>1</v>
      </c>
      <c r="F181" s="157" t="s">
        <v>2038</v>
      </c>
      <c r="H181" s="158">
        <v>3.5459999999999998</v>
      </c>
      <c r="L181" s="155"/>
      <c r="M181" s="159"/>
      <c r="N181" s="160"/>
      <c r="O181" s="160"/>
      <c r="P181" s="160"/>
      <c r="Q181" s="160"/>
      <c r="R181" s="160"/>
      <c r="S181" s="160"/>
      <c r="T181" s="160"/>
      <c r="U181" s="161"/>
      <c r="AT181" s="156" t="s">
        <v>176</v>
      </c>
      <c r="AU181" s="156" t="s">
        <v>81</v>
      </c>
      <c r="AV181" s="13" t="s">
        <v>81</v>
      </c>
      <c r="AW181" s="13" t="s">
        <v>26</v>
      </c>
      <c r="AX181" s="13" t="s">
        <v>76</v>
      </c>
      <c r="AY181" s="156" t="s">
        <v>167</v>
      </c>
    </row>
    <row r="182" spans="2:65" s="1" customFormat="1" ht="24" customHeight="1">
      <c r="B182" s="135"/>
      <c r="C182" s="136" t="s">
        <v>7</v>
      </c>
      <c r="D182" s="136" t="s">
        <v>170</v>
      </c>
      <c r="E182" s="137" t="s">
        <v>2039</v>
      </c>
      <c r="F182" s="138" t="s">
        <v>2040</v>
      </c>
      <c r="G182" s="139" t="s">
        <v>384</v>
      </c>
      <c r="H182" s="140">
        <v>2</v>
      </c>
      <c r="I182" s="141"/>
      <c r="J182" s="141"/>
      <c r="K182" s="138" t="s">
        <v>174</v>
      </c>
      <c r="L182" s="28"/>
      <c r="M182" s="142" t="s">
        <v>1</v>
      </c>
      <c r="N182" s="143" t="s">
        <v>35</v>
      </c>
      <c r="O182" s="144">
        <v>0.185</v>
      </c>
      <c r="P182" s="144">
        <f>O182*H182</f>
        <v>0.37</v>
      </c>
      <c r="Q182" s="144">
        <v>0</v>
      </c>
      <c r="R182" s="144">
        <f>Q182*H182</f>
        <v>0</v>
      </c>
      <c r="S182" s="144">
        <v>4.0000000000000001E-3</v>
      </c>
      <c r="T182" s="144">
        <f>S182*H182</f>
        <v>8.0000000000000002E-3</v>
      </c>
      <c r="U182" s="145" t="s">
        <v>1</v>
      </c>
      <c r="AR182" s="146" t="s">
        <v>90</v>
      </c>
      <c r="AT182" s="146" t="s">
        <v>170</v>
      </c>
      <c r="AU182" s="146" t="s">
        <v>81</v>
      </c>
      <c r="AY182" s="16" t="s">
        <v>167</v>
      </c>
      <c r="BE182" s="147">
        <f>IF(N182="základná",J182,0)</f>
        <v>0</v>
      </c>
      <c r="BF182" s="147">
        <f>IF(N182="znížená",J182,0)</f>
        <v>0</v>
      </c>
      <c r="BG182" s="147">
        <f>IF(N182="zákl. prenesená",J182,0)</f>
        <v>0</v>
      </c>
      <c r="BH182" s="147">
        <f>IF(N182="zníž. prenesená",J182,0)</f>
        <v>0</v>
      </c>
      <c r="BI182" s="147">
        <f>IF(N182="nulová",J182,0)</f>
        <v>0</v>
      </c>
      <c r="BJ182" s="16" t="s">
        <v>81</v>
      </c>
      <c r="BK182" s="147">
        <f>ROUND(I182*H182,2)</f>
        <v>0</v>
      </c>
      <c r="BL182" s="16" t="s">
        <v>90</v>
      </c>
      <c r="BM182" s="146" t="s">
        <v>2041</v>
      </c>
    </row>
    <row r="183" spans="2:65" s="1" customFormat="1" ht="24" customHeight="1">
      <c r="B183" s="135"/>
      <c r="C183" s="136" t="s">
        <v>303</v>
      </c>
      <c r="D183" s="136" t="s">
        <v>170</v>
      </c>
      <c r="E183" s="137" t="s">
        <v>2042</v>
      </c>
      <c r="F183" s="138" t="s">
        <v>2043</v>
      </c>
      <c r="G183" s="139" t="s">
        <v>384</v>
      </c>
      <c r="H183" s="140">
        <v>8</v>
      </c>
      <c r="I183" s="141"/>
      <c r="J183" s="141"/>
      <c r="K183" s="138" t="s">
        <v>174</v>
      </c>
      <c r="L183" s="28"/>
      <c r="M183" s="142" t="s">
        <v>1</v>
      </c>
      <c r="N183" s="143" t="s">
        <v>35</v>
      </c>
      <c r="O183" s="144">
        <v>0.21099999999999999</v>
      </c>
      <c r="P183" s="144">
        <f>O183*H183</f>
        <v>1.6879999999999999</v>
      </c>
      <c r="Q183" s="144">
        <v>0</v>
      </c>
      <c r="R183" s="144">
        <f>Q183*H183</f>
        <v>0</v>
      </c>
      <c r="S183" s="144">
        <v>2.5999999999999999E-2</v>
      </c>
      <c r="T183" s="144">
        <f>S183*H183</f>
        <v>0.20799999999999999</v>
      </c>
      <c r="U183" s="145" t="s">
        <v>1</v>
      </c>
      <c r="AR183" s="146" t="s">
        <v>90</v>
      </c>
      <c r="AT183" s="146" t="s">
        <v>170</v>
      </c>
      <c r="AU183" s="146" t="s">
        <v>81</v>
      </c>
      <c r="AY183" s="16" t="s">
        <v>167</v>
      </c>
      <c r="BE183" s="147">
        <f>IF(N183="základná",J183,0)</f>
        <v>0</v>
      </c>
      <c r="BF183" s="147">
        <f>IF(N183="znížená",J183,0)</f>
        <v>0</v>
      </c>
      <c r="BG183" s="147">
        <f>IF(N183="zákl. prenesená",J183,0)</f>
        <v>0</v>
      </c>
      <c r="BH183" s="147">
        <f>IF(N183="zníž. prenesená",J183,0)</f>
        <v>0</v>
      </c>
      <c r="BI183" s="147">
        <f>IF(N183="nulová",J183,0)</f>
        <v>0</v>
      </c>
      <c r="BJ183" s="16" t="s">
        <v>81</v>
      </c>
      <c r="BK183" s="147">
        <f>ROUND(I183*H183,2)</f>
        <v>0</v>
      </c>
      <c r="BL183" s="16" t="s">
        <v>90</v>
      </c>
      <c r="BM183" s="146" t="s">
        <v>2044</v>
      </c>
    </row>
    <row r="184" spans="2:65" s="13" customFormat="1">
      <c r="B184" s="155"/>
      <c r="D184" s="149" t="s">
        <v>176</v>
      </c>
      <c r="E184" s="156" t="s">
        <v>1</v>
      </c>
      <c r="F184" s="157" t="s">
        <v>2045</v>
      </c>
      <c r="H184" s="158">
        <v>8</v>
      </c>
      <c r="L184" s="155"/>
      <c r="M184" s="159"/>
      <c r="N184" s="160"/>
      <c r="O184" s="160"/>
      <c r="P184" s="160"/>
      <c r="Q184" s="160"/>
      <c r="R184" s="160"/>
      <c r="S184" s="160"/>
      <c r="T184" s="160"/>
      <c r="U184" s="161"/>
      <c r="AT184" s="156" t="s">
        <v>176</v>
      </c>
      <c r="AU184" s="156" t="s">
        <v>81</v>
      </c>
      <c r="AV184" s="13" t="s">
        <v>81</v>
      </c>
      <c r="AW184" s="13" t="s">
        <v>26</v>
      </c>
      <c r="AX184" s="13" t="s">
        <v>76</v>
      </c>
      <c r="AY184" s="156" t="s">
        <v>167</v>
      </c>
    </row>
    <row r="185" spans="2:65" s="1" customFormat="1" ht="24" customHeight="1">
      <c r="B185" s="135"/>
      <c r="C185" s="136" t="s">
        <v>308</v>
      </c>
      <c r="D185" s="136" t="s">
        <v>170</v>
      </c>
      <c r="E185" s="137" t="s">
        <v>2046</v>
      </c>
      <c r="F185" s="138" t="s">
        <v>2047</v>
      </c>
      <c r="G185" s="139" t="s">
        <v>904</v>
      </c>
      <c r="H185" s="140">
        <v>0.52500000000000002</v>
      </c>
      <c r="I185" s="141"/>
      <c r="J185" s="141"/>
      <c r="K185" s="138" t="s">
        <v>174</v>
      </c>
      <c r="L185" s="28"/>
      <c r="M185" s="142" t="s">
        <v>1</v>
      </c>
      <c r="N185" s="143" t="s">
        <v>35</v>
      </c>
      <c r="O185" s="144">
        <v>3.6269999999999998</v>
      </c>
      <c r="P185" s="144">
        <f>O185*H185</f>
        <v>1.904175</v>
      </c>
      <c r="Q185" s="144">
        <v>0</v>
      </c>
      <c r="R185" s="144">
        <f>Q185*H185</f>
        <v>0</v>
      </c>
      <c r="S185" s="144">
        <v>1.875</v>
      </c>
      <c r="T185" s="144">
        <f>S185*H185</f>
        <v>0.984375</v>
      </c>
      <c r="U185" s="145" t="s">
        <v>1</v>
      </c>
      <c r="AR185" s="146" t="s">
        <v>90</v>
      </c>
      <c r="AT185" s="146" t="s">
        <v>170</v>
      </c>
      <c r="AU185" s="146" t="s">
        <v>81</v>
      </c>
      <c r="AY185" s="16" t="s">
        <v>167</v>
      </c>
      <c r="BE185" s="147">
        <f>IF(N185="základná",J185,0)</f>
        <v>0</v>
      </c>
      <c r="BF185" s="147">
        <f>IF(N185="znížená",J185,0)</f>
        <v>0</v>
      </c>
      <c r="BG185" s="147">
        <f>IF(N185="zákl. prenesená",J185,0)</f>
        <v>0</v>
      </c>
      <c r="BH185" s="147">
        <f>IF(N185="zníž. prenesená",J185,0)</f>
        <v>0</v>
      </c>
      <c r="BI185" s="147">
        <f>IF(N185="nulová",J185,0)</f>
        <v>0</v>
      </c>
      <c r="BJ185" s="16" t="s">
        <v>81</v>
      </c>
      <c r="BK185" s="147">
        <f>ROUND(I185*H185,2)</f>
        <v>0</v>
      </c>
      <c r="BL185" s="16" t="s">
        <v>90</v>
      </c>
      <c r="BM185" s="146" t="s">
        <v>2048</v>
      </c>
    </row>
    <row r="186" spans="2:65" s="13" customFormat="1">
      <c r="B186" s="155"/>
      <c r="D186" s="149" t="s">
        <v>176</v>
      </c>
      <c r="E186" s="156" t="s">
        <v>1</v>
      </c>
      <c r="F186" s="157" t="s">
        <v>2049</v>
      </c>
      <c r="H186" s="158">
        <v>0.52500000000000002</v>
      </c>
      <c r="L186" s="155"/>
      <c r="M186" s="159"/>
      <c r="N186" s="160"/>
      <c r="O186" s="160"/>
      <c r="P186" s="160"/>
      <c r="Q186" s="160"/>
      <c r="R186" s="160"/>
      <c r="S186" s="160"/>
      <c r="T186" s="160"/>
      <c r="U186" s="161"/>
      <c r="AT186" s="156" t="s">
        <v>176</v>
      </c>
      <c r="AU186" s="156" t="s">
        <v>81</v>
      </c>
      <c r="AV186" s="13" t="s">
        <v>81</v>
      </c>
      <c r="AW186" s="13" t="s">
        <v>26</v>
      </c>
      <c r="AX186" s="13" t="s">
        <v>76</v>
      </c>
      <c r="AY186" s="156" t="s">
        <v>167</v>
      </c>
    </row>
    <row r="187" spans="2:65" s="1" customFormat="1" ht="36" customHeight="1">
      <c r="B187" s="135"/>
      <c r="C187" s="136" t="s">
        <v>313</v>
      </c>
      <c r="D187" s="136" t="s">
        <v>170</v>
      </c>
      <c r="E187" s="137" t="s">
        <v>2050</v>
      </c>
      <c r="F187" s="138" t="s">
        <v>2051</v>
      </c>
      <c r="G187" s="139" t="s">
        <v>173</v>
      </c>
      <c r="H187" s="140">
        <v>34.89</v>
      </c>
      <c r="I187" s="141"/>
      <c r="J187" s="141"/>
      <c r="K187" s="138" t="s">
        <v>174</v>
      </c>
      <c r="L187" s="28"/>
      <c r="M187" s="142" t="s">
        <v>1</v>
      </c>
      <c r="N187" s="143" t="s">
        <v>35</v>
      </c>
      <c r="O187" s="144">
        <v>0.28399999999999997</v>
      </c>
      <c r="P187" s="144">
        <f>O187*H187</f>
        <v>9.9087599999999991</v>
      </c>
      <c r="Q187" s="144">
        <v>0</v>
      </c>
      <c r="R187" s="144">
        <f>Q187*H187</f>
        <v>0</v>
      </c>
      <c r="S187" s="144">
        <v>6.8000000000000005E-2</v>
      </c>
      <c r="T187" s="144">
        <f>S187*H187</f>
        <v>2.3725200000000002</v>
      </c>
      <c r="U187" s="145" t="s">
        <v>1</v>
      </c>
      <c r="AR187" s="146" t="s">
        <v>90</v>
      </c>
      <c r="AT187" s="146" t="s">
        <v>170</v>
      </c>
      <c r="AU187" s="146" t="s">
        <v>81</v>
      </c>
      <c r="AY187" s="16" t="s">
        <v>167</v>
      </c>
      <c r="BE187" s="147">
        <f>IF(N187="základná",J187,0)</f>
        <v>0</v>
      </c>
      <c r="BF187" s="147">
        <f>IF(N187="znížená",J187,0)</f>
        <v>0</v>
      </c>
      <c r="BG187" s="147">
        <f>IF(N187="zákl. prenesená",J187,0)</f>
        <v>0</v>
      </c>
      <c r="BH187" s="147">
        <f>IF(N187="zníž. prenesená",J187,0)</f>
        <v>0</v>
      </c>
      <c r="BI187" s="147">
        <f>IF(N187="nulová",J187,0)</f>
        <v>0</v>
      </c>
      <c r="BJ187" s="16" t="s">
        <v>81</v>
      </c>
      <c r="BK187" s="147">
        <f>ROUND(I187*H187,2)</f>
        <v>0</v>
      </c>
      <c r="BL187" s="16" t="s">
        <v>90</v>
      </c>
      <c r="BM187" s="146" t="s">
        <v>2052</v>
      </c>
    </row>
    <row r="188" spans="2:65" s="12" customFormat="1">
      <c r="B188" s="148"/>
      <c r="D188" s="149" t="s">
        <v>176</v>
      </c>
      <c r="E188" s="150" t="s">
        <v>1</v>
      </c>
      <c r="F188" s="151" t="s">
        <v>194</v>
      </c>
      <c r="H188" s="150" t="s">
        <v>1</v>
      </c>
      <c r="L188" s="148"/>
      <c r="M188" s="152"/>
      <c r="N188" s="153"/>
      <c r="O188" s="153"/>
      <c r="P188" s="153"/>
      <c r="Q188" s="153"/>
      <c r="R188" s="153"/>
      <c r="S188" s="153"/>
      <c r="T188" s="153"/>
      <c r="U188" s="154"/>
      <c r="AT188" s="150" t="s">
        <v>176</v>
      </c>
      <c r="AU188" s="150" t="s">
        <v>81</v>
      </c>
      <c r="AV188" s="12" t="s">
        <v>76</v>
      </c>
      <c r="AW188" s="12" t="s">
        <v>26</v>
      </c>
      <c r="AX188" s="12" t="s">
        <v>69</v>
      </c>
      <c r="AY188" s="150" t="s">
        <v>167</v>
      </c>
    </row>
    <row r="189" spans="2:65" s="13" customFormat="1">
      <c r="B189" s="155"/>
      <c r="D189" s="149" t="s">
        <v>176</v>
      </c>
      <c r="E189" s="156" t="s">
        <v>1</v>
      </c>
      <c r="F189" s="157" t="s">
        <v>2053</v>
      </c>
      <c r="H189" s="158">
        <v>17.254000000000001</v>
      </c>
      <c r="L189" s="155"/>
      <c r="M189" s="159"/>
      <c r="N189" s="160"/>
      <c r="O189" s="160"/>
      <c r="P189" s="160"/>
      <c r="Q189" s="160"/>
      <c r="R189" s="160"/>
      <c r="S189" s="160"/>
      <c r="T189" s="160"/>
      <c r="U189" s="161"/>
      <c r="AT189" s="156" t="s">
        <v>176</v>
      </c>
      <c r="AU189" s="156" t="s">
        <v>81</v>
      </c>
      <c r="AV189" s="13" t="s">
        <v>81</v>
      </c>
      <c r="AW189" s="13" t="s">
        <v>26</v>
      </c>
      <c r="AX189" s="13" t="s">
        <v>69</v>
      </c>
      <c r="AY189" s="156" t="s">
        <v>167</v>
      </c>
    </row>
    <row r="190" spans="2:65" s="13" customFormat="1">
      <c r="B190" s="155"/>
      <c r="D190" s="149" t="s">
        <v>176</v>
      </c>
      <c r="E190" s="156" t="s">
        <v>1</v>
      </c>
      <c r="F190" s="157" t="s">
        <v>2054</v>
      </c>
      <c r="H190" s="158">
        <v>17.635999999999999</v>
      </c>
      <c r="L190" s="155"/>
      <c r="M190" s="159"/>
      <c r="N190" s="160"/>
      <c r="O190" s="160"/>
      <c r="P190" s="160"/>
      <c r="Q190" s="160"/>
      <c r="R190" s="160"/>
      <c r="S190" s="160"/>
      <c r="T190" s="160"/>
      <c r="U190" s="161"/>
      <c r="AT190" s="156" t="s">
        <v>176</v>
      </c>
      <c r="AU190" s="156" t="s">
        <v>81</v>
      </c>
      <c r="AV190" s="13" t="s">
        <v>81</v>
      </c>
      <c r="AW190" s="13" t="s">
        <v>26</v>
      </c>
      <c r="AX190" s="13" t="s">
        <v>69</v>
      </c>
      <c r="AY190" s="156" t="s">
        <v>167</v>
      </c>
    </row>
    <row r="191" spans="2:65" s="14" customFormat="1">
      <c r="B191" s="162"/>
      <c r="D191" s="149" t="s">
        <v>176</v>
      </c>
      <c r="E191" s="163" t="s">
        <v>1</v>
      </c>
      <c r="F191" s="164" t="s">
        <v>182</v>
      </c>
      <c r="H191" s="165">
        <v>34.89</v>
      </c>
      <c r="L191" s="162"/>
      <c r="M191" s="166"/>
      <c r="N191" s="167"/>
      <c r="O191" s="167"/>
      <c r="P191" s="167"/>
      <c r="Q191" s="167"/>
      <c r="R191" s="167"/>
      <c r="S191" s="167"/>
      <c r="T191" s="167"/>
      <c r="U191" s="168"/>
      <c r="AT191" s="163" t="s">
        <v>176</v>
      </c>
      <c r="AU191" s="163" t="s">
        <v>81</v>
      </c>
      <c r="AV191" s="14" t="s">
        <v>90</v>
      </c>
      <c r="AW191" s="14" t="s">
        <v>26</v>
      </c>
      <c r="AX191" s="14" t="s">
        <v>76</v>
      </c>
      <c r="AY191" s="163" t="s">
        <v>167</v>
      </c>
    </row>
    <row r="192" spans="2:65" s="1" customFormat="1" ht="16.5" customHeight="1">
      <c r="B192" s="135"/>
      <c r="C192" s="136" t="s">
        <v>317</v>
      </c>
      <c r="D192" s="136" t="s">
        <v>170</v>
      </c>
      <c r="E192" s="137" t="s">
        <v>352</v>
      </c>
      <c r="F192" s="138" t="s">
        <v>353</v>
      </c>
      <c r="G192" s="139" t="s">
        <v>354</v>
      </c>
      <c r="H192" s="140">
        <v>8.5359999999999996</v>
      </c>
      <c r="I192" s="141"/>
      <c r="J192" s="141"/>
      <c r="K192" s="138" t="s">
        <v>174</v>
      </c>
      <c r="L192" s="28"/>
      <c r="M192" s="142" t="s">
        <v>1</v>
      </c>
      <c r="N192" s="143" t="s">
        <v>35</v>
      </c>
      <c r="O192" s="144">
        <v>0.59799999999999998</v>
      </c>
      <c r="P192" s="144">
        <f>O192*H192</f>
        <v>5.1045279999999993</v>
      </c>
      <c r="Q192" s="144">
        <v>0</v>
      </c>
      <c r="R192" s="144">
        <f>Q192*H192</f>
        <v>0</v>
      </c>
      <c r="S192" s="144">
        <v>0</v>
      </c>
      <c r="T192" s="144">
        <f>S192*H192</f>
        <v>0</v>
      </c>
      <c r="U192" s="145" t="s">
        <v>1</v>
      </c>
      <c r="AR192" s="146" t="s">
        <v>90</v>
      </c>
      <c r="AT192" s="146" t="s">
        <v>170</v>
      </c>
      <c r="AU192" s="146" t="s">
        <v>81</v>
      </c>
      <c r="AY192" s="16" t="s">
        <v>167</v>
      </c>
      <c r="BE192" s="147">
        <f>IF(N192="základná",J192,0)</f>
        <v>0</v>
      </c>
      <c r="BF192" s="147">
        <f>IF(N192="znížená",J192,0)</f>
        <v>0</v>
      </c>
      <c r="BG192" s="147">
        <f>IF(N192="zákl. prenesená",J192,0)</f>
        <v>0</v>
      </c>
      <c r="BH192" s="147">
        <f>IF(N192="zníž. prenesená",J192,0)</f>
        <v>0</v>
      </c>
      <c r="BI192" s="147">
        <f>IF(N192="nulová",J192,0)</f>
        <v>0</v>
      </c>
      <c r="BJ192" s="16" t="s">
        <v>81</v>
      </c>
      <c r="BK192" s="147">
        <f>ROUND(I192*H192,2)</f>
        <v>0</v>
      </c>
      <c r="BL192" s="16" t="s">
        <v>90</v>
      </c>
      <c r="BM192" s="146" t="s">
        <v>2055</v>
      </c>
    </row>
    <row r="193" spans="2:65" s="1" customFormat="1" ht="24" customHeight="1">
      <c r="B193" s="135"/>
      <c r="C193" s="136" t="s">
        <v>322</v>
      </c>
      <c r="D193" s="136" t="s">
        <v>170</v>
      </c>
      <c r="E193" s="137" t="s">
        <v>357</v>
      </c>
      <c r="F193" s="138" t="s">
        <v>358</v>
      </c>
      <c r="G193" s="139" t="s">
        <v>354</v>
      </c>
      <c r="H193" s="140">
        <v>76.823999999999998</v>
      </c>
      <c r="I193" s="141"/>
      <c r="J193" s="141"/>
      <c r="K193" s="138" t="s">
        <v>174</v>
      </c>
      <c r="L193" s="28"/>
      <c r="M193" s="142" t="s">
        <v>1</v>
      </c>
      <c r="N193" s="143" t="s">
        <v>35</v>
      </c>
      <c r="O193" s="144">
        <v>7.0000000000000001E-3</v>
      </c>
      <c r="P193" s="144">
        <f>O193*H193</f>
        <v>0.53776800000000002</v>
      </c>
      <c r="Q193" s="144">
        <v>0</v>
      </c>
      <c r="R193" s="144">
        <f>Q193*H193</f>
        <v>0</v>
      </c>
      <c r="S193" s="144">
        <v>0</v>
      </c>
      <c r="T193" s="144">
        <f>S193*H193</f>
        <v>0</v>
      </c>
      <c r="U193" s="145" t="s">
        <v>1</v>
      </c>
      <c r="AR193" s="146" t="s">
        <v>90</v>
      </c>
      <c r="AT193" s="146" t="s">
        <v>170</v>
      </c>
      <c r="AU193" s="146" t="s">
        <v>81</v>
      </c>
      <c r="AY193" s="16" t="s">
        <v>167</v>
      </c>
      <c r="BE193" s="147">
        <f>IF(N193="základná",J193,0)</f>
        <v>0</v>
      </c>
      <c r="BF193" s="147">
        <f>IF(N193="znížená",J193,0)</f>
        <v>0</v>
      </c>
      <c r="BG193" s="147">
        <f>IF(N193="zákl. prenesená",J193,0)</f>
        <v>0</v>
      </c>
      <c r="BH193" s="147">
        <f>IF(N193="zníž. prenesená",J193,0)</f>
        <v>0</v>
      </c>
      <c r="BI193" s="147">
        <f>IF(N193="nulová",J193,0)</f>
        <v>0</v>
      </c>
      <c r="BJ193" s="16" t="s">
        <v>81</v>
      </c>
      <c r="BK193" s="147">
        <f>ROUND(I193*H193,2)</f>
        <v>0</v>
      </c>
      <c r="BL193" s="16" t="s">
        <v>90</v>
      </c>
      <c r="BM193" s="146" t="s">
        <v>2056</v>
      </c>
    </row>
    <row r="194" spans="2:65" s="13" customFormat="1">
      <c r="B194" s="155"/>
      <c r="D194" s="149" t="s">
        <v>176</v>
      </c>
      <c r="F194" s="157" t="s">
        <v>2057</v>
      </c>
      <c r="H194" s="158">
        <v>76.823999999999998</v>
      </c>
      <c r="L194" s="155"/>
      <c r="M194" s="159"/>
      <c r="N194" s="160"/>
      <c r="O194" s="160"/>
      <c r="P194" s="160"/>
      <c r="Q194" s="160"/>
      <c r="R194" s="160"/>
      <c r="S194" s="160"/>
      <c r="T194" s="160"/>
      <c r="U194" s="161"/>
      <c r="AT194" s="156" t="s">
        <v>176</v>
      </c>
      <c r="AU194" s="156" t="s">
        <v>81</v>
      </c>
      <c r="AV194" s="13" t="s">
        <v>81</v>
      </c>
      <c r="AW194" s="13" t="s">
        <v>3</v>
      </c>
      <c r="AX194" s="13" t="s">
        <v>76</v>
      </c>
      <c r="AY194" s="156" t="s">
        <v>167</v>
      </c>
    </row>
    <row r="195" spans="2:65" s="1" customFormat="1" ht="24" customHeight="1">
      <c r="B195" s="135"/>
      <c r="C195" s="136" t="s">
        <v>327</v>
      </c>
      <c r="D195" s="136" t="s">
        <v>170</v>
      </c>
      <c r="E195" s="137" t="s">
        <v>362</v>
      </c>
      <c r="F195" s="138" t="s">
        <v>363</v>
      </c>
      <c r="G195" s="139" t="s">
        <v>354</v>
      </c>
      <c r="H195" s="140">
        <v>8.5359999999999996</v>
      </c>
      <c r="I195" s="141"/>
      <c r="J195" s="141"/>
      <c r="K195" s="138" t="s">
        <v>174</v>
      </c>
      <c r="L195" s="28"/>
      <c r="M195" s="142" t="s">
        <v>1</v>
      </c>
      <c r="N195" s="143" t="s">
        <v>35</v>
      </c>
      <c r="O195" s="144">
        <v>0.89</v>
      </c>
      <c r="P195" s="144">
        <f>O195*H195</f>
        <v>7.5970399999999998</v>
      </c>
      <c r="Q195" s="144">
        <v>0</v>
      </c>
      <c r="R195" s="144">
        <f>Q195*H195</f>
        <v>0</v>
      </c>
      <c r="S195" s="144">
        <v>0</v>
      </c>
      <c r="T195" s="144">
        <f>S195*H195</f>
        <v>0</v>
      </c>
      <c r="U195" s="145" t="s">
        <v>1</v>
      </c>
      <c r="AR195" s="146" t="s">
        <v>90</v>
      </c>
      <c r="AT195" s="146" t="s">
        <v>170</v>
      </c>
      <c r="AU195" s="146" t="s">
        <v>81</v>
      </c>
      <c r="AY195" s="16" t="s">
        <v>167</v>
      </c>
      <c r="BE195" s="147">
        <f>IF(N195="základná",J195,0)</f>
        <v>0</v>
      </c>
      <c r="BF195" s="147">
        <f>IF(N195="znížená",J195,0)</f>
        <v>0</v>
      </c>
      <c r="BG195" s="147">
        <f>IF(N195="zákl. prenesená",J195,0)</f>
        <v>0</v>
      </c>
      <c r="BH195" s="147">
        <f>IF(N195="zníž. prenesená",J195,0)</f>
        <v>0</v>
      </c>
      <c r="BI195" s="147">
        <f>IF(N195="nulová",J195,0)</f>
        <v>0</v>
      </c>
      <c r="BJ195" s="16" t="s">
        <v>81</v>
      </c>
      <c r="BK195" s="147">
        <f>ROUND(I195*H195,2)</f>
        <v>0</v>
      </c>
      <c r="BL195" s="16" t="s">
        <v>90</v>
      </c>
      <c r="BM195" s="146" t="s">
        <v>2058</v>
      </c>
    </row>
    <row r="196" spans="2:65" s="1" customFormat="1" ht="24" customHeight="1">
      <c r="B196" s="135"/>
      <c r="C196" s="136" t="s">
        <v>332</v>
      </c>
      <c r="D196" s="136" t="s">
        <v>170</v>
      </c>
      <c r="E196" s="137" t="s">
        <v>366</v>
      </c>
      <c r="F196" s="138" t="s">
        <v>367</v>
      </c>
      <c r="G196" s="139" t="s">
        <v>354</v>
      </c>
      <c r="H196" s="140">
        <v>8.5359999999999996</v>
      </c>
      <c r="I196" s="141"/>
      <c r="J196" s="141"/>
      <c r="K196" s="138" t="s">
        <v>174</v>
      </c>
      <c r="L196" s="28"/>
      <c r="M196" s="142" t="s">
        <v>1</v>
      </c>
      <c r="N196" s="143" t="s">
        <v>35</v>
      </c>
      <c r="O196" s="144">
        <v>0</v>
      </c>
      <c r="P196" s="144">
        <f>O196*H196</f>
        <v>0</v>
      </c>
      <c r="Q196" s="144">
        <v>0</v>
      </c>
      <c r="R196" s="144">
        <f>Q196*H196</f>
        <v>0</v>
      </c>
      <c r="S196" s="144">
        <v>0</v>
      </c>
      <c r="T196" s="144">
        <f>S196*H196</f>
        <v>0</v>
      </c>
      <c r="U196" s="145" t="s">
        <v>1</v>
      </c>
      <c r="AR196" s="146" t="s">
        <v>90</v>
      </c>
      <c r="AT196" s="146" t="s">
        <v>170</v>
      </c>
      <c r="AU196" s="146" t="s">
        <v>81</v>
      </c>
      <c r="AY196" s="16" t="s">
        <v>167</v>
      </c>
      <c r="BE196" s="147">
        <f>IF(N196="základná",J196,0)</f>
        <v>0</v>
      </c>
      <c r="BF196" s="147">
        <f>IF(N196="znížená",J196,0)</f>
        <v>0</v>
      </c>
      <c r="BG196" s="147">
        <f>IF(N196="zákl. prenesená",J196,0)</f>
        <v>0</v>
      </c>
      <c r="BH196" s="147">
        <f>IF(N196="zníž. prenesená",J196,0)</f>
        <v>0</v>
      </c>
      <c r="BI196" s="147">
        <f>IF(N196="nulová",J196,0)</f>
        <v>0</v>
      </c>
      <c r="BJ196" s="16" t="s">
        <v>81</v>
      </c>
      <c r="BK196" s="147">
        <f>ROUND(I196*H196,2)</f>
        <v>0</v>
      </c>
      <c r="BL196" s="16" t="s">
        <v>90</v>
      </c>
      <c r="BM196" s="146" t="s">
        <v>2059</v>
      </c>
    </row>
    <row r="197" spans="2:65" s="11" customFormat="1" ht="22.9" customHeight="1">
      <c r="B197" s="123"/>
      <c r="D197" s="124" t="s">
        <v>68</v>
      </c>
      <c r="E197" s="133" t="s">
        <v>480</v>
      </c>
      <c r="F197" s="133" t="s">
        <v>481</v>
      </c>
      <c r="J197" s="134"/>
      <c r="L197" s="123"/>
      <c r="M197" s="127"/>
      <c r="N197" s="128"/>
      <c r="O197" s="128"/>
      <c r="P197" s="129">
        <f>P198</f>
        <v>7.2239789999999999</v>
      </c>
      <c r="Q197" s="128"/>
      <c r="R197" s="129">
        <f>R198</f>
        <v>0</v>
      </c>
      <c r="S197" s="128"/>
      <c r="T197" s="129">
        <f>T198</f>
        <v>0</v>
      </c>
      <c r="U197" s="130"/>
      <c r="AR197" s="124" t="s">
        <v>76</v>
      </c>
      <c r="AT197" s="131" t="s">
        <v>68</v>
      </c>
      <c r="AU197" s="131" t="s">
        <v>76</v>
      </c>
      <c r="AY197" s="124" t="s">
        <v>167</v>
      </c>
      <c r="BK197" s="132">
        <f>BK198</f>
        <v>0</v>
      </c>
    </row>
    <row r="198" spans="2:65" s="1" customFormat="1" ht="24" customHeight="1">
      <c r="B198" s="135"/>
      <c r="C198" s="136" t="s">
        <v>337</v>
      </c>
      <c r="D198" s="136" t="s">
        <v>170</v>
      </c>
      <c r="E198" s="137" t="s">
        <v>482</v>
      </c>
      <c r="F198" s="138" t="s">
        <v>483</v>
      </c>
      <c r="G198" s="139" t="s">
        <v>354</v>
      </c>
      <c r="H198" s="140">
        <v>2.9329999999999998</v>
      </c>
      <c r="I198" s="141"/>
      <c r="J198" s="141"/>
      <c r="K198" s="138" t="s">
        <v>174</v>
      </c>
      <c r="L198" s="28"/>
      <c r="M198" s="142" t="s">
        <v>1</v>
      </c>
      <c r="N198" s="143" t="s">
        <v>35</v>
      </c>
      <c r="O198" s="144">
        <v>2.4630000000000001</v>
      </c>
      <c r="P198" s="144">
        <f>O198*H198</f>
        <v>7.2239789999999999</v>
      </c>
      <c r="Q198" s="144">
        <v>0</v>
      </c>
      <c r="R198" s="144">
        <f>Q198*H198</f>
        <v>0</v>
      </c>
      <c r="S198" s="144">
        <v>0</v>
      </c>
      <c r="T198" s="144">
        <f>S198*H198</f>
        <v>0</v>
      </c>
      <c r="U198" s="145" t="s">
        <v>1</v>
      </c>
      <c r="AR198" s="146" t="s">
        <v>90</v>
      </c>
      <c r="AT198" s="146" t="s">
        <v>170</v>
      </c>
      <c r="AU198" s="146" t="s">
        <v>81</v>
      </c>
      <c r="AY198" s="16" t="s">
        <v>167</v>
      </c>
      <c r="BE198" s="147">
        <f>IF(N198="základná",J198,0)</f>
        <v>0</v>
      </c>
      <c r="BF198" s="147">
        <f>IF(N198="znížená",J198,0)</f>
        <v>0</v>
      </c>
      <c r="BG198" s="147">
        <f>IF(N198="zákl. prenesená",J198,0)</f>
        <v>0</v>
      </c>
      <c r="BH198" s="147">
        <f>IF(N198="zníž. prenesená",J198,0)</f>
        <v>0</v>
      </c>
      <c r="BI198" s="147">
        <f>IF(N198="nulová",J198,0)</f>
        <v>0</v>
      </c>
      <c r="BJ198" s="16" t="s">
        <v>81</v>
      </c>
      <c r="BK198" s="147">
        <f>ROUND(I198*H198,2)</f>
        <v>0</v>
      </c>
      <c r="BL198" s="16" t="s">
        <v>90</v>
      </c>
      <c r="BM198" s="146" t="s">
        <v>2060</v>
      </c>
    </row>
    <row r="199" spans="2:65" s="11" customFormat="1" ht="25.9" customHeight="1">
      <c r="B199" s="123"/>
      <c r="D199" s="124" t="s">
        <v>68</v>
      </c>
      <c r="E199" s="125" t="s">
        <v>369</v>
      </c>
      <c r="F199" s="125" t="s">
        <v>370</v>
      </c>
      <c r="J199" s="126"/>
      <c r="L199" s="123"/>
      <c r="M199" s="127"/>
      <c r="N199" s="128"/>
      <c r="O199" s="128"/>
      <c r="P199" s="129">
        <f>P200+P206+P214+P233+P240+P247+P261</f>
        <v>96.340315039999993</v>
      </c>
      <c r="Q199" s="128"/>
      <c r="R199" s="129">
        <f>R200+R206+R214+R233+R240+R247+R261</f>
        <v>0.83076450999999996</v>
      </c>
      <c r="S199" s="128"/>
      <c r="T199" s="129">
        <f>T200+T206+T214+T233+T240+T247+T261</f>
        <v>6.0000000000000001E-3</v>
      </c>
      <c r="U199" s="130"/>
      <c r="AR199" s="124" t="s">
        <v>81</v>
      </c>
      <c r="AT199" s="131" t="s">
        <v>68</v>
      </c>
      <c r="AU199" s="131" t="s">
        <v>69</v>
      </c>
      <c r="AY199" s="124" t="s">
        <v>167</v>
      </c>
      <c r="BK199" s="132">
        <f>BK200+BK206+BK214+BK233+BK240+BK247+BK261</f>
        <v>0</v>
      </c>
    </row>
    <row r="200" spans="2:65" s="11" customFormat="1" ht="22.9" customHeight="1">
      <c r="B200" s="123"/>
      <c r="D200" s="124" t="s">
        <v>68</v>
      </c>
      <c r="E200" s="133" t="s">
        <v>728</v>
      </c>
      <c r="F200" s="133" t="s">
        <v>729</v>
      </c>
      <c r="J200" s="134"/>
      <c r="L200" s="123"/>
      <c r="M200" s="127"/>
      <c r="N200" s="128"/>
      <c r="O200" s="128"/>
      <c r="P200" s="129">
        <f>SUM(P201:P205)</f>
        <v>2.4500199999999999</v>
      </c>
      <c r="Q200" s="128"/>
      <c r="R200" s="129">
        <f>SUM(R201:R205)</f>
        <v>5.2000000000000005E-2</v>
      </c>
      <c r="S200" s="128"/>
      <c r="T200" s="129">
        <f>SUM(T201:T205)</f>
        <v>0</v>
      </c>
      <c r="U200" s="130"/>
      <c r="AR200" s="124" t="s">
        <v>81</v>
      </c>
      <c r="AT200" s="131" t="s">
        <v>68</v>
      </c>
      <c r="AU200" s="131" t="s">
        <v>76</v>
      </c>
      <c r="AY200" s="124" t="s">
        <v>167</v>
      </c>
      <c r="BK200" s="132">
        <f>SUM(BK201:BK205)</f>
        <v>0</v>
      </c>
    </row>
    <row r="201" spans="2:65" s="1" customFormat="1" ht="24" customHeight="1">
      <c r="B201" s="135"/>
      <c r="C201" s="136" t="s">
        <v>342</v>
      </c>
      <c r="D201" s="136" t="s">
        <v>170</v>
      </c>
      <c r="E201" s="137" t="s">
        <v>2061</v>
      </c>
      <c r="F201" s="138" t="s">
        <v>2062</v>
      </c>
      <c r="G201" s="139" t="s">
        <v>384</v>
      </c>
      <c r="H201" s="140">
        <v>2</v>
      </c>
      <c r="I201" s="141"/>
      <c r="J201" s="141"/>
      <c r="K201" s="138" t="s">
        <v>174</v>
      </c>
      <c r="L201" s="28"/>
      <c r="M201" s="142" t="s">
        <v>1</v>
      </c>
      <c r="N201" s="143" t="s">
        <v>35</v>
      </c>
      <c r="O201" s="144">
        <v>1.2250099999999999</v>
      </c>
      <c r="P201" s="144">
        <f>O201*H201</f>
        <v>2.4500199999999999</v>
      </c>
      <c r="Q201" s="144">
        <v>0</v>
      </c>
      <c r="R201" s="144">
        <f>Q201*H201</f>
        <v>0</v>
      </c>
      <c r="S201" s="144">
        <v>0</v>
      </c>
      <c r="T201" s="144">
        <f>S201*H201</f>
        <v>0</v>
      </c>
      <c r="U201" s="145" t="s">
        <v>1</v>
      </c>
      <c r="AR201" s="146" t="s">
        <v>278</v>
      </c>
      <c r="AT201" s="146" t="s">
        <v>170</v>
      </c>
      <c r="AU201" s="146" t="s">
        <v>81</v>
      </c>
      <c r="AY201" s="16" t="s">
        <v>167</v>
      </c>
      <c r="BE201" s="147">
        <f>IF(N201="základná",J201,0)</f>
        <v>0</v>
      </c>
      <c r="BF201" s="147">
        <f>IF(N201="znížená",J201,0)</f>
        <v>0</v>
      </c>
      <c r="BG201" s="147">
        <f>IF(N201="zákl. prenesená",J201,0)</f>
        <v>0</v>
      </c>
      <c r="BH201" s="147">
        <f>IF(N201="zníž. prenesená",J201,0)</f>
        <v>0</v>
      </c>
      <c r="BI201" s="147">
        <f>IF(N201="nulová",J201,0)</f>
        <v>0</v>
      </c>
      <c r="BJ201" s="16" t="s">
        <v>81</v>
      </c>
      <c r="BK201" s="147">
        <f>ROUND(I201*H201,2)</f>
        <v>0</v>
      </c>
      <c r="BL201" s="16" t="s">
        <v>278</v>
      </c>
      <c r="BM201" s="146" t="s">
        <v>2063</v>
      </c>
    </row>
    <row r="202" spans="2:65" s="13" customFormat="1">
      <c r="B202" s="155"/>
      <c r="D202" s="149" t="s">
        <v>176</v>
      </c>
      <c r="E202" s="156" t="s">
        <v>1</v>
      </c>
      <c r="F202" s="157" t="s">
        <v>2064</v>
      </c>
      <c r="H202" s="158">
        <v>2</v>
      </c>
      <c r="L202" s="155"/>
      <c r="M202" s="159"/>
      <c r="N202" s="160"/>
      <c r="O202" s="160"/>
      <c r="P202" s="160"/>
      <c r="Q202" s="160"/>
      <c r="R202" s="160"/>
      <c r="S202" s="160"/>
      <c r="T202" s="160"/>
      <c r="U202" s="161"/>
      <c r="AT202" s="156" t="s">
        <v>176</v>
      </c>
      <c r="AU202" s="156" t="s">
        <v>81</v>
      </c>
      <c r="AV202" s="13" t="s">
        <v>81</v>
      </c>
      <c r="AW202" s="13" t="s">
        <v>26</v>
      </c>
      <c r="AX202" s="13" t="s">
        <v>76</v>
      </c>
      <c r="AY202" s="156" t="s">
        <v>167</v>
      </c>
    </row>
    <row r="203" spans="2:65" s="1" customFormat="1" ht="24" customHeight="1">
      <c r="B203" s="135"/>
      <c r="C203" s="169" t="s">
        <v>347</v>
      </c>
      <c r="D203" s="169" t="s">
        <v>381</v>
      </c>
      <c r="E203" s="170" t="s">
        <v>788</v>
      </c>
      <c r="F203" s="171" t="s">
        <v>2270</v>
      </c>
      <c r="G203" s="172" t="s">
        <v>384</v>
      </c>
      <c r="H203" s="173">
        <v>2</v>
      </c>
      <c r="I203" s="174"/>
      <c r="J203" s="174"/>
      <c r="K203" s="171" t="s">
        <v>174</v>
      </c>
      <c r="L203" s="175"/>
      <c r="M203" s="176" t="s">
        <v>1</v>
      </c>
      <c r="N203" s="177" t="s">
        <v>35</v>
      </c>
      <c r="O203" s="144">
        <v>0</v>
      </c>
      <c r="P203" s="144">
        <f>O203*H203</f>
        <v>0</v>
      </c>
      <c r="Q203" s="144">
        <v>1E-3</v>
      </c>
      <c r="R203" s="144">
        <f>Q203*H203</f>
        <v>2E-3</v>
      </c>
      <c r="S203" s="144">
        <v>0</v>
      </c>
      <c r="T203" s="144">
        <f>S203*H203</f>
        <v>0</v>
      </c>
      <c r="U203" s="145" t="s">
        <v>1</v>
      </c>
      <c r="AR203" s="146" t="s">
        <v>356</v>
      </c>
      <c r="AT203" s="146" t="s">
        <v>381</v>
      </c>
      <c r="AU203" s="146" t="s">
        <v>81</v>
      </c>
      <c r="AY203" s="16" t="s">
        <v>167</v>
      </c>
      <c r="BE203" s="147">
        <f>IF(N203="základná",J203,0)</f>
        <v>0</v>
      </c>
      <c r="BF203" s="147">
        <f>IF(N203="znížená",J203,0)</f>
        <v>0</v>
      </c>
      <c r="BG203" s="147">
        <f>IF(N203="zákl. prenesená",J203,0)</f>
        <v>0</v>
      </c>
      <c r="BH203" s="147">
        <f>IF(N203="zníž. prenesená",J203,0)</f>
        <v>0</v>
      </c>
      <c r="BI203" s="147">
        <f>IF(N203="nulová",J203,0)</f>
        <v>0</v>
      </c>
      <c r="BJ203" s="16" t="s">
        <v>81</v>
      </c>
      <c r="BK203" s="147">
        <f>ROUND(I203*H203,2)</f>
        <v>0</v>
      </c>
      <c r="BL203" s="16" t="s">
        <v>278</v>
      </c>
      <c r="BM203" s="146" t="s">
        <v>2065</v>
      </c>
    </row>
    <row r="204" spans="2:65" s="1" customFormat="1" ht="24" customHeight="1">
      <c r="B204" s="135"/>
      <c r="C204" s="169" t="s">
        <v>351</v>
      </c>
      <c r="D204" s="169" t="s">
        <v>381</v>
      </c>
      <c r="E204" s="170" t="s">
        <v>2066</v>
      </c>
      <c r="F204" s="171" t="s">
        <v>2067</v>
      </c>
      <c r="G204" s="172" t="s">
        <v>384</v>
      </c>
      <c r="H204" s="173">
        <v>2</v>
      </c>
      <c r="I204" s="174"/>
      <c r="J204" s="174"/>
      <c r="K204" s="171" t="s">
        <v>174</v>
      </c>
      <c r="L204" s="175"/>
      <c r="M204" s="176" t="s">
        <v>1</v>
      </c>
      <c r="N204" s="177" t="s">
        <v>35</v>
      </c>
      <c r="O204" s="144">
        <v>0</v>
      </c>
      <c r="P204" s="144">
        <f>O204*H204</f>
        <v>0</v>
      </c>
      <c r="Q204" s="144">
        <v>2.5000000000000001E-2</v>
      </c>
      <c r="R204" s="144">
        <f>Q204*H204</f>
        <v>0.05</v>
      </c>
      <c r="S204" s="144">
        <v>0</v>
      </c>
      <c r="T204" s="144">
        <f>S204*H204</f>
        <v>0</v>
      </c>
      <c r="U204" s="145" t="s">
        <v>1</v>
      </c>
      <c r="AR204" s="146" t="s">
        <v>356</v>
      </c>
      <c r="AT204" s="146" t="s">
        <v>381</v>
      </c>
      <c r="AU204" s="146" t="s">
        <v>81</v>
      </c>
      <c r="AY204" s="16" t="s">
        <v>167</v>
      </c>
      <c r="BE204" s="147">
        <f>IF(N204="základná",J204,0)</f>
        <v>0</v>
      </c>
      <c r="BF204" s="147">
        <f>IF(N204="znížená",J204,0)</f>
        <v>0</v>
      </c>
      <c r="BG204" s="147">
        <f>IF(N204="zákl. prenesená",J204,0)</f>
        <v>0</v>
      </c>
      <c r="BH204" s="147">
        <f>IF(N204="zníž. prenesená",J204,0)</f>
        <v>0</v>
      </c>
      <c r="BI204" s="147">
        <f>IF(N204="nulová",J204,0)</f>
        <v>0</v>
      </c>
      <c r="BJ204" s="16" t="s">
        <v>81</v>
      </c>
      <c r="BK204" s="147">
        <f>ROUND(I204*H204,2)</f>
        <v>0</v>
      </c>
      <c r="BL204" s="16" t="s">
        <v>278</v>
      </c>
      <c r="BM204" s="146" t="s">
        <v>2068</v>
      </c>
    </row>
    <row r="205" spans="2:65" s="1" customFormat="1" ht="24" customHeight="1">
      <c r="B205" s="135"/>
      <c r="C205" s="136" t="s">
        <v>356</v>
      </c>
      <c r="D205" s="136" t="s">
        <v>170</v>
      </c>
      <c r="E205" s="137" t="s">
        <v>782</v>
      </c>
      <c r="F205" s="138" t="s">
        <v>783</v>
      </c>
      <c r="G205" s="139" t="s">
        <v>395</v>
      </c>
      <c r="H205" s="140">
        <v>1.7869999999999999</v>
      </c>
      <c r="I205" s="141"/>
      <c r="J205" s="141"/>
      <c r="K205" s="138" t="s">
        <v>174</v>
      </c>
      <c r="L205" s="28"/>
      <c r="M205" s="142" t="s">
        <v>1</v>
      </c>
      <c r="N205" s="143" t="s">
        <v>35</v>
      </c>
      <c r="O205" s="144">
        <v>0</v>
      </c>
      <c r="P205" s="144">
        <f>O205*H205</f>
        <v>0</v>
      </c>
      <c r="Q205" s="144">
        <v>0</v>
      </c>
      <c r="R205" s="144">
        <f>Q205*H205</f>
        <v>0</v>
      </c>
      <c r="S205" s="144">
        <v>0</v>
      </c>
      <c r="T205" s="144">
        <f>S205*H205</f>
        <v>0</v>
      </c>
      <c r="U205" s="145" t="s">
        <v>1</v>
      </c>
      <c r="AR205" s="146" t="s">
        <v>278</v>
      </c>
      <c r="AT205" s="146" t="s">
        <v>170</v>
      </c>
      <c r="AU205" s="146" t="s">
        <v>81</v>
      </c>
      <c r="AY205" s="16" t="s">
        <v>167</v>
      </c>
      <c r="BE205" s="147">
        <f>IF(N205="základná",J205,0)</f>
        <v>0</v>
      </c>
      <c r="BF205" s="147">
        <f>IF(N205="znížená",J205,0)</f>
        <v>0</v>
      </c>
      <c r="BG205" s="147">
        <f>IF(N205="zákl. prenesená",J205,0)</f>
        <v>0</v>
      </c>
      <c r="BH205" s="147">
        <f>IF(N205="zníž. prenesená",J205,0)</f>
        <v>0</v>
      </c>
      <c r="BI205" s="147">
        <f>IF(N205="nulová",J205,0)</f>
        <v>0</v>
      </c>
      <c r="BJ205" s="16" t="s">
        <v>81</v>
      </c>
      <c r="BK205" s="147">
        <f>ROUND(I205*H205,2)</f>
        <v>0</v>
      </c>
      <c r="BL205" s="16" t="s">
        <v>278</v>
      </c>
      <c r="BM205" s="146" t="s">
        <v>2069</v>
      </c>
    </row>
    <row r="206" spans="2:65" s="11" customFormat="1" ht="22.9" customHeight="1">
      <c r="B206" s="123"/>
      <c r="D206" s="124" t="s">
        <v>68</v>
      </c>
      <c r="E206" s="133" t="s">
        <v>591</v>
      </c>
      <c r="F206" s="133" t="s">
        <v>592</v>
      </c>
      <c r="J206" s="134"/>
      <c r="L206" s="123"/>
      <c r="M206" s="127"/>
      <c r="N206" s="128"/>
      <c r="O206" s="128"/>
      <c r="P206" s="129">
        <f>SUM(P207:P213)</f>
        <v>2.7089600000000003</v>
      </c>
      <c r="Q206" s="128"/>
      <c r="R206" s="129">
        <f>SUM(R207:R213)</f>
        <v>8.43E-3</v>
      </c>
      <c r="S206" s="128"/>
      <c r="T206" s="129">
        <f>SUM(T207:T213)</f>
        <v>6.0000000000000001E-3</v>
      </c>
      <c r="U206" s="130"/>
      <c r="AR206" s="124" t="s">
        <v>81</v>
      </c>
      <c r="AT206" s="131" t="s">
        <v>68</v>
      </c>
      <c r="AU206" s="131" t="s">
        <v>76</v>
      </c>
      <c r="AY206" s="124" t="s">
        <v>167</v>
      </c>
      <c r="BK206" s="132">
        <f>SUM(BK207:BK213)</f>
        <v>0</v>
      </c>
    </row>
    <row r="207" spans="2:65" s="1" customFormat="1" ht="24" customHeight="1">
      <c r="B207" s="135"/>
      <c r="C207" s="136" t="s">
        <v>361</v>
      </c>
      <c r="D207" s="136" t="s">
        <v>170</v>
      </c>
      <c r="E207" s="137" t="s">
        <v>2070</v>
      </c>
      <c r="F207" s="138" t="s">
        <v>2071</v>
      </c>
      <c r="G207" s="139" t="s">
        <v>384</v>
      </c>
      <c r="H207" s="140">
        <v>6</v>
      </c>
      <c r="I207" s="141"/>
      <c r="J207" s="141"/>
      <c r="K207" s="138" t="s">
        <v>174</v>
      </c>
      <c r="L207" s="28"/>
      <c r="M207" s="142" t="s">
        <v>1</v>
      </c>
      <c r="N207" s="143" t="s">
        <v>35</v>
      </c>
      <c r="O207" s="144">
        <v>0.32812000000000002</v>
      </c>
      <c r="P207" s="144">
        <f>O207*H207</f>
        <v>1.9687200000000002</v>
      </c>
      <c r="Q207" s="144">
        <v>5.0000000000000002E-5</v>
      </c>
      <c r="R207" s="144">
        <f>Q207*H207</f>
        <v>3.0000000000000003E-4</v>
      </c>
      <c r="S207" s="144">
        <v>1E-3</v>
      </c>
      <c r="T207" s="144">
        <f>S207*H207</f>
        <v>6.0000000000000001E-3</v>
      </c>
      <c r="U207" s="145" t="s">
        <v>1</v>
      </c>
      <c r="AR207" s="146" t="s">
        <v>278</v>
      </c>
      <c r="AT207" s="146" t="s">
        <v>170</v>
      </c>
      <c r="AU207" s="146" t="s">
        <v>81</v>
      </c>
      <c r="AY207" s="16" t="s">
        <v>167</v>
      </c>
      <c r="BE207" s="147">
        <f>IF(N207="základná",J207,0)</f>
        <v>0</v>
      </c>
      <c r="BF207" s="147">
        <f>IF(N207="znížená",J207,0)</f>
        <v>0</v>
      </c>
      <c r="BG207" s="147">
        <f>IF(N207="zákl. prenesená",J207,0)</f>
        <v>0</v>
      </c>
      <c r="BH207" s="147">
        <f>IF(N207="zníž. prenesená",J207,0)</f>
        <v>0</v>
      </c>
      <c r="BI207" s="147">
        <f>IF(N207="nulová",J207,0)</f>
        <v>0</v>
      </c>
      <c r="BJ207" s="16" t="s">
        <v>81</v>
      </c>
      <c r="BK207" s="147">
        <f>ROUND(I207*H207,2)</f>
        <v>0</v>
      </c>
      <c r="BL207" s="16" t="s">
        <v>278</v>
      </c>
      <c r="BM207" s="146" t="s">
        <v>2072</v>
      </c>
    </row>
    <row r="208" spans="2:65" s="13" customFormat="1">
      <c r="B208" s="155"/>
      <c r="D208" s="149" t="s">
        <v>176</v>
      </c>
      <c r="E208" s="156" t="s">
        <v>1</v>
      </c>
      <c r="F208" s="157" t="s">
        <v>2073</v>
      </c>
      <c r="H208" s="158">
        <v>6</v>
      </c>
      <c r="L208" s="155"/>
      <c r="M208" s="159"/>
      <c r="N208" s="160"/>
      <c r="O208" s="160"/>
      <c r="P208" s="160"/>
      <c r="Q208" s="160"/>
      <c r="R208" s="160"/>
      <c r="S208" s="160"/>
      <c r="T208" s="160"/>
      <c r="U208" s="161"/>
      <c r="AT208" s="156" t="s">
        <v>176</v>
      </c>
      <c r="AU208" s="156" t="s">
        <v>81</v>
      </c>
      <c r="AV208" s="13" t="s">
        <v>81</v>
      </c>
      <c r="AW208" s="13" t="s">
        <v>26</v>
      </c>
      <c r="AX208" s="13" t="s">
        <v>76</v>
      </c>
      <c r="AY208" s="156" t="s">
        <v>167</v>
      </c>
    </row>
    <row r="209" spans="2:65" s="1" customFormat="1" ht="16.5" customHeight="1">
      <c r="B209" s="135"/>
      <c r="C209" s="169" t="s">
        <v>365</v>
      </c>
      <c r="D209" s="169" t="s">
        <v>381</v>
      </c>
      <c r="E209" s="170" t="s">
        <v>2074</v>
      </c>
      <c r="F209" s="171" t="s">
        <v>2075</v>
      </c>
      <c r="G209" s="172" t="s">
        <v>173</v>
      </c>
      <c r="H209" s="173">
        <v>3.5</v>
      </c>
      <c r="I209" s="174"/>
      <c r="J209" s="174"/>
      <c r="K209" s="171" t="s">
        <v>1</v>
      </c>
      <c r="L209" s="175"/>
      <c r="M209" s="176" t="s">
        <v>1</v>
      </c>
      <c r="N209" s="177" t="s">
        <v>35</v>
      </c>
      <c r="O209" s="144">
        <v>0</v>
      </c>
      <c r="P209" s="144">
        <f>O209*H209</f>
        <v>0</v>
      </c>
      <c r="Q209" s="144">
        <v>2.2000000000000001E-3</v>
      </c>
      <c r="R209" s="144">
        <f>Q209*H209</f>
        <v>7.7000000000000002E-3</v>
      </c>
      <c r="S209" s="144">
        <v>0</v>
      </c>
      <c r="T209" s="144">
        <f>S209*H209</f>
        <v>0</v>
      </c>
      <c r="U209" s="145" t="s">
        <v>1</v>
      </c>
      <c r="AR209" s="146" t="s">
        <v>356</v>
      </c>
      <c r="AT209" s="146" t="s">
        <v>381</v>
      </c>
      <c r="AU209" s="146" t="s">
        <v>81</v>
      </c>
      <c r="AY209" s="16" t="s">
        <v>167</v>
      </c>
      <c r="BE209" s="147">
        <f>IF(N209="základná",J209,0)</f>
        <v>0</v>
      </c>
      <c r="BF209" s="147">
        <f>IF(N209="znížená",J209,0)</f>
        <v>0</v>
      </c>
      <c r="BG209" s="147">
        <f>IF(N209="zákl. prenesená",J209,0)</f>
        <v>0</v>
      </c>
      <c r="BH209" s="147">
        <f>IF(N209="zníž. prenesená",J209,0)</f>
        <v>0</v>
      </c>
      <c r="BI209" s="147">
        <f>IF(N209="nulová",J209,0)</f>
        <v>0</v>
      </c>
      <c r="BJ209" s="16" t="s">
        <v>81</v>
      </c>
      <c r="BK209" s="147">
        <f>ROUND(I209*H209,2)</f>
        <v>0</v>
      </c>
      <c r="BL209" s="16" t="s">
        <v>278</v>
      </c>
      <c r="BM209" s="146" t="s">
        <v>2076</v>
      </c>
    </row>
    <row r="210" spans="2:65" s="13" customFormat="1">
      <c r="B210" s="155"/>
      <c r="D210" s="149" t="s">
        <v>176</v>
      </c>
      <c r="E210" s="156" t="s">
        <v>1</v>
      </c>
      <c r="F210" s="157" t="s">
        <v>2077</v>
      </c>
      <c r="H210" s="158">
        <v>3.5</v>
      </c>
      <c r="L210" s="155"/>
      <c r="M210" s="159"/>
      <c r="N210" s="160"/>
      <c r="O210" s="160"/>
      <c r="P210" s="160"/>
      <c r="Q210" s="160"/>
      <c r="R210" s="160"/>
      <c r="S210" s="160"/>
      <c r="T210" s="160"/>
      <c r="U210" s="161"/>
      <c r="AT210" s="156" t="s">
        <v>176</v>
      </c>
      <c r="AU210" s="156" t="s">
        <v>81</v>
      </c>
      <c r="AV210" s="13" t="s">
        <v>81</v>
      </c>
      <c r="AW210" s="13" t="s">
        <v>26</v>
      </c>
      <c r="AX210" s="13" t="s">
        <v>76</v>
      </c>
      <c r="AY210" s="156" t="s">
        <v>167</v>
      </c>
    </row>
    <row r="211" spans="2:65" s="1" customFormat="1" ht="16.5" customHeight="1">
      <c r="B211" s="135"/>
      <c r="C211" s="136" t="s">
        <v>373</v>
      </c>
      <c r="D211" s="136" t="s">
        <v>170</v>
      </c>
      <c r="E211" s="137" t="s">
        <v>2078</v>
      </c>
      <c r="F211" s="138" t="s">
        <v>2079</v>
      </c>
      <c r="G211" s="139" t="s">
        <v>384</v>
      </c>
      <c r="H211" s="140">
        <v>1</v>
      </c>
      <c r="I211" s="141"/>
      <c r="J211" s="141"/>
      <c r="K211" s="138" t="s">
        <v>174</v>
      </c>
      <c r="L211" s="28"/>
      <c r="M211" s="142" t="s">
        <v>1</v>
      </c>
      <c r="N211" s="143" t="s">
        <v>35</v>
      </c>
      <c r="O211" s="144">
        <v>0.74024000000000001</v>
      </c>
      <c r="P211" s="144">
        <f>O211*H211</f>
        <v>0.74024000000000001</v>
      </c>
      <c r="Q211" s="144">
        <v>2.0000000000000002E-5</v>
      </c>
      <c r="R211" s="144">
        <f>Q211*H211</f>
        <v>2.0000000000000002E-5</v>
      </c>
      <c r="S211" s="144">
        <v>0</v>
      </c>
      <c r="T211" s="144">
        <f>S211*H211</f>
        <v>0</v>
      </c>
      <c r="U211" s="145" t="s">
        <v>1</v>
      </c>
      <c r="AR211" s="146" t="s">
        <v>278</v>
      </c>
      <c r="AT211" s="146" t="s">
        <v>170</v>
      </c>
      <c r="AU211" s="146" t="s">
        <v>81</v>
      </c>
      <c r="AY211" s="16" t="s">
        <v>167</v>
      </c>
      <c r="BE211" s="147">
        <f>IF(N211="základná",J211,0)</f>
        <v>0</v>
      </c>
      <c r="BF211" s="147">
        <f>IF(N211="znížená",J211,0)</f>
        <v>0</v>
      </c>
      <c r="BG211" s="147">
        <f>IF(N211="zákl. prenesená",J211,0)</f>
        <v>0</v>
      </c>
      <c r="BH211" s="147">
        <f>IF(N211="zníž. prenesená",J211,0)</f>
        <v>0</v>
      </c>
      <c r="BI211" s="147">
        <f>IF(N211="nulová",J211,0)</f>
        <v>0</v>
      </c>
      <c r="BJ211" s="16" t="s">
        <v>81</v>
      </c>
      <c r="BK211" s="147">
        <f>ROUND(I211*H211,2)</f>
        <v>0</v>
      </c>
      <c r="BL211" s="16" t="s">
        <v>278</v>
      </c>
      <c r="BM211" s="146" t="s">
        <v>2080</v>
      </c>
    </row>
    <row r="212" spans="2:65" s="1" customFormat="1" ht="16.5" customHeight="1">
      <c r="B212" s="135"/>
      <c r="C212" s="169" t="s">
        <v>380</v>
      </c>
      <c r="D212" s="169" t="s">
        <v>381</v>
      </c>
      <c r="E212" s="170" t="s">
        <v>2081</v>
      </c>
      <c r="F212" s="171" t="s">
        <v>2082</v>
      </c>
      <c r="G212" s="172" t="s">
        <v>384</v>
      </c>
      <c r="H212" s="173">
        <v>1</v>
      </c>
      <c r="I212" s="174"/>
      <c r="J212" s="174"/>
      <c r="K212" s="171" t="s">
        <v>1</v>
      </c>
      <c r="L212" s="175"/>
      <c r="M212" s="176" t="s">
        <v>1</v>
      </c>
      <c r="N212" s="177" t="s">
        <v>35</v>
      </c>
      <c r="O212" s="144">
        <v>0</v>
      </c>
      <c r="P212" s="144">
        <f>O212*H212</f>
        <v>0</v>
      </c>
      <c r="Q212" s="144">
        <v>4.0999999999999999E-4</v>
      </c>
      <c r="R212" s="144">
        <f>Q212*H212</f>
        <v>4.0999999999999999E-4</v>
      </c>
      <c r="S212" s="144">
        <v>0</v>
      </c>
      <c r="T212" s="144">
        <f>S212*H212</f>
        <v>0</v>
      </c>
      <c r="U212" s="145" t="s">
        <v>1</v>
      </c>
      <c r="AR212" s="146" t="s">
        <v>356</v>
      </c>
      <c r="AT212" s="146" t="s">
        <v>381</v>
      </c>
      <c r="AU212" s="146" t="s">
        <v>81</v>
      </c>
      <c r="AY212" s="16" t="s">
        <v>167</v>
      </c>
      <c r="BE212" s="147">
        <f>IF(N212="základná",J212,0)</f>
        <v>0</v>
      </c>
      <c r="BF212" s="147">
        <f>IF(N212="znížená",J212,0)</f>
        <v>0</v>
      </c>
      <c r="BG212" s="147">
        <f>IF(N212="zákl. prenesená",J212,0)</f>
        <v>0</v>
      </c>
      <c r="BH212" s="147">
        <f>IF(N212="zníž. prenesená",J212,0)</f>
        <v>0</v>
      </c>
      <c r="BI212" s="147">
        <f>IF(N212="nulová",J212,0)</f>
        <v>0</v>
      </c>
      <c r="BJ212" s="16" t="s">
        <v>81</v>
      </c>
      <c r="BK212" s="147">
        <f>ROUND(I212*H212,2)</f>
        <v>0</v>
      </c>
      <c r="BL212" s="16" t="s">
        <v>278</v>
      </c>
      <c r="BM212" s="146" t="s">
        <v>2083</v>
      </c>
    </row>
    <row r="213" spans="2:65" s="1" customFormat="1" ht="24" customHeight="1">
      <c r="B213" s="135"/>
      <c r="C213" s="136" t="s">
        <v>386</v>
      </c>
      <c r="D213" s="136" t="s">
        <v>170</v>
      </c>
      <c r="E213" s="137" t="s">
        <v>598</v>
      </c>
      <c r="F213" s="138" t="s">
        <v>599</v>
      </c>
      <c r="G213" s="139" t="s">
        <v>395</v>
      </c>
      <c r="H213" s="140">
        <v>1.7010000000000001</v>
      </c>
      <c r="I213" s="141"/>
      <c r="J213" s="141"/>
      <c r="K213" s="138" t="s">
        <v>174</v>
      </c>
      <c r="L213" s="28"/>
      <c r="M213" s="142" t="s">
        <v>1</v>
      </c>
      <c r="N213" s="143" t="s">
        <v>35</v>
      </c>
      <c r="O213" s="144">
        <v>0</v>
      </c>
      <c r="P213" s="144">
        <f>O213*H213</f>
        <v>0</v>
      </c>
      <c r="Q213" s="144">
        <v>0</v>
      </c>
      <c r="R213" s="144">
        <f>Q213*H213</f>
        <v>0</v>
      </c>
      <c r="S213" s="144">
        <v>0</v>
      </c>
      <c r="T213" s="144">
        <f>S213*H213</f>
        <v>0</v>
      </c>
      <c r="U213" s="145" t="s">
        <v>1</v>
      </c>
      <c r="AR213" s="146" t="s">
        <v>278</v>
      </c>
      <c r="AT213" s="146" t="s">
        <v>170</v>
      </c>
      <c r="AU213" s="146" t="s">
        <v>81</v>
      </c>
      <c r="AY213" s="16" t="s">
        <v>167</v>
      </c>
      <c r="BE213" s="147">
        <f>IF(N213="základná",J213,0)</f>
        <v>0</v>
      </c>
      <c r="BF213" s="147">
        <f>IF(N213="znížená",J213,0)</f>
        <v>0</v>
      </c>
      <c r="BG213" s="147">
        <f>IF(N213="zákl. prenesená",J213,0)</f>
        <v>0</v>
      </c>
      <c r="BH213" s="147">
        <f>IF(N213="zníž. prenesená",J213,0)</f>
        <v>0</v>
      </c>
      <c r="BI213" s="147">
        <f>IF(N213="nulová",J213,0)</f>
        <v>0</v>
      </c>
      <c r="BJ213" s="16" t="s">
        <v>81</v>
      </c>
      <c r="BK213" s="147">
        <f>ROUND(I213*H213,2)</f>
        <v>0</v>
      </c>
      <c r="BL213" s="16" t="s">
        <v>278</v>
      </c>
      <c r="BM213" s="146" t="s">
        <v>2084</v>
      </c>
    </row>
    <row r="214" spans="2:65" s="11" customFormat="1" ht="22.9" customHeight="1">
      <c r="B214" s="123"/>
      <c r="D214" s="124" t="s">
        <v>68</v>
      </c>
      <c r="E214" s="133" t="s">
        <v>601</v>
      </c>
      <c r="F214" s="133" t="s">
        <v>602</v>
      </c>
      <c r="J214" s="134"/>
      <c r="L214" s="123"/>
      <c r="M214" s="127"/>
      <c r="N214" s="128"/>
      <c r="O214" s="128"/>
      <c r="P214" s="129">
        <f>SUM(P215:P232)</f>
        <v>5.7530000000000001</v>
      </c>
      <c r="Q214" s="128"/>
      <c r="R214" s="129">
        <f>SUM(R215:R232)</f>
        <v>8.9600000000000009E-3</v>
      </c>
      <c r="S214" s="128"/>
      <c r="T214" s="129">
        <f>SUM(T215:T232)</f>
        <v>0</v>
      </c>
      <c r="U214" s="130"/>
      <c r="AR214" s="124" t="s">
        <v>81</v>
      </c>
      <c r="AT214" s="131" t="s">
        <v>68</v>
      </c>
      <c r="AU214" s="131" t="s">
        <v>76</v>
      </c>
      <c r="AY214" s="124" t="s">
        <v>167</v>
      </c>
      <c r="BK214" s="132">
        <f>SUM(BK215:BK232)</f>
        <v>0</v>
      </c>
    </row>
    <row r="215" spans="2:65" s="1" customFormat="1" ht="16.5" customHeight="1">
      <c r="B215" s="135"/>
      <c r="C215" s="136" t="s">
        <v>392</v>
      </c>
      <c r="D215" s="136" t="s">
        <v>170</v>
      </c>
      <c r="E215" s="137" t="s">
        <v>2085</v>
      </c>
      <c r="F215" s="138" t="s">
        <v>2086</v>
      </c>
      <c r="G215" s="139" t="s">
        <v>330</v>
      </c>
      <c r="H215" s="140">
        <v>7</v>
      </c>
      <c r="I215" s="141"/>
      <c r="J215" s="141"/>
      <c r="K215" s="138" t="s">
        <v>174</v>
      </c>
      <c r="L215" s="28"/>
      <c r="M215" s="142" t="s">
        <v>1</v>
      </c>
      <c r="N215" s="143" t="s">
        <v>35</v>
      </c>
      <c r="O215" s="144">
        <v>0.17799999999999999</v>
      </c>
      <c r="P215" s="144">
        <f>O215*H215</f>
        <v>1.246</v>
      </c>
      <c r="Q215" s="144">
        <v>0</v>
      </c>
      <c r="R215" s="144">
        <f>Q215*H215</f>
        <v>0</v>
      </c>
      <c r="S215" s="144">
        <v>0</v>
      </c>
      <c r="T215" s="144">
        <f>S215*H215</f>
        <v>0</v>
      </c>
      <c r="U215" s="145" t="s">
        <v>1</v>
      </c>
      <c r="AR215" s="146" t="s">
        <v>278</v>
      </c>
      <c r="AT215" s="146" t="s">
        <v>170</v>
      </c>
      <c r="AU215" s="146" t="s">
        <v>81</v>
      </c>
      <c r="AY215" s="16" t="s">
        <v>167</v>
      </c>
      <c r="BE215" s="147">
        <f>IF(N215="základná",J215,0)</f>
        <v>0</v>
      </c>
      <c r="BF215" s="147">
        <f>IF(N215="znížená",J215,0)</f>
        <v>0</v>
      </c>
      <c r="BG215" s="147">
        <f>IF(N215="zákl. prenesená",J215,0)</f>
        <v>0</v>
      </c>
      <c r="BH215" s="147">
        <f>IF(N215="zníž. prenesená",J215,0)</f>
        <v>0</v>
      </c>
      <c r="BI215" s="147">
        <f>IF(N215="nulová",J215,0)</f>
        <v>0</v>
      </c>
      <c r="BJ215" s="16" t="s">
        <v>81</v>
      </c>
      <c r="BK215" s="147">
        <f>ROUND(I215*H215,2)</f>
        <v>0</v>
      </c>
      <c r="BL215" s="16" t="s">
        <v>278</v>
      </c>
      <c r="BM215" s="146" t="s">
        <v>2087</v>
      </c>
    </row>
    <row r="216" spans="2:65" s="13" customFormat="1">
      <c r="B216" s="155"/>
      <c r="D216" s="149" t="s">
        <v>176</v>
      </c>
      <c r="E216" s="156" t="s">
        <v>1</v>
      </c>
      <c r="F216" s="157" t="s">
        <v>2088</v>
      </c>
      <c r="H216" s="158">
        <v>7</v>
      </c>
      <c r="L216" s="155"/>
      <c r="M216" s="159"/>
      <c r="N216" s="160"/>
      <c r="O216" s="160"/>
      <c r="P216" s="160"/>
      <c r="Q216" s="160"/>
      <c r="R216" s="160"/>
      <c r="S216" s="160"/>
      <c r="T216" s="160"/>
      <c r="U216" s="161"/>
      <c r="AT216" s="156" t="s">
        <v>176</v>
      </c>
      <c r="AU216" s="156" t="s">
        <v>81</v>
      </c>
      <c r="AV216" s="13" t="s">
        <v>81</v>
      </c>
      <c r="AW216" s="13" t="s">
        <v>26</v>
      </c>
      <c r="AX216" s="13" t="s">
        <v>76</v>
      </c>
      <c r="AY216" s="156" t="s">
        <v>167</v>
      </c>
    </row>
    <row r="217" spans="2:65" s="1" customFormat="1" ht="24" customHeight="1">
      <c r="B217" s="135"/>
      <c r="C217" s="169" t="s">
        <v>399</v>
      </c>
      <c r="D217" s="169" t="s">
        <v>381</v>
      </c>
      <c r="E217" s="170" t="s">
        <v>2089</v>
      </c>
      <c r="F217" s="171" t="s">
        <v>2271</v>
      </c>
      <c r="G217" s="172" t="s">
        <v>330</v>
      </c>
      <c r="H217" s="173">
        <v>7</v>
      </c>
      <c r="I217" s="174"/>
      <c r="J217" s="174"/>
      <c r="K217" s="171" t="s">
        <v>174</v>
      </c>
      <c r="L217" s="175"/>
      <c r="M217" s="176" t="s">
        <v>1</v>
      </c>
      <c r="N217" s="177" t="s">
        <v>35</v>
      </c>
      <c r="O217" s="144">
        <v>0</v>
      </c>
      <c r="P217" s="144">
        <f t="shared" ref="P217:P226" si="0">O217*H217</f>
        <v>0</v>
      </c>
      <c r="Q217" s="144">
        <v>5.2999999999999998E-4</v>
      </c>
      <c r="R217" s="144">
        <f t="shared" ref="R217:R226" si="1">Q217*H217</f>
        <v>3.7099999999999998E-3</v>
      </c>
      <c r="S217" s="144">
        <v>0</v>
      </c>
      <c r="T217" s="144">
        <f t="shared" ref="T217:T226" si="2">S217*H217</f>
        <v>0</v>
      </c>
      <c r="U217" s="145" t="s">
        <v>1</v>
      </c>
      <c r="AR217" s="146" t="s">
        <v>356</v>
      </c>
      <c r="AT217" s="146" t="s">
        <v>381</v>
      </c>
      <c r="AU217" s="146" t="s">
        <v>81</v>
      </c>
      <c r="AY217" s="16" t="s">
        <v>167</v>
      </c>
      <c r="BE217" s="147">
        <f t="shared" ref="BE217:BE226" si="3">IF(N217="základná",J217,0)</f>
        <v>0</v>
      </c>
      <c r="BF217" s="147">
        <f t="shared" ref="BF217:BF226" si="4">IF(N217="znížená",J217,0)</f>
        <v>0</v>
      </c>
      <c r="BG217" s="147">
        <f t="shared" ref="BG217:BG226" si="5">IF(N217="zákl. prenesená",J217,0)</f>
        <v>0</v>
      </c>
      <c r="BH217" s="147">
        <f t="shared" ref="BH217:BH226" si="6">IF(N217="zníž. prenesená",J217,0)</f>
        <v>0</v>
      </c>
      <c r="BI217" s="147">
        <f t="shared" ref="BI217:BI226" si="7">IF(N217="nulová",J217,0)</f>
        <v>0</v>
      </c>
      <c r="BJ217" s="16" t="s">
        <v>81</v>
      </c>
      <c r="BK217" s="147">
        <f t="shared" ref="BK217:BK226" si="8">ROUND(I217*H217,2)</f>
        <v>0</v>
      </c>
      <c r="BL217" s="16" t="s">
        <v>278</v>
      </c>
      <c r="BM217" s="146" t="s">
        <v>2090</v>
      </c>
    </row>
    <row r="218" spans="2:65" s="1" customFormat="1" ht="16.5" customHeight="1">
      <c r="B218" s="135"/>
      <c r="C218" s="136" t="s">
        <v>403</v>
      </c>
      <c r="D218" s="136" t="s">
        <v>170</v>
      </c>
      <c r="E218" s="137" t="s">
        <v>2091</v>
      </c>
      <c r="F218" s="138" t="s">
        <v>2092</v>
      </c>
      <c r="G218" s="139" t="s">
        <v>384</v>
      </c>
      <c r="H218" s="140">
        <v>1</v>
      </c>
      <c r="I218" s="141"/>
      <c r="J218" s="141"/>
      <c r="K218" s="138" t="s">
        <v>174</v>
      </c>
      <c r="L218" s="28"/>
      <c r="M218" s="142" t="s">
        <v>1</v>
      </c>
      <c r="N218" s="143" t="s">
        <v>35</v>
      </c>
      <c r="O218" s="144">
        <v>0.24399999999999999</v>
      </c>
      <c r="P218" s="144">
        <f t="shared" si="0"/>
        <v>0.24399999999999999</v>
      </c>
      <c r="Q218" s="144">
        <v>0</v>
      </c>
      <c r="R218" s="144">
        <f t="shared" si="1"/>
        <v>0</v>
      </c>
      <c r="S218" s="144">
        <v>0</v>
      </c>
      <c r="T218" s="144">
        <f t="shared" si="2"/>
        <v>0</v>
      </c>
      <c r="U218" s="145" t="s">
        <v>1</v>
      </c>
      <c r="AR218" s="146" t="s">
        <v>278</v>
      </c>
      <c r="AT218" s="146" t="s">
        <v>170</v>
      </c>
      <c r="AU218" s="146" t="s">
        <v>81</v>
      </c>
      <c r="AY218" s="16" t="s">
        <v>167</v>
      </c>
      <c r="BE218" s="147">
        <f t="shared" si="3"/>
        <v>0</v>
      </c>
      <c r="BF218" s="147">
        <f t="shared" si="4"/>
        <v>0</v>
      </c>
      <c r="BG218" s="147">
        <f t="shared" si="5"/>
        <v>0</v>
      </c>
      <c r="BH218" s="147">
        <f t="shared" si="6"/>
        <v>0</v>
      </c>
      <c r="BI218" s="147">
        <f t="shared" si="7"/>
        <v>0</v>
      </c>
      <c r="BJ218" s="16" t="s">
        <v>81</v>
      </c>
      <c r="BK218" s="147">
        <f t="shared" si="8"/>
        <v>0</v>
      </c>
      <c r="BL218" s="16" t="s">
        <v>278</v>
      </c>
      <c r="BM218" s="146" t="s">
        <v>2093</v>
      </c>
    </row>
    <row r="219" spans="2:65" s="1" customFormat="1" ht="24" customHeight="1">
      <c r="B219" s="135"/>
      <c r="C219" s="169" t="s">
        <v>408</v>
      </c>
      <c r="D219" s="169" t="s">
        <v>381</v>
      </c>
      <c r="E219" s="170" t="s">
        <v>2094</v>
      </c>
      <c r="F219" s="171" t="s">
        <v>2272</v>
      </c>
      <c r="G219" s="172" t="s">
        <v>384</v>
      </c>
      <c r="H219" s="173">
        <v>1</v>
      </c>
      <c r="I219" s="174"/>
      <c r="J219" s="174"/>
      <c r="K219" s="171" t="s">
        <v>174</v>
      </c>
      <c r="L219" s="175"/>
      <c r="M219" s="176" t="s">
        <v>1</v>
      </c>
      <c r="N219" s="177" t="s">
        <v>35</v>
      </c>
      <c r="O219" s="144">
        <v>0</v>
      </c>
      <c r="P219" s="144">
        <f t="shared" si="0"/>
        <v>0</v>
      </c>
      <c r="Q219" s="144">
        <v>5.0000000000000001E-4</v>
      </c>
      <c r="R219" s="144">
        <f t="shared" si="1"/>
        <v>5.0000000000000001E-4</v>
      </c>
      <c r="S219" s="144">
        <v>0</v>
      </c>
      <c r="T219" s="144">
        <f t="shared" si="2"/>
        <v>0</v>
      </c>
      <c r="U219" s="145" t="s">
        <v>1</v>
      </c>
      <c r="AR219" s="146" t="s">
        <v>356</v>
      </c>
      <c r="AT219" s="146" t="s">
        <v>381</v>
      </c>
      <c r="AU219" s="146" t="s">
        <v>81</v>
      </c>
      <c r="AY219" s="16" t="s">
        <v>167</v>
      </c>
      <c r="BE219" s="147">
        <f t="shared" si="3"/>
        <v>0</v>
      </c>
      <c r="BF219" s="147">
        <f t="shared" si="4"/>
        <v>0</v>
      </c>
      <c r="BG219" s="147">
        <f t="shared" si="5"/>
        <v>0</v>
      </c>
      <c r="BH219" s="147">
        <f t="shared" si="6"/>
        <v>0</v>
      </c>
      <c r="BI219" s="147">
        <f t="shared" si="7"/>
        <v>0</v>
      </c>
      <c r="BJ219" s="16" t="s">
        <v>81</v>
      </c>
      <c r="BK219" s="147">
        <f t="shared" si="8"/>
        <v>0</v>
      </c>
      <c r="BL219" s="16" t="s">
        <v>278</v>
      </c>
      <c r="BM219" s="146" t="s">
        <v>2095</v>
      </c>
    </row>
    <row r="220" spans="2:65" s="1" customFormat="1" ht="16.5" customHeight="1">
      <c r="B220" s="135"/>
      <c r="C220" s="136" t="s">
        <v>414</v>
      </c>
      <c r="D220" s="136" t="s">
        <v>170</v>
      </c>
      <c r="E220" s="137" t="s">
        <v>2096</v>
      </c>
      <c r="F220" s="138" t="s">
        <v>2097</v>
      </c>
      <c r="G220" s="139" t="s">
        <v>384</v>
      </c>
      <c r="H220" s="140">
        <v>2</v>
      </c>
      <c r="I220" s="141"/>
      <c r="J220" s="141"/>
      <c r="K220" s="138" t="s">
        <v>174</v>
      </c>
      <c r="L220" s="28"/>
      <c r="M220" s="142" t="s">
        <v>1</v>
      </c>
      <c r="N220" s="143" t="s">
        <v>35</v>
      </c>
      <c r="O220" s="144">
        <v>0.29699999999999999</v>
      </c>
      <c r="P220" s="144">
        <f t="shared" si="0"/>
        <v>0.59399999999999997</v>
      </c>
      <c r="Q220" s="144">
        <v>0</v>
      </c>
      <c r="R220" s="144">
        <f t="shared" si="1"/>
        <v>0</v>
      </c>
      <c r="S220" s="144">
        <v>0</v>
      </c>
      <c r="T220" s="144">
        <f t="shared" si="2"/>
        <v>0</v>
      </c>
      <c r="U220" s="145" t="s">
        <v>1</v>
      </c>
      <c r="AR220" s="146" t="s">
        <v>278</v>
      </c>
      <c r="AT220" s="146" t="s">
        <v>170</v>
      </c>
      <c r="AU220" s="146" t="s">
        <v>81</v>
      </c>
      <c r="AY220" s="16" t="s">
        <v>167</v>
      </c>
      <c r="BE220" s="147">
        <f t="shared" si="3"/>
        <v>0</v>
      </c>
      <c r="BF220" s="147">
        <f t="shared" si="4"/>
        <v>0</v>
      </c>
      <c r="BG220" s="147">
        <f t="shared" si="5"/>
        <v>0</v>
      </c>
      <c r="BH220" s="147">
        <f t="shared" si="6"/>
        <v>0</v>
      </c>
      <c r="BI220" s="147">
        <f t="shared" si="7"/>
        <v>0</v>
      </c>
      <c r="BJ220" s="16" t="s">
        <v>81</v>
      </c>
      <c r="BK220" s="147">
        <f t="shared" si="8"/>
        <v>0</v>
      </c>
      <c r="BL220" s="16" t="s">
        <v>278</v>
      </c>
      <c r="BM220" s="146" t="s">
        <v>2098</v>
      </c>
    </row>
    <row r="221" spans="2:65" s="1" customFormat="1" ht="24" customHeight="1">
      <c r="B221" s="135"/>
      <c r="C221" s="169" t="s">
        <v>419</v>
      </c>
      <c r="D221" s="169" t="s">
        <v>381</v>
      </c>
      <c r="E221" s="170" t="s">
        <v>2099</v>
      </c>
      <c r="F221" s="171" t="s">
        <v>2273</v>
      </c>
      <c r="G221" s="172" t="s">
        <v>384</v>
      </c>
      <c r="H221" s="173">
        <v>2</v>
      </c>
      <c r="I221" s="174"/>
      <c r="J221" s="174"/>
      <c r="K221" s="171" t="s">
        <v>174</v>
      </c>
      <c r="L221" s="175"/>
      <c r="M221" s="176" t="s">
        <v>1</v>
      </c>
      <c r="N221" s="177" t="s">
        <v>35</v>
      </c>
      <c r="O221" s="144">
        <v>0</v>
      </c>
      <c r="P221" s="144">
        <f t="shared" si="0"/>
        <v>0</v>
      </c>
      <c r="Q221" s="144">
        <v>1.1000000000000001E-3</v>
      </c>
      <c r="R221" s="144">
        <f t="shared" si="1"/>
        <v>2.2000000000000001E-3</v>
      </c>
      <c r="S221" s="144">
        <v>0</v>
      </c>
      <c r="T221" s="144">
        <f t="shared" si="2"/>
        <v>0</v>
      </c>
      <c r="U221" s="145" t="s">
        <v>1</v>
      </c>
      <c r="AR221" s="146" t="s">
        <v>356</v>
      </c>
      <c r="AT221" s="146" t="s">
        <v>381</v>
      </c>
      <c r="AU221" s="146" t="s">
        <v>81</v>
      </c>
      <c r="AY221" s="16" t="s">
        <v>167</v>
      </c>
      <c r="BE221" s="147">
        <f t="shared" si="3"/>
        <v>0</v>
      </c>
      <c r="BF221" s="147">
        <f t="shared" si="4"/>
        <v>0</v>
      </c>
      <c r="BG221" s="147">
        <f t="shared" si="5"/>
        <v>0</v>
      </c>
      <c r="BH221" s="147">
        <f t="shared" si="6"/>
        <v>0</v>
      </c>
      <c r="BI221" s="147">
        <f t="shared" si="7"/>
        <v>0</v>
      </c>
      <c r="BJ221" s="16" t="s">
        <v>81</v>
      </c>
      <c r="BK221" s="147">
        <f t="shared" si="8"/>
        <v>0</v>
      </c>
      <c r="BL221" s="16" t="s">
        <v>278</v>
      </c>
      <c r="BM221" s="146" t="s">
        <v>2100</v>
      </c>
    </row>
    <row r="222" spans="2:65" s="1" customFormat="1" ht="16.5" customHeight="1">
      <c r="B222" s="135"/>
      <c r="C222" s="136" t="s">
        <v>425</v>
      </c>
      <c r="D222" s="136" t="s">
        <v>170</v>
      </c>
      <c r="E222" s="137" t="s">
        <v>2101</v>
      </c>
      <c r="F222" s="138" t="s">
        <v>2102</v>
      </c>
      <c r="G222" s="139" t="s">
        <v>384</v>
      </c>
      <c r="H222" s="140">
        <v>1</v>
      </c>
      <c r="I222" s="141"/>
      <c r="J222" s="141"/>
      <c r="K222" s="138" t="s">
        <v>174</v>
      </c>
      <c r="L222" s="28"/>
      <c r="M222" s="142" t="s">
        <v>1</v>
      </c>
      <c r="N222" s="143" t="s">
        <v>35</v>
      </c>
      <c r="O222" s="144">
        <v>0.23100000000000001</v>
      </c>
      <c r="P222" s="144">
        <f t="shared" si="0"/>
        <v>0.23100000000000001</v>
      </c>
      <c r="Q222" s="144">
        <v>0</v>
      </c>
      <c r="R222" s="144">
        <f t="shared" si="1"/>
        <v>0</v>
      </c>
      <c r="S222" s="144">
        <v>0</v>
      </c>
      <c r="T222" s="144">
        <f t="shared" si="2"/>
        <v>0</v>
      </c>
      <c r="U222" s="145" t="s">
        <v>1</v>
      </c>
      <c r="AR222" s="146" t="s">
        <v>278</v>
      </c>
      <c r="AT222" s="146" t="s">
        <v>170</v>
      </c>
      <c r="AU222" s="146" t="s">
        <v>81</v>
      </c>
      <c r="AY222" s="16" t="s">
        <v>167</v>
      </c>
      <c r="BE222" s="147">
        <f t="shared" si="3"/>
        <v>0</v>
      </c>
      <c r="BF222" s="147">
        <f t="shared" si="4"/>
        <v>0</v>
      </c>
      <c r="BG222" s="147">
        <f t="shared" si="5"/>
        <v>0</v>
      </c>
      <c r="BH222" s="147">
        <f t="shared" si="6"/>
        <v>0</v>
      </c>
      <c r="BI222" s="147">
        <f t="shared" si="7"/>
        <v>0</v>
      </c>
      <c r="BJ222" s="16" t="s">
        <v>81</v>
      </c>
      <c r="BK222" s="147">
        <f t="shared" si="8"/>
        <v>0</v>
      </c>
      <c r="BL222" s="16" t="s">
        <v>278</v>
      </c>
      <c r="BM222" s="146" t="s">
        <v>2103</v>
      </c>
    </row>
    <row r="223" spans="2:65" s="1" customFormat="1" ht="24" customHeight="1">
      <c r="B223" s="135"/>
      <c r="C223" s="169" t="s">
        <v>431</v>
      </c>
      <c r="D223" s="169" t="s">
        <v>381</v>
      </c>
      <c r="E223" s="170" t="s">
        <v>2104</v>
      </c>
      <c r="F223" s="171" t="s">
        <v>2105</v>
      </c>
      <c r="G223" s="172" t="s">
        <v>384</v>
      </c>
      <c r="H223" s="173">
        <v>1</v>
      </c>
      <c r="I223" s="174"/>
      <c r="J223" s="174"/>
      <c r="K223" s="171" t="s">
        <v>174</v>
      </c>
      <c r="L223" s="175"/>
      <c r="M223" s="176" t="s">
        <v>1</v>
      </c>
      <c r="N223" s="177" t="s">
        <v>35</v>
      </c>
      <c r="O223" s="144">
        <v>0</v>
      </c>
      <c r="P223" s="144">
        <f t="shared" si="0"/>
        <v>0</v>
      </c>
      <c r="Q223" s="144">
        <v>6.3000000000000003E-4</v>
      </c>
      <c r="R223" s="144">
        <f t="shared" si="1"/>
        <v>6.3000000000000003E-4</v>
      </c>
      <c r="S223" s="144">
        <v>0</v>
      </c>
      <c r="T223" s="144">
        <f t="shared" si="2"/>
        <v>0</v>
      </c>
      <c r="U223" s="145" t="s">
        <v>1</v>
      </c>
      <c r="AR223" s="146" t="s">
        <v>356</v>
      </c>
      <c r="AT223" s="146" t="s">
        <v>381</v>
      </c>
      <c r="AU223" s="146" t="s">
        <v>81</v>
      </c>
      <c r="AY223" s="16" t="s">
        <v>167</v>
      </c>
      <c r="BE223" s="147">
        <f t="shared" si="3"/>
        <v>0</v>
      </c>
      <c r="BF223" s="147">
        <f t="shared" si="4"/>
        <v>0</v>
      </c>
      <c r="BG223" s="147">
        <f t="shared" si="5"/>
        <v>0</v>
      </c>
      <c r="BH223" s="147">
        <f t="shared" si="6"/>
        <v>0</v>
      </c>
      <c r="BI223" s="147">
        <f t="shared" si="7"/>
        <v>0</v>
      </c>
      <c r="BJ223" s="16" t="s">
        <v>81</v>
      </c>
      <c r="BK223" s="147">
        <f t="shared" si="8"/>
        <v>0</v>
      </c>
      <c r="BL223" s="16" t="s">
        <v>278</v>
      </c>
      <c r="BM223" s="146" t="s">
        <v>2106</v>
      </c>
    </row>
    <row r="224" spans="2:65" s="1" customFormat="1" ht="24" customHeight="1">
      <c r="B224" s="135"/>
      <c r="C224" s="136" t="s">
        <v>437</v>
      </c>
      <c r="D224" s="136" t="s">
        <v>170</v>
      </c>
      <c r="E224" s="137" t="s">
        <v>2107</v>
      </c>
      <c r="F224" s="138" t="s">
        <v>2108</v>
      </c>
      <c r="G224" s="139" t="s">
        <v>384</v>
      </c>
      <c r="H224" s="140">
        <v>4</v>
      </c>
      <c r="I224" s="141"/>
      <c r="J224" s="141"/>
      <c r="K224" s="138" t="s">
        <v>174</v>
      </c>
      <c r="L224" s="28"/>
      <c r="M224" s="142" t="s">
        <v>1</v>
      </c>
      <c r="N224" s="143" t="s">
        <v>35</v>
      </c>
      <c r="O224" s="144">
        <v>0.42699999999999999</v>
      </c>
      <c r="P224" s="144">
        <f t="shared" si="0"/>
        <v>1.708</v>
      </c>
      <c r="Q224" s="144">
        <v>0</v>
      </c>
      <c r="R224" s="144">
        <f t="shared" si="1"/>
        <v>0</v>
      </c>
      <c r="S224" s="144">
        <v>0</v>
      </c>
      <c r="T224" s="144">
        <f t="shared" si="2"/>
        <v>0</v>
      </c>
      <c r="U224" s="145" t="s">
        <v>1</v>
      </c>
      <c r="AR224" s="146" t="s">
        <v>278</v>
      </c>
      <c r="AT224" s="146" t="s">
        <v>170</v>
      </c>
      <c r="AU224" s="146" t="s">
        <v>81</v>
      </c>
      <c r="AY224" s="16" t="s">
        <v>167</v>
      </c>
      <c r="BE224" s="147">
        <f t="shared" si="3"/>
        <v>0</v>
      </c>
      <c r="BF224" s="147">
        <f t="shared" si="4"/>
        <v>0</v>
      </c>
      <c r="BG224" s="147">
        <f t="shared" si="5"/>
        <v>0</v>
      </c>
      <c r="BH224" s="147">
        <f t="shared" si="6"/>
        <v>0</v>
      </c>
      <c r="BI224" s="147">
        <f t="shared" si="7"/>
        <v>0</v>
      </c>
      <c r="BJ224" s="16" t="s">
        <v>81</v>
      </c>
      <c r="BK224" s="147">
        <f t="shared" si="8"/>
        <v>0</v>
      </c>
      <c r="BL224" s="16" t="s">
        <v>278</v>
      </c>
      <c r="BM224" s="146" t="s">
        <v>2109</v>
      </c>
    </row>
    <row r="225" spans="2:65" s="1" customFormat="1" ht="24" customHeight="1">
      <c r="B225" s="135"/>
      <c r="C225" s="169" t="s">
        <v>441</v>
      </c>
      <c r="D225" s="169" t="s">
        <v>381</v>
      </c>
      <c r="E225" s="170" t="s">
        <v>2110</v>
      </c>
      <c r="F225" s="171" t="s">
        <v>2111</v>
      </c>
      <c r="G225" s="172" t="s">
        <v>384</v>
      </c>
      <c r="H225" s="173">
        <v>4</v>
      </c>
      <c r="I225" s="174"/>
      <c r="J225" s="174"/>
      <c r="K225" s="171" t="s">
        <v>1</v>
      </c>
      <c r="L225" s="175"/>
      <c r="M225" s="176" t="s">
        <v>1</v>
      </c>
      <c r="N225" s="177" t="s">
        <v>35</v>
      </c>
      <c r="O225" s="144">
        <v>0</v>
      </c>
      <c r="P225" s="144">
        <f t="shared" si="0"/>
        <v>0</v>
      </c>
      <c r="Q225" s="144">
        <v>4.8000000000000001E-4</v>
      </c>
      <c r="R225" s="144">
        <f t="shared" si="1"/>
        <v>1.92E-3</v>
      </c>
      <c r="S225" s="144">
        <v>0</v>
      </c>
      <c r="T225" s="144">
        <f t="shared" si="2"/>
        <v>0</v>
      </c>
      <c r="U225" s="145" t="s">
        <v>1</v>
      </c>
      <c r="AR225" s="146" t="s">
        <v>356</v>
      </c>
      <c r="AT225" s="146" t="s">
        <v>381</v>
      </c>
      <c r="AU225" s="146" t="s">
        <v>81</v>
      </c>
      <c r="AY225" s="16" t="s">
        <v>167</v>
      </c>
      <c r="BE225" s="147">
        <f t="shared" si="3"/>
        <v>0</v>
      </c>
      <c r="BF225" s="147">
        <f t="shared" si="4"/>
        <v>0</v>
      </c>
      <c r="BG225" s="147">
        <f t="shared" si="5"/>
        <v>0</v>
      </c>
      <c r="BH225" s="147">
        <f t="shared" si="6"/>
        <v>0</v>
      </c>
      <c r="BI225" s="147">
        <f t="shared" si="7"/>
        <v>0</v>
      </c>
      <c r="BJ225" s="16" t="s">
        <v>81</v>
      </c>
      <c r="BK225" s="147">
        <f t="shared" si="8"/>
        <v>0</v>
      </c>
      <c r="BL225" s="16" t="s">
        <v>278</v>
      </c>
      <c r="BM225" s="146" t="s">
        <v>2112</v>
      </c>
    </row>
    <row r="226" spans="2:65" s="1" customFormat="1" ht="16.5" customHeight="1">
      <c r="B226" s="135"/>
      <c r="C226" s="136" t="s">
        <v>446</v>
      </c>
      <c r="D226" s="136" t="s">
        <v>170</v>
      </c>
      <c r="E226" s="137" t="s">
        <v>2113</v>
      </c>
      <c r="F226" s="138" t="s">
        <v>2114</v>
      </c>
      <c r="G226" s="139" t="s">
        <v>384</v>
      </c>
      <c r="H226" s="140">
        <v>10</v>
      </c>
      <c r="I226" s="141"/>
      <c r="J226" s="141"/>
      <c r="K226" s="138" t="s">
        <v>174</v>
      </c>
      <c r="L226" s="28"/>
      <c r="M226" s="142" t="s">
        <v>1</v>
      </c>
      <c r="N226" s="143" t="s">
        <v>35</v>
      </c>
      <c r="O226" s="144">
        <v>0.17299999999999999</v>
      </c>
      <c r="P226" s="144">
        <f t="shared" si="0"/>
        <v>1.73</v>
      </c>
      <c r="Q226" s="144">
        <v>0</v>
      </c>
      <c r="R226" s="144">
        <f t="shared" si="1"/>
        <v>0</v>
      </c>
      <c r="S226" s="144">
        <v>0</v>
      </c>
      <c r="T226" s="144">
        <f t="shared" si="2"/>
        <v>0</v>
      </c>
      <c r="U226" s="145" t="s">
        <v>1</v>
      </c>
      <c r="AR226" s="146" t="s">
        <v>278</v>
      </c>
      <c r="AT226" s="146" t="s">
        <v>170</v>
      </c>
      <c r="AU226" s="146" t="s">
        <v>81</v>
      </c>
      <c r="AY226" s="16" t="s">
        <v>167</v>
      </c>
      <c r="BE226" s="147">
        <f t="shared" si="3"/>
        <v>0</v>
      </c>
      <c r="BF226" s="147">
        <f t="shared" si="4"/>
        <v>0</v>
      </c>
      <c r="BG226" s="147">
        <f t="shared" si="5"/>
        <v>0</v>
      </c>
      <c r="BH226" s="147">
        <f t="shared" si="6"/>
        <v>0</v>
      </c>
      <c r="BI226" s="147">
        <f t="shared" si="7"/>
        <v>0</v>
      </c>
      <c r="BJ226" s="16" t="s">
        <v>81</v>
      </c>
      <c r="BK226" s="147">
        <f t="shared" si="8"/>
        <v>0</v>
      </c>
      <c r="BL226" s="16" t="s">
        <v>278</v>
      </c>
      <c r="BM226" s="146" t="s">
        <v>2115</v>
      </c>
    </row>
    <row r="227" spans="2:65" s="13" customFormat="1">
      <c r="B227" s="155"/>
      <c r="D227" s="149" t="s">
        <v>176</v>
      </c>
      <c r="E227" s="156" t="s">
        <v>1</v>
      </c>
      <c r="F227" s="157" t="s">
        <v>2116</v>
      </c>
      <c r="H227" s="158">
        <v>10</v>
      </c>
      <c r="L227" s="155"/>
      <c r="M227" s="159"/>
      <c r="N227" s="160"/>
      <c r="O227" s="160"/>
      <c r="P227" s="160"/>
      <c r="Q227" s="160"/>
      <c r="R227" s="160"/>
      <c r="S227" s="160"/>
      <c r="T227" s="160"/>
      <c r="U227" s="161"/>
      <c r="AT227" s="156" t="s">
        <v>176</v>
      </c>
      <c r="AU227" s="156" t="s">
        <v>81</v>
      </c>
      <c r="AV227" s="13" t="s">
        <v>81</v>
      </c>
      <c r="AW227" s="13" t="s">
        <v>26</v>
      </c>
      <c r="AX227" s="13" t="s">
        <v>76</v>
      </c>
      <c r="AY227" s="156" t="s">
        <v>167</v>
      </c>
    </row>
    <row r="228" spans="2:65" s="1" customFormat="1" ht="16.5" customHeight="1">
      <c r="B228" s="135"/>
      <c r="C228" s="169" t="s">
        <v>450</v>
      </c>
      <c r="D228" s="169" t="s">
        <v>381</v>
      </c>
      <c r="E228" s="170" t="s">
        <v>2117</v>
      </c>
      <c r="F228" s="171" t="s">
        <v>2118</v>
      </c>
      <c r="G228" s="172" t="s">
        <v>384</v>
      </c>
      <c r="H228" s="173">
        <v>2</v>
      </c>
      <c r="I228" s="174"/>
      <c r="J228" s="174"/>
      <c r="K228" s="171" t="s">
        <v>1</v>
      </c>
      <c r="L228" s="175"/>
      <c r="M228" s="176" t="s">
        <v>1</v>
      </c>
      <c r="N228" s="177" t="s">
        <v>35</v>
      </c>
      <c r="O228" s="144">
        <v>0</v>
      </c>
      <c r="P228" s="144">
        <f>O228*H228</f>
        <v>0</v>
      </c>
      <c r="Q228" s="144">
        <v>0</v>
      </c>
      <c r="R228" s="144">
        <f>Q228*H228</f>
        <v>0</v>
      </c>
      <c r="S228" s="144">
        <v>0</v>
      </c>
      <c r="T228" s="144">
        <f>S228*H228</f>
        <v>0</v>
      </c>
      <c r="U228" s="145" t="s">
        <v>1</v>
      </c>
      <c r="AR228" s="146" t="s">
        <v>356</v>
      </c>
      <c r="AT228" s="146" t="s">
        <v>381</v>
      </c>
      <c r="AU228" s="146" t="s">
        <v>81</v>
      </c>
      <c r="AY228" s="16" t="s">
        <v>167</v>
      </c>
      <c r="BE228" s="147">
        <f>IF(N228="základná",J228,0)</f>
        <v>0</v>
      </c>
      <c r="BF228" s="147">
        <f>IF(N228="znížená",J228,0)</f>
        <v>0</v>
      </c>
      <c r="BG228" s="147">
        <f>IF(N228="zákl. prenesená",J228,0)</f>
        <v>0</v>
      </c>
      <c r="BH228" s="147">
        <f>IF(N228="zníž. prenesená",J228,0)</f>
        <v>0</v>
      </c>
      <c r="BI228" s="147">
        <f>IF(N228="nulová",J228,0)</f>
        <v>0</v>
      </c>
      <c r="BJ228" s="16" t="s">
        <v>81</v>
      </c>
      <c r="BK228" s="147">
        <f>ROUND(I228*H228,2)</f>
        <v>0</v>
      </c>
      <c r="BL228" s="16" t="s">
        <v>278</v>
      </c>
      <c r="BM228" s="146" t="s">
        <v>2119</v>
      </c>
    </row>
    <row r="229" spans="2:65" s="1" customFormat="1" ht="16.5" customHeight="1">
      <c r="B229" s="135"/>
      <c r="C229" s="169" t="s">
        <v>185</v>
      </c>
      <c r="D229" s="169" t="s">
        <v>381</v>
      </c>
      <c r="E229" s="170" t="s">
        <v>2120</v>
      </c>
      <c r="F229" s="171" t="s">
        <v>2121</v>
      </c>
      <c r="G229" s="172" t="s">
        <v>384</v>
      </c>
      <c r="H229" s="173">
        <v>1</v>
      </c>
      <c r="I229" s="174"/>
      <c r="J229" s="174"/>
      <c r="K229" s="171" t="s">
        <v>1</v>
      </c>
      <c r="L229" s="175"/>
      <c r="M229" s="176" t="s">
        <v>1</v>
      </c>
      <c r="N229" s="177" t="s">
        <v>35</v>
      </c>
      <c r="O229" s="144">
        <v>0</v>
      </c>
      <c r="P229" s="144">
        <f>O229*H229</f>
        <v>0</v>
      </c>
      <c r="Q229" s="144">
        <v>0</v>
      </c>
      <c r="R229" s="144">
        <f>Q229*H229</f>
        <v>0</v>
      </c>
      <c r="S229" s="144">
        <v>0</v>
      </c>
      <c r="T229" s="144">
        <f>S229*H229</f>
        <v>0</v>
      </c>
      <c r="U229" s="145" t="s">
        <v>1</v>
      </c>
      <c r="AR229" s="146" t="s">
        <v>356</v>
      </c>
      <c r="AT229" s="146" t="s">
        <v>381</v>
      </c>
      <c r="AU229" s="146" t="s">
        <v>81</v>
      </c>
      <c r="AY229" s="16" t="s">
        <v>167</v>
      </c>
      <c r="BE229" s="147">
        <f>IF(N229="základná",J229,0)</f>
        <v>0</v>
      </c>
      <c r="BF229" s="147">
        <f>IF(N229="znížená",J229,0)</f>
        <v>0</v>
      </c>
      <c r="BG229" s="147">
        <f>IF(N229="zákl. prenesená",J229,0)</f>
        <v>0</v>
      </c>
      <c r="BH229" s="147">
        <f>IF(N229="zníž. prenesená",J229,0)</f>
        <v>0</v>
      </c>
      <c r="BI229" s="147">
        <f>IF(N229="nulová",J229,0)</f>
        <v>0</v>
      </c>
      <c r="BJ229" s="16" t="s">
        <v>81</v>
      </c>
      <c r="BK229" s="147">
        <f>ROUND(I229*H229,2)</f>
        <v>0</v>
      </c>
      <c r="BL229" s="16" t="s">
        <v>278</v>
      </c>
      <c r="BM229" s="146" t="s">
        <v>2122</v>
      </c>
    </row>
    <row r="230" spans="2:65" s="1" customFormat="1" ht="16.5" customHeight="1">
      <c r="B230" s="135"/>
      <c r="C230" s="169" t="s">
        <v>189</v>
      </c>
      <c r="D230" s="169" t="s">
        <v>381</v>
      </c>
      <c r="E230" s="170" t="s">
        <v>2123</v>
      </c>
      <c r="F230" s="171" t="s">
        <v>2124</v>
      </c>
      <c r="G230" s="172" t="s">
        <v>384</v>
      </c>
      <c r="H230" s="173">
        <v>7</v>
      </c>
      <c r="I230" s="174"/>
      <c r="J230" s="174"/>
      <c r="K230" s="171" t="s">
        <v>1</v>
      </c>
      <c r="L230" s="175"/>
      <c r="M230" s="176" t="s">
        <v>1</v>
      </c>
      <c r="N230" s="177" t="s">
        <v>35</v>
      </c>
      <c r="O230" s="144">
        <v>0</v>
      </c>
      <c r="P230" s="144">
        <f>O230*H230</f>
        <v>0</v>
      </c>
      <c r="Q230" s="144">
        <v>0</v>
      </c>
      <c r="R230" s="144">
        <f>Q230*H230</f>
        <v>0</v>
      </c>
      <c r="S230" s="144">
        <v>0</v>
      </c>
      <c r="T230" s="144">
        <f>S230*H230</f>
        <v>0</v>
      </c>
      <c r="U230" s="145" t="s">
        <v>1</v>
      </c>
      <c r="AR230" s="146" t="s">
        <v>356</v>
      </c>
      <c r="AT230" s="146" t="s">
        <v>381</v>
      </c>
      <c r="AU230" s="146" t="s">
        <v>81</v>
      </c>
      <c r="AY230" s="16" t="s">
        <v>167</v>
      </c>
      <c r="BE230" s="147">
        <f>IF(N230="základná",J230,0)</f>
        <v>0</v>
      </c>
      <c r="BF230" s="147">
        <f>IF(N230="znížená",J230,0)</f>
        <v>0</v>
      </c>
      <c r="BG230" s="147">
        <f>IF(N230="zákl. prenesená",J230,0)</f>
        <v>0</v>
      </c>
      <c r="BH230" s="147">
        <f>IF(N230="zníž. prenesená",J230,0)</f>
        <v>0</v>
      </c>
      <c r="BI230" s="147">
        <f>IF(N230="nulová",J230,0)</f>
        <v>0</v>
      </c>
      <c r="BJ230" s="16" t="s">
        <v>81</v>
      </c>
      <c r="BK230" s="147">
        <f>ROUND(I230*H230,2)</f>
        <v>0</v>
      </c>
      <c r="BL230" s="16" t="s">
        <v>278</v>
      </c>
      <c r="BM230" s="146" t="s">
        <v>2125</v>
      </c>
    </row>
    <row r="231" spans="2:65" s="13" customFormat="1">
      <c r="B231" s="155"/>
      <c r="D231" s="149" t="s">
        <v>176</v>
      </c>
      <c r="E231" s="156" t="s">
        <v>1</v>
      </c>
      <c r="F231" s="157" t="s">
        <v>2126</v>
      </c>
      <c r="H231" s="158">
        <v>7</v>
      </c>
      <c r="L231" s="155"/>
      <c r="M231" s="159"/>
      <c r="N231" s="160"/>
      <c r="O231" s="160"/>
      <c r="P231" s="160"/>
      <c r="Q231" s="160"/>
      <c r="R231" s="160"/>
      <c r="S231" s="160"/>
      <c r="T231" s="160"/>
      <c r="U231" s="161"/>
      <c r="AT231" s="156" t="s">
        <v>176</v>
      </c>
      <c r="AU231" s="156" t="s">
        <v>81</v>
      </c>
      <c r="AV231" s="13" t="s">
        <v>81</v>
      </c>
      <c r="AW231" s="13" t="s">
        <v>26</v>
      </c>
      <c r="AX231" s="13" t="s">
        <v>76</v>
      </c>
      <c r="AY231" s="156" t="s">
        <v>167</v>
      </c>
    </row>
    <row r="232" spans="2:65" s="1" customFormat="1" ht="24" customHeight="1">
      <c r="B232" s="135"/>
      <c r="C232" s="136" t="s">
        <v>631</v>
      </c>
      <c r="D232" s="136" t="s">
        <v>170</v>
      </c>
      <c r="E232" s="137" t="s">
        <v>615</v>
      </c>
      <c r="F232" s="138" t="s">
        <v>616</v>
      </c>
      <c r="G232" s="139" t="s">
        <v>395</v>
      </c>
      <c r="H232" s="140">
        <v>3.18</v>
      </c>
      <c r="I232" s="141"/>
      <c r="J232" s="141"/>
      <c r="K232" s="138" t="s">
        <v>174</v>
      </c>
      <c r="L232" s="28"/>
      <c r="M232" s="142" t="s">
        <v>1</v>
      </c>
      <c r="N232" s="143" t="s">
        <v>35</v>
      </c>
      <c r="O232" s="144">
        <v>0</v>
      </c>
      <c r="P232" s="144">
        <f>O232*H232</f>
        <v>0</v>
      </c>
      <c r="Q232" s="144">
        <v>0</v>
      </c>
      <c r="R232" s="144">
        <f>Q232*H232</f>
        <v>0</v>
      </c>
      <c r="S232" s="144">
        <v>0</v>
      </c>
      <c r="T232" s="144">
        <f>S232*H232</f>
        <v>0</v>
      </c>
      <c r="U232" s="145" t="s">
        <v>1</v>
      </c>
      <c r="AR232" s="146" t="s">
        <v>278</v>
      </c>
      <c r="AT232" s="146" t="s">
        <v>170</v>
      </c>
      <c r="AU232" s="146" t="s">
        <v>81</v>
      </c>
      <c r="AY232" s="16" t="s">
        <v>167</v>
      </c>
      <c r="BE232" s="147">
        <f>IF(N232="základná",J232,0)</f>
        <v>0</v>
      </c>
      <c r="BF232" s="147">
        <f>IF(N232="znížená",J232,0)</f>
        <v>0</v>
      </c>
      <c r="BG232" s="147">
        <f>IF(N232="zákl. prenesená",J232,0)</f>
        <v>0</v>
      </c>
      <c r="BH232" s="147">
        <f>IF(N232="zníž. prenesená",J232,0)</f>
        <v>0</v>
      </c>
      <c r="BI232" s="147">
        <f>IF(N232="nulová",J232,0)</f>
        <v>0</v>
      </c>
      <c r="BJ232" s="16" t="s">
        <v>81</v>
      </c>
      <c r="BK232" s="147">
        <f>ROUND(I232*H232,2)</f>
        <v>0</v>
      </c>
      <c r="BL232" s="16" t="s">
        <v>278</v>
      </c>
      <c r="BM232" s="146" t="s">
        <v>2127</v>
      </c>
    </row>
    <row r="233" spans="2:65" s="11" customFormat="1" ht="22.9" customHeight="1">
      <c r="B233" s="123"/>
      <c r="D233" s="124" t="s">
        <v>68</v>
      </c>
      <c r="E233" s="133" t="s">
        <v>2128</v>
      </c>
      <c r="F233" s="133" t="s">
        <v>2129</v>
      </c>
      <c r="J233" s="134"/>
      <c r="L233" s="123"/>
      <c r="M233" s="127"/>
      <c r="N233" s="128"/>
      <c r="O233" s="128"/>
      <c r="P233" s="129">
        <f>SUM(P234:P239)</f>
        <v>7.1243259999999999</v>
      </c>
      <c r="Q233" s="128"/>
      <c r="R233" s="129">
        <f>SUM(R234:R239)</f>
        <v>0.15005422000000002</v>
      </c>
      <c r="S233" s="128"/>
      <c r="T233" s="129">
        <f>SUM(T234:T239)</f>
        <v>0</v>
      </c>
      <c r="U233" s="130"/>
      <c r="AR233" s="124" t="s">
        <v>81</v>
      </c>
      <c r="AT233" s="131" t="s">
        <v>68</v>
      </c>
      <c r="AU233" s="131" t="s">
        <v>76</v>
      </c>
      <c r="AY233" s="124" t="s">
        <v>167</v>
      </c>
      <c r="BK233" s="132">
        <f>SUM(BK234:BK239)</f>
        <v>0</v>
      </c>
    </row>
    <row r="234" spans="2:65" s="1" customFormat="1" ht="24" customHeight="1">
      <c r="B234" s="135"/>
      <c r="C234" s="136" t="s">
        <v>838</v>
      </c>
      <c r="D234" s="136" t="s">
        <v>170</v>
      </c>
      <c r="E234" s="137" t="s">
        <v>2130</v>
      </c>
      <c r="F234" s="138" t="s">
        <v>2131</v>
      </c>
      <c r="G234" s="139" t="s">
        <v>173</v>
      </c>
      <c r="H234" s="140">
        <v>9.7460000000000004</v>
      </c>
      <c r="I234" s="141"/>
      <c r="J234" s="141"/>
      <c r="K234" s="138" t="s">
        <v>174</v>
      </c>
      <c r="L234" s="28"/>
      <c r="M234" s="142" t="s">
        <v>1</v>
      </c>
      <c r="N234" s="143" t="s">
        <v>35</v>
      </c>
      <c r="O234" s="144">
        <v>0.73099999999999998</v>
      </c>
      <c r="P234" s="144">
        <f>O234*H234</f>
        <v>7.1243259999999999</v>
      </c>
      <c r="Q234" s="144">
        <v>3.8500000000000001E-3</v>
      </c>
      <c r="R234" s="144">
        <f>Q234*H234</f>
        <v>3.7522100000000003E-2</v>
      </c>
      <c r="S234" s="144">
        <v>0</v>
      </c>
      <c r="T234" s="144">
        <f>S234*H234</f>
        <v>0</v>
      </c>
      <c r="U234" s="145" t="s">
        <v>1</v>
      </c>
      <c r="AR234" s="146" t="s">
        <v>278</v>
      </c>
      <c r="AT234" s="146" t="s">
        <v>170</v>
      </c>
      <c r="AU234" s="146" t="s">
        <v>81</v>
      </c>
      <c r="AY234" s="16" t="s">
        <v>167</v>
      </c>
      <c r="BE234" s="147">
        <f>IF(N234="základná",J234,0)</f>
        <v>0</v>
      </c>
      <c r="BF234" s="147">
        <f>IF(N234="znížená",J234,0)</f>
        <v>0</v>
      </c>
      <c r="BG234" s="147">
        <f>IF(N234="zákl. prenesená",J234,0)</f>
        <v>0</v>
      </c>
      <c r="BH234" s="147">
        <f>IF(N234="zníž. prenesená",J234,0)</f>
        <v>0</v>
      </c>
      <c r="BI234" s="147">
        <f>IF(N234="nulová",J234,0)</f>
        <v>0</v>
      </c>
      <c r="BJ234" s="16" t="s">
        <v>81</v>
      </c>
      <c r="BK234" s="147">
        <f>ROUND(I234*H234,2)</f>
        <v>0</v>
      </c>
      <c r="BL234" s="16" t="s">
        <v>278</v>
      </c>
      <c r="BM234" s="146" t="s">
        <v>2132</v>
      </c>
    </row>
    <row r="235" spans="2:65" s="12" customFormat="1">
      <c r="B235" s="148"/>
      <c r="D235" s="149" t="s">
        <v>176</v>
      </c>
      <c r="E235" s="150" t="s">
        <v>1</v>
      </c>
      <c r="F235" s="151" t="s">
        <v>2133</v>
      </c>
      <c r="H235" s="150" t="s">
        <v>1</v>
      </c>
      <c r="L235" s="148"/>
      <c r="M235" s="152"/>
      <c r="N235" s="153"/>
      <c r="O235" s="153"/>
      <c r="P235" s="153"/>
      <c r="Q235" s="153"/>
      <c r="R235" s="153"/>
      <c r="S235" s="153"/>
      <c r="T235" s="153"/>
      <c r="U235" s="154"/>
      <c r="AT235" s="150" t="s">
        <v>176</v>
      </c>
      <c r="AU235" s="150" t="s">
        <v>81</v>
      </c>
      <c r="AV235" s="12" t="s">
        <v>76</v>
      </c>
      <c r="AW235" s="12" t="s">
        <v>26</v>
      </c>
      <c r="AX235" s="12" t="s">
        <v>69</v>
      </c>
      <c r="AY235" s="150" t="s">
        <v>167</v>
      </c>
    </row>
    <row r="236" spans="2:65" s="13" customFormat="1">
      <c r="B236" s="155"/>
      <c r="D236" s="149" t="s">
        <v>176</v>
      </c>
      <c r="E236" s="156" t="s">
        <v>1</v>
      </c>
      <c r="F236" s="157" t="s">
        <v>2134</v>
      </c>
      <c r="H236" s="158">
        <v>9.7460000000000004</v>
      </c>
      <c r="L236" s="155"/>
      <c r="M236" s="159"/>
      <c r="N236" s="160"/>
      <c r="O236" s="160"/>
      <c r="P236" s="160"/>
      <c r="Q236" s="160"/>
      <c r="R236" s="160"/>
      <c r="S236" s="160"/>
      <c r="T236" s="160"/>
      <c r="U236" s="161"/>
      <c r="AT236" s="156" t="s">
        <v>176</v>
      </c>
      <c r="AU236" s="156" t="s">
        <v>81</v>
      </c>
      <c r="AV236" s="13" t="s">
        <v>81</v>
      </c>
      <c r="AW236" s="13" t="s">
        <v>26</v>
      </c>
      <c r="AX236" s="13" t="s">
        <v>76</v>
      </c>
      <c r="AY236" s="156" t="s">
        <v>167</v>
      </c>
    </row>
    <row r="237" spans="2:65" s="1" customFormat="1" ht="16.5" customHeight="1">
      <c r="B237" s="135"/>
      <c r="C237" s="169" t="s">
        <v>843</v>
      </c>
      <c r="D237" s="169" t="s">
        <v>381</v>
      </c>
      <c r="E237" s="170" t="s">
        <v>2135</v>
      </c>
      <c r="F237" s="171" t="s">
        <v>2274</v>
      </c>
      <c r="G237" s="172" t="s">
        <v>173</v>
      </c>
      <c r="H237" s="173">
        <v>9.9410000000000007</v>
      </c>
      <c r="I237" s="174"/>
      <c r="J237" s="174"/>
      <c r="K237" s="171" t="s">
        <v>174</v>
      </c>
      <c r="L237" s="175"/>
      <c r="M237" s="176" t="s">
        <v>1</v>
      </c>
      <c r="N237" s="177" t="s">
        <v>35</v>
      </c>
      <c r="O237" s="144">
        <v>0</v>
      </c>
      <c r="P237" s="144">
        <f>O237*H237</f>
        <v>0</v>
      </c>
      <c r="Q237" s="144">
        <v>1.132E-2</v>
      </c>
      <c r="R237" s="144">
        <f>Q237*H237</f>
        <v>0.11253212000000001</v>
      </c>
      <c r="S237" s="144">
        <v>0</v>
      </c>
      <c r="T237" s="144">
        <f>S237*H237</f>
        <v>0</v>
      </c>
      <c r="U237" s="145" t="s">
        <v>1</v>
      </c>
      <c r="AR237" s="146" t="s">
        <v>356</v>
      </c>
      <c r="AT237" s="146" t="s">
        <v>381</v>
      </c>
      <c r="AU237" s="146" t="s">
        <v>81</v>
      </c>
      <c r="AY237" s="16" t="s">
        <v>167</v>
      </c>
      <c r="BE237" s="147">
        <f>IF(N237="základná",J237,0)</f>
        <v>0</v>
      </c>
      <c r="BF237" s="147">
        <f>IF(N237="znížená",J237,0)</f>
        <v>0</v>
      </c>
      <c r="BG237" s="147">
        <f>IF(N237="zákl. prenesená",J237,0)</f>
        <v>0</v>
      </c>
      <c r="BH237" s="147">
        <f>IF(N237="zníž. prenesená",J237,0)</f>
        <v>0</v>
      </c>
      <c r="BI237" s="147">
        <f>IF(N237="nulová",J237,0)</f>
        <v>0</v>
      </c>
      <c r="BJ237" s="16" t="s">
        <v>81</v>
      </c>
      <c r="BK237" s="147">
        <f>ROUND(I237*H237,2)</f>
        <v>0</v>
      </c>
      <c r="BL237" s="16" t="s">
        <v>278</v>
      </c>
      <c r="BM237" s="146" t="s">
        <v>2136</v>
      </c>
    </row>
    <row r="238" spans="2:65" s="13" customFormat="1">
      <c r="B238" s="155"/>
      <c r="D238" s="149" t="s">
        <v>176</v>
      </c>
      <c r="F238" s="157" t="s">
        <v>2137</v>
      </c>
      <c r="H238" s="158">
        <v>9.9410000000000007</v>
      </c>
      <c r="L238" s="155"/>
      <c r="M238" s="159"/>
      <c r="N238" s="160"/>
      <c r="O238" s="160"/>
      <c r="P238" s="160"/>
      <c r="Q238" s="160"/>
      <c r="R238" s="160"/>
      <c r="S238" s="160"/>
      <c r="T238" s="160"/>
      <c r="U238" s="161"/>
      <c r="AT238" s="156" t="s">
        <v>176</v>
      </c>
      <c r="AU238" s="156" t="s">
        <v>81</v>
      </c>
      <c r="AV238" s="13" t="s">
        <v>81</v>
      </c>
      <c r="AW238" s="13" t="s">
        <v>3</v>
      </c>
      <c r="AX238" s="13" t="s">
        <v>76</v>
      </c>
      <c r="AY238" s="156" t="s">
        <v>167</v>
      </c>
    </row>
    <row r="239" spans="2:65" s="1" customFormat="1" ht="24" customHeight="1">
      <c r="B239" s="135"/>
      <c r="C239" s="136" t="s">
        <v>847</v>
      </c>
      <c r="D239" s="136" t="s">
        <v>170</v>
      </c>
      <c r="E239" s="137" t="s">
        <v>2138</v>
      </c>
      <c r="F239" s="138" t="s">
        <v>2139</v>
      </c>
      <c r="G239" s="139" t="s">
        <v>395</v>
      </c>
      <c r="H239" s="140">
        <v>2.6179999999999999</v>
      </c>
      <c r="I239" s="141"/>
      <c r="J239" s="141"/>
      <c r="K239" s="138" t="s">
        <v>174</v>
      </c>
      <c r="L239" s="28"/>
      <c r="M239" s="142" t="s">
        <v>1</v>
      </c>
      <c r="N239" s="143" t="s">
        <v>35</v>
      </c>
      <c r="O239" s="144">
        <v>0</v>
      </c>
      <c r="P239" s="144">
        <f>O239*H239</f>
        <v>0</v>
      </c>
      <c r="Q239" s="144">
        <v>0</v>
      </c>
      <c r="R239" s="144">
        <f>Q239*H239</f>
        <v>0</v>
      </c>
      <c r="S239" s="144">
        <v>0</v>
      </c>
      <c r="T239" s="144">
        <f>S239*H239</f>
        <v>0</v>
      </c>
      <c r="U239" s="145" t="s">
        <v>1</v>
      </c>
      <c r="AR239" s="146" t="s">
        <v>278</v>
      </c>
      <c r="AT239" s="146" t="s">
        <v>170</v>
      </c>
      <c r="AU239" s="146" t="s">
        <v>81</v>
      </c>
      <c r="AY239" s="16" t="s">
        <v>167</v>
      </c>
      <c r="BE239" s="147">
        <f>IF(N239="základná",J239,0)</f>
        <v>0</v>
      </c>
      <c r="BF239" s="147">
        <f>IF(N239="znížená",J239,0)</f>
        <v>0</v>
      </c>
      <c r="BG239" s="147">
        <f>IF(N239="zákl. prenesená",J239,0)</f>
        <v>0</v>
      </c>
      <c r="BH239" s="147">
        <f>IF(N239="zníž. prenesená",J239,0)</f>
        <v>0</v>
      </c>
      <c r="BI239" s="147">
        <f>IF(N239="nulová",J239,0)</f>
        <v>0</v>
      </c>
      <c r="BJ239" s="16" t="s">
        <v>81</v>
      </c>
      <c r="BK239" s="147">
        <f>ROUND(I239*H239,2)</f>
        <v>0</v>
      </c>
      <c r="BL239" s="16" t="s">
        <v>278</v>
      </c>
      <c r="BM239" s="146" t="s">
        <v>2140</v>
      </c>
    </row>
    <row r="240" spans="2:65" s="11" customFormat="1" ht="22.9" customHeight="1">
      <c r="B240" s="123"/>
      <c r="D240" s="124" t="s">
        <v>68</v>
      </c>
      <c r="E240" s="133" t="s">
        <v>1465</v>
      </c>
      <c r="F240" s="133" t="s">
        <v>1466</v>
      </c>
      <c r="J240" s="134"/>
      <c r="L240" s="123"/>
      <c r="M240" s="127"/>
      <c r="N240" s="128"/>
      <c r="O240" s="128"/>
      <c r="P240" s="129">
        <f>SUM(P241:P246)</f>
        <v>48.340071000000002</v>
      </c>
      <c r="Q240" s="128"/>
      <c r="R240" s="129">
        <f>SUM(R241:R246)</f>
        <v>0.59281964999999992</v>
      </c>
      <c r="S240" s="128"/>
      <c r="T240" s="129">
        <f>SUM(T241:T246)</f>
        <v>0</v>
      </c>
      <c r="U240" s="130"/>
      <c r="AR240" s="124" t="s">
        <v>81</v>
      </c>
      <c r="AT240" s="131" t="s">
        <v>68</v>
      </c>
      <c r="AU240" s="131" t="s">
        <v>76</v>
      </c>
      <c r="AY240" s="124" t="s">
        <v>167</v>
      </c>
      <c r="BK240" s="132">
        <f>SUM(BK241:BK246)</f>
        <v>0</v>
      </c>
    </row>
    <row r="241" spans="2:65" s="1" customFormat="1" ht="24" customHeight="1">
      <c r="B241" s="135"/>
      <c r="C241" s="136" t="s">
        <v>853</v>
      </c>
      <c r="D241" s="136" t="s">
        <v>170</v>
      </c>
      <c r="E241" s="137" t="s">
        <v>2141</v>
      </c>
      <c r="F241" s="138" t="s">
        <v>2142</v>
      </c>
      <c r="G241" s="139" t="s">
        <v>173</v>
      </c>
      <c r="H241" s="140">
        <v>42.741</v>
      </c>
      <c r="I241" s="141"/>
      <c r="J241" s="141"/>
      <c r="K241" s="138" t="s">
        <v>174</v>
      </c>
      <c r="L241" s="28"/>
      <c r="M241" s="142" t="s">
        <v>1</v>
      </c>
      <c r="N241" s="143" t="s">
        <v>35</v>
      </c>
      <c r="O241" s="144">
        <v>1.131</v>
      </c>
      <c r="P241" s="144">
        <f>O241*H241</f>
        <v>48.340071000000002</v>
      </c>
      <c r="Q241" s="144">
        <v>2.65E-3</v>
      </c>
      <c r="R241" s="144">
        <f>Q241*H241</f>
        <v>0.11326364999999999</v>
      </c>
      <c r="S241" s="144">
        <v>0</v>
      </c>
      <c r="T241" s="144">
        <f>S241*H241</f>
        <v>0</v>
      </c>
      <c r="U241" s="145" t="s">
        <v>1</v>
      </c>
      <c r="AR241" s="146" t="s">
        <v>278</v>
      </c>
      <c r="AT241" s="146" t="s">
        <v>170</v>
      </c>
      <c r="AU241" s="146" t="s">
        <v>81</v>
      </c>
      <c r="AY241" s="16" t="s">
        <v>167</v>
      </c>
      <c r="BE241" s="147">
        <f>IF(N241="základná",J241,0)</f>
        <v>0</v>
      </c>
      <c r="BF241" s="147">
        <f>IF(N241="znížená",J241,0)</f>
        <v>0</v>
      </c>
      <c r="BG241" s="147">
        <f>IF(N241="zákl. prenesená",J241,0)</f>
        <v>0</v>
      </c>
      <c r="BH241" s="147">
        <f>IF(N241="zníž. prenesená",J241,0)</f>
        <v>0</v>
      </c>
      <c r="BI241" s="147">
        <f>IF(N241="nulová",J241,0)</f>
        <v>0</v>
      </c>
      <c r="BJ241" s="16" t="s">
        <v>81</v>
      </c>
      <c r="BK241" s="147">
        <f>ROUND(I241*H241,2)</f>
        <v>0</v>
      </c>
      <c r="BL241" s="16" t="s">
        <v>278</v>
      </c>
      <c r="BM241" s="146" t="s">
        <v>2143</v>
      </c>
    </row>
    <row r="242" spans="2:65" s="12" customFormat="1">
      <c r="B242" s="148"/>
      <c r="D242" s="149" t="s">
        <v>176</v>
      </c>
      <c r="E242" s="150" t="s">
        <v>1</v>
      </c>
      <c r="F242" s="151" t="s">
        <v>2144</v>
      </c>
      <c r="H242" s="150" t="s">
        <v>1</v>
      </c>
      <c r="L242" s="148"/>
      <c r="M242" s="152"/>
      <c r="N242" s="153"/>
      <c r="O242" s="153"/>
      <c r="P242" s="153"/>
      <c r="Q242" s="153"/>
      <c r="R242" s="153"/>
      <c r="S242" s="153"/>
      <c r="T242" s="153"/>
      <c r="U242" s="154"/>
      <c r="AT242" s="150" t="s">
        <v>176</v>
      </c>
      <c r="AU242" s="150" t="s">
        <v>81</v>
      </c>
      <c r="AV242" s="12" t="s">
        <v>76</v>
      </c>
      <c r="AW242" s="12" t="s">
        <v>26</v>
      </c>
      <c r="AX242" s="12" t="s">
        <v>69</v>
      </c>
      <c r="AY242" s="150" t="s">
        <v>167</v>
      </c>
    </row>
    <row r="243" spans="2:65" s="13" customFormat="1" ht="22.5">
      <c r="B243" s="155"/>
      <c r="D243" s="149" t="s">
        <v>176</v>
      </c>
      <c r="E243" s="156" t="s">
        <v>1</v>
      </c>
      <c r="F243" s="157" t="s">
        <v>2145</v>
      </c>
      <c r="H243" s="158">
        <v>42.741</v>
      </c>
      <c r="L243" s="155"/>
      <c r="M243" s="159"/>
      <c r="N243" s="160"/>
      <c r="O243" s="160"/>
      <c r="P243" s="160"/>
      <c r="Q243" s="160"/>
      <c r="R243" s="160"/>
      <c r="S243" s="160"/>
      <c r="T243" s="160"/>
      <c r="U243" s="161"/>
      <c r="AT243" s="156" t="s">
        <v>176</v>
      </c>
      <c r="AU243" s="156" t="s">
        <v>81</v>
      </c>
      <c r="AV243" s="13" t="s">
        <v>81</v>
      </c>
      <c r="AW243" s="13" t="s">
        <v>26</v>
      </c>
      <c r="AX243" s="13" t="s">
        <v>76</v>
      </c>
      <c r="AY243" s="156" t="s">
        <v>167</v>
      </c>
    </row>
    <row r="244" spans="2:65" s="1" customFormat="1" ht="16.5" customHeight="1">
      <c r="B244" s="135"/>
      <c r="C244" s="169" t="s">
        <v>857</v>
      </c>
      <c r="D244" s="169" t="s">
        <v>381</v>
      </c>
      <c r="E244" s="170" t="s">
        <v>2146</v>
      </c>
      <c r="F244" s="171" t="s">
        <v>2147</v>
      </c>
      <c r="G244" s="172" t="s">
        <v>173</v>
      </c>
      <c r="H244" s="173">
        <v>43.595999999999997</v>
      </c>
      <c r="I244" s="174"/>
      <c r="J244" s="174"/>
      <c r="K244" s="171" t="s">
        <v>174</v>
      </c>
      <c r="L244" s="175"/>
      <c r="M244" s="176" t="s">
        <v>1</v>
      </c>
      <c r="N244" s="177" t="s">
        <v>35</v>
      </c>
      <c r="O244" s="144">
        <v>0</v>
      </c>
      <c r="P244" s="144">
        <f>O244*H244</f>
        <v>0</v>
      </c>
      <c r="Q244" s="144">
        <v>1.0999999999999999E-2</v>
      </c>
      <c r="R244" s="144">
        <f>Q244*H244</f>
        <v>0.47955599999999993</v>
      </c>
      <c r="S244" s="144">
        <v>0</v>
      </c>
      <c r="T244" s="144">
        <f>S244*H244</f>
        <v>0</v>
      </c>
      <c r="U244" s="145" t="s">
        <v>1</v>
      </c>
      <c r="AR244" s="146" t="s">
        <v>356</v>
      </c>
      <c r="AT244" s="146" t="s">
        <v>381</v>
      </c>
      <c r="AU244" s="146" t="s">
        <v>81</v>
      </c>
      <c r="AY244" s="16" t="s">
        <v>167</v>
      </c>
      <c r="BE244" s="147">
        <f>IF(N244="základná",J244,0)</f>
        <v>0</v>
      </c>
      <c r="BF244" s="147">
        <f>IF(N244="znížená",J244,0)</f>
        <v>0</v>
      </c>
      <c r="BG244" s="147">
        <f>IF(N244="zákl. prenesená",J244,0)</f>
        <v>0</v>
      </c>
      <c r="BH244" s="147">
        <f>IF(N244="zníž. prenesená",J244,0)</f>
        <v>0</v>
      </c>
      <c r="BI244" s="147">
        <f>IF(N244="nulová",J244,0)</f>
        <v>0</v>
      </c>
      <c r="BJ244" s="16" t="s">
        <v>81</v>
      </c>
      <c r="BK244" s="147">
        <f>ROUND(I244*H244,2)</f>
        <v>0</v>
      </c>
      <c r="BL244" s="16" t="s">
        <v>278</v>
      </c>
      <c r="BM244" s="146" t="s">
        <v>2148</v>
      </c>
    </row>
    <row r="245" spans="2:65" s="13" customFormat="1">
      <c r="B245" s="155"/>
      <c r="D245" s="149" t="s">
        <v>176</v>
      </c>
      <c r="F245" s="157" t="s">
        <v>2149</v>
      </c>
      <c r="H245" s="158">
        <v>43.595999999999997</v>
      </c>
      <c r="L245" s="155"/>
      <c r="M245" s="159"/>
      <c r="N245" s="160"/>
      <c r="O245" s="160"/>
      <c r="P245" s="160"/>
      <c r="Q245" s="160"/>
      <c r="R245" s="160"/>
      <c r="S245" s="160"/>
      <c r="T245" s="160"/>
      <c r="U245" s="161"/>
      <c r="AT245" s="156" t="s">
        <v>176</v>
      </c>
      <c r="AU245" s="156" t="s">
        <v>81</v>
      </c>
      <c r="AV245" s="13" t="s">
        <v>81</v>
      </c>
      <c r="AW245" s="13" t="s">
        <v>3</v>
      </c>
      <c r="AX245" s="13" t="s">
        <v>76</v>
      </c>
      <c r="AY245" s="156" t="s">
        <v>167</v>
      </c>
    </row>
    <row r="246" spans="2:65" s="1" customFormat="1" ht="24" customHeight="1">
      <c r="B246" s="135"/>
      <c r="C246" s="136" t="s">
        <v>863</v>
      </c>
      <c r="D246" s="136" t="s">
        <v>170</v>
      </c>
      <c r="E246" s="137" t="s">
        <v>1479</v>
      </c>
      <c r="F246" s="138" t="s">
        <v>1480</v>
      </c>
      <c r="G246" s="139" t="s">
        <v>395</v>
      </c>
      <c r="H246" s="140">
        <v>14.73</v>
      </c>
      <c r="I246" s="141"/>
      <c r="J246" s="141"/>
      <c r="K246" s="138" t="s">
        <v>174</v>
      </c>
      <c r="L246" s="28"/>
      <c r="M246" s="142" t="s">
        <v>1</v>
      </c>
      <c r="N246" s="143" t="s">
        <v>35</v>
      </c>
      <c r="O246" s="144">
        <v>0</v>
      </c>
      <c r="P246" s="144">
        <f>O246*H246</f>
        <v>0</v>
      </c>
      <c r="Q246" s="144">
        <v>0</v>
      </c>
      <c r="R246" s="144">
        <f>Q246*H246</f>
        <v>0</v>
      </c>
      <c r="S246" s="144">
        <v>0</v>
      </c>
      <c r="T246" s="144">
        <f>S246*H246</f>
        <v>0</v>
      </c>
      <c r="U246" s="145" t="s">
        <v>1</v>
      </c>
      <c r="AR246" s="146" t="s">
        <v>278</v>
      </c>
      <c r="AT246" s="146" t="s">
        <v>170</v>
      </c>
      <c r="AU246" s="146" t="s">
        <v>81</v>
      </c>
      <c r="AY246" s="16" t="s">
        <v>167</v>
      </c>
      <c r="BE246" s="147">
        <f>IF(N246="základná",J246,0)</f>
        <v>0</v>
      </c>
      <c r="BF246" s="147">
        <f>IF(N246="znížená",J246,0)</f>
        <v>0</v>
      </c>
      <c r="BG246" s="147">
        <f>IF(N246="zákl. prenesená",J246,0)</f>
        <v>0</v>
      </c>
      <c r="BH246" s="147">
        <f>IF(N246="zníž. prenesená",J246,0)</f>
        <v>0</v>
      </c>
      <c r="BI246" s="147">
        <f>IF(N246="nulová",J246,0)</f>
        <v>0</v>
      </c>
      <c r="BJ246" s="16" t="s">
        <v>81</v>
      </c>
      <c r="BK246" s="147">
        <f>ROUND(I246*H246,2)</f>
        <v>0</v>
      </c>
      <c r="BL246" s="16" t="s">
        <v>278</v>
      </c>
      <c r="BM246" s="146" t="s">
        <v>2150</v>
      </c>
    </row>
    <row r="247" spans="2:65" s="11" customFormat="1" ht="22.9" customHeight="1">
      <c r="B247" s="123"/>
      <c r="D247" s="124" t="s">
        <v>68</v>
      </c>
      <c r="E247" s="133" t="s">
        <v>824</v>
      </c>
      <c r="F247" s="133" t="s">
        <v>825</v>
      </c>
      <c r="J247" s="134"/>
      <c r="L247" s="123"/>
      <c r="M247" s="127"/>
      <c r="N247" s="128"/>
      <c r="O247" s="128"/>
      <c r="P247" s="129">
        <f>SUM(P248:P260)</f>
        <v>28.273942040000001</v>
      </c>
      <c r="Q247" s="128"/>
      <c r="R247" s="129">
        <f>SUM(R248:R260)</f>
        <v>1.1562240000000001E-2</v>
      </c>
      <c r="S247" s="128"/>
      <c r="T247" s="129">
        <f>SUM(T248:T260)</f>
        <v>0</v>
      </c>
      <c r="U247" s="130"/>
      <c r="AR247" s="124" t="s">
        <v>81</v>
      </c>
      <c r="AT247" s="131" t="s">
        <v>68</v>
      </c>
      <c r="AU247" s="131" t="s">
        <v>76</v>
      </c>
      <c r="AY247" s="124" t="s">
        <v>167</v>
      </c>
      <c r="BK247" s="132">
        <f>SUM(BK248:BK260)</f>
        <v>0</v>
      </c>
    </row>
    <row r="248" spans="2:65" s="1" customFormat="1" ht="24" customHeight="1">
      <c r="B248" s="135"/>
      <c r="C248" s="136" t="s">
        <v>868</v>
      </c>
      <c r="D248" s="136" t="s">
        <v>170</v>
      </c>
      <c r="E248" s="137" t="s">
        <v>2151</v>
      </c>
      <c r="F248" s="138" t="s">
        <v>2152</v>
      </c>
      <c r="G248" s="139" t="s">
        <v>173</v>
      </c>
      <c r="H248" s="140">
        <v>45.701000000000001</v>
      </c>
      <c r="I248" s="141"/>
      <c r="J248" s="141"/>
      <c r="K248" s="138" t="s">
        <v>174</v>
      </c>
      <c r="L248" s="28"/>
      <c r="M248" s="142" t="s">
        <v>1</v>
      </c>
      <c r="N248" s="143" t="s">
        <v>35</v>
      </c>
      <c r="O248" s="144">
        <v>6.8000000000000005E-2</v>
      </c>
      <c r="P248" s="144">
        <f>O248*H248</f>
        <v>3.1076680000000003</v>
      </c>
      <c r="Q248" s="144">
        <v>0</v>
      </c>
      <c r="R248" s="144">
        <f>Q248*H248</f>
        <v>0</v>
      </c>
      <c r="S248" s="144">
        <v>0</v>
      </c>
      <c r="T248" s="144">
        <f>S248*H248</f>
        <v>0</v>
      </c>
      <c r="U248" s="145" t="s">
        <v>1</v>
      </c>
      <c r="AR248" s="146" t="s">
        <v>278</v>
      </c>
      <c r="AT248" s="146" t="s">
        <v>170</v>
      </c>
      <c r="AU248" s="146" t="s">
        <v>81</v>
      </c>
      <c r="AY248" s="16" t="s">
        <v>167</v>
      </c>
      <c r="BE248" s="147">
        <f>IF(N248="základná",J248,0)</f>
        <v>0</v>
      </c>
      <c r="BF248" s="147">
        <f>IF(N248="znížená",J248,0)</f>
        <v>0</v>
      </c>
      <c r="BG248" s="147">
        <f>IF(N248="zákl. prenesená",J248,0)</f>
        <v>0</v>
      </c>
      <c r="BH248" s="147">
        <f>IF(N248="zníž. prenesená",J248,0)</f>
        <v>0</v>
      </c>
      <c r="BI248" s="147">
        <f>IF(N248="nulová",J248,0)</f>
        <v>0</v>
      </c>
      <c r="BJ248" s="16" t="s">
        <v>81</v>
      </c>
      <c r="BK248" s="147">
        <f>ROUND(I248*H248,2)</f>
        <v>0</v>
      </c>
      <c r="BL248" s="16" t="s">
        <v>278</v>
      </c>
      <c r="BM248" s="146" t="s">
        <v>2153</v>
      </c>
    </row>
    <row r="249" spans="2:65" s="12" customFormat="1">
      <c r="B249" s="148"/>
      <c r="D249" s="149" t="s">
        <v>176</v>
      </c>
      <c r="E249" s="150" t="s">
        <v>1</v>
      </c>
      <c r="F249" s="151" t="s">
        <v>2154</v>
      </c>
      <c r="H249" s="150" t="s">
        <v>1</v>
      </c>
      <c r="L249" s="148"/>
      <c r="M249" s="152"/>
      <c r="N249" s="153"/>
      <c r="O249" s="153"/>
      <c r="P249" s="153"/>
      <c r="Q249" s="153"/>
      <c r="R249" s="153"/>
      <c r="S249" s="153"/>
      <c r="T249" s="153"/>
      <c r="U249" s="154"/>
      <c r="AT249" s="150" t="s">
        <v>176</v>
      </c>
      <c r="AU249" s="150" t="s">
        <v>81</v>
      </c>
      <c r="AV249" s="12" t="s">
        <v>76</v>
      </c>
      <c r="AW249" s="12" t="s">
        <v>26</v>
      </c>
      <c r="AX249" s="12" t="s">
        <v>69</v>
      </c>
      <c r="AY249" s="150" t="s">
        <v>167</v>
      </c>
    </row>
    <row r="250" spans="2:65" s="13" customFormat="1">
      <c r="B250" s="155"/>
      <c r="D250" s="149" t="s">
        <v>176</v>
      </c>
      <c r="E250" s="156" t="s">
        <v>1</v>
      </c>
      <c r="F250" s="157" t="s">
        <v>2155</v>
      </c>
      <c r="H250" s="158">
        <v>45.701000000000001</v>
      </c>
      <c r="L250" s="155"/>
      <c r="M250" s="159"/>
      <c r="N250" s="160"/>
      <c r="O250" s="160"/>
      <c r="P250" s="160"/>
      <c r="Q250" s="160"/>
      <c r="R250" s="160"/>
      <c r="S250" s="160"/>
      <c r="T250" s="160"/>
      <c r="U250" s="161"/>
      <c r="AT250" s="156" t="s">
        <v>176</v>
      </c>
      <c r="AU250" s="156" t="s">
        <v>81</v>
      </c>
      <c r="AV250" s="13" t="s">
        <v>81</v>
      </c>
      <c r="AW250" s="13" t="s">
        <v>26</v>
      </c>
      <c r="AX250" s="13" t="s">
        <v>76</v>
      </c>
      <c r="AY250" s="156" t="s">
        <v>167</v>
      </c>
    </row>
    <row r="251" spans="2:65" s="1" customFormat="1" ht="24" customHeight="1">
      <c r="B251" s="135"/>
      <c r="C251" s="136" t="s">
        <v>874</v>
      </c>
      <c r="D251" s="136" t="s">
        <v>170</v>
      </c>
      <c r="E251" s="137" t="s">
        <v>1483</v>
      </c>
      <c r="F251" s="138" t="s">
        <v>1484</v>
      </c>
      <c r="G251" s="139" t="s">
        <v>173</v>
      </c>
      <c r="H251" s="140">
        <v>45.701000000000001</v>
      </c>
      <c r="I251" s="141"/>
      <c r="J251" s="141"/>
      <c r="K251" s="138" t="s">
        <v>174</v>
      </c>
      <c r="L251" s="28"/>
      <c r="M251" s="142" t="s">
        <v>1</v>
      </c>
      <c r="N251" s="143" t="s">
        <v>35</v>
      </c>
      <c r="O251" s="144">
        <v>0.115</v>
      </c>
      <c r="P251" s="144">
        <f>O251*H251</f>
        <v>5.2556150000000006</v>
      </c>
      <c r="Q251" s="144">
        <v>0</v>
      </c>
      <c r="R251" s="144">
        <f>Q251*H251</f>
        <v>0</v>
      </c>
      <c r="S251" s="144">
        <v>0</v>
      </c>
      <c r="T251" s="144">
        <f>S251*H251</f>
        <v>0</v>
      </c>
      <c r="U251" s="145" t="s">
        <v>1</v>
      </c>
      <c r="AR251" s="146" t="s">
        <v>278</v>
      </c>
      <c r="AT251" s="146" t="s">
        <v>170</v>
      </c>
      <c r="AU251" s="146" t="s">
        <v>81</v>
      </c>
      <c r="AY251" s="16" t="s">
        <v>167</v>
      </c>
      <c r="BE251" s="147">
        <f>IF(N251="základná",J251,0)</f>
        <v>0</v>
      </c>
      <c r="BF251" s="147">
        <f>IF(N251="znížená",J251,0)</f>
        <v>0</v>
      </c>
      <c r="BG251" s="147">
        <f>IF(N251="zákl. prenesená",J251,0)</f>
        <v>0</v>
      </c>
      <c r="BH251" s="147">
        <f>IF(N251="zníž. prenesená",J251,0)</f>
        <v>0</v>
      </c>
      <c r="BI251" s="147">
        <f>IF(N251="nulová",J251,0)</f>
        <v>0</v>
      </c>
      <c r="BJ251" s="16" t="s">
        <v>81</v>
      </c>
      <c r="BK251" s="147">
        <f>ROUND(I251*H251,2)</f>
        <v>0</v>
      </c>
      <c r="BL251" s="16" t="s">
        <v>278</v>
      </c>
      <c r="BM251" s="146" t="s">
        <v>2156</v>
      </c>
    </row>
    <row r="252" spans="2:65" s="1" customFormat="1" ht="24" customHeight="1">
      <c r="B252" s="135"/>
      <c r="C252" s="136" t="s">
        <v>876</v>
      </c>
      <c r="D252" s="136" t="s">
        <v>170</v>
      </c>
      <c r="E252" s="137" t="s">
        <v>1488</v>
      </c>
      <c r="F252" s="138" t="s">
        <v>1489</v>
      </c>
      <c r="G252" s="139" t="s">
        <v>173</v>
      </c>
      <c r="H252" s="140">
        <v>48.176000000000002</v>
      </c>
      <c r="I252" s="141"/>
      <c r="J252" s="141"/>
      <c r="K252" s="138" t="s">
        <v>174</v>
      </c>
      <c r="L252" s="28"/>
      <c r="M252" s="142" t="s">
        <v>1</v>
      </c>
      <c r="N252" s="143" t="s">
        <v>35</v>
      </c>
      <c r="O252" s="144">
        <v>0.26529000000000003</v>
      </c>
      <c r="P252" s="144">
        <f>O252*H252</f>
        <v>12.780611040000002</v>
      </c>
      <c r="Q252" s="144">
        <v>1.6000000000000001E-4</v>
      </c>
      <c r="R252" s="144">
        <f>Q252*H252</f>
        <v>7.7081600000000012E-3</v>
      </c>
      <c r="S252" s="144">
        <v>0</v>
      </c>
      <c r="T252" s="144">
        <f>S252*H252</f>
        <v>0</v>
      </c>
      <c r="U252" s="145" t="s">
        <v>1</v>
      </c>
      <c r="AR252" s="146" t="s">
        <v>278</v>
      </c>
      <c r="AT252" s="146" t="s">
        <v>170</v>
      </c>
      <c r="AU252" s="146" t="s">
        <v>81</v>
      </c>
      <c r="AY252" s="16" t="s">
        <v>167</v>
      </c>
      <c r="BE252" s="147">
        <f>IF(N252="základná",J252,0)</f>
        <v>0</v>
      </c>
      <c r="BF252" s="147">
        <f>IF(N252="znížená",J252,0)</f>
        <v>0</v>
      </c>
      <c r="BG252" s="147">
        <f>IF(N252="zákl. prenesená",J252,0)</f>
        <v>0</v>
      </c>
      <c r="BH252" s="147">
        <f>IF(N252="zníž. prenesená",J252,0)</f>
        <v>0</v>
      </c>
      <c r="BI252" s="147">
        <f>IF(N252="nulová",J252,0)</f>
        <v>0</v>
      </c>
      <c r="BJ252" s="16" t="s">
        <v>81</v>
      </c>
      <c r="BK252" s="147">
        <f>ROUND(I252*H252,2)</f>
        <v>0</v>
      </c>
      <c r="BL252" s="16" t="s">
        <v>278</v>
      </c>
      <c r="BM252" s="146" t="s">
        <v>2157</v>
      </c>
    </row>
    <row r="253" spans="2:65" s="1" customFormat="1" ht="24" customHeight="1">
      <c r="B253" s="135"/>
      <c r="C253" s="136" t="s">
        <v>880</v>
      </c>
      <c r="D253" s="136" t="s">
        <v>170</v>
      </c>
      <c r="E253" s="137" t="s">
        <v>1492</v>
      </c>
      <c r="F253" s="138" t="s">
        <v>1493</v>
      </c>
      <c r="G253" s="139" t="s">
        <v>173</v>
      </c>
      <c r="H253" s="140">
        <v>48.176000000000002</v>
      </c>
      <c r="I253" s="141"/>
      <c r="J253" s="141"/>
      <c r="K253" s="138" t="s">
        <v>174</v>
      </c>
      <c r="L253" s="28"/>
      <c r="M253" s="142" t="s">
        <v>1</v>
      </c>
      <c r="N253" s="143" t="s">
        <v>35</v>
      </c>
      <c r="O253" s="144">
        <v>0.14799999999999999</v>
      </c>
      <c r="P253" s="144">
        <f>O253*H253</f>
        <v>7.1300479999999995</v>
      </c>
      <c r="Q253" s="144">
        <v>8.0000000000000007E-5</v>
      </c>
      <c r="R253" s="144">
        <f>Q253*H253</f>
        <v>3.8540800000000006E-3</v>
      </c>
      <c r="S253" s="144">
        <v>0</v>
      </c>
      <c r="T253" s="144">
        <f>S253*H253</f>
        <v>0</v>
      </c>
      <c r="U253" s="145" t="s">
        <v>1</v>
      </c>
      <c r="AR253" s="146" t="s">
        <v>278</v>
      </c>
      <c r="AT253" s="146" t="s">
        <v>170</v>
      </c>
      <c r="AU253" s="146" t="s">
        <v>81</v>
      </c>
      <c r="AY253" s="16" t="s">
        <v>167</v>
      </c>
      <c r="BE253" s="147">
        <f>IF(N253="základná",J253,0)</f>
        <v>0</v>
      </c>
      <c r="BF253" s="147">
        <f>IF(N253="znížená",J253,0)</f>
        <v>0</v>
      </c>
      <c r="BG253" s="147">
        <f>IF(N253="zákl. prenesená",J253,0)</f>
        <v>0</v>
      </c>
      <c r="BH253" s="147">
        <f>IF(N253="zníž. prenesená",J253,0)</f>
        <v>0</v>
      </c>
      <c r="BI253" s="147">
        <f>IF(N253="nulová",J253,0)</f>
        <v>0</v>
      </c>
      <c r="BJ253" s="16" t="s">
        <v>81</v>
      </c>
      <c r="BK253" s="147">
        <f>ROUND(I253*H253,2)</f>
        <v>0</v>
      </c>
      <c r="BL253" s="16" t="s">
        <v>278</v>
      </c>
      <c r="BM253" s="146" t="s">
        <v>2158</v>
      </c>
    </row>
    <row r="254" spans="2:65" s="12" customFormat="1">
      <c r="B254" s="148"/>
      <c r="D254" s="149" t="s">
        <v>176</v>
      </c>
      <c r="E254" s="150" t="s">
        <v>1</v>
      </c>
      <c r="F254" s="151" t="s">
        <v>2159</v>
      </c>
      <c r="H254" s="150" t="s">
        <v>1</v>
      </c>
      <c r="L254" s="148"/>
      <c r="M254" s="152"/>
      <c r="N254" s="153"/>
      <c r="O254" s="153"/>
      <c r="P254" s="153"/>
      <c r="Q254" s="153"/>
      <c r="R254" s="153"/>
      <c r="S254" s="153"/>
      <c r="T254" s="153"/>
      <c r="U254" s="154"/>
      <c r="AT254" s="150" t="s">
        <v>176</v>
      </c>
      <c r="AU254" s="150" t="s">
        <v>81</v>
      </c>
      <c r="AV254" s="12" t="s">
        <v>76</v>
      </c>
      <c r="AW254" s="12" t="s">
        <v>26</v>
      </c>
      <c r="AX254" s="12" t="s">
        <v>69</v>
      </c>
      <c r="AY254" s="150" t="s">
        <v>167</v>
      </c>
    </row>
    <row r="255" spans="2:65" s="13" customFormat="1">
      <c r="B255" s="155"/>
      <c r="D255" s="149" t="s">
        <v>176</v>
      </c>
      <c r="E255" s="156" t="s">
        <v>1</v>
      </c>
      <c r="F255" s="157" t="s">
        <v>2160</v>
      </c>
      <c r="H255" s="158">
        <v>0.94799999999999995</v>
      </c>
      <c r="L255" s="155"/>
      <c r="M255" s="159"/>
      <c r="N255" s="160"/>
      <c r="O255" s="160"/>
      <c r="P255" s="160"/>
      <c r="Q255" s="160"/>
      <c r="R255" s="160"/>
      <c r="S255" s="160"/>
      <c r="T255" s="160"/>
      <c r="U255" s="161"/>
      <c r="AT255" s="156" t="s">
        <v>176</v>
      </c>
      <c r="AU255" s="156" t="s">
        <v>81</v>
      </c>
      <c r="AV255" s="13" t="s">
        <v>81</v>
      </c>
      <c r="AW255" s="13" t="s">
        <v>26</v>
      </c>
      <c r="AX255" s="13" t="s">
        <v>69</v>
      </c>
      <c r="AY255" s="156" t="s">
        <v>167</v>
      </c>
    </row>
    <row r="256" spans="2:65" s="13" customFormat="1">
      <c r="B256" s="155"/>
      <c r="D256" s="149" t="s">
        <v>176</v>
      </c>
      <c r="E256" s="156" t="s">
        <v>1</v>
      </c>
      <c r="F256" s="157" t="s">
        <v>2161</v>
      </c>
      <c r="H256" s="158">
        <v>0.96799999999999997</v>
      </c>
      <c r="L256" s="155"/>
      <c r="M256" s="159"/>
      <c r="N256" s="160"/>
      <c r="O256" s="160"/>
      <c r="P256" s="160"/>
      <c r="Q256" s="160"/>
      <c r="R256" s="160"/>
      <c r="S256" s="160"/>
      <c r="T256" s="160"/>
      <c r="U256" s="161"/>
      <c r="AT256" s="156" t="s">
        <v>176</v>
      </c>
      <c r="AU256" s="156" t="s">
        <v>81</v>
      </c>
      <c r="AV256" s="13" t="s">
        <v>81</v>
      </c>
      <c r="AW256" s="13" t="s">
        <v>26</v>
      </c>
      <c r="AX256" s="13" t="s">
        <v>69</v>
      </c>
      <c r="AY256" s="156" t="s">
        <v>167</v>
      </c>
    </row>
    <row r="257" spans="2:65" s="12" customFormat="1">
      <c r="B257" s="148"/>
      <c r="D257" s="149" t="s">
        <v>176</v>
      </c>
      <c r="E257" s="150" t="s">
        <v>1</v>
      </c>
      <c r="F257" s="151" t="s">
        <v>2154</v>
      </c>
      <c r="H257" s="150" t="s">
        <v>1</v>
      </c>
      <c r="L257" s="148"/>
      <c r="M257" s="152"/>
      <c r="N257" s="153"/>
      <c r="O257" s="153"/>
      <c r="P257" s="153"/>
      <c r="Q257" s="153"/>
      <c r="R257" s="153"/>
      <c r="S257" s="153"/>
      <c r="T257" s="153"/>
      <c r="U257" s="154"/>
      <c r="AT257" s="150" t="s">
        <v>176</v>
      </c>
      <c r="AU257" s="150" t="s">
        <v>81</v>
      </c>
      <c r="AV257" s="12" t="s">
        <v>76</v>
      </c>
      <c r="AW257" s="12" t="s">
        <v>26</v>
      </c>
      <c r="AX257" s="12" t="s">
        <v>69</v>
      </c>
      <c r="AY257" s="150" t="s">
        <v>167</v>
      </c>
    </row>
    <row r="258" spans="2:65" s="13" customFormat="1">
      <c r="B258" s="155"/>
      <c r="D258" s="149" t="s">
        <v>176</v>
      </c>
      <c r="E258" s="156" t="s">
        <v>1</v>
      </c>
      <c r="F258" s="157" t="s">
        <v>2155</v>
      </c>
      <c r="H258" s="158">
        <v>45.701000000000001</v>
      </c>
      <c r="L258" s="155"/>
      <c r="M258" s="159"/>
      <c r="N258" s="160"/>
      <c r="O258" s="160"/>
      <c r="P258" s="160"/>
      <c r="Q258" s="160"/>
      <c r="R258" s="160"/>
      <c r="S258" s="160"/>
      <c r="T258" s="160"/>
      <c r="U258" s="161"/>
      <c r="AT258" s="156" t="s">
        <v>176</v>
      </c>
      <c r="AU258" s="156" t="s">
        <v>81</v>
      </c>
      <c r="AV258" s="13" t="s">
        <v>81</v>
      </c>
      <c r="AW258" s="13" t="s">
        <v>26</v>
      </c>
      <c r="AX258" s="13" t="s">
        <v>69</v>
      </c>
      <c r="AY258" s="156" t="s">
        <v>167</v>
      </c>
    </row>
    <row r="259" spans="2:65" s="13" customFormat="1">
      <c r="B259" s="155"/>
      <c r="D259" s="149" t="s">
        <v>176</v>
      </c>
      <c r="E259" s="156" t="s">
        <v>1</v>
      </c>
      <c r="F259" s="157" t="s">
        <v>2162</v>
      </c>
      <c r="H259" s="158">
        <v>0.55900000000000005</v>
      </c>
      <c r="L259" s="155"/>
      <c r="M259" s="159"/>
      <c r="N259" s="160"/>
      <c r="O259" s="160"/>
      <c r="P259" s="160"/>
      <c r="Q259" s="160"/>
      <c r="R259" s="160"/>
      <c r="S259" s="160"/>
      <c r="T259" s="160"/>
      <c r="U259" s="161"/>
      <c r="AT259" s="156" t="s">
        <v>176</v>
      </c>
      <c r="AU259" s="156" t="s">
        <v>81</v>
      </c>
      <c r="AV259" s="13" t="s">
        <v>81</v>
      </c>
      <c r="AW259" s="13" t="s">
        <v>26</v>
      </c>
      <c r="AX259" s="13" t="s">
        <v>69</v>
      </c>
      <c r="AY259" s="156" t="s">
        <v>167</v>
      </c>
    </row>
    <row r="260" spans="2:65" s="14" customFormat="1">
      <c r="B260" s="162"/>
      <c r="D260" s="149" t="s">
        <v>176</v>
      </c>
      <c r="E260" s="163" t="s">
        <v>1</v>
      </c>
      <c r="F260" s="164" t="s">
        <v>182</v>
      </c>
      <c r="H260" s="165">
        <v>48.176000000000002</v>
      </c>
      <c r="L260" s="162"/>
      <c r="M260" s="166"/>
      <c r="N260" s="167"/>
      <c r="O260" s="167"/>
      <c r="P260" s="167"/>
      <c r="Q260" s="167"/>
      <c r="R260" s="167"/>
      <c r="S260" s="167"/>
      <c r="T260" s="167"/>
      <c r="U260" s="168"/>
      <c r="AT260" s="163" t="s">
        <v>176</v>
      </c>
      <c r="AU260" s="163" t="s">
        <v>81</v>
      </c>
      <c r="AV260" s="14" t="s">
        <v>90</v>
      </c>
      <c r="AW260" s="14" t="s">
        <v>26</v>
      </c>
      <c r="AX260" s="14" t="s">
        <v>76</v>
      </c>
      <c r="AY260" s="163" t="s">
        <v>167</v>
      </c>
    </row>
    <row r="261" spans="2:65" s="11" customFormat="1" ht="22.9" customHeight="1">
      <c r="B261" s="123"/>
      <c r="D261" s="124" t="s">
        <v>68</v>
      </c>
      <c r="E261" s="133" t="s">
        <v>831</v>
      </c>
      <c r="F261" s="133" t="s">
        <v>832</v>
      </c>
      <c r="J261" s="134"/>
      <c r="L261" s="123"/>
      <c r="M261" s="127"/>
      <c r="N261" s="128"/>
      <c r="O261" s="128"/>
      <c r="P261" s="129">
        <f>SUM(P262:P267)</f>
        <v>1.6899960000000001</v>
      </c>
      <c r="Q261" s="128"/>
      <c r="R261" s="129">
        <f>SUM(R262:R267)</f>
        <v>6.9384000000000008E-3</v>
      </c>
      <c r="S261" s="128"/>
      <c r="T261" s="129">
        <f>SUM(T262:T267)</f>
        <v>0</v>
      </c>
      <c r="U261" s="130"/>
      <c r="AR261" s="124" t="s">
        <v>81</v>
      </c>
      <c r="AT261" s="131" t="s">
        <v>68</v>
      </c>
      <c r="AU261" s="131" t="s">
        <v>76</v>
      </c>
      <c r="AY261" s="124" t="s">
        <v>167</v>
      </c>
      <c r="BK261" s="132">
        <f>SUM(BK262:BK267)</f>
        <v>0</v>
      </c>
    </row>
    <row r="262" spans="2:65" s="1" customFormat="1" ht="36" customHeight="1">
      <c r="B262" s="135"/>
      <c r="C262" s="136" t="s">
        <v>1121</v>
      </c>
      <c r="D262" s="136" t="s">
        <v>170</v>
      </c>
      <c r="E262" s="137" t="s">
        <v>2163</v>
      </c>
      <c r="F262" s="138" t="s">
        <v>2331</v>
      </c>
      <c r="G262" s="139" t="s">
        <v>173</v>
      </c>
      <c r="H262" s="140">
        <v>24.78</v>
      </c>
      <c r="I262" s="141"/>
      <c r="J262" s="141"/>
      <c r="K262" s="138" t="s">
        <v>174</v>
      </c>
      <c r="L262" s="28"/>
      <c r="M262" s="142" t="s">
        <v>1</v>
      </c>
      <c r="N262" s="143" t="s">
        <v>35</v>
      </c>
      <c r="O262" s="144">
        <v>3.3599999999999998E-2</v>
      </c>
      <c r="P262" s="144">
        <f>O262*H262</f>
        <v>0.83260800000000001</v>
      </c>
      <c r="Q262" s="144">
        <v>1E-4</v>
      </c>
      <c r="R262" s="144">
        <f>Q262*H262</f>
        <v>2.4780000000000002E-3</v>
      </c>
      <c r="S262" s="144">
        <v>0</v>
      </c>
      <c r="T262" s="144">
        <f>S262*H262</f>
        <v>0</v>
      </c>
      <c r="U262" s="145" t="s">
        <v>1</v>
      </c>
      <c r="AR262" s="146" t="s">
        <v>278</v>
      </c>
      <c r="AT262" s="146" t="s">
        <v>170</v>
      </c>
      <c r="AU262" s="146" t="s">
        <v>81</v>
      </c>
      <c r="AY262" s="16" t="s">
        <v>167</v>
      </c>
      <c r="BE262" s="147">
        <f>IF(N262="základná",J262,0)</f>
        <v>0</v>
      </c>
      <c r="BF262" s="147">
        <f>IF(N262="znížená",J262,0)</f>
        <v>0</v>
      </c>
      <c r="BG262" s="147">
        <f>IF(N262="zákl. prenesená",J262,0)</f>
        <v>0</v>
      </c>
      <c r="BH262" s="147">
        <f>IF(N262="zníž. prenesená",J262,0)</f>
        <v>0</v>
      </c>
      <c r="BI262" s="147">
        <f>IF(N262="nulová",J262,0)</f>
        <v>0</v>
      </c>
      <c r="BJ262" s="16" t="s">
        <v>81</v>
      </c>
      <c r="BK262" s="147">
        <f>ROUND(I262*H262,2)</f>
        <v>0</v>
      </c>
      <c r="BL262" s="16" t="s">
        <v>278</v>
      </c>
      <c r="BM262" s="146" t="s">
        <v>2164</v>
      </c>
    </row>
    <row r="263" spans="2:65" s="12" customFormat="1">
      <c r="B263" s="148"/>
      <c r="D263" s="149" t="s">
        <v>176</v>
      </c>
      <c r="E263" s="150" t="s">
        <v>1</v>
      </c>
      <c r="F263" s="151" t="s">
        <v>2165</v>
      </c>
      <c r="H263" s="150" t="s">
        <v>1</v>
      </c>
      <c r="L263" s="148"/>
      <c r="M263" s="152"/>
      <c r="N263" s="153"/>
      <c r="O263" s="153"/>
      <c r="P263" s="153"/>
      <c r="Q263" s="153"/>
      <c r="R263" s="153"/>
      <c r="S263" s="153"/>
      <c r="T263" s="153"/>
      <c r="U263" s="154"/>
      <c r="AT263" s="150" t="s">
        <v>176</v>
      </c>
      <c r="AU263" s="150" t="s">
        <v>81</v>
      </c>
      <c r="AV263" s="12" t="s">
        <v>76</v>
      </c>
      <c r="AW263" s="12" t="s">
        <v>26</v>
      </c>
      <c r="AX263" s="12" t="s">
        <v>69</v>
      </c>
      <c r="AY263" s="150" t="s">
        <v>167</v>
      </c>
    </row>
    <row r="264" spans="2:65" s="13" customFormat="1" ht="22.5">
      <c r="B264" s="155"/>
      <c r="D264" s="149" t="s">
        <v>176</v>
      </c>
      <c r="E264" s="156" t="s">
        <v>1</v>
      </c>
      <c r="F264" s="157" t="s">
        <v>2166</v>
      </c>
      <c r="H264" s="158">
        <v>16.46</v>
      </c>
      <c r="L264" s="155"/>
      <c r="M264" s="159"/>
      <c r="N264" s="160"/>
      <c r="O264" s="160"/>
      <c r="P264" s="160"/>
      <c r="Q264" s="160"/>
      <c r="R264" s="160"/>
      <c r="S264" s="160"/>
      <c r="T264" s="160"/>
      <c r="U264" s="161"/>
      <c r="AT264" s="156" t="s">
        <v>176</v>
      </c>
      <c r="AU264" s="156" t="s">
        <v>81</v>
      </c>
      <c r="AV264" s="13" t="s">
        <v>81</v>
      </c>
      <c r="AW264" s="13" t="s">
        <v>26</v>
      </c>
      <c r="AX264" s="13" t="s">
        <v>69</v>
      </c>
      <c r="AY264" s="156" t="s">
        <v>167</v>
      </c>
    </row>
    <row r="265" spans="2:65" s="13" customFormat="1">
      <c r="B265" s="155"/>
      <c r="D265" s="149" t="s">
        <v>176</v>
      </c>
      <c r="E265" s="156" t="s">
        <v>1</v>
      </c>
      <c r="F265" s="157" t="s">
        <v>2014</v>
      </c>
      <c r="H265" s="158">
        <v>8.32</v>
      </c>
      <c r="L265" s="155"/>
      <c r="M265" s="159"/>
      <c r="N265" s="160"/>
      <c r="O265" s="160"/>
      <c r="P265" s="160"/>
      <c r="Q265" s="160"/>
      <c r="R265" s="160"/>
      <c r="S265" s="160"/>
      <c r="T265" s="160"/>
      <c r="U265" s="161"/>
      <c r="AT265" s="156" t="s">
        <v>176</v>
      </c>
      <c r="AU265" s="156" t="s">
        <v>81</v>
      </c>
      <c r="AV265" s="13" t="s">
        <v>81</v>
      </c>
      <c r="AW265" s="13" t="s">
        <v>26</v>
      </c>
      <c r="AX265" s="13" t="s">
        <v>69</v>
      </c>
      <c r="AY265" s="156" t="s">
        <v>167</v>
      </c>
    </row>
    <row r="266" spans="2:65" s="14" customFormat="1">
      <c r="B266" s="162"/>
      <c r="D266" s="149" t="s">
        <v>176</v>
      </c>
      <c r="E266" s="163" t="s">
        <v>1</v>
      </c>
      <c r="F266" s="164" t="s">
        <v>182</v>
      </c>
      <c r="H266" s="165">
        <v>24.78</v>
      </c>
      <c r="L266" s="162"/>
      <c r="M266" s="166"/>
      <c r="N266" s="167"/>
      <c r="O266" s="167"/>
      <c r="P266" s="167"/>
      <c r="Q266" s="167"/>
      <c r="R266" s="167"/>
      <c r="S266" s="167"/>
      <c r="T266" s="167"/>
      <c r="U266" s="168"/>
      <c r="AT266" s="163" t="s">
        <v>176</v>
      </c>
      <c r="AU266" s="163" t="s">
        <v>81</v>
      </c>
      <c r="AV266" s="14" t="s">
        <v>90</v>
      </c>
      <c r="AW266" s="14" t="s">
        <v>26</v>
      </c>
      <c r="AX266" s="14" t="s">
        <v>76</v>
      </c>
      <c r="AY266" s="163" t="s">
        <v>167</v>
      </c>
    </row>
    <row r="267" spans="2:65" s="1" customFormat="1" ht="36" customHeight="1">
      <c r="B267" s="135"/>
      <c r="C267" s="136" t="s">
        <v>623</v>
      </c>
      <c r="D267" s="136" t="s">
        <v>170</v>
      </c>
      <c r="E267" s="137" t="s">
        <v>2167</v>
      </c>
      <c r="F267" s="138" t="s">
        <v>2332</v>
      </c>
      <c r="G267" s="139" t="s">
        <v>173</v>
      </c>
      <c r="H267" s="140">
        <v>24.78</v>
      </c>
      <c r="I267" s="141"/>
      <c r="J267" s="141"/>
      <c r="K267" s="138" t="s">
        <v>174</v>
      </c>
      <c r="L267" s="28"/>
      <c r="M267" s="178" t="s">
        <v>1</v>
      </c>
      <c r="N267" s="179" t="s">
        <v>35</v>
      </c>
      <c r="O267" s="180">
        <v>3.4599999999999999E-2</v>
      </c>
      <c r="P267" s="180">
        <f>O267*H267</f>
        <v>0.85738800000000004</v>
      </c>
      <c r="Q267" s="180">
        <v>1.8000000000000001E-4</v>
      </c>
      <c r="R267" s="180">
        <f>Q267*H267</f>
        <v>4.4604000000000006E-3</v>
      </c>
      <c r="S267" s="180">
        <v>0</v>
      </c>
      <c r="T267" s="180">
        <f>S267*H267</f>
        <v>0</v>
      </c>
      <c r="U267" s="181" t="s">
        <v>1</v>
      </c>
      <c r="AR267" s="146" t="s">
        <v>278</v>
      </c>
      <c r="AT267" s="146" t="s">
        <v>170</v>
      </c>
      <c r="AU267" s="146" t="s">
        <v>81</v>
      </c>
      <c r="AY267" s="16" t="s">
        <v>167</v>
      </c>
      <c r="BE267" s="147">
        <f>IF(N267="základná",J267,0)</f>
        <v>0</v>
      </c>
      <c r="BF267" s="147">
        <f>IF(N267="znížená",J267,0)</f>
        <v>0</v>
      </c>
      <c r="BG267" s="147">
        <f>IF(N267="zákl. prenesená",J267,0)</f>
        <v>0</v>
      </c>
      <c r="BH267" s="147">
        <f>IF(N267="zníž. prenesená",J267,0)</f>
        <v>0</v>
      </c>
      <c r="BI267" s="147">
        <f>IF(N267="nulová",J267,0)</f>
        <v>0</v>
      </c>
      <c r="BJ267" s="16" t="s">
        <v>81</v>
      </c>
      <c r="BK267" s="147">
        <f>ROUND(I267*H267,2)</f>
        <v>0</v>
      </c>
      <c r="BL267" s="16" t="s">
        <v>278</v>
      </c>
      <c r="BM267" s="146" t="s">
        <v>2168</v>
      </c>
    </row>
    <row r="268" spans="2:65" s="1" customFormat="1" ht="6.95" customHeight="1">
      <c r="B268" s="40"/>
      <c r="C268" s="41"/>
      <c r="D268" s="41"/>
      <c r="E268" s="41"/>
      <c r="F268" s="41"/>
      <c r="G268" s="41"/>
      <c r="H268" s="41"/>
      <c r="I268" s="41"/>
      <c r="J268" s="41"/>
      <c r="K268" s="41"/>
      <c r="L268" s="28"/>
    </row>
  </sheetData>
  <autoFilter ref="C136:K267"/>
  <mergeCells count="15">
    <mergeCell ref="E123:H123"/>
    <mergeCell ref="E127:H127"/>
    <mergeCell ref="E125:H125"/>
    <mergeCell ref="E129:H12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7"/>
  <sheetViews>
    <sheetView showGridLines="0" tabSelected="1" workbookViewId="0">
      <selection activeCell="J16" sqref="J1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131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1975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1976</v>
      </c>
      <c r="L12" s="28"/>
    </row>
    <row r="13" spans="1:46" s="1" customFormat="1" ht="36.950000000000003" customHeight="1">
      <c r="B13" s="28"/>
      <c r="E13" s="214" t="s">
        <v>2169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24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3" t="str">
        <f>IF('Rekapitulácia stavby'!E11="","",'Rekapitulácia stavby'!E11)</f>
        <v>Minist.vnútra Slov.republiky Pribinova2,Bratislava</v>
      </c>
      <c r="I19" s="25" t="s">
        <v>22</v>
      </c>
      <c r="J19" s="23" t="str">
        <f>IF('Rekapitulácia stavby'!AN11="","",'Rekapitulácia stavby'!AN11)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3" t="str">
        <f>IF('Rekapitulácia stavby'!E17="","",'Rekapitulácia stavby'!E17)</f>
        <v/>
      </c>
      <c r="I25" s="25" t="s">
        <v>22</v>
      </c>
      <c r="J25" s="23" t="str">
        <f>IF('Rekapitulácia stavby'!AN17="","",'Rekapitulácia stavby'!AN17)</f>
        <v/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ROUND((SUM(BE133:BE186)),  2)</f>
        <v>0</v>
      </c>
      <c r="I37" s="95">
        <v>0.2</v>
      </c>
      <c r="J37" s="94">
        <f>ROUND(((SUM(BE133:BE186))*I37),  2)</f>
        <v>0</v>
      </c>
      <c r="L37" s="28"/>
    </row>
    <row r="38" spans="2:12" s="1" customFormat="1" ht="14.45" customHeight="1">
      <c r="B38" s="28"/>
      <c r="E38" s="25" t="s">
        <v>35</v>
      </c>
      <c r="F38" s="94">
        <f>ROUND((SUM(BF133:BF186)),  2)</f>
        <v>0</v>
      </c>
      <c r="I38" s="95">
        <v>0.2</v>
      </c>
      <c r="J38" s="94">
        <f>ROUND(((SUM(BF133:BF186))*I38),  2)</f>
        <v>0</v>
      </c>
      <c r="L38" s="28"/>
    </row>
    <row r="39" spans="2:12" s="1" customFormat="1" ht="14.45" hidden="1" customHeight="1">
      <c r="B39" s="28"/>
      <c r="E39" s="25" t="s">
        <v>36</v>
      </c>
      <c r="F39" s="94">
        <f>ROUND((SUM(BG133:BG186)),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ROUND((SUM(BH133:BH186)),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ROUND((SUM(BI133:BI186)),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1975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1976</v>
      </c>
      <c r="L90" s="28"/>
    </row>
    <row r="91" spans="2:12" s="1" customFormat="1" ht="16.5" customHeight="1">
      <c r="B91" s="28"/>
      <c r="E91" s="214" t="str">
        <f>E13</f>
        <v>01.2.4 - SO 01.2.4 Zdravotná technika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 xml:space="preserve"> </v>
      </c>
      <c r="I93" s="25" t="s">
        <v>18</v>
      </c>
      <c r="J93" s="48"/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 t="str">
        <f>E25</f>
        <v/>
      </c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883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886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887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888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146</v>
      </c>
      <c r="E106" s="113"/>
      <c r="F106" s="113"/>
      <c r="G106" s="113"/>
      <c r="H106" s="113"/>
      <c r="I106" s="113"/>
      <c r="J106" s="114"/>
      <c r="L106" s="111"/>
    </row>
    <row r="107" spans="2:47" s="8" customFormat="1" ht="24.95" customHeight="1">
      <c r="B107" s="107"/>
      <c r="D107" s="108" t="s">
        <v>147</v>
      </c>
      <c r="E107" s="109"/>
      <c r="F107" s="109"/>
      <c r="G107" s="109"/>
      <c r="H107" s="109"/>
      <c r="I107" s="109"/>
      <c r="J107" s="110"/>
      <c r="L107" s="107"/>
    </row>
    <row r="108" spans="2:47" s="9" customFormat="1" ht="19.899999999999999" customHeight="1">
      <c r="B108" s="111"/>
      <c r="D108" s="112" t="s">
        <v>457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1557</v>
      </c>
      <c r="E109" s="113"/>
      <c r="F109" s="113"/>
      <c r="G109" s="113"/>
      <c r="H109" s="113"/>
      <c r="I109" s="113"/>
      <c r="J109" s="114"/>
      <c r="L109" s="111"/>
    </row>
    <row r="110" spans="2:47" s="1" customFormat="1" ht="21.75" customHeight="1">
      <c r="B110" s="28"/>
      <c r="L110" s="28"/>
    </row>
    <row r="111" spans="2:47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12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12" s="1" customFormat="1" ht="24.95" customHeight="1">
      <c r="B116" s="28"/>
      <c r="C116" s="20" t="s">
        <v>152</v>
      </c>
      <c r="L116" s="28"/>
    </row>
    <row r="117" spans="2:12" s="1" customFormat="1" ht="6.95" customHeight="1">
      <c r="B117" s="28"/>
      <c r="L117" s="28"/>
    </row>
    <row r="118" spans="2:12" s="1" customFormat="1" ht="12" customHeight="1">
      <c r="B118" s="28"/>
      <c r="C118" s="25" t="s">
        <v>13</v>
      </c>
      <c r="L118" s="28"/>
    </row>
    <row r="119" spans="2:12" s="1" customFormat="1" ht="16.5" customHeight="1">
      <c r="B119" s="28"/>
      <c r="E119" s="232" t="str">
        <f>E7</f>
        <v>Námestovo OOPZ, Rekonštrukcia a modernizácia objektu</v>
      </c>
      <c r="F119" s="233"/>
      <c r="G119" s="233"/>
      <c r="H119" s="233"/>
      <c r="L119" s="28"/>
    </row>
    <row r="120" spans="2:12" ht="12" customHeight="1">
      <c r="B120" s="19"/>
      <c r="C120" s="25" t="s">
        <v>133</v>
      </c>
      <c r="L120" s="19"/>
    </row>
    <row r="121" spans="2:12" ht="16.5" customHeight="1">
      <c r="B121" s="19"/>
      <c r="E121" s="232" t="s">
        <v>134</v>
      </c>
      <c r="F121" s="196"/>
      <c r="G121" s="196"/>
      <c r="H121" s="196"/>
      <c r="L121" s="19"/>
    </row>
    <row r="122" spans="2:12" ht="12" customHeight="1">
      <c r="B122" s="19"/>
      <c r="C122" s="25" t="s">
        <v>135</v>
      </c>
      <c r="L122" s="19"/>
    </row>
    <row r="123" spans="2:12" s="1" customFormat="1" ht="16.5" customHeight="1">
      <c r="B123" s="28"/>
      <c r="E123" s="234" t="s">
        <v>1975</v>
      </c>
      <c r="F123" s="235"/>
      <c r="G123" s="235"/>
      <c r="H123" s="235"/>
      <c r="L123" s="28"/>
    </row>
    <row r="124" spans="2:12" s="1" customFormat="1" ht="12" customHeight="1">
      <c r="B124" s="28"/>
      <c r="C124" s="25" t="s">
        <v>1976</v>
      </c>
      <c r="L124" s="28"/>
    </row>
    <row r="125" spans="2:12" s="1" customFormat="1" ht="16.5" customHeight="1">
      <c r="B125" s="28"/>
      <c r="E125" s="214" t="str">
        <f>E13</f>
        <v>01.2.4 - SO 01.2.4 Zdravotná technika</v>
      </c>
      <c r="F125" s="235"/>
      <c r="G125" s="235"/>
      <c r="H125" s="235"/>
      <c r="L125" s="28"/>
    </row>
    <row r="126" spans="2:12" s="1" customFormat="1" ht="6.95" customHeight="1">
      <c r="B126" s="28"/>
      <c r="L126" s="28"/>
    </row>
    <row r="127" spans="2:12" s="1" customFormat="1" ht="12" customHeight="1">
      <c r="B127" s="28"/>
      <c r="C127" s="25" t="s">
        <v>16</v>
      </c>
      <c r="F127" s="23" t="str">
        <f>F16</f>
        <v xml:space="preserve"> </v>
      </c>
      <c r="I127" s="25" t="s">
        <v>18</v>
      </c>
      <c r="J127" s="48"/>
      <c r="L127" s="28"/>
    </row>
    <row r="128" spans="2:12" s="1" customFormat="1" ht="6.95" customHeight="1">
      <c r="B128" s="28"/>
      <c r="L128" s="28"/>
    </row>
    <row r="129" spans="2:65" s="1" customFormat="1" ht="27.95" customHeight="1">
      <c r="B129" s="28"/>
      <c r="C129" s="25" t="s">
        <v>19</v>
      </c>
      <c r="F129" s="23" t="str">
        <f>E19</f>
        <v>Minist.vnútra Slov.republiky Pribinova2,Bratislava</v>
      </c>
      <c r="I129" s="25" t="s">
        <v>25</v>
      </c>
      <c r="J129" s="26" t="str">
        <f>E25</f>
        <v/>
      </c>
      <c r="L129" s="28"/>
    </row>
    <row r="130" spans="2:65" s="1" customFormat="1" ht="15.2" customHeight="1">
      <c r="B130" s="28"/>
      <c r="C130" s="25" t="s">
        <v>23</v>
      </c>
      <c r="F130" s="23" t="str">
        <f>IF(E22="","",E22)</f>
        <v xml:space="preserve"> </v>
      </c>
      <c r="I130" s="25" t="s">
        <v>27</v>
      </c>
      <c r="J130" s="26" t="str">
        <f>E28</f>
        <v xml:space="preserve"> </v>
      </c>
      <c r="L130" s="28"/>
    </row>
    <row r="131" spans="2:65" s="1" customFormat="1" ht="10.35" customHeight="1">
      <c r="B131" s="28"/>
      <c r="L131" s="28"/>
    </row>
    <row r="132" spans="2:65" s="10" customFormat="1" ht="29.25" customHeight="1">
      <c r="B132" s="115"/>
      <c r="C132" s="116" t="s">
        <v>153</v>
      </c>
      <c r="D132" s="117" t="s">
        <v>54</v>
      </c>
      <c r="E132" s="117" t="s">
        <v>50</v>
      </c>
      <c r="F132" s="117" t="s">
        <v>51</v>
      </c>
      <c r="G132" s="117" t="s">
        <v>154</v>
      </c>
      <c r="H132" s="117" t="s">
        <v>155</v>
      </c>
      <c r="I132" s="117" t="s">
        <v>156</v>
      </c>
      <c r="J132" s="118" t="s">
        <v>141</v>
      </c>
      <c r="K132" s="119" t="s">
        <v>157</v>
      </c>
      <c r="L132" s="115"/>
      <c r="M132" s="55" t="s">
        <v>1</v>
      </c>
      <c r="N132" s="56" t="s">
        <v>33</v>
      </c>
      <c r="O132" s="56" t="s">
        <v>158</v>
      </c>
      <c r="P132" s="56" t="s">
        <v>159</v>
      </c>
      <c r="Q132" s="56" t="s">
        <v>160</v>
      </c>
      <c r="R132" s="56" t="s">
        <v>161</v>
      </c>
      <c r="S132" s="56" t="s">
        <v>162</v>
      </c>
      <c r="T132" s="56" t="s">
        <v>163</v>
      </c>
      <c r="U132" s="57" t="s">
        <v>164</v>
      </c>
    </row>
    <row r="133" spans="2:65" s="1" customFormat="1" ht="22.9" customHeight="1">
      <c r="B133" s="28"/>
      <c r="C133" s="60" t="s">
        <v>142</v>
      </c>
      <c r="J133" s="120"/>
      <c r="L133" s="28"/>
      <c r="M133" s="58"/>
      <c r="N133" s="49"/>
      <c r="O133" s="49"/>
      <c r="P133" s="121">
        <f>P134+P162</f>
        <v>0</v>
      </c>
      <c r="Q133" s="49"/>
      <c r="R133" s="121">
        <f>R134+R162</f>
        <v>80.543430000000015</v>
      </c>
      <c r="S133" s="49"/>
      <c r="T133" s="121">
        <f>T134+T162</f>
        <v>0</v>
      </c>
      <c r="U133" s="50"/>
      <c r="AT133" s="16" t="s">
        <v>68</v>
      </c>
      <c r="AU133" s="16" t="s">
        <v>143</v>
      </c>
      <c r="BK133" s="122">
        <f>BK134+BK162</f>
        <v>0</v>
      </c>
    </row>
    <row r="134" spans="2:65" s="11" customFormat="1" ht="25.9" customHeight="1">
      <c r="B134" s="123"/>
      <c r="D134" s="124" t="s">
        <v>68</v>
      </c>
      <c r="E134" s="125" t="s">
        <v>165</v>
      </c>
      <c r="F134" s="125" t="s">
        <v>166</v>
      </c>
      <c r="J134" s="126"/>
      <c r="L134" s="123"/>
      <c r="M134" s="127"/>
      <c r="N134" s="128"/>
      <c r="O134" s="128"/>
      <c r="P134" s="129">
        <f>P135+P140+P142+P144+P159</f>
        <v>0</v>
      </c>
      <c r="Q134" s="128"/>
      <c r="R134" s="129">
        <f>R135+R140+R142+R144+R159</f>
        <v>80.404620000000008</v>
      </c>
      <c r="S134" s="128"/>
      <c r="T134" s="129">
        <f>T135+T140+T142+T144+T159</f>
        <v>0</v>
      </c>
      <c r="U134" s="130"/>
      <c r="AR134" s="124" t="s">
        <v>76</v>
      </c>
      <c r="AT134" s="131" t="s">
        <v>68</v>
      </c>
      <c r="AU134" s="131" t="s">
        <v>69</v>
      </c>
      <c r="AY134" s="124" t="s">
        <v>167</v>
      </c>
      <c r="BK134" s="132">
        <f>BK135+BK140+BK142+BK144+BK159</f>
        <v>0</v>
      </c>
    </row>
    <row r="135" spans="2:65" s="11" customFormat="1" ht="22.9" customHeight="1">
      <c r="B135" s="123"/>
      <c r="D135" s="124" t="s">
        <v>68</v>
      </c>
      <c r="E135" s="133" t="s">
        <v>76</v>
      </c>
      <c r="F135" s="133" t="s">
        <v>893</v>
      </c>
      <c r="J135" s="134"/>
      <c r="L135" s="123"/>
      <c r="M135" s="127"/>
      <c r="N135" s="128"/>
      <c r="O135" s="128"/>
      <c r="P135" s="129">
        <f>SUM(P136:P139)</f>
        <v>0</v>
      </c>
      <c r="Q135" s="128"/>
      <c r="R135" s="129">
        <f>SUM(R136:R139)</f>
        <v>0</v>
      </c>
      <c r="S135" s="128"/>
      <c r="T135" s="129">
        <f>SUM(T136:T139)</f>
        <v>0</v>
      </c>
      <c r="U135" s="130"/>
      <c r="AR135" s="124" t="s">
        <v>76</v>
      </c>
      <c r="AT135" s="131" t="s">
        <v>68</v>
      </c>
      <c r="AU135" s="131" t="s">
        <v>76</v>
      </c>
      <c r="AY135" s="124" t="s">
        <v>167</v>
      </c>
      <c r="BK135" s="132">
        <f>SUM(BK136:BK139)</f>
        <v>0</v>
      </c>
    </row>
    <row r="136" spans="2:65" s="1" customFormat="1" ht="24" customHeight="1">
      <c r="B136" s="135"/>
      <c r="C136" s="136" t="s">
        <v>76</v>
      </c>
      <c r="D136" s="136" t="s">
        <v>170</v>
      </c>
      <c r="E136" s="137" t="s">
        <v>1558</v>
      </c>
      <c r="F136" s="138" t="s">
        <v>1559</v>
      </c>
      <c r="G136" s="139" t="s">
        <v>904</v>
      </c>
      <c r="H136" s="140">
        <v>13.5</v>
      </c>
      <c r="I136" s="141"/>
      <c r="J136" s="141"/>
      <c r="K136" s="138" t="s">
        <v>1</v>
      </c>
      <c r="L136" s="28"/>
      <c r="M136" s="142" t="s">
        <v>1</v>
      </c>
      <c r="N136" s="143" t="s">
        <v>35</v>
      </c>
      <c r="O136" s="144">
        <v>0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4">
        <f>S136*H136</f>
        <v>0</v>
      </c>
      <c r="U136" s="145" t="s">
        <v>1</v>
      </c>
      <c r="AR136" s="146" t="s">
        <v>90</v>
      </c>
      <c r="AT136" s="146" t="s">
        <v>170</v>
      </c>
      <c r="AU136" s="146" t="s">
        <v>81</v>
      </c>
      <c r="AY136" s="16" t="s">
        <v>167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6" t="s">
        <v>81</v>
      </c>
      <c r="BK136" s="147">
        <f>ROUND(I136*H136,2)</f>
        <v>0</v>
      </c>
      <c r="BL136" s="16" t="s">
        <v>90</v>
      </c>
      <c r="BM136" s="146" t="s">
        <v>81</v>
      </c>
    </row>
    <row r="137" spans="2:65" s="1" customFormat="1" ht="24" customHeight="1">
      <c r="B137" s="135"/>
      <c r="C137" s="136" t="s">
        <v>81</v>
      </c>
      <c r="D137" s="136" t="s">
        <v>170</v>
      </c>
      <c r="E137" s="137" t="s">
        <v>937</v>
      </c>
      <c r="F137" s="138" t="s">
        <v>938</v>
      </c>
      <c r="G137" s="139" t="s">
        <v>904</v>
      </c>
      <c r="H137" s="140">
        <v>8.1</v>
      </c>
      <c r="I137" s="141"/>
      <c r="J137" s="141"/>
      <c r="K137" s="138" t="s">
        <v>1</v>
      </c>
      <c r="L137" s="28"/>
      <c r="M137" s="142" t="s">
        <v>1</v>
      </c>
      <c r="N137" s="143" t="s">
        <v>35</v>
      </c>
      <c r="O137" s="144">
        <v>0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4">
        <f>S137*H137</f>
        <v>0</v>
      </c>
      <c r="U137" s="145" t="s">
        <v>1</v>
      </c>
      <c r="AR137" s="146" t="s">
        <v>90</v>
      </c>
      <c r="AT137" s="146" t="s">
        <v>170</v>
      </c>
      <c r="AU137" s="146" t="s">
        <v>81</v>
      </c>
      <c r="AY137" s="16" t="s">
        <v>167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6" t="s">
        <v>81</v>
      </c>
      <c r="BK137" s="147">
        <f>ROUND(I137*H137,2)</f>
        <v>0</v>
      </c>
      <c r="BL137" s="16" t="s">
        <v>90</v>
      </c>
      <c r="BM137" s="146" t="s">
        <v>90</v>
      </c>
    </row>
    <row r="138" spans="2:65" s="1" customFormat="1" ht="24" customHeight="1">
      <c r="B138" s="135"/>
      <c r="C138" s="136" t="s">
        <v>85</v>
      </c>
      <c r="D138" s="136" t="s">
        <v>170</v>
      </c>
      <c r="E138" s="137" t="s">
        <v>1560</v>
      </c>
      <c r="F138" s="138" t="s">
        <v>1561</v>
      </c>
      <c r="G138" s="139" t="s">
        <v>904</v>
      </c>
      <c r="H138" s="140">
        <v>2.7</v>
      </c>
      <c r="I138" s="141"/>
      <c r="J138" s="141"/>
      <c r="K138" s="138" t="s">
        <v>1</v>
      </c>
      <c r="L138" s="28"/>
      <c r="M138" s="142" t="s">
        <v>1</v>
      </c>
      <c r="N138" s="143" t="s">
        <v>35</v>
      </c>
      <c r="O138" s="144">
        <v>0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4">
        <f>S138*H138</f>
        <v>0</v>
      </c>
      <c r="U138" s="145" t="s">
        <v>1</v>
      </c>
      <c r="AR138" s="146" t="s">
        <v>90</v>
      </c>
      <c r="AT138" s="146" t="s">
        <v>170</v>
      </c>
      <c r="AU138" s="146" t="s">
        <v>81</v>
      </c>
      <c r="AY138" s="16" t="s">
        <v>167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6" t="s">
        <v>81</v>
      </c>
      <c r="BK138" s="147">
        <f>ROUND(I138*H138,2)</f>
        <v>0</v>
      </c>
      <c r="BL138" s="16" t="s">
        <v>90</v>
      </c>
      <c r="BM138" s="146" t="s">
        <v>168</v>
      </c>
    </row>
    <row r="139" spans="2:65" s="1" customFormat="1" ht="16.5" customHeight="1">
      <c r="B139" s="135"/>
      <c r="C139" s="136" t="s">
        <v>90</v>
      </c>
      <c r="D139" s="136" t="s">
        <v>170</v>
      </c>
      <c r="E139" s="137" t="s">
        <v>952</v>
      </c>
      <c r="F139" s="138" t="s">
        <v>953</v>
      </c>
      <c r="G139" s="139" t="s">
        <v>173</v>
      </c>
      <c r="H139" s="140">
        <v>9</v>
      </c>
      <c r="I139" s="141"/>
      <c r="J139" s="141"/>
      <c r="K139" s="138" t="s">
        <v>1</v>
      </c>
      <c r="L139" s="28"/>
      <c r="M139" s="142" t="s">
        <v>1</v>
      </c>
      <c r="N139" s="143" t="s">
        <v>35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4">
        <f>S139*H139</f>
        <v>0</v>
      </c>
      <c r="U139" s="145" t="s">
        <v>1</v>
      </c>
      <c r="AR139" s="146" t="s">
        <v>90</v>
      </c>
      <c r="AT139" s="146" t="s">
        <v>170</v>
      </c>
      <c r="AU139" s="146" t="s">
        <v>81</v>
      </c>
      <c r="AY139" s="16" t="s">
        <v>167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6" t="s">
        <v>81</v>
      </c>
      <c r="BK139" s="147">
        <f>ROUND(I139*H139,2)</f>
        <v>0</v>
      </c>
      <c r="BL139" s="16" t="s">
        <v>90</v>
      </c>
      <c r="BM139" s="146" t="s">
        <v>235</v>
      </c>
    </row>
    <row r="140" spans="2:65" s="11" customFormat="1" ht="22.9" customHeight="1">
      <c r="B140" s="123"/>
      <c r="D140" s="124" t="s">
        <v>68</v>
      </c>
      <c r="E140" s="133" t="s">
        <v>90</v>
      </c>
      <c r="F140" s="133" t="s">
        <v>1029</v>
      </c>
      <c r="J140" s="134"/>
      <c r="L140" s="123"/>
      <c r="M140" s="127"/>
      <c r="N140" s="128"/>
      <c r="O140" s="128"/>
      <c r="P140" s="129">
        <f>P141</f>
        <v>0</v>
      </c>
      <c r="Q140" s="128"/>
      <c r="R140" s="129">
        <f>R141</f>
        <v>5.1050520000000006</v>
      </c>
      <c r="S140" s="128"/>
      <c r="T140" s="129">
        <f>T141</f>
        <v>0</v>
      </c>
      <c r="U140" s="130"/>
      <c r="AR140" s="124" t="s">
        <v>76</v>
      </c>
      <c r="AT140" s="131" t="s">
        <v>68</v>
      </c>
      <c r="AU140" s="131" t="s">
        <v>76</v>
      </c>
      <c r="AY140" s="124" t="s">
        <v>167</v>
      </c>
      <c r="BK140" s="132">
        <f>BK141</f>
        <v>0</v>
      </c>
    </row>
    <row r="141" spans="2:65" s="1" customFormat="1" ht="24" customHeight="1">
      <c r="B141" s="135"/>
      <c r="C141" s="136" t="s">
        <v>112</v>
      </c>
      <c r="D141" s="136" t="s">
        <v>170</v>
      </c>
      <c r="E141" s="137" t="s">
        <v>1562</v>
      </c>
      <c r="F141" s="138" t="s">
        <v>1563</v>
      </c>
      <c r="G141" s="139" t="s">
        <v>904</v>
      </c>
      <c r="H141" s="140">
        <v>2.7</v>
      </c>
      <c r="I141" s="141"/>
      <c r="J141" s="141"/>
      <c r="K141" s="138" t="s">
        <v>1</v>
      </c>
      <c r="L141" s="28"/>
      <c r="M141" s="142" t="s">
        <v>1</v>
      </c>
      <c r="N141" s="143" t="s">
        <v>35</v>
      </c>
      <c r="O141" s="144">
        <v>0</v>
      </c>
      <c r="P141" s="144">
        <f>O141*H141</f>
        <v>0</v>
      </c>
      <c r="Q141" s="144">
        <v>1.89076</v>
      </c>
      <c r="R141" s="144">
        <f>Q141*H141</f>
        <v>5.1050520000000006</v>
      </c>
      <c r="S141" s="144">
        <v>0</v>
      </c>
      <c r="T141" s="144">
        <f>S141*H141</f>
        <v>0</v>
      </c>
      <c r="U141" s="145" t="s">
        <v>1</v>
      </c>
      <c r="AR141" s="146" t="s">
        <v>90</v>
      </c>
      <c r="AT141" s="146" t="s">
        <v>170</v>
      </c>
      <c r="AU141" s="146" t="s">
        <v>81</v>
      </c>
      <c r="AY141" s="16" t="s">
        <v>167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6" t="s">
        <v>81</v>
      </c>
      <c r="BK141" s="147">
        <f>ROUND(I141*H141,2)</f>
        <v>0</v>
      </c>
      <c r="BL141" s="16" t="s">
        <v>90</v>
      </c>
      <c r="BM141" s="146" t="s">
        <v>244</v>
      </c>
    </row>
    <row r="142" spans="2:65" s="11" customFormat="1" ht="22.9" customHeight="1">
      <c r="B142" s="123"/>
      <c r="D142" s="124" t="s">
        <v>68</v>
      </c>
      <c r="E142" s="133" t="s">
        <v>112</v>
      </c>
      <c r="F142" s="133" t="s">
        <v>1037</v>
      </c>
      <c r="J142" s="134"/>
      <c r="L142" s="123"/>
      <c r="M142" s="127"/>
      <c r="N142" s="128"/>
      <c r="O142" s="128"/>
      <c r="P142" s="129">
        <f>P143</f>
        <v>0</v>
      </c>
      <c r="Q142" s="128"/>
      <c r="R142" s="129">
        <f>R143</f>
        <v>0.35251199999999999</v>
      </c>
      <c r="S142" s="128"/>
      <c r="T142" s="129">
        <f>T143</f>
        <v>0</v>
      </c>
      <c r="U142" s="130"/>
      <c r="AR142" s="124" t="s">
        <v>76</v>
      </c>
      <c r="AT142" s="131" t="s">
        <v>68</v>
      </c>
      <c r="AU142" s="131" t="s">
        <v>76</v>
      </c>
      <c r="AY142" s="124" t="s">
        <v>167</v>
      </c>
      <c r="BK142" s="132">
        <f>BK143</f>
        <v>0</v>
      </c>
    </row>
    <row r="143" spans="2:65" s="1" customFormat="1" ht="36" customHeight="1">
      <c r="B143" s="135"/>
      <c r="C143" s="136" t="s">
        <v>168</v>
      </c>
      <c r="D143" s="136" t="s">
        <v>170</v>
      </c>
      <c r="E143" s="137" t="s">
        <v>1564</v>
      </c>
      <c r="F143" s="138" t="s">
        <v>1565</v>
      </c>
      <c r="G143" s="139" t="s">
        <v>173</v>
      </c>
      <c r="H143" s="140">
        <v>2.4</v>
      </c>
      <c r="I143" s="141"/>
      <c r="J143" s="141"/>
      <c r="K143" s="138" t="s">
        <v>1</v>
      </c>
      <c r="L143" s="28"/>
      <c r="M143" s="142" t="s">
        <v>1</v>
      </c>
      <c r="N143" s="143" t="s">
        <v>35</v>
      </c>
      <c r="O143" s="144">
        <v>0</v>
      </c>
      <c r="P143" s="144">
        <f>O143*H143</f>
        <v>0</v>
      </c>
      <c r="Q143" s="144">
        <v>0.14688000000000001</v>
      </c>
      <c r="R143" s="144">
        <f>Q143*H143</f>
        <v>0.35251199999999999</v>
      </c>
      <c r="S143" s="144">
        <v>0</v>
      </c>
      <c r="T143" s="144">
        <f>S143*H143</f>
        <v>0</v>
      </c>
      <c r="U143" s="145" t="s">
        <v>1</v>
      </c>
      <c r="AR143" s="146" t="s">
        <v>90</v>
      </c>
      <c r="AT143" s="146" t="s">
        <v>170</v>
      </c>
      <c r="AU143" s="146" t="s">
        <v>81</v>
      </c>
      <c r="AY143" s="16" t="s">
        <v>167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6" t="s">
        <v>81</v>
      </c>
      <c r="BK143" s="147">
        <f>ROUND(I143*H143,2)</f>
        <v>0</v>
      </c>
      <c r="BL143" s="16" t="s">
        <v>90</v>
      </c>
      <c r="BM143" s="146" t="s">
        <v>258</v>
      </c>
    </row>
    <row r="144" spans="2:65" s="11" customFormat="1" ht="22.9" customHeight="1">
      <c r="B144" s="123"/>
      <c r="D144" s="124" t="s">
        <v>68</v>
      </c>
      <c r="E144" s="133" t="s">
        <v>235</v>
      </c>
      <c r="F144" s="133" t="s">
        <v>1106</v>
      </c>
      <c r="J144" s="134"/>
      <c r="L144" s="123"/>
      <c r="M144" s="127"/>
      <c r="N144" s="128"/>
      <c r="O144" s="128"/>
      <c r="P144" s="129">
        <f>SUM(P145:P158)</f>
        <v>0</v>
      </c>
      <c r="Q144" s="128"/>
      <c r="R144" s="129">
        <f>SUM(R145:R158)</f>
        <v>0.297456</v>
      </c>
      <c r="S144" s="128"/>
      <c r="T144" s="129">
        <f>SUM(T145:T158)</f>
        <v>0</v>
      </c>
      <c r="U144" s="130"/>
      <c r="AR144" s="124" t="s">
        <v>76</v>
      </c>
      <c r="AT144" s="131" t="s">
        <v>68</v>
      </c>
      <c r="AU144" s="131" t="s">
        <v>76</v>
      </c>
      <c r="AY144" s="124" t="s">
        <v>167</v>
      </c>
      <c r="BK144" s="132">
        <f>SUM(BK145:BK158)</f>
        <v>0</v>
      </c>
    </row>
    <row r="145" spans="2:65" s="1" customFormat="1" ht="24" customHeight="1">
      <c r="B145" s="135"/>
      <c r="C145" s="136" t="s">
        <v>227</v>
      </c>
      <c r="D145" s="136" t="s">
        <v>170</v>
      </c>
      <c r="E145" s="137" t="s">
        <v>2170</v>
      </c>
      <c r="F145" s="138" t="s">
        <v>2171</v>
      </c>
      <c r="G145" s="139" t="s">
        <v>330</v>
      </c>
      <c r="H145" s="140">
        <v>2</v>
      </c>
      <c r="I145" s="141"/>
      <c r="J145" s="141"/>
      <c r="K145" s="138" t="s">
        <v>1</v>
      </c>
      <c r="L145" s="28"/>
      <c r="M145" s="142" t="s">
        <v>1</v>
      </c>
      <c r="N145" s="143" t="s">
        <v>35</v>
      </c>
      <c r="O145" s="144">
        <v>0</v>
      </c>
      <c r="P145" s="144">
        <f>O145*H145</f>
        <v>0</v>
      </c>
      <c r="Q145" s="144">
        <v>1.0000000000000001E-5</v>
      </c>
      <c r="R145" s="144">
        <f>Q145*H145</f>
        <v>2.0000000000000002E-5</v>
      </c>
      <c r="S145" s="144">
        <v>0</v>
      </c>
      <c r="T145" s="144">
        <f>S145*H145</f>
        <v>0</v>
      </c>
      <c r="U145" s="145" t="s">
        <v>1</v>
      </c>
      <c r="AR145" s="146" t="s">
        <v>90</v>
      </c>
      <c r="AT145" s="146" t="s">
        <v>170</v>
      </c>
      <c r="AU145" s="146" t="s">
        <v>81</v>
      </c>
      <c r="AY145" s="16" t="s">
        <v>167</v>
      </c>
      <c r="BE145" s="147">
        <f>IF(N145="základná",J145,0)</f>
        <v>0</v>
      </c>
      <c r="BF145" s="147">
        <f>IF(N145="znížená",J145,0)</f>
        <v>0</v>
      </c>
      <c r="BG145" s="147">
        <f>IF(N145="zákl. prenesená",J145,0)</f>
        <v>0</v>
      </c>
      <c r="BH145" s="147">
        <f>IF(N145="zníž. prenesená",J145,0)</f>
        <v>0</v>
      </c>
      <c r="BI145" s="147">
        <f>IF(N145="nulová",J145,0)</f>
        <v>0</v>
      </c>
      <c r="BJ145" s="16" t="s">
        <v>81</v>
      </c>
      <c r="BK145" s="147">
        <f>ROUND(I145*H145,2)</f>
        <v>0</v>
      </c>
      <c r="BL145" s="16" t="s">
        <v>90</v>
      </c>
      <c r="BM145" s="146" t="s">
        <v>270</v>
      </c>
    </row>
    <row r="146" spans="2:65" s="1" customFormat="1" ht="24" customHeight="1">
      <c r="B146" s="135"/>
      <c r="C146" s="169" t="s">
        <v>235</v>
      </c>
      <c r="D146" s="169" t="s">
        <v>381</v>
      </c>
      <c r="E146" s="170" t="s">
        <v>2172</v>
      </c>
      <c r="F146" s="171" t="s">
        <v>2275</v>
      </c>
      <c r="G146" s="172" t="s">
        <v>384</v>
      </c>
      <c r="H146" s="173">
        <v>0.4</v>
      </c>
      <c r="I146" s="174"/>
      <c r="J146" s="174"/>
      <c r="K146" s="171" t="s">
        <v>1</v>
      </c>
      <c r="L146" s="175"/>
      <c r="M146" s="176" t="s">
        <v>1</v>
      </c>
      <c r="N146" s="177" t="s">
        <v>35</v>
      </c>
      <c r="O146" s="144">
        <v>0</v>
      </c>
      <c r="P146" s="144">
        <f>O146*H146</f>
        <v>0</v>
      </c>
      <c r="Q146" s="144">
        <v>7.8899999999999994E-3</v>
      </c>
      <c r="R146" s="144">
        <f>Q146*H146</f>
        <v>3.156E-3</v>
      </c>
      <c r="S146" s="144">
        <v>0</v>
      </c>
      <c r="T146" s="144">
        <f>S146*H146</f>
        <v>0</v>
      </c>
      <c r="U146" s="145" t="s">
        <v>1</v>
      </c>
      <c r="AR146" s="146" t="s">
        <v>235</v>
      </c>
      <c r="AT146" s="146" t="s">
        <v>381</v>
      </c>
      <c r="AU146" s="146" t="s">
        <v>81</v>
      </c>
      <c r="AY146" s="16" t="s">
        <v>167</v>
      </c>
      <c r="BE146" s="147">
        <f>IF(N146="základná",J146,0)</f>
        <v>0</v>
      </c>
      <c r="BF146" s="147">
        <f>IF(N146="znížená",J146,0)</f>
        <v>0</v>
      </c>
      <c r="BG146" s="147">
        <f>IF(N146="zákl. prenesená",J146,0)</f>
        <v>0</v>
      </c>
      <c r="BH146" s="147">
        <f>IF(N146="zníž. prenesená",J146,0)</f>
        <v>0</v>
      </c>
      <c r="BI146" s="147">
        <f>IF(N146="nulová",J146,0)</f>
        <v>0</v>
      </c>
      <c r="BJ146" s="16" t="s">
        <v>81</v>
      </c>
      <c r="BK146" s="147">
        <f>ROUND(I146*H146,2)</f>
        <v>0</v>
      </c>
      <c r="BL146" s="16" t="s">
        <v>90</v>
      </c>
      <c r="BM146" s="146" t="s">
        <v>278</v>
      </c>
    </row>
    <row r="147" spans="2:65" s="13" customFormat="1">
      <c r="B147" s="155"/>
      <c r="D147" s="149" t="s">
        <v>176</v>
      </c>
      <c r="E147" s="156" t="s">
        <v>1</v>
      </c>
      <c r="F147" s="157" t="s">
        <v>2173</v>
      </c>
      <c r="H147" s="158">
        <v>0.4</v>
      </c>
      <c r="L147" s="155"/>
      <c r="M147" s="159"/>
      <c r="N147" s="160"/>
      <c r="O147" s="160"/>
      <c r="P147" s="160"/>
      <c r="Q147" s="160"/>
      <c r="R147" s="160"/>
      <c r="S147" s="160"/>
      <c r="T147" s="160"/>
      <c r="U147" s="161"/>
      <c r="AT147" s="156" t="s">
        <v>176</v>
      </c>
      <c r="AU147" s="156" t="s">
        <v>81</v>
      </c>
      <c r="AV147" s="13" t="s">
        <v>81</v>
      </c>
      <c r="AW147" s="13" t="s">
        <v>26</v>
      </c>
      <c r="AX147" s="13" t="s">
        <v>69</v>
      </c>
      <c r="AY147" s="156" t="s">
        <v>167</v>
      </c>
    </row>
    <row r="148" spans="2:65" s="14" customFormat="1">
      <c r="B148" s="162"/>
      <c r="D148" s="149" t="s">
        <v>176</v>
      </c>
      <c r="E148" s="163" t="s">
        <v>1</v>
      </c>
      <c r="F148" s="164" t="s">
        <v>182</v>
      </c>
      <c r="H148" s="165">
        <v>0.4</v>
      </c>
      <c r="L148" s="162"/>
      <c r="M148" s="166"/>
      <c r="N148" s="167"/>
      <c r="O148" s="167"/>
      <c r="P148" s="167"/>
      <c r="Q148" s="167"/>
      <c r="R148" s="167"/>
      <c r="S148" s="167"/>
      <c r="T148" s="167"/>
      <c r="U148" s="168"/>
      <c r="AT148" s="163" t="s">
        <v>176</v>
      </c>
      <c r="AU148" s="163" t="s">
        <v>81</v>
      </c>
      <c r="AV148" s="14" t="s">
        <v>90</v>
      </c>
      <c r="AW148" s="14" t="s">
        <v>26</v>
      </c>
      <c r="AX148" s="14" t="s">
        <v>76</v>
      </c>
      <c r="AY148" s="163" t="s">
        <v>167</v>
      </c>
    </row>
    <row r="149" spans="2:65" s="1" customFormat="1" ht="24" customHeight="1">
      <c r="B149" s="135"/>
      <c r="C149" s="136" t="s">
        <v>240</v>
      </c>
      <c r="D149" s="136" t="s">
        <v>170</v>
      </c>
      <c r="E149" s="137" t="s">
        <v>2174</v>
      </c>
      <c r="F149" s="138" t="s">
        <v>2175</v>
      </c>
      <c r="G149" s="139" t="s">
        <v>330</v>
      </c>
      <c r="H149" s="140">
        <v>15</v>
      </c>
      <c r="I149" s="141"/>
      <c r="J149" s="141"/>
      <c r="K149" s="138" t="s">
        <v>1</v>
      </c>
      <c r="L149" s="28"/>
      <c r="M149" s="142" t="s">
        <v>1</v>
      </c>
      <c r="N149" s="143" t="s">
        <v>35</v>
      </c>
      <c r="O149" s="144">
        <v>0</v>
      </c>
      <c r="P149" s="144">
        <f>O149*H149</f>
        <v>0</v>
      </c>
      <c r="Q149" s="144">
        <v>1.0000000000000001E-5</v>
      </c>
      <c r="R149" s="144">
        <f>Q149*H149</f>
        <v>1.5000000000000001E-4</v>
      </c>
      <c r="S149" s="144">
        <v>0</v>
      </c>
      <c r="T149" s="144">
        <f>S149*H149</f>
        <v>0</v>
      </c>
      <c r="U149" s="145" t="s">
        <v>1</v>
      </c>
      <c r="AR149" s="146" t="s">
        <v>90</v>
      </c>
      <c r="AT149" s="146" t="s">
        <v>170</v>
      </c>
      <c r="AU149" s="146" t="s">
        <v>81</v>
      </c>
      <c r="AY149" s="16" t="s">
        <v>167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6" t="s">
        <v>81</v>
      </c>
      <c r="BK149" s="147">
        <f>ROUND(I149*H149,2)</f>
        <v>0</v>
      </c>
      <c r="BL149" s="16" t="s">
        <v>90</v>
      </c>
      <c r="BM149" s="146" t="s">
        <v>288</v>
      </c>
    </row>
    <row r="150" spans="2:65" s="1" customFormat="1" ht="24" customHeight="1">
      <c r="B150" s="135"/>
      <c r="C150" s="169" t="s">
        <v>244</v>
      </c>
      <c r="D150" s="169" t="s">
        <v>381</v>
      </c>
      <c r="E150" s="170" t="s">
        <v>2176</v>
      </c>
      <c r="F150" s="171" t="s">
        <v>2276</v>
      </c>
      <c r="G150" s="172" t="s">
        <v>384</v>
      </c>
      <c r="H150" s="173">
        <v>3</v>
      </c>
      <c r="I150" s="174"/>
      <c r="J150" s="174"/>
      <c r="K150" s="171" t="s">
        <v>1</v>
      </c>
      <c r="L150" s="175"/>
      <c r="M150" s="176" t="s">
        <v>1</v>
      </c>
      <c r="N150" s="177" t="s">
        <v>35</v>
      </c>
      <c r="O150" s="144">
        <v>0</v>
      </c>
      <c r="P150" s="144">
        <f>O150*H150</f>
        <v>0</v>
      </c>
      <c r="Q150" s="144">
        <v>1.6670000000000001E-2</v>
      </c>
      <c r="R150" s="144">
        <f>Q150*H150</f>
        <v>5.0009999999999999E-2</v>
      </c>
      <c r="S150" s="144">
        <v>0</v>
      </c>
      <c r="T150" s="144">
        <f>S150*H150</f>
        <v>0</v>
      </c>
      <c r="U150" s="145" t="s">
        <v>1</v>
      </c>
      <c r="AR150" s="146" t="s">
        <v>235</v>
      </c>
      <c r="AT150" s="146" t="s">
        <v>381</v>
      </c>
      <c r="AU150" s="146" t="s">
        <v>81</v>
      </c>
      <c r="AY150" s="16" t="s">
        <v>167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6" t="s">
        <v>81</v>
      </c>
      <c r="BK150" s="147">
        <f>ROUND(I150*H150,2)</f>
        <v>0</v>
      </c>
      <c r="BL150" s="16" t="s">
        <v>90</v>
      </c>
      <c r="BM150" s="146" t="s">
        <v>7</v>
      </c>
    </row>
    <row r="151" spans="2:65" s="13" customFormat="1">
      <c r="B151" s="155"/>
      <c r="D151" s="149" t="s">
        <v>176</v>
      </c>
      <c r="E151" s="156" t="s">
        <v>1</v>
      </c>
      <c r="F151" s="157" t="s">
        <v>2177</v>
      </c>
      <c r="H151" s="158">
        <v>3</v>
      </c>
      <c r="L151" s="155"/>
      <c r="M151" s="159"/>
      <c r="N151" s="160"/>
      <c r="O151" s="160"/>
      <c r="P151" s="160"/>
      <c r="Q151" s="160"/>
      <c r="R151" s="160"/>
      <c r="S151" s="160"/>
      <c r="T151" s="160"/>
      <c r="U151" s="161"/>
      <c r="AT151" s="156" t="s">
        <v>176</v>
      </c>
      <c r="AU151" s="156" t="s">
        <v>81</v>
      </c>
      <c r="AV151" s="13" t="s">
        <v>81</v>
      </c>
      <c r="AW151" s="13" t="s">
        <v>26</v>
      </c>
      <c r="AX151" s="13" t="s">
        <v>69</v>
      </c>
      <c r="AY151" s="156" t="s">
        <v>167</v>
      </c>
    </row>
    <row r="152" spans="2:65" s="14" customFormat="1">
      <c r="B152" s="162"/>
      <c r="D152" s="149" t="s">
        <v>176</v>
      </c>
      <c r="E152" s="163" t="s">
        <v>1</v>
      </c>
      <c r="F152" s="164" t="s">
        <v>182</v>
      </c>
      <c r="H152" s="165">
        <v>3</v>
      </c>
      <c r="L152" s="162"/>
      <c r="M152" s="166"/>
      <c r="N152" s="167"/>
      <c r="O152" s="167"/>
      <c r="P152" s="167"/>
      <c r="Q152" s="167"/>
      <c r="R152" s="167"/>
      <c r="S152" s="167"/>
      <c r="T152" s="167"/>
      <c r="U152" s="168"/>
      <c r="AT152" s="163" t="s">
        <v>176</v>
      </c>
      <c r="AU152" s="163" t="s">
        <v>81</v>
      </c>
      <c r="AV152" s="14" t="s">
        <v>90</v>
      </c>
      <c r="AW152" s="14" t="s">
        <v>26</v>
      </c>
      <c r="AX152" s="14" t="s">
        <v>76</v>
      </c>
      <c r="AY152" s="163" t="s">
        <v>167</v>
      </c>
    </row>
    <row r="153" spans="2:65" s="1" customFormat="1" ht="24" customHeight="1">
      <c r="B153" s="135"/>
      <c r="C153" s="136" t="s">
        <v>254</v>
      </c>
      <c r="D153" s="136" t="s">
        <v>170</v>
      </c>
      <c r="E153" s="137" t="s">
        <v>2178</v>
      </c>
      <c r="F153" s="138" t="s">
        <v>2179</v>
      </c>
      <c r="G153" s="139" t="s">
        <v>384</v>
      </c>
      <c r="H153" s="140">
        <v>1</v>
      </c>
      <c r="I153" s="141"/>
      <c r="J153" s="141"/>
      <c r="K153" s="138" t="s">
        <v>1</v>
      </c>
      <c r="L153" s="28"/>
      <c r="M153" s="142" t="s">
        <v>1</v>
      </c>
      <c r="N153" s="143" t="s">
        <v>35</v>
      </c>
      <c r="O153" s="144">
        <v>0</v>
      </c>
      <c r="P153" s="144">
        <f t="shared" ref="P153:P158" si="0">O153*H153</f>
        <v>0</v>
      </c>
      <c r="Q153" s="144">
        <v>0</v>
      </c>
      <c r="R153" s="144">
        <f t="shared" ref="R153:R158" si="1">Q153*H153</f>
        <v>0</v>
      </c>
      <c r="S153" s="144">
        <v>0</v>
      </c>
      <c r="T153" s="144">
        <f t="shared" ref="T153:T158" si="2">S153*H153</f>
        <v>0</v>
      </c>
      <c r="U153" s="145" t="s">
        <v>1</v>
      </c>
      <c r="AR153" s="146" t="s">
        <v>90</v>
      </c>
      <c r="AT153" s="146" t="s">
        <v>170</v>
      </c>
      <c r="AU153" s="146" t="s">
        <v>81</v>
      </c>
      <c r="AY153" s="16" t="s">
        <v>167</v>
      </c>
      <c r="BE153" s="147">
        <f t="shared" ref="BE153:BE158" si="3">IF(N153="základná",J153,0)</f>
        <v>0</v>
      </c>
      <c r="BF153" s="147">
        <f t="shared" ref="BF153:BF158" si="4">IF(N153="znížená",J153,0)</f>
        <v>0</v>
      </c>
      <c r="BG153" s="147">
        <f t="shared" ref="BG153:BG158" si="5">IF(N153="zákl. prenesená",J153,0)</f>
        <v>0</v>
      </c>
      <c r="BH153" s="147">
        <f t="shared" ref="BH153:BH158" si="6">IF(N153="zníž. prenesená",J153,0)</f>
        <v>0</v>
      </c>
      <c r="BI153" s="147">
        <f t="shared" ref="BI153:BI158" si="7">IF(N153="nulová",J153,0)</f>
        <v>0</v>
      </c>
      <c r="BJ153" s="16" t="s">
        <v>81</v>
      </c>
      <c r="BK153" s="147">
        <f t="shared" ref="BK153:BK158" si="8">ROUND(I153*H153,2)</f>
        <v>0</v>
      </c>
      <c r="BL153" s="16" t="s">
        <v>90</v>
      </c>
      <c r="BM153" s="146" t="s">
        <v>308</v>
      </c>
    </row>
    <row r="154" spans="2:65" s="1" customFormat="1" ht="24" customHeight="1">
      <c r="B154" s="135"/>
      <c r="C154" s="169" t="s">
        <v>258</v>
      </c>
      <c r="D154" s="169" t="s">
        <v>381</v>
      </c>
      <c r="E154" s="170" t="s">
        <v>2180</v>
      </c>
      <c r="F154" s="171" t="s">
        <v>2279</v>
      </c>
      <c r="G154" s="172" t="s">
        <v>384</v>
      </c>
      <c r="H154" s="173">
        <v>1</v>
      </c>
      <c r="I154" s="174"/>
      <c r="J154" s="174"/>
      <c r="K154" s="171" t="s">
        <v>1</v>
      </c>
      <c r="L154" s="175"/>
      <c r="M154" s="176" t="s">
        <v>1</v>
      </c>
      <c r="N154" s="177" t="s">
        <v>35</v>
      </c>
      <c r="O154" s="144">
        <v>0</v>
      </c>
      <c r="P154" s="144">
        <f t="shared" si="0"/>
        <v>0</v>
      </c>
      <c r="Q154" s="144">
        <v>2.103E-2</v>
      </c>
      <c r="R154" s="144">
        <f t="shared" si="1"/>
        <v>2.103E-2</v>
      </c>
      <c r="S154" s="144">
        <v>0</v>
      </c>
      <c r="T154" s="144">
        <f t="shared" si="2"/>
        <v>0</v>
      </c>
      <c r="U154" s="145" t="s">
        <v>1</v>
      </c>
      <c r="AR154" s="146" t="s">
        <v>235</v>
      </c>
      <c r="AT154" s="146" t="s">
        <v>381</v>
      </c>
      <c r="AU154" s="146" t="s">
        <v>81</v>
      </c>
      <c r="AY154" s="16" t="s">
        <v>167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6" t="s">
        <v>81</v>
      </c>
      <c r="BK154" s="147">
        <f t="shared" si="8"/>
        <v>0</v>
      </c>
      <c r="BL154" s="16" t="s">
        <v>90</v>
      </c>
      <c r="BM154" s="146" t="s">
        <v>317</v>
      </c>
    </row>
    <row r="155" spans="2:65" s="1" customFormat="1" ht="24" customHeight="1">
      <c r="B155" s="135"/>
      <c r="C155" s="169" t="s">
        <v>266</v>
      </c>
      <c r="D155" s="169" t="s">
        <v>381</v>
      </c>
      <c r="E155" s="170" t="s">
        <v>2181</v>
      </c>
      <c r="F155" s="171" t="s">
        <v>2277</v>
      </c>
      <c r="G155" s="172" t="s">
        <v>330</v>
      </c>
      <c r="H155" s="173">
        <v>2</v>
      </c>
      <c r="I155" s="174"/>
      <c r="J155" s="174"/>
      <c r="K155" s="171" t="s">
        <v>1</v>
      </c>
      <c r="L155" s="175"/>
      <c r="M155" s="176" t="s">
        <v>1</v>
      </c>
      <c r="N155" s="177" t="s">
        <v>35</v>
      </c>
      <c r="O155" s="144">
        <v>0</v>
      </c>
      <c r="P155" s="144">
        <f t="shared" si="0"/>
        <v>0</v>
      </c>
      <c r="Q155" s="144">
        <v>1.3520000000000001E-2</v>
      </c>
      <c r="R155" s="144">
        <f t="shared" si="1"/>
        <v>2.7040000000000002E-2</v>
      </c>
      <c r="S155" s="144">
        <v>0</v>
      </c>
      <c r="T155" s="144">
        <f t="shared" si="2"/>
        <v>0</v>
      </c>
      <c r="U155" s="145" t="s">
        <v>1</v>
      </c>
      <c r="AR155" s="146" t="s">
        <v>235</v>
      </c>
      <c r="AT155" s="146" t="s">
        <v>381</v>
      </c>
      <c r="AU155" s="146" t="s">
        <v>81</v>
      </c>
      <c r="AY155" s="16" t="s">
        <v>167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6" t="s">
        <v>81</v>
      </c>
      <c r="BK155" s="147">
        <f t="shared" si="8"/>
        <v>0</v>
      </c>
      <c r="BL155" s="16" t="s">
        <v>90</v>
      </c>
      <c r="BM155" s="146" t="s">
        <v>327</v>
      </c>
    </row>
    <row r="156" spans="2:65" s="1" customFormat="1" ht="24" customHeight="1">
      <c r="B156" s="135"/>
      <c r="C156" s="169" t="s">
        <v>270</v>
      </c>
      <c r="D156" s="169" t="s">
        <v>381</v>
      </c>
      <c r="E156" s="170" t="s">
        <v>2182</v>
      </c>
      <c r="F156" s="171" t="s">
        <v>2278</v>
      </c>
      <c r="G156" s="172" t="s">
        <v>384</v>
      </c>
      <c r="H156" s="173">
        <v>1</v>
      </c>
      <c r="I156" s="174"/>
      <c r="J156" s="174"/>
      <c r="K156" s="171" t="s">
        <v>1</v>
      </c>
      <c r="L156" s="175"/>
      <c r="M156" s="176" t="s">
        <v>1</v>
      </c>
      <c r="N156" s="177" t="s">
        <v>35</v>
      </c>
      <c r="O156" s="144">
        <v>0</v>
      </c>
      <c r="P156" s="144">
        <f t="shared" si="0"/>
        <v>0</v>
      </c>
      <c r="Q156" s="144">
        <v>1.75E-3</v>
      </c>
      <c r="R156" s="144">
        <f t="shared" si="1"/>
        <v>1.75E-3</v>
      </c>
      <c r="S156" s="144">
        <v>0</v>
      </c>
      <c r="T156" s="144">
        <f t="shared" si="2"/>
        <v>0</v>
      </c>
      <c r="U156" s="145" t="s">
        <v>1</v>
      </c>
      <c r="AR156" s="146" t="s">
        <v>235</v>
      </c>
      <c r="AT156" s="146" t="s">
        <v>381</v>
      </c>
      <c r="AU156" s="146" t="s">
        <v>81</v>
      </c>
      <c r="AY156" s="16" t="s">
        <v>167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6" t="s">
        <v>81</v>
      </c>
      <c r="BK156" s="147">
        <f t="shared" si="8"/>
        <v>0</v>
      </c>
      <c r="BL156" s="16" t="s">
        <v>90</v>
      </c>
      <c r="BM156" s="146" t="s">
        <v>337</v>
      </c>
    </row>
    <row r="157" spans="2:65" s="1" customFormat="1" ht="16.5" customHeight="1">
      <c r="B157" s="135"/>
      <c r="C157" s="169" t="s">
        <v>275</v>
      </c>
      <c r="D157" s="169" t="s">
        <v>381</v>
      </c>
      <c r="E157" s="170" t="s">
        <v>2183</v>
      </c>
      <c r="F157" s="171" t="s">
        <v>2280</v>
      </c>
      <c r="G157" s="172" t="s">
        <v>384</v>
      </c>
      <c r="H157" s="173">
        <v>1</v>
      </c>
      <c r="I157" s="174"/>
      <c r="J157" s="174"/>
      <c r="K157" s="171" t="s">
        <v>1</v>
      </c>
      <c r="L157" s="175"/>
      <c r="M157" s="176" t="s">
        <v>1</v>
      </c>
      <c r="N157" s="177" t="s">
        <v>35</v>
      </c>
      <c r="O157" s="144">
        <v>0</v>
      </c>
      <c r="P157" s="144">
        <f t="shared" si="0"/>
        <v>0</v>
      </c>
      <c r="Q157" s="144">
        <v>4.2000000000000003E-2</v>
      </c>
      <c r="R157" s="144">
        <f t="shared" si="1"/>
        <v>4.2000000000000003E-2</v>
      </c>
      <c r="S157" s="144">
        <v>0</v>
      </c>
      <c r="T157" s="144">
        <f t="shared" si="2"/>
        <v>0</v>
      </c>
      <c r="U157" s="145" t="s">
        <v>1</v>
      </c>
      <c r="AR157" s="146" t="s">
        <v>235</v>
      </c>
      <c r="AT157" s="146" t="s">
        <v>381</v>
      </c>
      <c r="AU157" s="146" t="s">
        <v>81</v>
      </c>
      <c r="AY157" s="16" t="s">
        <v>167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6" t="s">
        <v>81</v>
      </c>
      <c r="BK157" s="147">
        <f t="shared" si="8"/>
        <v>0</v>
      </c>
      <c r="BL157" s="16" t="s">
        <v>90</v>
      </c>
      <c r="BM157" s="146" t="s">
        <v>347</v>
      </c>
    </row>
    <row r="158" spans="2:65" s="1" customFormat="1" ht="24" customHeight="1">
      <c r="B158" s="135"/>
      <c r="C158" s="169" t="s">
        <v>278</v>
      </c>
      <c r="D158" s="169" t="s">
        <v>381</v>
      </c>
      <c r="E158" s="170" t="s">
        <v>2184</v>
      </c>
      <c r="F158" s="171" t="s">
        <v>2281</v>
      </c>
      <c r="G158" s="172" t="s">
        <v>384</v>
      </c>
      <c r="H158" s="173">
        <v>1</v>
      </c>
      <c r="I158" s="174"/>
      <c r="J158" s="174"/>
      <c r="K158" s="171" t="s">
        <v>1</v>
      </c>
      <c r="L158" s="175"/>
      <c r="M158" s="176" t="s">
        <v>1</v>
      </c>
      <c r="N158" s="177" t="s">
        <v>35</v>
      </c>
      <c r="O158" s="144">
        <v>0</v>
      </c>
      <c r="P158" s="144">
        <f t="shared" si="0"/>
        <v>0</v>
      </c>
      <c r="Q158" s="144">
        <v>0.15229999999999999</v>
      </c>
      <c r="R158" s="144">
        <f t="shared" si="1"/>
        <v>0.15229999999999999</v>
      </c>
      <c r="S158" s="144">
        <v>0</v>
      </c>
      <c r="T158" s="144">
        <f t="shared" si="2"/>
        <v>0</v>
      </c>
      <c r="U158" s="145" t="s">
        <v>1</v>
      </c>
      <c r="AR158" s="146" t="s">
        <v>235</v>
      </c>
      <c r="AT158" s="146" t="s">
        <v>381</v>
      </c>
      <c r="AU158" s="146" t="s">
        <v>81</v>
      </c>
      <c r="AY158" s="16" t="s">
        <v>167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6" t="s">
        <v>81</v>
      </c>
      <c r="BK158" s="147">
        <f t="shared" si="8"/>
        <v>0</v>
      </c>
      <c r="BL158" s="16" t="s">
        <v>90</v>
      </c>
      <c r="BM158" s="146" t="s">
        <v>356</v>
      </c>
    </row>
    <row r="159" spans="2:65" s="11" customFormat="1" ht="22.9" customHeight="1">
      <c r="B159" s="123"/>
      <c r="D159" s="124" t="s">
        <v>68</v>
      </c>
      <c r="E159" s="133" t="s">
        <v>240</v>
      </c>
      <c r="F159" s="133" t="s">
        <v>298</v>
      </c>
      <c r="J159" s="134"/>
      <c r="L159" s="123"/>
      <c r="M159" s="127"/>
      <c r="N159" s="128"/>
      <c r="O159" s="128"/>
      <c r="P159" s="129">
        <f>SUM(P160:P161)</f>
        <v>0</v>
      </c>
      <c r="Q159" s="128"/>
      <c r="R159" s="129">
        <f>SUM(R160:R161)</f>
        <v>74.649600000000007</v>
      </c>
      <c r="S159" s="128"/>
      <c r="T159" s="129">
        <f>SUM(T160:T161)</f>
        <v>0</v>
      </c>
      <c r="U159" s="130"/>
      <c r="AR159" s="124" t="s">
        <v>76</v>
      </c>
      <c r="AT159" s="131" t="s">
        <v>68</v>
      </c>
      <c r="AU159" s="131" t="s">
        <v>76</v>
      </c>
      <c r="AY159" s="124" t="s">
        <v>167</v>
      </c>
      <c r="BK159" s="132">
        <f>SUM(BK160:BK161)</f>
        <v>0</v>
      </c>
    </row>
    <row r="160" spans="2:65" s="1" customFormat="1" ht="24" customHeight="1">
      <c r="B160" s="135"/>
      <c r="C160" s="136" t="s">
        <v>282</v>
      </c>
      <c r="D160" s="136" t="s">
        <v>170</v>
      </c>
      <c r="E160" s="137" t="s">
        <v>1570</v>
      </c>
      <c r="F160" s="138" t="s">
        <v>1571</v>
      </c>
      <c r="G160" s="139" t="s">
        <v>330</v>
      </c>
      <c r="H160" s="140">
        <v>4</v>
      </c>
      <c r="I160" s="141"/>
      <c r="J160" s="141"/>
      <c r="K160" s="138" t="s">
        <v>1</v>
      </c>
      <c r="L160" s="28"/>
      <c r="M160" s="142" t="s">
        <v>1</v>
      </c>
      <c r="N160" s="143" t="s">
        <v>35</v>
      </c>
      <c r="O160" s="144">
        <v>0</v>
      </c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4">
        <f>S160*H160</f>
        <v>0</v>
      </c>
      <c r="U160" s="145" t="s">
        <v>1</v>
      </c>
      <c r="AR160" s="146" t="s">
        <v>90</v>
      </c>
      <c r="AT160" s="146" t="s">
        <v>170</v>
      </c>
      <c r="AU160" s="146" t="s">
        <v>81</v>
      </c>
      <c r="AY160" s="16" t="s">
        <v>167</v>
      </c>
      <c r="BE160" s="147">
        <f>IF(N160="základná",J160,0)</f>
        <v>0</v>
      </c>
      <c r="BF160" s="147">
        <f>IF(N160="znížená",J160,0)</f>
        <v>0</v>
      </c>
      <c r="BG160" s="147">
        <f>IF(N160="zákl. prenesená",J160,0)</f>
        <v>0</v>
      </c>
      <c r="BH160" s="147">
        <f>IF(N160="zníž. prenesená",J160,0)</f>
        <v>0</v>
      </c>
      <c r="BI160" s="147">
        <f>IF(N160="nulová",J160,0)</f>
        <v>0</v>
      </c>
      <c r="BJ160" s="16" t="s">
        <v>81</v>
      </c>
      <c r="BK160" s="147">
        <f>ROUND(I160*H160,2)</f>
        <v>0</v>
      </c>
      <c r="BL160" s="16" t="s">
        <v>90</v>
      </c>
      <c r="BM160" s="146" t="s">
        <v>365</v>
      </c>
    </row>
    <row r="161" spans="2:65" s="1" customFormat="1" ht="24" customHeight="1">
      <c r="B161" s="135"/>
      <c r="C161" s="136" t="s">
        <v>288</v>
      </c>
      <c r="D161" s="136" t="s">
        <v>170</v>
      </c>
      <c r="E161" s="137" t="s">
        <v>1572</v>
      </c>
      <c r="F161" s="138" t="s">
        <v>1573</v>
      </c>
      <c r="G161" s="139" t="s">
        <v>354</v>
      </c>
      <c r="H161" s="140">
        <v>8.64</v>
      </c>
      <c r="I161" s="141"/>
      <c r="J161" s="141"/>
      <c r="K161" s="138" t="s">
        <v>1</v>
      </c>
      <c r="L161" s="28"/>
      <c r="M161" s="142" t="s">
        <v>1</v>
      </c>
      <c r="N161" s="143" t="s">
        <v>35</v>
      </c>
      <c r="O161" s="144">
        <v>0</v>
      </c>
      <c r="P161" s="144">
        <f>O161*H161</f>
        <v>0</v>
      </c>
      <c r="Q161" s="144">
        <v>8.64</v>
      </c>
      <c r="R161" s="144">
        <f>Q161*H161</f>
        <v>74.649600000000007</v>
      </c>
      <c r="S161" s="144">
        <v>0</v>
      </c>
      <c r="T161" s="144">
        <f>S161*H161</f>
        <v>0</v>
      </c>
      <c r="U161" s="145" t="s">
        <v>1</v>
      </c>
      <c r="AR161" s="146" t="s">
        <v>90</v>
      </c>
      <c r="AT161" s="146" t="s">
        <v>170</v>
      </c>
      <c r="AU161" s="146" t="s">
        <v>81</v>
      </c>
      <c r="AY161" s="16" t="s">
        <v>167</v>
      </c>
      <c r="BE161" s="147">
        <f>IF(N161="základná",J161,0)</f>
        <v>0</v>
      </c>
      <c r="BF161" s="147">
        <f>IF(N161="znížená",J161,0)</f>
        <v>0</v>
      </c>
      <c r="BG161" s="147">
        <f>IF(N161="zákl. prenesená",J161,0)</f>
        <v>0</v>
      </c>
      <c r="BH161" s="147">
        <f>IF(N161="zníž. prenesená",J161,0)</f>
        <v>0</v>
      </c>
      <c r="BI161" s="147">
        <f>IF(N161="nulová",J161,0)</f>
        <v>0</v>
      </c>
      <c r="BJ161" s="16" t="s">
        <v>81</v>
      </c>
      <c r="BK161" s="147">
        <f>ROUND(I161*H161,2)</f>
        <v>0</v>
      </c>
      <c r="BL161" s="16" t="s">
        <v>90</v>
      </c>
      <c r="BM161" s="146" t="s">
        <v>380</v>
      </c>
    </row>
    <row r="162" spans="2:65" s="11" customFormat="1" ht="25.9" customHeight="1">
      <c r="B162" s="123"/>
      <c r="D162" s="124" t="s">
        <v>68</v>
      </c>
      <c r="E162" s="125" t="s">
        <v>369</v>
      </c>
      <c r="F162" s="125" t="s">
        <v>370</v>
      </c>
      <c r="J162" s="126"/>
      <c r="L162" s="123"/>
      <c r="M162" s="127"/>
      <c r="N162" s="128"/>
      <c r="O162" s="128"/>
      <c r="P162" s="129">
        <f>P163+P172</f>
        <v>0</v>
      </c>
      <c r="Q162" s="128"/>
      <c r="R162" s="129">
        <f>R163+R172</f>
        <v>0.13880999999999999</v>
      </c>
      <c r="S162" s="128"/>
      <c r="T162" s="129">
        <f>T163+T172</f>
        <v>0</v>
      </c>
      <c r="U162" s="130"/>
      <c r="AR162" s="124" t="s">
        <v>81</v>
      </c>
      <c r="AT162" s="131" t="s">
        <v>68</v>
      </c>
      <c r="AU162" s="131" t="s">
        <v>69</v>
      </c>
      <c r="AY162" s="124" t="s">
        <v>167</v>
      </c>
      <c r="BK162" s="132">
        <f>BK163+BK172</f>
        <v>0</v>
      </c>
    </row>
    <row r="163" spans="2:65" s="11" customFormat="1" ht="22.9" customHeight="1">
      <c r="B163" s="123"/>
      <c r="D163" s="124" t="s">
        <v>68</v>
      </c>
      <c r="E163" s="133" t="s">
        <v>561</v>
      </c>
      <c r="F163" s="133" t="s">
        <v>562</v>
      </c>
      <c r="J163" s="134"/>
      <c r="L163" s="123"/>
      <c r="M163" s="127"/>
      <c r="N163" s="128"/>
      <c r="O163" s="128"/>
      <c r="P163" s="129">
        <f>SUM(P164:P171)</f>
        <v>0</v>
      </c>
      <c r="Q163" s="128"/>
      <c r="R163" s="129">
        <f>SUM(R164:R171)</f>
        <v>3.5269999999999996E-2</v>
      </c>
      <c r="S163" s="128"/>
      <c r="T163" s="129">
        <f>SUM(T164:T171)</f>
        <v>0</v>
      </c>
      <c r="U163" s="130"/>
      <c r="AR163" s="124" t="s">
        <v>81</v>
      </c>
      <c r="AT163" s="131" t="s">
        <v>68</v>
      </c>
      <c r="AU163" s="131" t="s">
        <v>76</v>
      </c>
      <c r="AY163" s="124" t="s">
        <v>167</v>
      </c>
      <c r="BK163" s="132">
        <f>SUM(BK164:BK171)</f>
        <v>0</v>
      </c>
    </row>
    <row r="164" spans="2:65" s="1" customFormat="1" ht="24" customHeight="1">
      <c r="B164" s="135"/>
      <c r="C164" s="136" t="s">
        <v>293</v>
      </c>
      <c r="D164" s="136" t="s">
        <v>170</v>
      </c>
      <c r="E164" s="137" t="s">
        <v>2185</v>
      </c>
      <c r="F164" s="138" t="s">
        <v>2186</v>
      </c>
      <c r="G164" s="139" t="s">
        <v>384</v>
      </c>
      <c r="H164" s="140">
        <v>4</v>
      </c>
      <c r="I164" s="141"/>
      <c r="J164" s="141"/>
      <c r="K164" s="138" t="s">
        <v>1</v>
      </c>
      <c r="L164" s="28"/>
      <c r="M164" s="142" t="s">
        <v>1</v>
      </c>
      <c r="N164" s="143" t="s">
        <v>35</v>
      </c>
      <c r="O164" s="144">
        <v>0</v>
      </c>
      <c r="P164" s="144">
        <f t="shared" ref="P164:P171" si="9">O164*H164</f>
        <v>0</v>
      </c>
      <c r="Q164" s="144">
        <v>8.9999999999999998E-4</v>
      </c>
      <c r="R164" s="144">
        <f t="shared" ref="R164:R171" si="10">Q164*H164</f>
        <v>3.5999999999999999E-3</v>
      </c>
      <c r="S164" s="144">
        <v>0</v>
      </c>
      <c r="T164" s="144">
        <f t="shared" ref="T164:T171" si="11">S164*H164</f>
        <v>0</v>
      </c>
      <c r="U164" s="145" t="s">
        <v>1</v>
      </c>
      <c r="AR164" s="146" t="s">
        <v>278</v>
      </c>
      <c r="AT164" s="146" t="s">
        <v>170</v>
      </c>
      <c r="AU164" s="146" t="s">
        <v>81</v>
      </c>
      <c r="AY164" s="16" t="s">
        <v>167</v>
      </c>
      <c r="BE164" s="147">
        <f t="shared" ref="BE164:BE171" si="12">IF(N164="základná",J164,0)</f>
        <v>0</v>
      </c>
      <c r="BF164" s="147">
        <f t="shared" ref="BF164:BF171" si="13">IF(N164="znížená",J164,0)</f>
        <v>0</v>
      </c>
      <c r="BG164" s="147">
        <f t="shared" ref="BG164:BG171" si="14">IF(N164="zákl. prenesená",J164,0)</f>
        <v>0</v>
      </c>
      <c r="BH164" s="147">
        <f t="shared" ref="BH164:BH171" si="15">IF(N164="zníž. prenesená",J164,0)</f>
        <v>0</v>
      </c>
      <c r="BI164" s="147">
        <f t="shared" ref="BI164:BI171" si="16">IF(N164="nulová",J164,0)</f>
        <v>0</v>
      </c>
      <c r="BJ164" s="16" t="s">
        <v>81</v>
      </c>
      <c r="BK164" s="147">
        <f t="shared" ref="BK164:BK171" si="17">ROUND(I164*H164,2)</f>
        <v>0</v>
      </c>
      <c r="BL164" s="16" t="s">
        <v>278</v>
      </c>
      <c r="BM164" s="146" t="s">
        <v>392</v>
      </c>
    </row>
    <row r="165" spans="2:65" s="1" customFormat="1" ht="16.5" customHeight="1">
      <c r="B165" s="135"/>
      <c r="C165" s="136" t="s">
        <v>7</v>
      </c>
      <c r="D165" s="136" t="s">
        <v>170</v>
      </c>
      <c r="E165" s="137" t="s">
        <v>2187</v>
      </c>
      <c r="F165" s="138" t="s">
        <v>2188</v>
      </c>
      <c r="G165" s="139" t="s">
        <v>330</v>
      </c>
      <c r="H165" s="140">
        <v>10</v>
      </c>
      <c r="I165" s="141"/>
      <c r="J165" s="141"/>
      <c r="K165" s="138" t="s">
        <v>1</v>
      </c>
      <c r="L165" s="28"/>
      <c r="M165" s="142" t="s">
        <v>1</v>
      </c>
      <c r="N165" s="143" t="s">
        <v>35</v>
      </c>
      <c r="O165" s="144">
        <v>0</v>
      </c>
      <c r="P165" s="144">
        <f t="shared" si="9"/>
        <v>0</v>
      </c>
      <c r="Q165" s="144">
        <v>1.6299999999999999E-3</v>
      </c>
      <c r="R165" s="144">
        <f t="shared" si="10"/>
        <v>1.6299999999999999E-2</v>
      </c>
      <c r="S165" s="144">
        <v>0</v>
      </c>
      <c r="T165" s="144">
        <f t="shared" si="11"/>
        <v>0</v>
      </c>
      <c r="U165" s="145" t="s">
        <v>1</v>
      </c>
      <c r="AR165" s="146" t="s">
        <v>278</v>
      </c>
      <c r="AT165" s="146" t="s">
        <v>170</v>
      </c>
      <c r="AU165" s="146" t="s">
        <v>81</v>
      </c>
      <c r="AY165" s="16" t="s">
        <v>167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6" t="s">
        <v>81</v>
      </c>
      <c r="BK165" s="147">
        <f t="shared" si="17"/>
        <v>0</v>
      </c>
      <c r="BL165" s="16" t="s">
        <v>278</v>
      </c>
      <c r="BM165" s="146" t="s">
        <v>403</v>
      </c>
    </row>
    <row r="166" spans="2:65" s="1" customFormat="1" ht="24" customHeight="1">
      <c r="B166" s="135"/>
      <c r="C166" s="136" t="s">
        <v>303</v>
      </c>
      <c r="D166" s="136" t="s">
        <v>170</v>
      </c>
      <c r="E166" s="137" t="s">
        <v>2189</v>
      </c>
      <c r="F166" s="138" t="s">
        <v>2283</v>
      </c>
      <c r="G166" s="139" t="s">
        <v>330</v>
      </c>
      <c r="H166" s="140">
        <v>1</v>
      </c>
      <c r="I166" s="141"/>
      <c r="J166" s="141"/>
      <c r="K166" s="138" t="s">
        <v>1</v>
      </c>
      <c r="L166" s="28"/>
      <c r="M166" s="142" t="s">
        <v>1</v>
      </c>
      <c r="N166" s="143" t="s">
        <v>35</v>
      </c>
      <c r="O166" s="144">
        <v>0</v>
      </c>
      <c r="P166" s="144">
        <f t="shared" si="9"/>
        <v>0</v>
      </c>
      <c r="Q166" s="144">
        <v>1.1100000000000001E-3</v>
      </c>
      <c r="R166" s="144">
        <f t="shared" si="10"/>
        <v>1.1100000000000001E-3</v>
      </c>
      <c r="S166" s="144">
        <v>0</v>
      </c>
      <c r="T166" s="144">
        <f t="shared" si="11"/>
        <v>0</v>
      </c>
      <c r="U166" s="145" t="s">
        <v>1</v>
      </c>
      <c r="AR166" s="146" t="s">
        <v>278</v>
      </c>
      <c r="AT166" s="146" t="s">
        <v>170</v>
      </c>
      <c r="AU166" s="146" t="s">
        <v>81</v>
      </c>
      <c r="AY166" s="16" t="s">
        <v>167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6" t="s">
        <v>81</v>
      </c>
      <c r="BK166" s="147">
        <f t="shared" si="17"/>
        <v>0</v>
      </c>
      <c r="BL166" s="16" t="s">
        <v>278</v>
      </c>
      <c r="BM166" s="146" t="s">
        <v>414</v>
      </c>
    </row>
    <row r="167" spans="2:65" s="1" customFormat="1" ht="16.5" customHeight="1">
      <c r="B167" s="135"/>
      <c r="C167" s="136" t="s">
        <v>308</v>
      </c>
      <c r="D167" s="136" t="s">
        <v>170</v>
      </c>
      <c r="E167" s="137" t="s">
        <v>2190</v>
      </c>
      <c r="F167" s="138" t="s">
        <v>2191</v>
      </c>
      <c r="G167" s="139" t="s">
        <v>330</v>
      </c>
      <c r="H167" s="140">
        <v>2</v>
      </c>
      <c r="I167" s="141"/>
      <c r="J167" s="141"/>
      <c r="K167" s="138" t="s">
        <v>1</v>
      </c>
      <c r="L167" s="28"/>
      <c r="M167" s="142" t="s">
        <v>1</v>
      </c>
      <c r="N167" s="143" t="s">
        <v>35</v>
      </c>
      <c r="O167" s="144">
        <v>0</v>
      </c>
      <c r="P167" s="144">
        <f t="shared" si="9"/>
        <v>0</v>
      </c>
      <c r="Q167" s="144">
        <v>5.9000000000000003E-4</v>
      </c>
      <c r="R167" s="144">
        <f t="shared" si="10"/>
        <v>1.1800000000000001E-3</v>
      </c>
      <c r="S167" s="144">
        <v>0</v>
      </c>
      <c r="T167" s="144">
        <f t="shared" si="11"/>
        <v>0</v>
      </c>
      <c r="U167" s="145" t="s">
        <v>1</v>
      </c>
      <c r="AR167" s="146" t="s">
        <v>278</v>
      </c>
      <c r="AT167" s="146" t="s">
        <v>170</v>
      </c>
      <c r="AU167" s="146" t="s">
        <v>81</v>
      </c>
      <c r="AY167" s="16" t="s">
        <v>167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6" t="s">
        <v>81</v>
      </c>
      <c r="BK167" s="147">
        <f t="shared" si="17"/>
        <v>0</v>
      </c>
      <c r="BL167" s="16" t="s">
        <v>278</v>
      </c>
      <c r="BM167" s="146" t="s">
        <v>425</v>
      </c>
    </row>
    <row r="168" spans="2:65" s="1" customFormat="1" ht="16.5" customHeight="1">
      <c r="B168" s="135"/>
      <c r="C168" s="136" t="s">
        <v>313</v>
      </c>
      <c r="D168" s="136" t="s">
        <v>170</v>
      </c>
      <c r="E168" s="137" t="s">
        <v>2192</v>
      </c>
      <c r="F168" s="138" t="s">
        <v>2193</v>
      </c>
      <c r="G168" s="139" t="s">
        <v>330</v>
      </c>
      <c r="H168" s="140">
        <v>2</v>
      </c>
      <c r="I168" s="141"/>
      <c r="J168" s="141"/>
      <c r="K168" s="138" t="s">
        <v>1</v>
      </c>
      <c r="L168" s="28"/>
      <c r="M168" s="142" t="s">
        <v>1</v>
      </c>
      <c r="N168" s="143" t="s">
        <v>35</v>
      </c>
      <c r="O168" s="144">
        <v>0</v>
      </c>
      <c r="P168" s="144">
        <f t="shared" si="9"/>
        <v>0</v>
      </c>
      <c r="Q168" s="144">
        <v>7.7999999999999999E-4</v>
      </c>
      <c r="R168" s="144">
        <f t="shared" si="10"/>
        <v>1.56E-3</v>
      </c>
      <c r="S168" s="144">
        <v>0</v>
      </c>
      <c r="T168" s="144">
        <f t="shared" si="11"/>
        <v>0</v>
      </c>
      <c r="U168" s="145" t="s">
        <v>1</v>
      </c>
      <c r="AR168" s="146" t="s">
        <v>278</v>
      </c>
      <c r="AT168" s="146" t="s">
        <v>170</v>
      </c>
      <c r="AU168" s="146" t="s">
        <v>81</v>
      </c>
      <c r="AY168" s="16" t="s">
        <v>167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6" t="s">
        <v>81</v>
      </c>
      <c r="BK168" s="147">
        <f t="shared" si="17"/>
        <v>0</v>
      </c>
      <c r="BL168" s="16" t="s">
        <v>278</v>
      </c>
      <c r="BM168" s="146" t="s">
        <v>437</v>
      </c>
    </row>
    <row r="169" spans="2:65" s="1" customFormat="1" ht="24" customHeight="1">
      <c r="B169" s="135"/>
      <c r="C169" s="136" t="s">
        <v>317</v>
      </c>
      <c r="D169" s="136" t="s">
        <v>170</v>
      </c>
      <c r="E169" s="137" t="s">
        <v>2194</v>
      </c>
      <c r="F169" s="138" t="s">
        <v>2195</v>
      </c>
      <c r="G169" s="139" t="s">
        <v>384</v>
      </c>
      <c r="H169" s="140">
        <v>2</v>
      </c>
      <c r="I169" s="141"/>
      <c r="J169" s="141"/>
      <c r="K169" s="138" t="s">
        <v>1</v>
      </c>
      <c r="L169" s="28"/>
      <c r="M169" s="142" t="s">
        <v>1</v>
      </c>
      <c r="N169" s="143" t="s">
        <v>35</v>
      </c>
      <c r="O169" s="144">
        <v>0</v>
      </c>
      <c r="P169" s="144">
        <f t="shared" si="9"/>
        <v>0</v>
      </c>
      <c r="Q169" s="144">
        <v>1.16E-3</v>
      </c>
      <c r="R169" s="144">
        <f t="shared" si="10"/>
        <v>2.32E-3</v>
      </c>
      <c r="S169" s="144">
        <v>0</v>
      </c>
      <c r="T169" s="144">
        <f t="shared" si="11"/>
        <v>0</v>
      </c>
      <c r="U169" s="145" t="s">
        <v>1</v>
      </c>
      <c r="AR169" s="146" t="s">
        <v>278</v>
      </c>
      <c r="AT169" s="146" t="s">
        <v>170</v>
      </c>
      <c r="AU169" s="146" t="s">
        <v>81</v>
      </c>
      <c r="AY169" s="16" t="s">
        <v>167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6" t="s">
        <v>81</v>
      </c>
      <c r="BK169" s="147">
        <f t="shared" si="17"/>
        <v>0</v>
      </c>
      <c r="BL169" s="16" t="s">
        <v>278</v>
      </c>
      <c r="BM169" s="146" t="s">
        <v>446</v>
      </c>
    </row>
    <row r="170" spans="2:65" s="1" customFormat="1" ht="24" customHeight="1">
      <c r="B170" s="135"/>
      <c r="C170" s="169" t="s">
        <v>322</v>
      </c>
      <c r="D170" s="169" t="s">
        <v>381</v>
      </c>
      <c r="E170" s="170" t="s">
        <v>2196</v>
      </c>
      <c r="F170" s="171" t="s">
        <v>2282</v>
      </c>
      <c r="G170" s="172" t="s">
        <v>384</v>
      </c>
      <c r="H170" s="173">
        <v>2</v>
      </c>
      <c r="I170" s="174"/>
      <c r="J170" s="174"/>
      <c r="K170" s="171" t="s">
        <v>1</v>
      </c>
      <c r="L170" s="175"/>
      <c r="M170" s="176" t="s">
        <v>1</v>
      </c>
      <c r="N170" s="177" t="s">
        <v>35</v>
      </c>
      <c r="O170" s="144">
        <v>0</v>
      </c>
      <c r="P170" s="144">
        <f t="shared" si="9"/>
        <v>0</v>
      </c>
      <c r="Q170" s="144">
        <v>4.5999999999999999E-3</v>
      </c>
      <c r="R170" s="144">
        <f t="shared" si="10"/>
        <v>9.1999999999999998E-3</v>
      </c>
      <c r="S170" s="144">
        <v>0</v>
      </c>
      <c r="T170" s="144">
        <f t="shared" si="11"/>
        <v>0</v>
      </c>
      <c r="U170" s="145" t="s">
        <v>1</v>
      </c>
      <c r="AR170" s="146" t="s">
        <v>356</v>
      </c>
      <c r="AT170" s="146" t="s">
        <v>381</v>
      </c>
      <c r="AU170" s="146" t="s">
        <v>81</v>
      </c>
      <c r="AY170" s="16" t="s">
        <v>167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6" t="s">
        <v>81</v>
      </c>
      <c r="BK170" s="147">
        <f t="shared" si="17"/>
        <v>0</v>
      </c>
      <c r="BL170" s="16" t="s">
        <v>278</v>
      </c>
      <c r="BM170" s="146" t="s">
        <v>185</v>
      </c>
    </row>
    <row r="171" spans="2:65" s="1" customFormat="1" ht="24" customHeight="1">
      <c r="B171" s="135"/>
      <c r="C171" s="136" t="s">
        <v>327</v>
      </c>
      <c r="D171" s="136" t="s">
        <v>170</v>
      </c>
      <c r="E171" s="137" t="s">
        <v>1598</v>
      </c>
      <c r="F171" s="138" t="s">
        <v>1599</v>
      </c>
      <c r="G171" s="139" t="s">
        <v>395</v>
      </c>
      <c r="H171" s="140">
        <v>12.331</v>
      </c>
      <c r="I171" s="141"/>
      <c r="J171" s="141"/>
      <c r="K171" s="138" t="s">
        <v>1</v>
      </c>
      <c r="L171" s="28"/>
      <c r="M171" s="142" t="s">
        <v>1</v>
      </c>
      <c r="N171" s="143" t="s">
        <v>35</v>
      </c>
      <c r="O171" s="144">
        <v>0</v>
      </c>
      <c r="P171" s="144">
        <f t="shared" si="9"/>
        <v>0</v>
      </c>
      <c r="Q171" s="144">
        <v>0</v>
      </c>
      <c r="R171" s="144">
        <f t="shared" si="10"/>
        <v>0</v>
      </c>
      <c r="S171" s="144">
        <v>0</v>
      </c>
      <c r="T171" s="144">
        <f t="shared" si="11"/>
        <v>0</v>
      </c>
      <c r="U171" s="145" t="s">
        <v>1</v>
      </c>
      <c r="AR171" s="146" t="s">
        <v>278</v>
      </c>
      <c r="AT171" s="146" t="s">
        <v>170</v>
      </c>
      <c r="AU171" s="146" t="s">
        <v>81</v>
      </c>
      <c r="AY171" s="16" t="s">
        <v>167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6" t="s">
        <v>81</v>
      </c>
      <c r="BK171" s="147">
        <f t="shared" si="17"/>
        <v>0</v>
      </c>
      <c r="BL171" s="16" t="s">
        <v>278</v>
      </c>
      <c r="BM171" s="146" t="s">
        <v>631</v>
      </c>
    </row>
    <row r="172" spans="2:65" s="11" customFormat="1" ht="22.9" customHeight="1">
      <c r="B172" s="123"/>
      <c r="D172" s="124" t="s">
        <v>68</v>
      </c>
      <c r="E172" s="133" t="s">
        <v>1623</v>
      </c>
      <c r="F172" s="133" t="s">
        <v>1624</v>
      </c>
      <c r="J172" s="134"/>
      <c r="L172" s="123"/>
      <c r="M172" s="127"/>
      <c r="N172" s="128"/>
      <c r="O172" s="128"/>
      <c r="P172" s="129">
        <f>SUM(P173:P186)</f>
        <v>0</v>
      </c>
      <c r="Q172" s="128"/>
      <c r="R172" s="129">
        <f>SUM(R173:R186)</f>
        <v>0.10353999999999999</v>
      </c>
      <c r="S172" s="128"/>
      <c r="T172" s="129">
        <f>SUM(T173:T186)</f>
        <v>0</v>
      </c>
      <c r="U172" s="130"/>
      <c r="AR172" s="124" t="s">
        <v>81</v>
      </c>
      <c r="AT172" s="131" t="s">
        <v>68</v>
      </c>
      <c r="AU172" s="131" t="s">
        <v>76</v>
      </c>
      <c r="AY172" s="124" t="s">
        <v>167</v>
      </c>
      <c r="BK172" s="132">
        <f>SUM(BK173:BK186)</f>
        <v>0</v>
      </c>
    </row>
    <row r="173" spans="2:65" s="1" customFormat="1" ht="24" customHeight="1">
      <c r="B173" s="135"/>
      <c r="C173" s="136" t="s">
        <v>332</v>
      </c>
      <c r="D173" s="136" t="s">
        <v>170</v>
      </c>
      <c r="E173" s="137" t="s">
        <v>2197</v>
      </c>
      <c r="F173" s="138" t="s">
        <v>2198</v>
      </c>
      <c r="G173" s="139" t="s">
        <v>1401</v>
      </c>
      <c r="H173" s="140">
        <v>1</v>
      </c>
      <c r="I173" s="141"/>
      <c r="J173" s="141"/>
      <c r="K173" s="138" t="s">
        <v>1</v>
      </c>
      <c r="L173" s="28"/>
      <c r="M173" s="142" t="s">
        <v>1</v>
      </c>
      <c r="N173" s="143" t="s">
        <v>35</v>
      </c>
      <c r="O173" s="144">
        <v>0</v>
      </c>
      <c r="P173" s="144">
        <f t="shared" ref="P173:P186" si="18">O173*H173</f>
        <v>0</v>
      </c>
      <c r="Q173" s="144">
        <v>0</v>
      </c>
      <c r="R173" s="144">
        <f t="shared" ref="R173:R186" si="19">Q173*H173</f>
        <v>0</v>
      </c>
      <c r="S173" s="144">
        <v>0</v>
      </c>
      <c r="T173" s="144">
        <f t="shared" ref="T173:T186" si="20">S173*H173</f>
        <v>0</v>
      </c>
      <c r="U173" s="145" t="s">
        <v>1</v>
      </c>
      <c r="AR173" s="146" t="s">
        <v>278</v>
      </c>
      <c r="AT173" s="146" t="s">
        <v>170</v>
      </c>
      <c r="AU173" s="146" t="s">
        <v>81</v>
      </c>
      <c r="AY173" s="16" t="s">
        <v>167</v>
      </c>
      <c r="BE173" s="147">
        <f t="shared" ref="BE173:BE186" si="21">IF(N173="základná",J173,0)</f>
        <v>0</v>
      </c>
      <c r="BF173" s="147">
        <f t="shared" ref="BF173:BF186" si="22">IF(N173="znížená",J173,0)</f>
        <v>0</v>
      </c>
      <c r="BG173" s="147">
        <f t="shared" ref="BG173:BG186" si="23">IF(N173="zákl. prenesená",J173,0)</f>
        <v>0</v>
      </c>
      <c r="BH173" s="147">
        <f t="shared" ref="BH173:BH186" si="24">IF(N173="zníž. prenesená",J173,0)</f>
        <v>0</v>
      </c>
      <c r="BI173" s="147">
        <f t="shared" ref="BI173:BI186" si="25">IF(N173="nulová",J173,0)</f>
        <v>0</v>
      </c>
      <c r="BJ173" s="16" t="s">
        <v>81</v>
      </c>
      <c r="BK173" s="147">
        <f t="shared" ref="BK173:BK186" si="26">ROUND(I173*H173,2)</f>
        <v>0</v>
      </c>
      <c r="BL173" s="16" t="s">
        <v>278</v>
      </c>
      <c r="BM173" s="146" t="s">
        <v>863</v>
      </c>
    </row>
    <row r="174" spans="2:65" s="1" customFormat="1" ht="24" customHeight="1">
      <c r="B174" s="135"/>
      <c r="C174" s="136" t="s">
        <v>337</v>
      </c>
      <c r="D174" s="136" t="s">
        <v>170</v>
      </c>
      <c r="E174" s="137" t="s">
        <v>2199</v>
      </c>
      <c r="F174" s="138" t="s">
        <v>2284</v>
      </c>
      <c r="G174" s="139" t="s">
        <v>1401</v>
      </c>
      <c r="H174" s="140">
        <v>2</v>
      </c>
      <c r="I174" s="141"/>
      <c r="J174" s="141"/>
      <c r="K174" s="138" t="s">
        <v>1</v>
      </c>
      <c r="L174" s="28"/>
      <c r="M174" s="142" t="s">
        <v>1</v>
      </c>
      <c r="N174" s="143" t="s">
        <v>35</v>
      </c>
      <c r="O174" s="144">
        <v>0</v>
      </c>
      <c r="P174" s="144">
        <f t="shared" si="18"/>
        <v>0</v>
      </c>
      <c r="Q174" s="144">
        <v>0</v>
      </c>
      <c r="R174" s="144">
        <f t="shared" si="19"/>
        <v>0</v>
      </c>
      <c r="S174" s="144">
        <v>0</v>
      </c>
      <c r="T174" s="144">
        <f t="shared" si="20"/>
        <v>0</v>
      </c>
      <c r="U174" s="145" t="s">
        <v>1</v>
      </c>
      <c r="AR174" s="146" t="s">
        <v>278</v>
      </c>
      <c r="AT174" s="146" t="s">
        <v>170</v>
      </c>
      <c r="AU174" s="146" t="s">
        <v>81</v>
      </c>
      <c r="AY174" s="16" t="s">
        <v>167</v>
      </c>
      <c r="BE174" s="147">
        <f t="shared" si="21"/>
        <v>0</v>
      </c>
      <c r="BF174" s="147">
        <f t="shared" si="22"/>
        <v>0</v>
      </c>
      <c r="BG174" s="147">
        <f t="shared" si="23"/>
        <v>0</v>
      </c>
      <c r="BH174" s="147">
        <f t="shared" si="24"/>
        <v>0</v>
      </c>
      <c r="BI174" s="147">
        <f t="shared" si="25"/>
        <v>0</v>
      </c>
      <c r="BJ174" s="16" t="s">
        <v>81</v>
      </c>
      <c r="BK174" s="147">
        <f t="shared" si="26"/>
        <v>0</v>
      </c>
      <c r="BL174" s="16" t="s">
        <v>278</v>
      </c>
      <c r="BM174" s="146" t="s">
        <v>874</v>
      </c>
    </row>
    <row r="175" spans="2:65" s="1" customFormat="1" ht="48" customHeight="1">
      <c r="B175" s="135"/>
      <c r="C175" s="169" t="s">
        <v>342</v>
      </c>
      <c r="D175" s="169" t="s">
        <v>381</v>
      </c>
      <c r="E175" s="170" t="s">
        <v>2200</v>
      </c>
      <c r="F175" s="171" t="s">
        <v>2285</v>
      </c>
      <c r="G175" s="172" t="s">
        <v>384</v>
      </c>
      <c r="H175" s="173">
        <v>2</v>
      </c>
      <c r="I175" s="174"/>
      <c r="J175" s="174"/>
      <c r="K175" s="171" t="s">
        <v>1</v>
      </c>
      <c r="L175" s="175"/>
      <c r="M175" s="176" t="s">
        <v>1</v>
      </c>
      <c r="N175" s="177" t="s">
        <v>35</v>
      </c>
      <c r="O175" s="144">
        <v>0</v>
      </c>
      <c r="P175" s="144">
        <f t="shared" si="18"/>
        <v>0</v>
      </c>
      <c r="Q175" s="144">
        <v>1.788E-2</v>
      </c>
      <c r="R175" s="144">
        <f t="shared" si="19"/>
        <v>3.576E-2</v>
      </c>
      <c r="S175" s="144">
        <v>0</v>
      </c>
      <c r="T175" s="144">
        <f t="shared" si="20"/>
        <v>0</v>
      </c>
      <c r="U175" s="145" t="s">
        <v>1</v>
      </c>
      <c r="AR175" s="146" t="s">
        <v>356</v>
      </c>
      <c r="AT175" s="146" t="s">
        <v>381</v>
      </c>
      <c r="AU175" s="146" t="s">
        <v>81</v>
      </c>
      <c r="AY175" s="16" t="s">
        <v>167</v>
      </c>
      <c r="BE175" s="147">
        <f t="shared" si="21"/>
        <v>0</v>
      </c>
      <c r="BF175" s="147">
        <f t="shared" si="22"/>
        <v>0</v>
      </c>
      <c r="BG175" s="147">
        <f t="shared" si="23"/>
        <v>0</v>
      </c>
      <c r="BH175" s="147">
        <f t="shared" si="24"/>
        <v>0</v>
      </c>
      <c r="BI175" s="147">
        <f t="shared" si="25"/>
        <v>0</v>
      </c>
      <c r="BJ175" s="16" t="s">
        <v>81</v>
      </c>
      <c r="BK175" s="147">
        <f t="shared" si="26"/>
        <v>0</v>
      </c>
      <c r="BL175" s="16" t="s">
        <v>278</v>
      </c>
      <c r="BM175" s="146" t="s">
        <v>880</v>
      </c>
    </row>
    <row r="176" spans="2:65" s="1" customFormat="1" ht="16.5" customHeight="1">
      <c r="B176" s="135"/>
      <c r="C176" s="136" t="s">
        <v>347</v>
      </c>
      <c r="D176" s="136" t="s">
        <v>170</v>
      </c>
      <c r="E176" s="137" t="s">
        <v>2201</v>
      </c>
      <c r="F176" s="138" t="s">
        <v>2202</v>
      </c>
      <c r="G176" s="139" t="s">
        <v>384</v>
      </c>
      <c r="H176" s="140">
        <v>2</v>
      </c>
      <c r="I176" s="141"/>
      <c r="J176" s="141"/>
      <c r="K176" s="138" t="s">
        <v>1</v>
      </c>
      <c r="L176" s="28"/>
      <c r="M176" s="142" t="s">
        <v>1</v>
      </c>
      <c r="N176" s="143" t="s">
        <v>35</v>
      </c>
      <c r="O176" s="144">
        <v>0</v>
      </c>
      <c r="P176" s="144">
        <f t="shared" si="18"/>
        <v>0</v>
      </c>
      <c r="Q176" s="144">
        <v>0</v>
      </c>
      <c r="R176" s="144">
        <f t="shared" si="19"/>
        <v>0</v>
      </c>
      <c r="S176" s="144">
        <v>0</v>
      </c>
      <c r="T176" s="144">
        <f t="shared" si="20"/>
        <v>0</v>
      </c>
      <c r="U176" s="145" t="s">
        <v>1</v>
      </c>
      <c r="AR176" s="146" t="s">
        <v>278</v>
      </c>
      <c r="AT176" s="146" t="s">
        <v>170</v>
      </c>
      <c r="AU176" s="146" t="s">
        <v>81</v>
      </c>
      <c r="AY176" s="16" t="s">
        <v>167</v>
      </c>
      <c r="BE176" s="147">
        <f t="shared" si="21"/>
        <v>0</v>
      </c>
      <c r="BF176" s="147">
        <f t="shared" si="22"/>
        <v>0</v>
      </c>
      <c r="BG176" s="147">
        <f t="shared" si="23"/>
        <v>0</v>
      </c>
      <c r="BH176" s="147">
        <f t="shared" si="24"/>
        <v>0</v>
      </c>
      <c r="BI176" s="147">
        <f t="shared" si="25"/>
        <v>0</v>
      </c>
      <c r="BJ176" s="16" t="s">
        <v>81</v>
      </c>
      <c r="BK176" s="147">
        <f t="shared" si="26"/>
        <v>0</v>
      </c>
      <c r="BL176" s="16" t="s">
        <v>278</v>
      </c>
      <c r="BM176" s="146" t="s">
        <v>623</v>
      </c>
    </row>
    <row r="177" spans="2:65" s="1" customFormat="1" ht="24" customHeight="1">
      <c r="B177" s="135"/>
      <c r="C177" s="169" t="s">
        <v>351</v>
      </c>
      <c r="D177" s="169" t="s">
        <v>381</v>
      </c>
      <c r="E177" s="170" t="s">
        <v>2203</v>
      </c>
      <c r="F177" s="171" t="s">
        <v>2290</v>
      </c>
      <c r="G177" s="172" t="s">
        <v>384</v>
      </c>
      <c r="H177" s="173">
        <v>2</v>
      </c>
      <c r="I177" s="174"/>
      <c r="J177" s="174"/>
      <c r="K177" s="171" t="s">
        <v>1</v>
      </c>
      <c r="L177" s="175"/>
      <c r="M177" s="176" t="s">
        <v>1</v>
      </c>
      <c r="N177" s="177" t="s">
        <v>35</v>
      </c>
      <c r="O177" s="144">
        <v>0</v>
      </c>
      <c r="P177" s="144">
        <f t="shared" si="18"/>
        <v>0</v>
      </c>
      <c r="Q177" s="144">
        <v>2.2599999999999999E-2</v>
      </c>
      <c r="R177" s="144">
        <f t="shared" si="19"/>
        <v>4.5199999999999997E-2</v>
      </c>
      <c r="S177" s="144">
        <v>0</v>
      </c>
      <c r="T177" s="144">
        <f t="shared" si="20"/>
        <v>0</v>
      </c>
      <c r="U177" s="145" t="s">
        <v>1</v>
      </c>
      <c r="AR177" s="146" t="s">
        <v>356</v>
      </c>
      <c r="AT177" s="146" t="s">
        <v>381</v>
      </c>
      <c r="AU177" s="146" t="s">
        <v>81</v>
      </c>
      <c r="AY177" s="16" t="s">
        <v>167</v>
      </c>
      <c r="BE177" s="147">
        <f t="shared" si="21"/>
        <v>0</v>
      </c>
      <c r="BF177" s="147">
        <f t="shared" si="22"/>
        <v>0</v>
      </c>
      <c r="BG177" s="147">
        <f t="shared" si="23"/>
        <v>0</v>
      </c>
      <c r="BH177" s="147">
        <f t="shared" si="24"/>
        <v>0</v>
      </c>
      <c r="BI177" s="147">
        <f t="shared" si="25"/>
        <v>0</v>
      </c>
      <c r="BJ177" s="16" t="s">
        <v>81</v>
      </c>
      <c r="BK177" s="147">
        <f t="shared" si="26"/>
        <v>0</v>
      </c>
      <c r="BL177" s="16" t="s">
        <v>278</v>
      </c>
      <c r="BM177" s="146" t="s">
        <v>1133</v>
      </c>
    </row>
    <row r="178" spans="2:65" s="1" customFormat="1" ht="24" customHeight="1">
      <c r="B178" s="135"/>
      <c r="C178" s="136" t="s">
        <v>356</v>
      </c>
      <c r="D178" s="136" t="s">
        <v>170</v>
      </c>
      <c r="E178" s="137" t="s">
        <v>2204</v>
      </c>
      <c r="F178" s="138" t="s">
        <v>2205</v>
      </c>
      <c r="G178" s="139" t="s">
        <v>1401</v>
      </c>
      <c r="H178" s="140">
        <v>2</v>
      </c>
      <c r="I178" s="141"/>
      <c r="J178" s="141"/>
      <c r="K178" s="138" t="s">
        <v>1</v>
      </c>
      <c r="L178" s="28"/>
      <c r="M178" s="142" t="s">
        <v>1</v>
      </c>
      <c r="N178" s="143" t="s">
        <v>35</v>
      </c>
      <c r="O178" s="144">
        <v>0</v>
      </c>
      <c r="P178" s="144">
        <f t="shared" si="18"/>
        <v>0</v>
      </c>
      <c r="Q178" s="144">
        <v>0</v>
      </c>
      <c r="R178" s="144">
        <f t="shared" si="19"/>
        <v>0</v>
      </c>
      <c r="S178" s="144">
        <v>0</v>
      </c>
      <c r="T178" s="144">
        <f t="shared" si="20"/>
        <v>0</v>
      </c>
      <c r="U178" s="145" t="s">
        <v>1</v>
      </c>
      <c r="AR178" s="146" t="s">
        <v>278</v>
      </c>
      <c r="AT178" s="146" t="s">
        <v>170</v>
      </c>
      <c r="AU178" s="146" t="s">
        <v>81</v>
      </c>
      <c r="AY178" s="16" t="s">
        <v>167</v>
      </c>
      <c r="BE178" s="147">
        <f t="shared" si="21"/>
        <v>0</v>
      </c>
      <c r="BF178" s="147">
        <f t="shared" si="22"/>
        <v>0</v>
      </c>
      <c r="BG178" s="147">
        <f t="shared" si="23"/>
        <v>0</v>
      </c>
      <c r="BH178" s="147">
        <f t="shared" si="24"/>
        <v>0</v>
      </c>
      <c r="BI178" s="147">
        <f t="shared" si="25"/>
        <v>0</v>
      </c>
      <c r="BJ178" s="16" t="s">
        <v>81</v>
      </c>
      <c r="BK178" s="147">
        <f t="shared" si="26"/>
        <v>0</v>
      </c>
      <c r="BL178" s="16" t="s">
        <v>278</v>
      </c>
      <c r="BM178" s="146" t="s">
        <v>1140</v>
      </c>
    </row>
    <row r="179" spans="2:65" s="1" customFormat="1" ht="24" customHeight="1">
      <c r="B179" s="135"/>
      <c r="C179" s="136" t="s">
        <v>361</v>
      </c>
      <c r="D179" s="136" t="s">
        <v>170</v>
      </c>
      <c r="E179" s="137" t="s">
        <v>2206</v>
      </c>
      <c r="F179" s="138" t="s">
        <v>2287</v>
      </c>
      <c r="G179" s="139" t="s">
        <v>1401</v>
      </c>
      <c r="H179" s="140">
        <v>1</v>
      </c>
      <c r="I179" s="141"/>
      <c r="J179" s="141"/>
      <c r="K179" s="138" t="s">
        <v>1</v>
      </c>
      <c r="L179" s="28"/>
      <c r="M179" s="142" t="s">
        <v>1</v>
      </c>
      <c r="N179" s="143" t="s">
        <v>35</v>
      </c>
      <c r="O179" s="144">
        <v>0</v>
      </c>
      <c r="P179" s="144">
        <f t="shared" si="18"/>
        <v>0</v>
      </c>
      <c r="Q179" s="144">
        <v>0</v>
      </c>
      <c r="R179" s="144">
        <f t="shared" si="19"/>
        <v>0</v>
      </c>
      <c r="S179" s="144">
        <v>0</v>
      </c>
      <c r="T179" s="144">
        <f t="shared" si="20"/>
        <v>0</v>
      </c>
      <c r="U179" s="145" t="s">
        <v>1</v>
      </c>
      <c r="AR179" s="146" t="s">
        <v>278</v>
      </c>
      <c r="AT179" s="146" t="s">
        <v>170</v>
      </c>
      <c r="AU179" s="146" t="s">
        <v>81</v>
      </c>
      <c r="AY179" s="16" t="s">
        <v>167</v>
      </c>
      <c r="BE179" s="147">
        <f t="shared" si="21"/>
        <v>0</v>
      </c>
      <c r="BF179" s="147">
        <f t="shared" si="22"/>
        <v>0</v>
      </c>
      <c r="BG179" s="147">
        <f t="shared" si="23"/>
        <v>0</v>
      </c>
      <c r="BH179" s="147">
        <f t="shared" si="24"/>
        <v>0</v>
      </c>
      <c r="BI179" s="147">
        <f t="shared" si="25"/>
        <v>0</v>
      </c>
      <c r="BJ179" s="16" t="s">
        <v>81</v>
      </c>
      <c r="BK179" s="147">
        <f t="shared" si="26"/>
        <v>0</v>
      </c>
      <c r="BL179" s="16" t="s">
        <v>278</v>
      </c>
      <c r="BM179" s="146" t="s">
        <v>1149</v>
      </c>
    </row>
    <row r="180" spans="2:65" s="1" customFormat="1" ht="16.5" customHeight="1">
      <c r="B180" s="135"/>
      <c r="C180" s="136" t="s">
        <v>365</v>
      </c>
      <c r="D180" s="136" t="s">
        <v>170</v>
      </c>
      <c r="E180" s="137" t="s">
        <v>2207</v>
      </c>
      <c r="F180" s="138" t="s">
        <v>2208</v>
      </c>
      <c r="G180" s="139" t="s">
        <v>384</v>
      </c>
      <c r="H180" s="140">
        <v>1</v>
      </c>
      <c r="I180" s="141"/>
      <c r="J180" s="141"/>
      <c r="K180" s="138" t="s">
        <v>1</v>
      </c>
      <c r="L180" s="28"/>
      <c r="M180" s="142" t="s">
        <v>1</v>
      </c>
      <c r="N180" s="143" t="s">
        <v>35</v>
      </c>
      <c r="O180" s="144">
        <v>0</v>
      </c>
      <c r="P180" s="144">
        <f t="shared" si="18"/>
        <v>0</v>
      </c>
      <c r="Q180" s="144">
        <v>0</v>
      </c>
      <c r="R180" s="144">
        <f t="shared" si="19"/>
        <v>0</v>
      </c>
      <c r="S180" s="144">
        <v>0</v>
      </c>
      <c r="T180" s="144">
        <f t="shared" si="20"/>
        <v>0</v>
      </c>
      <c r="U180" s="145" t="s">
        <v>1</v>
      </c>
      <c r="AR180" s="146" t="s">
        <v>278</v>
      </c>
      <c r="AT180" s="146" t="s">
        <v>170</v>
      </c>
      <c r="AU180" s="146" t="s">
        <v>81</v>
      </c>
      <c r="AY180" s="16" t="s">
        <v>167</v>
      </c>
      <c r="BE180" s="147">
        <f t="shared" si="21"/>
        <v>0</v>
      </c>
      <c r="BF180" s="147">
        <f t="shared" si="22"/>
        <v>0</v>
      </c>
      <c r="BG180" s="147">
        <f t="shared" si="23"/>
        <v>0</v>
      </c>
      <c r="BH180" s="147">
        <f t="shared" si="24"/>
        <v>0</v>
      </c>
      <c r="BI180" s="147">
        <f t="shared" si="25"/>
        <v>0</v>
      </c>
      <c r="BJ180" s="16" t="s">
        <v>81</v>
      </c>
      <c r="BK180" s="147">
        <f t="shared" si="26"/>
        <v>0</v>
      </c>
      <c r="BL180" s="16" t="s">
        <v>278</v>
      </c>
      <c r="BM180" s="146" t="s">
        <v>1157</v>
      </c>
    </row>
    <row r="181" spans="2:65" s="1" customFormat="1" ht="24" customHeight="1">
      <c r="B181" s="135"/>
      <c r="C181" s="169" t="s">
        <v>373</v>
      </c>
      <c r="D181" s="169" t="s">
        <v>381</v>
      </c>
      <c r="E181" s="170" t="s">
        <v>2209</v>
      </c>
      <c r="F181" s="171" t="s">
        <v>2286</v>
      </c>
      <c r="G181" s="172" t="s">
        <v>384</v>
      </c>
      <c r="H181" s="173">
        <v>1</v>
      </c>
      <c r="I181" s="174"/>
      <c r="J181" s="174"/>
      <c r="K181" s="171" t="s">
        <v>1</v>
      </c>
      <c r="L181" s="175"/>
      <c r="M181" s="176" t="s">
        <v>1</v>
      </c>
      <c r="N181" s="177" t="s">
        <v>35</v>
      </c>
      <c r="O181" s="144">
        <v>0</v>
      </c>
      <c r="P181" s="144">
        <f t="shared" si="18"/>
        <v>0</v>
      </c>
      <c r="Q181" s="144">
        <v>8.9999999999999993E-3</v>
      </c>
      <c r="R181" s="144">
        <f t="shared" si="19"/>
        <v>8.9999999999999993E-3</v>
      </c>
      <c r="S181" s="144">
        <v>0</v>
      </c>
      <c r="T181" s="144">
        <f t="shared" si="20"/>
        <v>0</v>
      </c>
      <c r="U181" s="145" t="s">
        <v>1</v>
      </c>
      <c r="AR181" s="146" t="s">
        <v>356</v>
      </c>
      <c r="AT181" s="146" t="s">
        <v>381</v>
      </c>
      <c r="AU181" s="146" t="s">
        <v>81</v>
      </c>
      <c r="AY181" s="16" t="s">
        <v>167</v>
      </c>
      <c r="BE181" s="147">
        <f t="shared" si="21"/>
        <v>0</v>
      </c>
      <c r="BF181" s="147">
        <f t="shared" si="22"/>
        <v>0</v>
      </c>
      <c r="BG181" s="147">
        <f t="shared" si="23"/>
        <v>0</v>
      </c>
      <c r="BH181" s="147">
        <f t="shared" si="24"/>
        <v>0</v>
      </c>
      <c r="BI181" s="147">
        <f t="shared" si="25"/>
        <v>0</v>
      </c>
      <c r="BJ181" s="16" t="s">
        <v>81</v>
      </c>
      <c r="BK181" s="147">
        <f t="shared" si="26"/>
        <v>0</v>
      </c>
      <c r="BL181" s="16" t="s">
        <v>278</v>
      </c>
      <c r="BM181" s="146" t="s">
        <v>1163</v>
      </c>
    </row>
    <row r="182" spans="2:65" s="1" customFormat="1" ht="24" customHeight="1">
      <c r="B182" s="135"/>
      <c r="C182" s="136" t="s">
        <v>380</v>
      </c>
      <c r="D182" s="136" t="s">
        <v>170</v>
      </c>
      <c r="E182" s="137" t="s">
        <v>2210</v>
      </c>
      <c r="F182" s="138" t="s">
        <v>2289</v>
      </c>
      <c r="G182" s="139" t="s">
        <v>1401</v>
      </c>
      <c r="H182" s="140">
        <v>1</v>
      </c>
      <c r="I182" s="141"/>
      <c r="J182" s="141"/>
      <c r="K182" s="138" t="s">
        <v>1</v>
      </c>
      <c r="L182" s="28"/>
      <c r="M182" s="142" t="s">
        <v>1</v>
      </c>
      <c r="N182" s="143" t="s">
        <v>35</v>
      </c>
      <c r="O182" s="144">
        <v>0</v>
      </c>
      <c r="P182" s="144">
        <f t="shared" si="18"/>
        <v>0</v>
      </c>
      <c r="Q182" s="144">
        <v>0</v>
      </c>
      <c r="R182" s="144">
        <f t="shared" si="19"/>
        <v>0</v>
      </c>
      <c r="S182" s="144">
        <v>0</v>
      </c>
      <c r="T182" s="144">
        <f t="shared" si="20"/>
        <v>0</v>
      </c>
      <c r="U182" s="145" t="s">
        <v>1</v>
      </c>
      <c r="AR182" s="146" t="s">
        <v>278</v>
      </c>
      <c r="AT182" s="146" t="s">
        <v>170</v>
      </c>
      <c r="AU182" s="146" t="s">
        <v>81</v>
      </c>
      <c r="AY182" s="16" t="s">
        <v>167</v>
      </c>
      <c r="BE182" s="147">
        <f t="shared" si="21"/>
        <v>0</v>
      </c>
      <c r="BF182" s="147">
        <f t="shared" si="22"/>
        <v>0</v>
      </c>
      <c r="BG182" s="147">
        <f t="shared" si="23"/>
        <v>0</v>
      </c>
      <c r="BH182" s="147">
        <f t="shared" si="24"/>
        <v>0</v>
      </c>
      <c r="BI182" s="147">
        <f t="shared" si="25"/>
        <v>0</v>
      </c>
      <c r="BJ182" s="16" t="s">
        <v>81</v>
      </c>
      <c r="BK182" s="147">
        <f t="shared" si="26"/>
        <v>0</v>
      </c>
      <c r="BL182" s="16" t="s">
        <v>278</v>
      </c>
      <c r="BM182" s="146" t="s">
        <v>1172</v>
      </c>
    </row>
    <row r="183" spans="2:65" s="1" customFormat="1" ht="36" customHeight="1">
      <c r="B183" s="135"/>
      <c r="C183" s="169" t="s">
        <v>386</v>
      </c>
      <c r="D183" s="169" t="s">
        <v>381</v>
      </c>
      <c r="E183" s="170" t="s">
        <v>2211</v>
      </c>
      <c r="F183" s="171" t="s">
        <v>2288</v>
      </c>
      <c r="G183" s="172" t="s">
        <v>384</v>
      </c>
      <c r="H183" s="173">
        <v>1</v>
      </c>
      <c r="I183" s="174"/>
      <c r="J183" s="174"/>
      <c r="K183" s="171" t="s">
        <v>1</v>
      </c>
      <c r="L183" s="175"/>
      <c r="M183" s="176" t="s">
        <v>1</v>
      </c>
      <c r="N183" s="177" t="s">
        <v>35</v>
      </c>
      <c r="O183" s="144">
        <v>0</v>
      </c>
      <c r="P183" s="144">
        <f t="shared" si="18"/>
        <v>0</v>
      </c>
      <c r="Q183" s="144">
        <v>1.58E-3</v>
      </c>
      <c r="R183" s="144">
        <f t="shared" si="19"/>
        <v>1.58E-3</v>
      </c>
      <c r="S183" s="144">
        <v>0</v>
      </c>
      <c r="T183" s="144">
        <f t="shared" si="20"/>
        <v>0</v>
      </c>
      <c r="U183" s="145" t="s">
        <v>1</v>
      </c>
      <c r="AR183" s="146" t="s">
        <v>356</v>
      </c>
      <c r="AT183" s="146" t="s">
        <v>381</v>
      </c>
      <c r="AU183" s="146" t="s">
        <v>81</v>
      </c>
      <c r="AY183" s="16" t="s">
        <v>167</v>
      </c>
      <c r="BE183" s="147">
        <f t="shared" si="21"/>
        <v>0</v>
      </c>
      <c r="BF183" s="147">
        <f t="shared" si="22"/>
        <v>0</v>
      </c>
      <c r="BG183" s="147">
        <f t="shared" si="23"/>
        <v>0</v>
      </c>
      <c r="BH183" s="147">
        <f t="shared" si="24"/>
        <v>0</v>
      </c>
      <c r="BI183" s="147">
        <f t="shared" si="25"/>
        <v>0</v>
      </c>
      <c r="BJ183" s="16" t="s">
        <v>81</v>
      </c>
      <c r="BK183" s="147">
        <f t="shared" si="26"/>
        <v>0</v>
      </c>
      <c r="BL183" s="16" t="s">
        <v>278</v>
      </c>
      <c r="BM183" s="146" t="s">
        <v>1182</v>
      </c>
    </row>
    <row r="184" spans="2:65" s="1" customFormat="1" ht="16.5" customHeight="1">
      <c r="B184" s="135"/>
      <c r="C184" s="136" t="s">
        <v>392</v>
      </c>
      <c r="D184" s="136" t="s">
        <v>170</v>
      </c>
      <c r="E184" s="137" t="s">
        <v>2212</v>
      </c>
      <c r="F184" s="138" t="s">
        <v>2213</v>
      </c>
      <c r="G184" s="139" t="s">
        <v>384</v>
      </c>
      <c r="H184" s="140">
        <v>1</v>
      </c>
      <c r="I184" s="141"/>
      <c r="J184" s="141"/>
      <c r="K184" s="138" t="s">
        <v>1</v>
      </c>
      <c r="L184" s="28"/>
      <c r="M184" s="142" t="s">
        <v>1</v>
      </c>
      <c r="N184" s="143" t="s">
        <v>35</v>
      </c>
      <c r="O184" s="144">
        <v>0</v>
      </c>
      <c r="P184" s="144">
        <f t="shared" si="18"/>
        <v>0</v>
      </c>
      <c r="Q184" s="144">
        <v>0</v>
      </c>
      <c r="R184" s="144">
        <f t="shared" si="19"/>
        <v>0</v>
      </c>
      <c r="S184" s="144">
        <v>0</v>
      </c>
      <c r="T184" s="144">
        <f t="shared" si="20"/>
        <v>0</v>
      </c>
      <c r="U184" s="145" t="s">
        <v>1</v>
      </c>
      <c r="AR184" s="146" t="s">
        <v>278</v>
      </c>
      <c r="AT184" s="146" t="s">
        <v>170</v>
      </c>
      <c r="AU184" s="146" t="s">
        <v>81</v>
      </c>
      <c r="AY184" s="16" t="s">
        <v>167</v>
      </c>
      <c r="BE184" s="147">
        <f t="shared" si="21"/>
        <v>0</v>
      </c>
      <c r="BF184" s="147">
        <f t="shared" si="22"/>
        <v>0</v>
      </c>
      <c r="BG184" s="147">
        <f t="shared" si="23"/>
        <v>0</v>
      </c>
      <c r="BH184" s="147">
        <f t="shared" si="24"/>
        <v>0</v>
      </c>
      <c r="BI184" s="147">
        <f t="shared" si="25"/>
        <v>0</v>
      </c>
      <c r="BJ184" s="16" t="s">
        <v>81</v>
      </c>
      <c r="BK184" s="147">
        <f t="shared" si="26"/>
        <v>0</v>
      </c>
      <c r="BL184" s="16" t="s">
        <v>278</v>
      </c>
      <c r="BM184" s="146" t="s">
        <v>1191</v>
      </c>
    </row>
    <row r="185" spans="2:65" s="1" customFormat="1" ht="24" customHeight="1">
      <c r="B185" s="135"/>
      <c r="C185" s="169" t="s">
        <v>399</v>
      </c>
      <c r="D185" s="169" t="s">
        <v>381</v>
      </c>
      <c r="E185" s="170" t="s">
        <v>2214</v>
      </c>
      <c r="F185" s="171" t="s">
        <v>2291</v>
      </c>
      <c r="G185" s="172" t="s">
        <v>384</v>
      </c>
      <c r="H185" s="173">
        <v>1</v>
      </c>
      <c r="I185" s="174"/>
      <c r="J185" s="174"/>
      <c r="K185" s="171" t="s">
        <v>1</v>
      </c>
      <c r="L185" s="175"/>
      <c r="M185" s="176" t="s">
        <v>1</v>
      </c>
      <c r="N185" s="177" t="s">
        <v>35</v>
      </c>
      <c r="O185" s="144">
        <v>0</v>
      </c>
      <c r="P185" s="144">
        <f t="shared" si="18"/>
        <v>0</v>
      </c>
      <c r="Q185" s="144">
        <v>1.2E-2</v>
      </c>
      <c r="R185" s="144">
        <f t="shared" si="19"/>
        <v>1.2E-2</v>
      </c>
      <c r="S185" s="144">
        <v>0</v>
      </c>
      <c r="T185" s="144">
        <f t="shared" si="20"/>
        <v>0</v>
      </c>
      <c r="U185" s="145" t="s">
        <v>1</v>
      </c>
      <c r="AR185" s="146" t="s">
        <v>356</v>
      </c>
      <c r="AT185" s="146" t="s">
        <v>381</v>
      </c>
      <c r="AU185" s="146" t="s">
        <v>81</v>
      </c>
      <c r="AY185" s="16" t="s">
        <v>167</v>
      </c>
      <c r="BE185" s="147">
        <f t="shared" si="21"/>
        <v>0</v>
      </c>
      <c r="BF185" s="147">
        <f t="shared" si="22"/>
        <v>0</v>
      </c>
      <c r="BG185" s="147">
        <f t="shared" si="23"/>
        <v>0</v>
      </c>
      <c r="BH185" s="147">
        <f t="shared" si="24"/>
        <v>0</v>
      </c>
      <c r="BI185" s="147">
        <f t="shared" si="25"/>
        <v>0</v>
      </c>
      <c r="BJ185" s="16" t="s">
        <v>81</v>
      </c>
      <c r="BK185" s="147">
        <f t="shared" si="26"/>
        <v>0</v>
      </c>
      <c r="BL185" s="16" t="s">
        <v>278</v>
      </c>
      <c r="BM185" s="146" t="s">
        <v>1202</v>
      </c>
    </row>
    <row r="186" spans="2:65" s="1" customFormat="1" ht="24" customHeight="1">
      <c r="B186" s="135"/>
      <c r="C186" s="136" t="s">
        <v>403</v>
      </c>
      <c r="D186" s="136" t="s">
        <v>170</v>
      </c>
      <c r="E186" s="137" t="s">
        <v>1639</v>
      </c>
      <c r="F186" s="138" t="s">
        <v>1640</v>
      </c>
      <c r="G186" s="139" t="s">
        <v>395</v>
      </c>
      <c r="H186" s="140">
        <v>19.29</v>
      </c>
      <c r="I186" s="141"/>
      <c r="J186" s="141"/>
      <c r="K186" s="138" t="s">
        <v>1</v>
      </c>
      <c r="L186" s="28"/>
      <c r="M186" s="178" t="s">
        <v>1</v>
      </c>
      <c r="N186" s="179" t="s">
        <v>35</v>
      </c>
      <c r="O186" s="180">
        <v>0</v>
      </c>
      <c r="P186" s="180">
        <f t="shared" si="18"/>
        <v>0</v>
      </c>
      <c r="Q186" s="180">
        <v>0</v>
      </c>
      <c r="R186" s="180">
        <f t="shared" si="19"/>
        <v>0</v>
      </c>
      <c r="S186" s="180">
        <v>0</v>
      </c>
      <c r="T186" s="180">
        <f t="shared" si="20"/>
        <v>0</v>
      </c>
      <c r="U186" s="181" t="s">
        <v>1</v>
      </c>
      <c r="AR186" s="146" t="s">
        <v>278</v>
      </c>
      <c r="AT186" s="146" t="s">
        <v>170</v>
      </c>
      <c r="AU186" s="146" t="s">
        <v>81</v>
      </c>
      <c r="AY186" s="16" t="s">
        <v>167</v>
      </c>
      <c r="BE186" s="147">
        <f t="shared" si="21"/>
        <v>0</v>
      </c>
      <c r="BF186" s="147">
        <f t="shared" si="22"/>
        <v>0</v>
      </c>
      <c r="BG186" s="147">
        <f t="shared" si="23"/>
        <v>0</v>
      </c>
      <c r="BH186" s="147">
        <f t="shared" si="24"/>
        <v>0</v>
      </c>
      <c r="BI186" s="147">
        <f t="shared" si="25"/>
        <v>0</v>
      </c>
      <c r="BJ186" s="16" t="s">
        <v>81</v>
      </c>
      <c r="BK186" s="147">
        <f t="shared" si="26"/>
        <v>0</v>
      </c>
      <c r="BL186" s="16" t="s">
        <v>278</v>
      </c>
      <c r="BM186" s="146" t="s">
        <v>1211</v>
      </c>
    </row>
    <row r="187" spans="2:65" s="1" customFormat="1" ht="6.95" customHeight="1">
      <c r="B187" s="40"/>
      <c r="C187" s="41"/>
      <c r="D187" s="41"/>
      <c r="E187" s="41"/>
      <c r="F187" s="41"/>
      <c r="G187" s="41"/>
      <c r="H187" s="41"/>
      <c r="I187" s="41"/>
      <c r="J187" s="41"/>
      <c r="K187" s="41"/>
      <c r="L187" s="28"/>
    </row>
  </sheetData>
  <autoFilter ref="C132:K186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22"/>
  <sheetViews>
    <sheetView showGridLines="0" topLeftCell="A305" workbookViewId="0">
      <selection activeCell="J127" sqref="J12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91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137</v>
      </c>
      <c r="L12" s="28"/>
    </row>
    <row r="13" spans="1:46" s="1" customFormat="1" ht="36.950000000000003" customHeight="1">
      <c r="B13" s="28"/>
      <c r="E13" s="214" t="s">
        <v>138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17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">
        <v>1</v>
      </c>
      <c r="L18" s="28"/>
    </row>
    <row r="19" spans="2:12" s="1" customFormat="1" ht="18" customHeight="1">
      <c r="B19" s="28"/>
      <c r="E19" s="23" t="s">
        <v>21</v>
      </c>
      <c r="I19" s="25" t="s">
        <v>22</v>
      </c>
      <c r="J19" s="23" t="s">
        <v>1</v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">
        <v>1</v>
      </c>
      <c r="L24" s="28"/>
    </row>
    <row r="25" spans="2:12" s="1" customFormat="1" ht="18" customHeight="1">
      <c r="B25" s="28"/>
      <c r="E25" s="23"/>
      <c r="I25" s="25" t="s">
        <v>22</v>
      </c>
      <c r="J25" s="23" t="s">
        <v>1</v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ROUND((SUM(BE132:BE321)),  2)</f>
        <v>0</v>
      </c>
      <c r="I37" s="95">
        <v>0.2</v>
      </c>
      <c r="J37" s="94"/>
      <c r="L37" s="28"/>
    </row>
    <row r="38" spans="2:12" s="1" customFormat="1" ht="14.45" customHeight="1">
      <c r="B38" s="28"/>
      <c r="E38" s="25" t="s">
        <v>35</v>
      </c>
      <c r="F38" s="94"/>
      <c r="I38" s="95">
        <v>0.2</v>
      </c>
      <c r="J38" s="94"/>
      <c r="L38" s="28"/>
    </row>
    <row r="39" spans="2:12" s="1" customFormat="1" ht="14.45" hidden="1" customHeight="1">
      <c r="B39" s="28"/>
      <c r="E39" s="25" t="s">
        <v>36</v>
      </c>
      <c r="F39" s="94">
        <f>ROUND((SUM(BG132:BG321)),  2)</f>
        <v>0</v>
      </c>
      <c r="I39" s="95">
        <v>0.2</v>
      </c>
      <c r="J39" s="94"/>
      <c r="L39" s="28"/>
    </row>
    <row r="40" spans="2:12" s="1" customFormat="1" ht="14.45" hidden="1" customHeight="1">
      <c r="B40" s="28"/>
      <c r="E40" s="25" t="s">
        <v>37</v>
      </c>
      <c r="F40" s="94">
        <f>ROUND((SUM(BH132:BH321)),  2)</f>
        <v>0</v>
      </c>
      <c r="I40" s="95">
        <v>0.2</v>
      </c>
      <c r="J40" s="94"/>
      <c r="L40" s="28"/>
    </row>
    <row r="41" spans="2:12" s="1" customFormat="1" ht="14.45" hidden="1" customHeight="1">
      <c r="B41" s="28"/>
      <c r="E41" s="25" t="s">
        <v>38</v>
      </c>
      <c r="F41" s="94">
        <f>ROUND((SUM(BI132:BI321)),  2)</f>
        <v>0</v>
      </c>
      <c r="I41" s="95">
        <v>0</v>
      </c>
      <c r="J41" s="94"/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137</v>
      </c>
      <c r="L90" s="28"/>
    </row>
    <row r="91" spans="2:12" s="1" customFormat="1" ht="16.5" customHeight="1">
      <c r="B91" s="28"/>
      <c r="E91" s="214" t="str">
        <f>E13</f>
        <v>01.1.1.1 - SO 01.1.1.1  Zateplenie obvodového plášťa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>Námestovo</v>
      </c>
      <c r="I93" s="25" t="s">
        <v>18</v>
      </c>
      <c r="J93" s="48" t="str">
        <f>IF(J16="","",J16)</f>
        <v/>
      </c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>
        <f>E25</f>
        <v>0</v>
      </c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145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146</v>
      </c>
      <c r="E103" s="113"/>
      <c r="F103" s="113"/>
      <c r="G103" s="113"/>
      <c r="H103" s="113"/>
      <c r="I103" s="113"/>
      <c r="J103" s="114"/>
      <c r="L103" s="111"/>
    </row>
    <row r="104" spans="2:47" s="8" customFormat="1" ht="24.95" customHeight="1">
      <c r="B104" s="107"/>
      <c r="D104" s="108" t="s">
        <v>147</v>
      </c>
      <c r="E104" s="109"/>
      <c r="F104" s="109"/>
      <c r="G104" s="109"/>
      <c r="H104" s="109"/>
      <c r="I104" s="109"/>
      <c r="J104" s="110"/>
      <c r="L104" s="107"/>
    </row>
    <row r="105" spans="2:47" s="9" customFormat="1" ht="19.899999999999999" customHeight="1">
      <c r="B105" s="111"/>
      <c r="D105" s="112" t="s">
        <v>148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149</v>
      </c>
      <c r="E106" s="113"/>
      <c r="F106" s="113"/>
      <c r="G106" s="113"/>
      <c r="H106" s="113"/>
      <c r="I106" s="113"/>
      <c r="J106" s="114"/>
      <c r="L106" s="111"/>
    </row>
    <row r="107" spans="2:47" s="9" customFormat="1" ht="19.899999999999999" customHeight="1">
      <c r="B107" s="111"/>
      <c r="D107" s="112" t="s">
        <v>150</v>
      </c>
      <c r="E107" s="113"/>
      <c r="F107" s="113"/>
      <c r="G107" s="113"/>
      <c r="H107" s="113"/>
      <c r="I107" s="113"/>
      <c r="J107" s="114"/>
      <c r="L107" s="111"/>
    </row>
    <row r="108" spans="2:47" s="9" customFormat="1" ht="19.899999999999999" customHeight="1">
      <c r="B108" s="111"/>
      <c r="D108" s="112" t="s">
        <v>151</v>
      </c>
      <c r="E108" s="113"/>
      <c r="F108" s="113"/>
      <c r="G108" s="113"/>
      <c r="H108" s="113"/>
      <c r="I108" s="113"/>
      <c r="J108" s="114"/>
      <c r="L108" s="111"/>
    </row>
    <row r="109" spans="2:47" s="1" customFormat="1" ht="21.75" customHeight="1">
      <c r="B109" s="28"/>
      <c r="L109" s="28"/>
    </row>
    <row r="110" spans="2:47" s="1" customFormat="1" ht="6.95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8"/>
    </row>
    <row r="114" spans="2:12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8"/>
    </row>
    <row r="115" spans="2:12" s="1" customFormat="1" ht="24.95" customHeight="1">
      <c r="B115" s="28"/>
      <c r="C115" s="20" t="s">
        <v>152</v>
      </c>
      <c r="L115" s="28"/>
    </row>
    <row r="116" spans="2:12" s="1" customFormat="1" ht="6.95" customHeight="1">
      <c r="B116" s="28"/>
      <c r="L116" s="28"/>
    </row>
    <row r="117" spans="2:12" s="1" customFormat="1" ht="12" customHeight="1">
      <c r="B117" s="28"/>
      <c r="C117" s="25" t="s">
        <v>13</v>
      </c>
      <c r="L117" s="28"/>
    </row>
    <row r="118" spans="2:12" s="1" customFormat="1" ht="16.5" customHeight="1">
      <c r="B118" s="28"/>
      <c r="E118" s="232" t="str">
        <f>E7</f>
        <v>Námestovo OOPZ, Rekonštrukcia a modernizácia objektu</v>
      </c>
      <c r="F118" s="233"/>
      <c r="G118" s="233"/>
      <c r="H118" s="233"/>
      <c r="L118" s="28"/>
    </row>
    <row r="119" spans="2:12" ht="12" customHeight="1">
      <c r="B119" s="19"/>
      <c r="C119" s="25" t="s">
        <v>133</v>
      </c>
      <c r="L119" s="19"/>
    </row>
    <row r="120" spans="2:12" ht="16.5" customHeight="1">
      <c r="B120" s="19"/>
      <c r="E120" s="232" t="s">
        <v>134</v>
      </c>
      <c r="F120" s="196"/>
      <c r="G120" s="196"/>
      <c r="H120" s="196"/>
      <c r="L120" s="19"/>
    </row>
    <row r="121" spans="2:12" ht="12" customHeight="1">
      <c r="B121" s="19"/>
      <c r="C121" s="25" t="s">
        <v>135</v>
      </c>
      <c r="L121" s="19"/>
    </row>
    <row r="122" spans="2:12" s="1" customFormat="1" ht="16.5" customHeight="1">
      <c r="B122" s="28"/>
      <c r="E122" s="234" t="s">
        <v>136</v>
      </c>
      <c r="F122" s="235"/>
      <c r="G122" s="235"/>
      <c r="H122" s="235"/>
      <c r="L122" s="28"/>
    </row>
    <row r="123" spans="2:12" s="1" customFormat="1" ht="12" customHeight="1">
      <c r="B123" s="28"/>
      <c r="C123" s="25" t="s">
        <v>137</v>
      </c>
      <c r="L123" s="28"/>
    </row>
    <row r="124" spans="2:12" s="1" customFormat="1" ht="16.5" customHeight="1">
      <c r="B124" s="28"/>
      <c r="E124" s="214" t="str">
        <f>E13</f>
        <v>01.1.1.1 - SO 01.1.1.1  Zateplenie obvodového plášťa</v>
      </c>
      <c r="F124" s="235"/>
      <c r="G124" s="235"/>
      <c r="H124" s="235"/>
      <c r="L124" s="28"/>
    </row>
    <row r="125" spans="2:12" s="1" customFormat="1" ht="6.95" customHeight="1">
      <c r="B125" s="28"/>
      <c r="L125" s="28"/>
    </row>
    <row r="126" spans="2:12" s="1" customFormat="1" ht="12" customHeight="1">
      <c r="B126" s="28"/>
      <c r="C126" s="25" t="s">
        <v>16</v>
      </c>
      <c r="F126" s="23" t="str">
        <f>F16</f>
        <v>Námestovo</v>
      </c>
      <c r="I126" s="25" t="s">
        <v>18</v>
      </c>
      <c r="J126" s="48" t="str">
        <f>IF(J16="","",J16)</f>
        <v/>
      </c>
      <c r="L126" s="28"/>
    </row>
    <row r="127" spans="2:12" s="1" customFormat="1" ht="6.95" customHeight="1">
      <c r="B127" s="28"/>
      <c r="L127" s="28"/>
    </row>
    <row r="128" spans="2:12" s="1" customFormat="1" ht="27.95" customHeight="1">
      <c r="B128" s="28"/>
      <c r="C128" s="25" t="s">
        <v>19</v>
      </c>
      <c r="F128" s="23" t="str">
        <f>E19</f>
        <v>Minist.vnútra Slov.republiky Pribinova2,Bratislava</v>
      </c>
      <c r="I128" s="25" t="s">
        <v>25</v>
      </c>
      <c r="J128" s="26">
        <f>E25</f>
        <v>0</v>
      </c>
      <c r="L128" s="28"/>
    </row>
    <row r="129" spans="2:65" s="1" customFormat="1" ht="15.2" customHeight="1">
      <c r="B129" s="28"/>
      <c r="C129" s="25" t="s">
        <v>23</v>
      </c>
      <c r="F129" s="23" t="str">
        <f>IF(E22="","",E22)</f>
        <v xml:space="preserve"> </v>
      </c>
      <c r="I129" s="25" t="s">
        <v>27</v>
      </c>
      <c r="J129" s="26" t="str">
        <f>E28</f>
        <v xml:space="preserve"> </v>
      </c>
      <c r="L129" s="28"/>
    </row>
    <row r="130" spans="2:65" s="1" customFormat="1" ht="10.35" customHeight="1">
      <c r="B130" s="28"/>
      <c r="L130" s="28"/>
    </row>
    <row r="131" spans="2:65" s="10" customFormat="1" ht="29.25" customHeight="1">
      <c r="B131" s="115"/>
      <c r="C131" s="116" t="s">
        <v>153</v>
      </c>
      <c r="D131" s="117" t="s">
        <v>54</v>
      </c>
      <c r="E131" s="117" t="s">
        <v>50</v>
      </c>
      <c r="F131" s="117" t="s">
        <v>51</v>
      </c>
      <c r="G131" s="117" t="s">
        <v>154</v>
      </c>
      <c r="H131" s="117" t="s">
        <v>155</v>
      </c>
      <c r="I131" s="117" t="s">
        <v>156</v>
      </c>
      <c r="J131" s="118" t="s">
        <v>141</v>
      </c>
      <c r="K131" s="119" t="s">
        <v>157</v>
      </c>
      <c r="L131" s="115"/>
      <c r="M131" s="55" t="s">
        <v>1</v>
      </c>
      <c r="N131" s="56" t="s">
        <v>33</v>
      </c>
      <c r="O131" s="56" t="s">
        <v>158</v>
      </c>
      <c r="P131" s="56" t="s">
        <v>159</v>
      </c>
      <c r="Q131" s="56" t="s">
        <v>160</v>
      </c>
      <c r="R131" s="56" t="s">
        <v>161</v>
      </c>
      <c r="S131" s="56" t="s">
        <v>162</v>
      </c>
      <c r="T131" s="56" t="s">
        <v>163</v>
      </c>
      <c r="U131" s="57" t="s">
        <v>164</v>
      </c>
    </row>
    <row r="132" spans="2:65" s="1" customFormat="1" ht="22.9" customHeight="1">
      <c r="B132" s="28"/>
      <c r="C132" s="60" t="s">
        <v>142</v>
      </c>
      <c r="J132" s="120">
        <f>BK132</f>
        <v>0</v>
      </c>
      <c r="L132" s="28"/>
      <c r="M132" s="58"/>
      <c r="N132" s="49"/>
      <c r="O132" s="49"/>
      <c r="P132" s="121">
        <f>P133+P282</f>
        <v>2674.9063489</v>
      </c>
      <c r="Q132" s="49"/>
      <c r="R132" s="121">
        <f>R133+R282</f>
        <v>125.94574684999999</v>
      </c>
      <c r="S132" s="49"/>
      <c r="T132" s="121">
        <f>T133+T282</f>
        <v>46.903701000000005</v>
      </c>
      <c r="U132" s="50"/>
      <c r="AT132" s="16" t="s">
        <v>68</v>
      </c>
      <c r="AU132" s="16" t="s">
        <v>143</v>
      </c>
      <c r="BK132" s="122">
        <f>BK133+BK282</f>
        <v>0</v>
      </c>
    </row>
    <row r="133" spans="2:65" s="11" customFormat="1" ht="25.9" customHeight="1">
      <c r="B133" s="123"/>
      <c r="D133" s="124" t="s">
        <v>68</v>
      </c>
      <c r="E133" s="125" t="s">
        <v>165</v>
      </c>
      <c r="F133" s="125" t="s">
        <v>166</v>
      </c>
      <c r="J133" s="126"/>
      <c r="L133" s="123"/>
      <c r="M133" s="127"/>
      <c r="N133" s="128"/>
      <c r="O133" s="128"/>
      <c r="P133" s="129">
        <f>P134+P247</f>
        <v>2405.6356429000002</v>
      </c>
      <c r="Q133" s="128"/>
      <c r="R133" s="129">
        <f>R134+R247</f>
        <v>123.31177095</v>
      </c>
      <c r="S133" s="128"/>
      <c r="T133" s="129">
        <f>T134+T247</f>
        <v>46.684741000000002</v>
      </c>
      <c r="U133" s="130"/>
      <c r="AR133" s="124" t="s">
        <v>76</v>
      </c>
      <c r="AT133" s="131" t="s">
        <v>68</v>
      </c>
      <c r="AU133" s="131" t="s">
        <v>69</v>
      </c>
      <c r="AY133" s="124" t="s">
        <v>167</v>
      </c>
      <c r="BK133" s="132">
        <f>BK134+BK247</f>
        <v>0</v>
      </c>
    </row>
    <row r="134" spans="2:65" s="11" customFormat="1" ht="22.9" customHeight="1">
      <c r="B134" s="123"/>
      <c r="D134" s="124" t="s">
        <v>68</v>
      </c>
      <c r="E134" s="133" t="s">
        <v>168</v>
      </c>
      <c r="F134" s="133" t="s">
        <v>169</v>
      </c>
      <c r="J134" s="134"/>
      <c r="L134" s="123"/>
      <c r="M134" s="127"/>
      <c r="N134" s="128"/>
      <c r="O134" s="128"/>
      <c r="P134" s="129">
        <f>SUM(P135:P246)</f>
        <v>1653.1294847700003</v>
      </c>
      <c r="Q134" s="128"/>
      <c r="R134" s="129">
        <f>SUM(R135:R246)</f>
        <v>53.609758100000008</v>
      </c>
      <c r="S134" s="128"/>
      <c r="T134" s="129">
        <f>SUM(T135:T246)</f>
        <v>0</v>
      </c>
      <c r="U134" s="130"/>
      <c r="AR134" s="124" t="s">
        <v>76</v>
      </c>
      <c r="AT134" s="131" t="s">
        <v>68</v>
      </c>
      <c r="AU134" s="131" t="s">
        <v>76</v>
      </c>
      <c r="AY134" s="124" t="s">
        <v>167</v>
      </c>
      <c r="BK134" s="132">
        <f>SUM(BK135:BK246)</f>
        <v>0</v>
      </c>
    </row>
    <row r="135" spans="2:65" s="1" customFormat="1" ht="24" customHeight="1">
      <c r="B135" s="135"/>
      <c r="C135" s="136" t="s">
        <v>76</v>
      </c>
      <c r="D135" s="136" t="s">
        <v>170</v>
      </c>
      <c r="E135" s="137" t="s">
        <v>171</v>
      </c>
      <c r="F135" s="138" t="s">
        <v>172</v>
      </c>
      <c r="G135" s="139" t="s">
        <v>173</v>
      </c>
      <c r="H135" s="140">
        <v>51.045999999999999</v>
      </c>
      <c r="I135" s="141"/>
      <c r="J135" s="141"/>
      <c r="K135" s="138" t="s">
        <v>174</v>
      </c>
      <c r="L135" s="28"/>
      <c r="M135" s="142" t="s">
        <v>1</v>
      </c>
      <c r="N135" s="143" t="s">
        <v>35</v>
      </c>
      <c r="O135" s="144">
        <v>0.152</v>
      </c>
      <c r="P135" s="144">
        <f>O135*H135</f>
        <v>7.7589920000000001</v>
      </c>
      <c r="Q135" s="144">
        <v>4.0000000000000002E-4</v>
      </c>
      <c r="R135" s="144">
        <f>Q135*H135</f>
        <v>2.04184E-2</v>
      </c>
      <c r="S135" s="144">
        <v>0</v>
      </c>
      <c r="T135" s="144">
        <f>S135*H135</f>
        <v>0</v>
      </c>
      <c r="U135" s="145" t="s">
        <v>1</v>
      </c>
      <c r="AR135" s="146" t="s">
        <v>90</v>
      </c>
      <c r="AT135" s="146" t="s">
        <v>170</v>
      </c>
      <c r="AU135" s="146" t="s">
        <v>81</v>
      </c>
      <c r="AY135" s="16" t="s">
        <v>167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6" t="s">
        <v>81</v>
      </c>
      <c r="BK135" s="147">
        <f>ROUND(I135*H135,2)</f>
        <v>0</v>
      </c>
      <c r="BL135" s="16" t="s">
        <v>90</v>
      </c>
      <c r="BM135" s="146" t="s">
        <v>175</v>
      </c>
    </row>
    <row r="136" spans="2:65" s="12" customFormat="1">
      <c r="B136" s="148"/>
      <c r="D136" s="149" t="s">
        <v>176</v>
      </c>
      <c r="E136" s="150" t="s">
        <v>1</v>
      </c>
      <c r="F136" s="151" t="s">
        <v>177</v>
      </c>
      <c r="H136" s="150" t="s">
        <v>1</v>
      </c>
      <c r="L136" s="148"/>
      <c r="M136" s="152"/>
      <c r="N136" s="153"/>
      <c r="O136" s="153"/>
      <c r="P136" s="153"/>
      <c r="Q136" s="153"/>
      <c r="R136" s="153"/>
      <c r="S136" s="153"/>
      <c r="T136" s="153"/>
      <c r="U136" s="154"/>
      <c r="AT136" s="150" t="s">
        <v>176</v>
      </c>
      <c r="AU136" s="150" t="s">
        <v>81</v>
      </c>
      <c r="AV136" s="12" t="s">
        <v>76</v>
      </c>
      <c r="AW136" s="12" t="s">
        <v>26</v>
      </c>
      <c r="AX136" s="12" t="s">
        <v>69</v>
      </c>
      <c r="AY136" s="150" t="s">
        <v>167</v>
      </c>
    </row>
    <row r="137" spans="2:65" s="13" customFormat="1">
      <c r="B137" s="155"/>
      <c r="D137" s="149" t="s">
        <v>176</v>
      </c>
      <c r="E137" s="156" t="s">
        <v>1</v>
      </c>
      <c r="F137" s="157" t="s">
        <v>178</v>
      </c>
      <c r="H137" s="158">
        <v>13.536</v>
      </c>
      <c r="L137" s="155"/>
      <c r="M137" s="159"/>
      <c r="N137" s="160"/>
      <c r="O137" s="160"/>
      <c r="P137" s="160"/>
      <c r="Q137" s="160"/>
      <c r="R137" s="160"/>
      <c r="S137" s="160"/>
      <c r="T137" s="160"/>
      <c r="U137" s="161"/>
      <c r="AT137" s="156" t="s">
        <v>176</v>
      </c>
      <c r="AU137" s="156" t="s">
        <v>81</v>
      </c>
      <c r="AV137" s="13" t="s">
        <v>81</v>
      </c>
      <c r="AW137" s="13" t="s">
        <v>26</v>
      </c>
      <c r="AX137" s="13" t="s">
        <v>69</v>
      </c>
      <c r="AY137" s="156" t="s">
        <v>167</v>
      </c>
    </row>
    <row r="138" spans="2:65" s="12" customFormat="1">
      <c r="B138" s="148"/>
      <c r="D138" s="149" t="s">
        <v>176</v>
      </c>
      <c r="E138" s="150" t="s">
        <v>1</v>
      </c>
      <c r="F138" s="151" t="s">
        <v>179</v>
      </c>
      <c r="H138" s="150" t="s">
        <v>1</v>
      </c>
      <c r="L138" s="148"/>
      <c r="M138" s="152"/>
      <c r="N138" s="153"/>
      <c r="O138" s="153"/>
      <c r="P138" s="153"/>
      <c r="Q138" s="153"/>
      <c r="R138" s="153"/>
      <c r="S138" s="153"/>
      <c r="T138" s="153"/>
      <c r="U138" s="154"/>
      <c r="AT138" s="150" t="s">
        <v>176</v>
      </c>
      <c r="AU138" s="150" t="s">
        <v>81</v>
      </c>
      <c r="AV138" s="12" t="s">
        <v>76</v>
      </c>
      <c r="AW138" s="12" t="s">
        <v>26</v>
      </c>
      <c r="AX138" s="12" t="s">
        <v>69</v>
      </c>
      <c r="AY138" s="150" t="s">
        <v>167</v>
      </c>
    </row>
    <row r="139" spans="2:65" s="13" customFormat="1">
      <c r="B139" s="155"/>
      <c r="D139" s="149" t="s">
        <v>176</v>
      </c>
      <c r="E139" s="156" t="s">
        <v>1</v>
      </c>
      <c r="F139" s="157" t="s">
        <v>180</v>
      </c>
      <c r="H139" s="158">
        <v>16.920000000000002</v>
      </c>
      <c r="L139" s="155"/>
      <c r="M139" s="159"/>
      <c r="N139" s="160"/>
      <c r="O139" s="160"/>
      <c r="P139" s="160"/>
      <c r="Q139" s="160"/>
      <c r="R139" s="160"/>
      <c r="S139" s="160"/>
      <c r="T139" s="160"/>
      <c r="U139" s="161"/>
      <c r="AT139" s="156" t="s">
        <v>176</v>
      </c>
      <c r="AU139" s="156" t="s">
        <v>81</v>
      </c>
      <c r="AV139" s="13" t="s">
        <v>81</v>
      </c>
      <c r="AW139" s="13" t="s">
        <v>26</v>
      </c>
      <c r="AX139" s="13" t="s">
        <v>69</v>
      </c>
      <c r="AY139" s="156" t="s">
        <v>167</v>
      </c>
    </row>
    <row r="140" spans="2:65" s="13" customFormat="1">
      <c r="B140" s="155"/>
      <c r="D140" s="149" t="s">
        <v>176</v>
      </c>
      <c r="E140" s="156" t="s">
        <v>1</v>
      </c>
      <c r="F140" s="157" t="s">
        <v>181</v>
      </c>
      <c r="H140" s="158">
        <v>20.59</v>
      </c>
      <c r="L140" s="155"/>
      <c r="M140" s="159"/>
      <c r="N140" s="160"/>
      <c r="O140" s="160"/>
      <c r="P140" s="160"/>
      <c r="Q140" s="160"/>
      <c r="R140" s="160"/>
      <c r="S140" s="160"/>
      <c r="T140" s="160"/>
      <c r="U140" s="161"/>
      <c r="AT140" s="156" t="s">
        <v>176</v>
      </c>
      <c r="AU140" s="156" t="s">
        <v>81</v>
      </c>
      <c r="AV140" s="13" t="s">
        <v>81</v>
      </c>
      <c r="AW140" s="13" t="s">
        <v>26</v>
      </c>
      <c r="AX140" s="13" t="s">
        <v>69</v>
      </c>
      <c r="AY140" s="156" t="s">
        <v>167</v>
      </c>
    </row>
    <row r="141" spans="2:65" s="14" customFormat="1">
      <c r="B141" s="162"/>
      <c r="D141" s="149" t="s">
        <v>176</v>
      </c>
      <c r="E141" s="163" t="s">
        <v>1</v>
      </c>
      <c r="F141" s="164" t="s">
        <v>182</v>
      </c>
      <c r="H141" s="165">
        <v>51.045999999999999</v>
      </c>
      <c r="L141" s="162"/>
      <c r="M141" s="166"/>
      <c r="N141" s="167"/>
      <c r="O141" s="167"/>
      <c r="P141" s="167"/>
      <c r="Q141" s="167"/>
      <c r="R141" s="167"/>
      <c r="S141" s="167"/>
      <c r="T141" s="167"/>
      <c r="U141" s="168"/>
      <c r="AT141" s="163" t="s">
        <v>176</v>
      </c>
      <c r="AU141" s="163" t="s">
        <v>81</v>
      </c>
      <c r="AV141" s="14" t="s">
        <v>90</v>
      </c>
      <c r="AW141" s="14" t="s">
        <v>26</v>
      </c>
      <c r="AX141" s="14" t="s">
        <v>76</v>
      </c>
      <c r="AY141" s="163" t="s">
        <v>167</v>
      </c>
    </row>
    <row r="142" spans="2:65" s="1" customFormat="1" ht="24" customHeight="1">
      <c r="B142" s="135"/>
      <c r="C142" s="136" t="s">
        <v>81</v>
      </c>
      <c r="D142" s="136" t="s">
        <v>170</v>
      </c>
      <c r="E142" s="137" t="s">
        <v>183</v>
      </c>
      <c r="F142" s="138" t="s">
        <v>2311</v>
      </c>
      <c r="G142" s="139" t="s">
        <v>173</v>
      </c>
      <c r="H142" s="140">
        <v>51.045999999999999</v>
      </c>
      <c r="I142" s="141"/>
      <c r="J142" s="141"/>
      <c r="K142" s="138" t="s">
        <v>1</v>
      </c>
      <c r="L142" s="28"/>
      <c r="M142" s="142" t="s">
        <v>1</v>
      </c>
      <c r="N142" s="143" t="s">
        <v>35</v>
      </c>
      <c r="O142" s="144">
        <v>0.44900000000000001</v>
      </c>
      <c r="P142" s="144">
        <f>O142*H142</f>
        <v>22.919654000000001</v>
      </c>
      <c r="Q142" s="144">
        <v>2.8999999999999998E-3</v>
      </c>
      <c r="R142" s="144">
        <f>Q142*H142</f>
        <v>0.14803339999999998</v>
      </c>
      <c r="S142" s="144">
        <v>0</v>
      </c>
      <c r="T142" s="144">
        <f>S142*H142</f>
        <v>0</v>
      </c>
      <c r="U142" s="145" t="s">
        <v>1</v>
      </c>
      <c r="AR142" s="146" t="s">
        <v>90</v>
      </c>
      <c r="AT142" s="146" t="s">
        <v>170</v>
      </c>
      <c r="AU142" s="146" t="s">
        <v>81</v>
      </c>
      <c r="AY142" s="16" t="s">
        <v>167</v>
      </c>
      <c r="BE142" s="147">
        <f>IF(N142="základná",J142,0)</f>
        <v>0</v>
      </c>
      <c r="BF142" s="147">
        <f>IF(N142="znížená",J142,0)</f>
        <v>0</v>
      </c>
      <c r="BG142" s="147">
        <f>IF(N142="zákl. prenesená",J142,0)</f>
        <v>0</v>
      </c>
      <c r="BH142" s="147">
        <f>IF(N142="zníž. prenesená",J142,0)</f>
        <v>0</v>
      </c>
      <c r="BI142" s="147">
        <f>IF(N142="nulová",J142,0)</f>
        <v>0</v>
      </c>
      <c r="BJ142" s="16" t="s">
        <v>81</v>
      </c>
      <c r="BK142" s="147">
        <f>ROUND(I142*H142,2)</f>
        <v>0</v>
      </c>
      <c r="BL142" s="16" t="s">
        <v>90</v>
      </c>
      <c r="BM142" s="146" t="s">
        <v>184</v>
      </c>
    </row>
    <row r="143" spans="2:65" s="1" customFormat="1" ht="24" customHeight="1">
      <c r="B143" s="135"/>
      <c r="C143" s="136" t="s">
        <v>185</v>
      </c>
      <c r="D143" s="136" t="s">
        <v>170</v>
      </c>
      <c r="E143" s="137" t="s">
        <v>186</v>
      </c>
      <c r="F143" s="138" t="s">
        <v>187</v>
      </c>
      <c r="G143" s="139" t="s">
        <v>173</v>
      </c>
      <c r="H143" s="140">
        <v>544.10400000000004</v>
      </c>
      <c r="I143" s="141"/>
      <c r="J143" s="141"/>
      <c r="K143" s="138" t="s">
        <v>174</v>
      </c>
      <c r="L143" s="28"/>
      <c r="M143" s="142" t="s">
        <v>1</v>
      </c>
      <c r="N143" s="143" t="s">
        <v>35</v>
      </c>
      <c r="O143" s="144">
        <v>0.59101000000000004</v>
      </c>
      <c r="P143" s="144">
        <f>O143*H143</f>
        <v>321.57090504000007</v>
      </c>
      <c r="Q143" s="144">
        <v>3.2300000000000002E-2</v>
      </c>
      <c r="R143" s="144">
        <f>Q143*H143</f>
        <v>17.574559200000003</v>
      </c>
      <c r="S143" s="144">
        <v>0</v>
      </c>
      <c r="T143" s="144">
        <f>S143*H143</f>
        <v>0</v>
      </c>
      <c r="U143" s="145" t="s">
        <v>1</v>
      </c>
      <c r="AR143" s="146" t="s">
        <v>90</v>
      </c>
      <c r="AT143" s="146" t="s">
        <v>170</v>
      </c>
      <c r="AU143" s="146" t="s">
        <v>81</v>
      </c>
      <c r="AY143" s="16" t="s">
        <v>167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6" t="s">
        <v>81</v>
      </c>
      <c r="BK143" s="147">
        <f>ROUND(I143*H143,2)</f>
        <v>0</v>
      </c>
      <c r="BL143" s="16" t="s">
        <v>90</v>
      </c>
      <c r="BM143" s="146" t="s">
        <v>188</v>
      </c>
    </row>
    <row r="144" spans="2:65" s="1" customFormat="1" ht="24" customHeight="1">
      <c r="B144" s="135"/>
      <c r="C144" s="136" t="s">
        <v>189</v>
      </c>
      <c r="D144" s="136" t="s">
        <v>170</v>
      </c>
      <c r="E144" s="137" t="s">
        <v>190</v>
      </c>
      <c r="F144" s="138" t="s">
        <v>191</v>
      </c>
      <c r="G144" s="139" t="s">
        <v>173</v>
      </c>
      <c r="H144" s="140">
        <v>295.93700000000001</v>
      </c>
      <c r="I144" s="141"/>
      <c r="J144" s="141"/>
      <c r="K144" s="138" t="s">
        <v>174</v>
      </c>
      <c r="L144" s="28"/>
      <c r="M144" s="142" t="s">
        <v>1</v>
      </c>
      <c r="N144" s="143" t="s">
        <v>35</v>
      </c>
      <c r="O144" s="144">
        <v>9.6290000000000001E-2</v>
      </c>
      <c r="P144" s="144">
        <f>O144*H144</f>
        <v>28.49577373</v>
      </c>
      <c r="Q144" s="144">
        <v>6.4000000000000003E-3</v>
      </c>
      <c r="R144" s="144">
        <f>Q144*H144</f>
        <v>1.8939968000000003</v>
      </c>
      <c r="S144" s="144">
        <v>0</v>
      </c>
      <c r="T144" s="144">
        <f>S144*H144</f>
        <v>0</v>
      </c>
      <c r="U144" s="145" t="s">
        <v>1</v>
      </c>
      <c r="AR144" s="146" t="s">
        <v>90</v>
      </c>
      <c r="AT144" s="146" t="s">
        <v>170</v>
      </c>
      <c r="AU144" s="146" t="s">
        <v>81</v>
      </c>
      <c r="AY144" s="16" t="s">
        <v>167</v>
      </c>
      <c r="BE144" s="147">
        <f>IF(N144="základná",J144,0)</f>
        <v>0</v>
      </c>
      <c r="BF144" s="147">
        <f>IF(N144="znížená",J144,0)</f>
        <v>0</v>
      </c>
      <c r="BG144" s="147">
        <f>IF(N144="zákl. prenesená",J144,0)</f>
        <v>0</v>
      </c>
      <c r="BH144" s="147">
        <f>IF(N144="zníž. prenesená",J144,0)</f>
        <v>0</v>
      </c>
      <c r="BI144" s="147">
        <f>IF(N144="nulová",J144,0)</f>
        <v>0</v>
      </c>
      <c r="BJ144" s="16" t="s">
        <v>81</v>
      </c>
      <c r="BK144" s="147">
        <f>ROUND(I144*H144,2)</f>
        <v>0</v>
      </c>
      <c r="BL144" s="16" t="s">
        <v>90</v>
      </c>
      <c r="BM144" s="146" t="s">
        <v>192</v>
      </c>
    </row>
    <row r="145" spans="2:65" s="12" customFormat="1">
      <c r="B145" s="148"/>
      <c r="D145" s="149" t="s">
        <v>176</v>
      </c>
      <c r="E145" s="150" t="s">
        <v>1</v>
      </c>
      <c r="F145" s="151" t="s">
        <v>193</v>
      </c>
      <c r="H145" s="150" t="s">
        <v>1</v>
      </c>
      <c r="L145" s="148"/>
      <c r="M145" s="152"/>
      <c r="N145" s="153"/>
      <c r="O145" s="153"/>
      <c r="P145" s="153"/>
      <c r="Q145" s="153"/>
      <c r="R145" s="153"/>
      <c r="S145" s="153"/>
      <c r="T145" s="153"/>
      <c r="U145" s="154"/>
      <c r="AT145" s="150" t="s">
        <v>176</v>
      </c>
      <c r="AU145" s="150" t="s">
        <v>81</v>
      </c>
      <c r="AV145" s="12" t="s">
        <v>76</v>
      </c>
      <c r="AW145" s="12" t="s">
        <v>26</v>
      </c>
      <c r="AX145" s="12" t="s">
        <v>69</v>
      </c>
      <c r="AY145" s="150" t="s">
        <v>167</v>
      </c>
    </row>
    <row r="146" spans="2:65" s="12" customFormat="1">
      <c r="B146" s="148"/>
      <c r="D146" s="149" t="s">
        <v>176</v>
      </c>
      <c r="E146" s="150" t="s">
        <v>1</v>
      </c>
      <c r="F146" s="151" t="s">
        <v>194</v>
      </c>
      <c r="H146" s="150" t="s">
        <v>1</v>
      </c>
      <c r="L146" s="148"/>
      <c r="M146" s="152"/>
      <c r="N146" s="153"/>
      <c r="O146" s="153"/>
      <c r="P146" s="153"/>
      <c r="Q146" s="153"/>
      <c r="R146" s="153"/>
      <c r="S146" s="153"/>
      <c r="T146" s="153"/>
      <c r="U146" s="154"/>
      <c r="AT146" s="150" t="s">
        <v>176</v>
      </c>
      <c r="AU146" s="150" t="s">
        <v>81</v>
      </c>
      <c r="AV146" s="12" t="s">
        <v>76</v>
      </c>
      <c r="AW146" s="12" t="s">
        <v>26</v>
      </c>
      <c r="AX146" s="12" t="s">
        <v>69</v>
      </c>
      <c r="AY146" s="150" t="s">
        <v>167</v>
      </c>
    </row>
    <row r="147" spans="2:65" s="13" customFormat="1" ht="22.5">
      <c r="B147" s="155"/>
      <c r="D147" s="149" t="s">
        <v>176</v>
      </c>
      <c r="E147" s="156" t="s">
        <v>1</v>
      </c>
      <c r="F147" s="157" t="s">
        <v>195</v>
      </c>
      <c r="H147" s="158">
        <v>73.924000000000007</v>
      </c>
      <c r="L147" s="155"/>
      <c r="M147" s="159"/>
      <c r="N147" s="160"/>
      <c r="O147" s="160"/>
      <c r="P147" s="160"/>
      <c r="Q147" s="160"/>
      <c r="R147" s="160"/>
      <c r="S147" s="160"/>
      <c r="T147" s="160"/>
      <c r="U147" s="161"/>
      <c r="AT147" s="156" t="s">
        <v>176</v>
      </c>
      <c r="AU147" s="156" t="s">
        <v>81</v>
      </c>
      <c r="AV147" s="13" t="s">
        <v>81</v>
      </c>
      <c r="AW147" s="13" t="s">
        <v>26</v>
      </c>
      <c r="AX147" s="13" t="s">
        <v>69</v>
      </c>
      <c r="AY147" s="156" t="s">
        <v>167</v>
      </c>
    </row>
    <row r="148" spans="2:65" s="13" customFormat="1" ht="22.5">
      <c r="B148" s="155"/>
      <c r="D148" s="149" t="s">
        <v>176</v>
      </c>
      <c r="E148" s="156" t="s">
        <v>1</v>
      </c>
      <c r="F148" s="157" t="s">
        <v>196</v>
      </c>
      <c r="H148" s="158">
        <v>36.390999999999998</v>
      </c>
      <c r="L148" s="155"/>
      <c r="M148" s="159"/>
      <c r="N148" s="160"/>
      <c r="O148" s="160"/>
      <c r="P148" s="160"/>
      <c r="Q148" s="160"/>
      <c r="R148" s="160"/>
      <c r="S148" s="160"/>
      <c r="T148" s="160"/>
      <c r="U148" s="161"/>
      <c r="AT148" s="156" t="s">
        <v>176</v>
      </c>
      <c r="AU148" s="156" t="s">
        <v>81</v>
      </c>
      <c r="AV148" s="13" t="s">
        <v>81</v>
      </c>
      <c r="AW148" s="13" t="s">
        <v>26</v>
      </c>
      <c r="AX148" s="13" t="s">
        <v>69</v>
      </c>
      <c r="AY148" s="156" t="s">
        <v>167</v>
      </c>
    </row>
    <row r="149" spans="2:65" s="13" customFormat="1">
      <c r="B149" s="155"/>
      <c r="D149" s="149" t="s">
        <v>176</v>
      </c>
      <c r="E149" s="156" t="s">
        <v>1</v>
      </c>
      <c r="F149" s="157" t="s">
        <v>197</v>
      </c>
      <c r="H149" s="158">
        <v>22.917000000000002</v>
      </c>
      <c r="L149" s="155"/>
      <c r="M149" s="159"/>
      <c r="N149" s="160"/>
      <c r="O149" s="160"/>
      <c r="P149" s="160"/>
      <c r="Q149" s="160"/>
      <c r="R149" s="160"/>
      <c r="S149" s="160"/>
      <c r="T149" s="160"/>
      <c r="U149" s="161"/>
      <c r="AT149" s="156" t="s">
        <v>176</v>
      </c>
      <c r="AU149" s="156" t="s">
        <v>81</v>
      </c>
      <c r="AV149" s="13" t="s">
        <v>81</v>
      </c>
      <c r="AW149" s="13" t="s">
        <v>26</v>
      </c>
      <c r="AX149" s="13" t="s">
        <v>69</v>
      </c>
      <c r="AY149" s="156" t="s">
        <v>167</v>
      </c>
    </row>
    <row r="150" spans="2:65" s="12" customFormat="1">
      <c r="B150" s="148"/>
      <c r="D150" s="149" t="s">
        <v>176</v>
      </c>
      <c r="E150" s="150" t="s">
        <v>1</v>
      </c>
      <c r="F150" s="151" t="s">
        <v>198</v>
      </c>
      <c r="H150" s="150" t="s">
        <v>1</v>
      </c>
      <c r="L150" s="148"/>
      <c r="M150" s="152"/>
      <c r="N150" s="153"/>
      <c r="O150" s="153"/>
      <c r="P150" s="153"/>
      <c r="Q150" s="153"/>
      <c r="R150" s="153"/>
      <c r="S150" s="153"/>
      <c r="T150" s="153"/>
      <c r="U150" s="154"/>
      <c r="AT150" s="150" t="s">
        <v>176</v>
      </c>
      <c r="AU150" s="150" t="s">
        <v>81</v>
      </c>
      <c r="AV150" s="12" t="s">
        <v>76</v>
      </c>
      <c r="AW150" s="12" t="s">
        <v>26</v>
      </c>
      <c r="AX150" s="12" t="s">
        <v>69</v>
      </c>
      <c r="AY150" s="150" t="s">
        <v>167</v>
      </c>
    </row>
    <row r="151" spans="2:65" s="13" customFormat="1">
      <c r="B151" s="155"/>
      <c r="D151" s="149" t="s">
        <v>176</v>
      </c>
      <c r="E151" s="156" t="s">
        <v>1</v>
      </c>
      <c r="F151" s="157" t="s">
        <v>199</v>
      </c>
      <c r="H151" s="158">
        <v>13.233000000000001</v>
      </c>
      <c r="L151" s="155"/>
      <c r="M151" s="159"/>
      <c r="N151" s="160"/>
      <c r="O151" s="160"/>
      <c r="P151" s="160"/>
      <c r="Q151" s="160"/>
      <c r="R151" s="160"/>
      <c r="S151" s="160"/>
      <c r="T151" s="160"/>
      <c r="U151" s="161"/>
      <c r="AT151" s="156" t="s">
        <v>176</v>
      </c>
      <c r="AU151" s="156" t="s">
        <v>81</v>
      </c>
      <c r="AV151" s="13" t="s">
        <v>81</v>
      </c>
      <c r="AW151" s="13" t="s">
        <v>26</v>
      </c>
      <c r="AX151" s="13" t="s">
        <v>69</v>
      </c>
      <c r="AY151" s="156" t="s">
        <v>167</v>
      </c>
    </row>
    <row r="152" spans="2:65" s="13" customFormat="1">
      <c r="B152" s="155"/>
      <c r="D152" s="149" t="s">
        <v>176</v>
      </c>
      <c r="E152" s="156" t="s">
        <v>1</v>
      </c>
      <c r="F152" s="157" t="s">
        <v>200</v>
      </c>
      <c r="H152" s="158">
        <v>49.823999999999998</v>
      </c>
      <c r="L152" s="155"/>
      <c r="M152" s="159"/>
      <c r="N152" s="160"/>
      <c r="O152" s="160"/>
      <c r="P152" s="160"/>
      <c r="Q152" s="160"/>
      <c r="R152" s="160"/>
      <c r="S152" s="160"/>
      <c r="T152" s="160"/>
      <c r="U152" s="161"/>
      <c r="AT152" s="156" t="s">
        <v>176</v>
      </c>
      <c r="AU152" s="156" t="s">
        <v>81</v>
      </c>
      <c r="AV152" s="13" t="s">
        <v>81</v>
      </c>
      <c r="AW152" s="13" t="s">
        <v>26</v>
      </c>
      <c r="AX152" s="13" t="s">
        <v>69</v>
      </c>
      <c r="AY152" s="156" t="s">
        <v>167</v>
      </c>
    </row>
    <row r="153" spans="2:65" s="13" customFormat="1">
      <c r="B153" s="155"/>
      <c r="D153" s="149" t="s">
        <v>176</v>
      </c>
      <c r="E153" s="156" t="s">
        <v>1</v>
      </c>
      <c r="F153" s="157" t="s">
        <v>200</v>
      </c>
      <c r="H153" s="158">
        <v>49.823999999999998</v>
      </c>
      <c r="L153" s="155"/>
      <c r="M153" s="159"/>
      <c r="N153" s="160"/>
      <c r="O153" s="160"/>
      <c r="P153" s="160"/>
      <c r="Q153" s="160"/>
      <c r="R153" s="160"/>
      <c r="S153" s="160"/>
      <c r="T153" s="160"/>
      <c r="U153" s="161"/>
      <c r="AT153" s="156" t="s">
        <v>176</v>
      </c>
      <c r="AU153" s="156" t="s">
        <v>81</v>
      </c>
      <c r="AV153" s="13" t="s">
        <v>81</v>
      </c>
      <c r="AW153" s="13" t="s">
        <v>26</v>
      </c>
      <c r="AX153" s="13" t="s">
        <v>69</v>
      </c>
      <c r="AY153" s="156" t="s">
        <v>167</v>
      </c>
    </row>
    <row r="154" spans="2:65" s="13" customFormat="1">
      <c r="B154" s="155"/>
      <c r="D154" s="149" t="s">
        <v>176</v>
      </c>
      <c r="E154" s="156" t="s">
        <v>1</v>
      </c>
      <c r="F154" s="157" t="s">
        <v>200</v>
      </c>
      <c r="H154" s="158">
        <v>49.823999999999998</v>
      </c>
      <c r="L154" s="155"/>
      <c r="M154" s="159"/>
      <c r="N154" s="160"/>
      <c r="O154" s="160"/>
      <c r="P154" s="160"/>
      <c r="Q154" s="160"/>
      <c r="R154" s="160"/>
      <c r="S154" s="160"/>
      <c r="T154" s="160"/>
      <c r="U154" s="161"/>
      <c r="AT154" s="156" t="s">
        <v>176</v>
      </c>
      <c r="AU154" s="156" t="s">
        <v>81</v>
      </c>
      <c r="AV154" s="13" t="s">
        <v>81</v>
      </c>
      <c r="AW154" s="13" t="s">
        <v>26</v>
      </c>
      <c r="AX154" s="13" t="s">
        <v>69</v>
      </c>
      <c r="AY154" s="156" t="s">
        <v>167</v>
      </c>
    </row>
    <row r="155" spans="2:65" s="14" customFormat="1">
      <c r="B155" s="162"/>
      <c r="D155" s="149" t="s">
        <v>176</v>
      </c>
      <c r="E155" s="163" t="s">
        <v>1</v>
      </c>
      <c r="F155" s="164" t="s">
        <v>182</v>
      </c>
      <c r="H155" s="165">
        <v>295.93700000000001</v>
      </c>
      <c r="L155" s="162"/>
      <c r="M155" s="166"/>
      <c r="N155" s="167"/>
      <c r="O155" s="167"/>
      <c r="P155" s="167"/>
      <c r="Q155" s="167"/>
      <c r="R155" s="167"/>
      <c r="S155" s="167"/>
      <c r="T155" s="167"/>
      <c r="U155" s="168"/>
      <c r="AT155" s="163" t="s">
        <v>176</v>
      </c>
      <c r="AU155" s="163" t="s">
        <v>81</v>
      </c>
      <c r="AV155" s="14" t="s">
        <v>90</v>
      </c>
      <c r="AW155" s="14" t="s">
        <v>26</v>
      </c>
      <c r="AX155" s="14" t="s">
        <v>76</v>
      </c>
      <c r="AY155" s="163" t="s">
        <v>167</v>
      </c>
    </row>
    <row r="156" spans="2:65" s="1" customFormat="1" ht="24" customHeight="1">
      <c r="B156" s="135"/>
      <c r="C156" s="136" t="s">
        <v>85</v>
      </c>
      <c r="D156" s="136" t="s">
        <v>170</v>
      </c>
      <c r="E156" s="137" t="s">
        <v>201</v>
      </c>
      <c r="F156" s="138" t="s">
        <v>202</v>
      </c>
      <c r="G156" s="139" t="s">
        <v>173</v>
      </c>
      <c r="H156" s="140">
        <v>29.3</v>
      </c>
      <c r="I156" s="141"/>
      <c r="J156" s="141"/>
      <c r="K156" s="138" t="s">
        <v>174</v>
      </c>
      <c r="L156" s="28"/>
      <c r="M156" s="142" t="s">
        <v>1</v>
      </c>
      <c r="N156" s="143" t="s">
        <v>35</v>
      </c>
      <c r="O156" s="144">
        <v>0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4">
        <f>S156*H156</f>
        <v>0</v>
      </c>
      <c r="U156" s="145" t="s">
        <v>1</v>
      </c>
      <c r="AR156" s="146" t="s">
        <v>90</v>
      </c>
      <c r="AT156" s="146" t="s">
        <v>170</v>
      </c>
      <c r="AU156" s="146" t="s">
        <v>81</v>
      </c>
      <c r="AY156" s="16" t="s">
        <v>167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6" t="s">
        <v>81</v>
      </c>
      <c r="BK156" s="147">
        <f>ROUND(I156*H156,2)</f>
        <v>0</v>
      </c>
      <c r="BL156" s="16" t="s">
        <v>90</v>
      </c>
      <c r="BM156" s="146" t="s">
        <v>203</v>
      </c>
    </row>
    <row r="157" spans="2:65" s="13" customFormat="1">
      <c r="B157" s="155"/>
      <c r="D157" s="149" t="s">
        <v>176</v>
      </c>
      <c r="E157" s="156" t="s">
        <v>1</v>
      </c>
      <c r="F157" s="157" t="s">
        <v>204</v>
      </c>
      <c r="H157" s="158">
        <v>29.3</v>
      </c>
      <c r="L157" s="155"/>
      <c r="M157" s="159"/>
      <c r="N157" s="160"/>
      <c r="O157" s="160"/>
      <c r="P157" s="160"/>
      <c r="Q157" s="160"/>
      <c r="R157" s="160"/>
      <c r="S157" s="160"/>
      <c r="T157" s="160"/>
      <c r="U157" s="161"/>
      <c r="AT157" s="156" t="s">
        <v>176</v>
      </c>
      <c r="AU157" s="156" t="s">
        <v>81</v>
      </c>
      <c r="AV157" s="13" t="s">
        <v>81</v>
      </c>
      <c r="AW157" s="13" t="s">
        <v>26</v>
      </c>
      <c r="AX157" s="13" t="s">
        <v>76</v>
      </c>
      <c r="AY157" s="156" t="s">
        <v>167</v>
      </c>
    </row>
    <row r="158" spans="2:65" s="1" customFormat="1" ht="36" customHeight="1">
      <c r="B158" s="135"/>
      <c r="C158" s="136" t="s">
        <v>90</v>
      </c>
      <c r="D158" s="136" t="s">
        <v>170</v>
      </c>
      <c r="E158" s="137" t="s">
        <v>205</v>
      </c>
      <c r="F158" s="138" t="s">
        <v>2312</v>
      </c>
      <c r="G158" s="139" t="s">
        <v>173</v>
      </c>
      <c r="H158" s="140">
        <v>824.70100000000002</v>
      </c>
      <c r="I158" s="141"/>
      <c r="J158" s="141"/>
      <c r="K158" s="138" t="s">
        <v>1</v>
      </c>
      <c r="L158" s="28"/>
      <c r="M158" s="142" t="s">
        <v>1</v>
      </c>
      <c r="N158" s="143" t="s">
        <v>35</v>
      </c>
      <c r="O158" s="144">
        <v>0.35899999999999999</v>
      </c>
      <c r="P158" s="144">
        <f>O158*H158</f>
        <v>296.06765899999999</v>
      </c>
      <c r="Q158" s="144">
        <v>3.3E-3</v>
      </c>
      <c r="R158" s="144">
        <f>Q158*H158</f>
        <v>2.7215133000000002</v>
      </c>
      <c r="S158" s="144">
        <v>0</v>
      </c>
      <c r="T158" s="144">
        <f>S158*H158</f>
        <v>0</v>
      </c>
      <c r="U158" s="145" t="s">
        <v>1</v>
      </c>
      <c r="AR158" s="146" t="s">
        <v>90</v>
      </c>
      <c r="AT158" s="146" t="s">
        <v>170</v>
      </c>
      <c r="AU158" s="146" t="s">
        <v>81</v>
      </c>
      <c r="AY158" s="16" t="s">
        <v>167</v>
      </c>
      <c r="BE158" s="147">
        <f>IF(N158="základná",J158,0)</f>
        <v>0</v>
      </c>
      <c r="BF158" s="147">
        <f>IF(N158="znížená",J158,0)</f>
        <v>0</v>
      </c>
      <c r="BG158" s="147">
        <f>IF(N158="zákl. prenesená",J158,0)</f>
        <v>0</v>
      </c>
      <c r="BH158" s="147">
        <f>IF(N158="zníž. prenesená",J158,0)</f>
        <v>0</v>
      </c>
      <c r="BI158" s="147">
        <f>IF(N158="nulová",J158,0)</f>
        <v>0</v>
      </c>
      <c r="BJ158" s="16" t="s">
        <v>81</v>
      </c>
      <c r="BK158" s="147">
        <f>ROUND(I158*H158,2)</f>
        <v>0</v>
      </c>
      <c r="BL158" s="16" t="s">
        <v>90</v>
      </c>
      <c r="BM158" s="146" t="s">
        <v>206</v>
      </c>
    </row>
    <row r="159" spans="2:65" s="12" customFormat="1">
      <c r="B159" s="148"/>
      <c r="D159" s="149" t="s">
        <v>176</v>
      </c>
      <c r="E159" s="150" t="s">
        <v>1</v>
      </c>
      <c r="F159" s="151" t="s">
        <v>207</v>
      </c>
      <c r="H159" s="150" t="s">
        <v>1</v>
      </c>
      <c r="L159" s="148"/>
      <c r="M159" s="152"/>
      <c r="N159" s="153"/>
      <c r="O159" s="153"/>
      <c r="P159" s="153"/>
      <c r="Q159" s="153"/>
      <c r="R159" s="153"/>
      <c r="S159" s="153"/>
      <c r="T159" s="153"/>
      <c r="U159" s="154"/>
      <c r="AT159" s="150" t="s">
        <v>176</v>
      </c>
      <c r="AU159" s="150" t="s">
        <v>81</v>
      </c>
      <c r="AV159" s="12" t="s">
        <v>76</v>
      </c>
      <c r="AW159" s="12" t="s">
        <v>26</v>
      </c>
      <c r="AX159" s="12" t="s">
        <v>69</v>
      </c>
      <c r="AY159" s="150" t="s">
        <v>167</v>
      </c>
    </row>
    <row r="160" spans="2:65" s="13" customFormat="1">
      <c r="B160" s="155"/>
      <c r="D160" s="149" t="s">
        <v>176</v>
      </c>
      <c r="E160" s="156" t="s">
        <v>1</v>
      </c>
      <c r="F160" s="157" t="s">
        <v>208</v>
      </c>
      <c r="H160" s="158">
        <v>161.446</v>
      </c>
      <c r="L160" s="155"/>
      <c r="M160" s="159"/>
      <c r="N160" s="160"/>
      <c r="O160" s="160"/>
      <c r="P160" s="160"/>
      <c r="Q160" s="160"/>
      <c r="R160" s="160"/>
      <c r="S160" s="160"/>
      <c r="T160" s="160"/>
      <c r="U160" s="161"/>
      <c r="AT160" s="156" t="s">
        <v>176</v>
      </c>
      <c r="AU160" s="156" t="s">
        <v>81</v>
      </c>
      <c r="AV160" s="13" t="s">
        <v>81</v>
      </c>
      <c r="AW160" s="13" t="s">
        <v>26</v>
      </c>
      <c r="AX160" s="13" t="s">
        <v>69</v>
      </c>
      <c r="AY160" s="156" t="s">
        <v>167</v>
      </c>
    </row>
    <row r="161" spans="2:65" s="12" customFormat="1">
      <c r="B161" s="148"/>
      <c r="D161" s="149" t="s">
        <v>176</v>
      </c>
      <c r="E161" s="150" t="s">
        <v>1</v>
      </c>
      <c r="F161" s="151" t="s">
        <v>209</v>
      </c>
      <c r="H161" s="150" t="s">
        <v>1</v>
      </c>
      <c r="L161" s="148"/>
      <c r="M161" s="152"/>
      <c r="N161" s="153"/>
      <c r="O161" s="153"/>
      <c r="P161" s="153"/>
      <c r="Q161" s="153"/>
      <c r="R161" s="153"/>
      <c r="S161" s="153"/>
      <c r="T161" s="153"/>
      <c r="U161" s="154"/>
      <c r="AT161" s="150" t="s">
        <v>176</v>
      </c>
      <c r="AU161" s="150" t="s">
        <v>81</v>
      </c>
      <c r="AV161" s="12" t="s">
        <v>76</v>
      </c>
      <c r="AW161" s="12" t="s">
        <v>26</v>
      </c>
      <c r="AX161" s="12" t="s">
        <v>69</v>
      </c>
      <c r="AY161" s="150" t="s">
        <v>167</v>
      </c>
    </row>
    <row r="162" spans="2:65" s="13" customFormat="1">
      <c r="B162" s="155"/>
      <c r="D162" s="149" t="s">
        <v>176</v>
      </c>
      <c r="E162" s="156" t="s">
        <v>1</v>
      </c>
      <c r="F162" s="157" t="s">
        <v>210</v>
      </c>
      <c r="H162" s="158">
        <v>165.642</v>
      </c>
      <c r="L162" s="155"/>
      <c r="M162" s="159"/>
      <c r="N162" s="160"/>
      <c r="O162" s="160"/>
      <c r="P162" s="160"/>
      <c r="Q162" s="160"/>
      <c r="R162" s="160"/>
      <c r="S162" s="160"/>
      <c r="T162" s="160"/>
      <c r="U162" s="161"/>
      <c r="AT162" s="156" t="s">
        <v>176</v>
      </c>
      <c r="AU162" s="156" t="s">
        <v>81</v>
      </c>
      <c r="AV162" s="13" t="s">
        <v>81</v>
      </c>
      <c r="AW162" s="13" t="s">
        <v>26</v>
      </c>
      <c r="AX162" s="13" t="s">
        <v>69</v>
      </c>
      <c r="AY162" s="156" t="s">
        <v>167</v>
      </c>
    </row>
    <row r="163" spans="2:65" s="13" customFormat="1">
      <c r="B163" s="155"/>
      <c r="D163" s="149" t="s">
        <v>176</v>
      </c>
      <c r="E163" s="156" t="s">
        <v>1</v>
      </c>
      <c r="F163" s="157" t="s">
        <v>211</v>
      </c>
      <c r="H163" s="158">
        <v>26.21</v>
      </c>
      <c r="L163" s="155"/>
      <c r="M163" s="159"/>
      <c r="N163" s="160"/>
      <c r="O163" s="160"/>
      <c r="P163" s="160"/>
      <c r="Q163" s="160"/>
      <c r="R163" s="160"/>
      <c r="S163" s="160"/>
      <c r="T163" s="160"/>
      <c r="U163" s="161"/>
      <c r="AT163" s="156" t="s">
        <v>176</v>
      </c>
      <c r="AU163" s="156" t="s">
        <v>81</v>
      </c>
      <c r="AV163" s="13" t="s">
        <v>81</v>
      </c>
      <c r="AW163" s="13" t="s">
        <v>26</v>
      </c>
      <c r="AX163" s="13" t="s">
        <v>69</v>
      </c>
      <c r="AY163" s="156" t="s">
        <v>167</v>
      </c>
    </row>
    <row r="164" spans="2:65" s="13" customFormat="1">
      <c r="B164" s="155"/>
      <c r="D164" s="149" t="s">
        <v>176</v>
      </c>
      <c r="E164" s="156" t="s">
        <v>1</v>
      </c>
      <c r="F164" s="157" t="s">
        <v>212</v>
      </c>
      <c r="H164" s="158">
        <v>8.1869999999999994</v>
      </c>
      <c r="L164" s="155"/>
      <c r="M164" s="159"/>
      <c r="N164" s="160"/>
      <c r="O164" s="160"/>
      <c r="P164" s="160"/>
      <c r="Q164" s="160"/>
      <c r="R164" s="160"/>
      <c r="S164" s="160"/>
      <c r="T164" s="160"/>
      <c r="U164" s="161"/>
      <c r="AT164" s="156" t="s">
        <v>176</v>
      </c>
      <c r="AU164" s="156" t="s">
        <v>81</v>
      </c>
      <c r="AV164" s="13" t="s">
        <v>81</v>
      </c>
      <c r="AW164" s="13" t="s">
        <v>26</v>
      </c>
      <c r="AX164" s="13" t="s">
        <v>69</v>
      </c>
      <c r="AY164" s="156" t="s">
        <v>167</v>
      </c>
    </row>
    <row r="165" spans="2:65" s="12" customFormat="1">
      <c r="B165" s="148"/>
      <c r="D165" s="149" t="s">
        <v>176</v>
      </c>
      <c r="E165" s="150" t="s">
        <v>1</v>
      </c>
      <c r="F165" s="151" t="s">
        <v>213</v>
      </c>
      <c r="H165" s="150" t="s">
        <v>1</v>
      </c>
      <c r="L165" s="148"/>
      <c r="M165" s="152"/>
      <c r="N165" s="153"/>
      <c r="O165" s="153"/>
      <c r="P165" s="153"/>
      <c r="Q165" s="153"/>
      <c r="R165" s="153"/>
      <c r="S165" s="153"/>
      <c r="T165" s="153"/>
      <c r="U165" s="154"/>
      <c r="AT165" s="150" t="s">
        <v>176</v>
      </c>
      <c r="AU165" s="150" t="s">
        <v>81</v>
      </c>
      <c r="AV165" s="12" t="s">
        <v>76</v>
      </c>
      <c r="AW165" s="12" t="s">
        <v>26</v>
      </c>
      <c r="AX165" s="12" t="s">
        <v>69</v>
      </c>
      <c r="AY165" s="150" t="s">
        <v>167</v>
      </c>
    </row>
    <row r="166" spans="2:65" s="13" customFormat="1">
      <c r="B166" s="155"/>
      <c r="D166" s="149" t="s">
        <v>176</v>
      </c>
      <c r="E166" s="156" t="s">
        <v>1</v>
      </c>
      <c r="F166" s="157" t="s">
        <v>214</v>
      </c>
      <c r="H166" s="158">
        <v>180.202</v>
      </c>
      <c r="L166" s="155"/>
      <c r="M166" s="159"/>
      <c r="N166" s="160"/>
      <c r="O166" s="160"/>
      <c r="P166" s="160"/>
      <c r="Q166" s="160"/>
      <c r="R166" s="160"/>
      <c r="S166" s="160"/>
      <c r="T166" s="160"/>
      <c r="U166" s="161"/>
      <c r="AT166" s="156" t="s">
        <v>176</v>
      </c>
      <c r="AU166" s="156" t="s">
        <v>81</v>
      </c>
      <c r="AV166" s="13" t="s">
        <v>81</v>
      </c>
      <c r="AW166" s="13" t="s">
        <v>26</v>
      </c>
      <c r="AX166" s="13" t="s">
        <v>69</v>
      </c>
      <c r="AY166" s="156" t="s">
        <v>167</v>
      </c>
    </row>
    <row r="167" spans="2:65" s="13" customFormat="1">
      <c r="B167" s="155"/>
      <c r="D167" s="149" t="s">
        <v>176</v>
      </c>
      <c r="E167" s="156" t="s">
        <v>1</v>
      </c>
      <c r="F167" s="157" t="s">
        <v>215</v>
      </c>
      <c r="H167" s="158">
        <v>70.113</v>
      </c>
      <c r="L167" s="155"/>
      <c r="M167" s="159"/>
      <c r="N167" s="160"/>
      <c r="O167" s="160"/>
      <c r="P167" s="160"/>
      <c r="Q167" s="160"/>
      <c r="R167" s="160"/>
      <c r="S167" s="160"/>
      <c r="T167" s="160"/>
      <c r="U167" s="161"/>
      <c r="AT167" s="156" t="s">
        <v>176</v>
      </c>
      <c r="AU167" s="156" t="s">
        <v>81</v>
      </c>
      <c r="AV167" s="13" t="s">
        <v>81</v>
      </c>
      <c r="AW167" s="13" t="s">
        <v>26</v>
      </c>
      <c r="AX167" s="13" t="s">
        <v>69</v>
      </c>
      <c r="AY167" s="156" t="s">
        <v>167</v>
      </c>
    </row>
    <row r="168" spans="2:65" s="12" customFormat="1">
      <c r="B168" s="148"/>
      <c r="D168" s="149" t="s">
        <v>176</v>
      </c>
      <c r="E168" s="150" t="s">
        <v>1</v>
      </c>
      <c r="F168" s="151" t="s">
        <v>216</v>
      </c>
      <c r="H168" s="150" t="s">
        <v>1</v>
      </c>
      <c r="L168" s="148"/>
      <c r="M168" s="152"/>
      <c r="N168" s="153"/>
      <c r="O168" s="153"/>
      <c r="P168" s="153"/>
      <c r="Q168" s="153"/>
      <c r="R168" s="153"/>
      <c r="S168" s="153"/>
      <c r="T168" s="153"/>
      <c r="U168" s="154"/>
      <c r="AT168" s="150" t="s">
        <v>176</v>
      </c>
      <c r="AU168" s="150" t="s">
        <v>81</v>
      </c>
      <c r="AV168" s="12" t="s">
        <v>76</v>
      </c>
      <c r="AW168" s="12" t="s">
        <v>26</v>
      </c>
      <c r="AX168" s="12" t="s">
        <v>69</v>
      </c>
      <c r="AY168" s="150" t="s">
        <v>167</v>
      </c>
    </row>
    <row r="169" spans="2:65" s="13" customFormat="1">
      <c r="B169" s="155"/>
      <c r="D169" s="149" t="s">
        <v>176</v>
      </c>
      <c r="E169" s="156" t="s">
        <v>1</v>
      </c>
      <c r="F169" s="157" t="s">
        <v>217</v>
      </c>
      <c r="H169" s="158">
        <v>250.685</v>
      </c>
      <c r="L169" s="155"/>
      <c r="M169" s="159"/>
      <c r="N169" s="160"/>
      <c r="O169" s="160"/>
      <c r="P169" s="160"/>
      <c r="Q169" s="160"/>
      <c r="R169" s="160"/>
      <c r="S169" s="160"/>
      <c r="T169" s="160"/>
      <c r="U169" s="161"/>
      <c r="AT169" s="156" t="s">
        <v>176</v>
      </c>
      <c r="AU169" s="156" t="s">
        <v>81</v>
      </c>
      <c r="AV169" s="13" t="s">
        <v>81</v>
      </c>
      <c r="AW169" s="13" t="s">
        <v>26</v>
      </c>
      <c r="AX169" s="13" t="s">
        <v>69</v>
      </c>
      <c r="AY169" s="156" t="s">
        <v>167</v>
      </c>
    </row>
    <row r="170" spans="2:65" s="13" customFormat="1">
      <c r="B170" s="155"/>
      <c r="D170" s="149" t="s">
        <v>176</v>
      </c>
      <c r="E170" s="156" t="s">
        <v>1</v>
      </c>
      <c r="F170" s="157" t="s">
        <v>218</v>
      </c>
      <c r="H170" s="158">
        <v>-19.87</v>
      </c>
      <c r="L170" s="155"/>
      <c r="M170" s="159"/>
      <c r="N170" s="160"/>
      <c r="O170" s="160"/>
      <c r="P170" s="160"/>
      <c r="Q170" s="160"/>
      <c r="R170" s="160"/>
      <c r="S170" s="160"/>
      <c r="T170" s="160"/>
      <c r="U170" s="161"/>
      <c r="AT170" s="156" t="s">
        <v>176</v>
      </c>
      <c r="AU170" s="156" t="s">
        <v>81</v>
      </c>
      <c r="AV170" s="13" t="s">
        <v>81</v>
      </c>
      <c r="AW170" s="13" t="s">
        <v>26</v>
      </c>
      <c r="AX170" s="13" t="s">
        <v>69</v>
      </c>
      <c r="AY170" s="156" t="s">
        <v>167</v>
      </c>
    </row>
    <row r="171" spans="2:65" s="13" customFormat="1">
      <c r="B171" s="155"/>
      <c r="D171" s="149" t="s">
        <v>176</v>
      </c>
      <c r="E171" s="156" t="s">
        <v>1</v>
      </c>
      <c r="F171" s="157" t="s">
        <v>219</v>
      </c>
      <c r="H171" s="158">
        <v>11.385999999999999</v>
      </c>
      <c r="L171" s="155"/>
      <c r="M171" s="159"/>
      <c r="N171" s="160"/>
      <c r="O171" s="160"/>
      <c r="P171" s="160"/>
      <c r="Q171" s="160"/>
      <c r="R171" s="160"/>
      <c r="S171" s="160"/>
      <c r="T171" s="160"/>
      <c r="U171" s="161"/>
      <c r="AT171" s="156" t="s">
        <v>176</v>
      </c>
      <c r="AU171" s="156" t="s">
        <v>81</v>
      </c>
      <c r="AV171" s="13" t="s">
        <v>81</v>
      </c>
      <c r="AW171" s="13" t="s">
        <v>26</v>
      </c>
      <c r="AX171" s="13" t="s">
        <v>69</v>
      </c>
      <c r="AY171" s="156" t="s">
        <v>167</v>
      </c>
    </row>
    <row r="172" spans="2:65" s="14" customFormat="1">
      <c r="B172" s="162"/>
      <c r="D172" s="149" t="s">
        <v>176</v>
      </c>
      <c r="E172" s="163" t="s">
        <v>1</v>
      </c>
      <c r="F172" s="164" t="s">
        <v>182</v>
      </c>
      <c r="H172" s="165">
        <v>854.00099999999986</v>
      </c>
      <c r="L172" s="162"/>
      <c r="M172" s="166"/>
      <c r="N172" s="167"/>
      <c r="O172" s="167"/>
      <c r="P172" s="167"/>
      <c r="Q172" s="167"/>
      <c r="R172" s="167"/>
      <c r="S172" s="167"/>
      <c r="T172" s="167"/>
      <c r="U172" s="168"/>
      <c r="AT172" s="163" t="s">
        <v>176</v>
      </c>
      <c r="AU172" s="163" t="s">
        <v>81</v>
      </c>
      <c r="AV172" s="14" t="s">
        <v>90</v>
      </c>
      <c r="AW172" s="14" t="s">
        <v>26</v>
      </c>
      <c r="AX172" s="14" t="s">
        <v>69</v>
      </c>
      <c r="AY172" s="163" t="s">
        <v>167</v>
      </c>
    </row>
    <row r="173" spans="2:65" s="13" customFormat="1">
      <c r="B173" s="155"/>
      <c r="D173" s="149" t="s">
        <v>176</v>
      </c>
      <c r="E173" s="156" t="s">
        <v>1</v>
      </c>
      <c r="F173" s="157" t="s">
        <v>220</v>
      </c>
      <c r="H173" s="158">
        <v>824.70100000000002</v>
      </c>
      <c r="L173" s="155"/>
      <c r="M173" s="159"/>
      <c r="N173" s="160"/>
      <c r="O173" s="160"/>
      <c r="P173" s="160"/>
      <c r="Q173" s="160"/>
      <c r="R173" s="160"/>
      <c r="S173" s="160"/>
      <c r="T173" s="160"/>
      <c r="U173" s="161"/>
      <c r="AT173" s="156" t="s">
        <v>176</v>
      </c>
      <c r="AU173" s="156" t="s">
        <v>81</v>
      </c>
      <c r="AV173" s="13" t="s">
        <v>81</v>
      </c>
      <c r="AW173" s="13" t="s">
        <v>26</v>
      </c>
      <c r="AX173" s="13" t="s">
        <v>76</v>
      </c>
      <c r="AY173" s="156" t="s">
        <v>167</v>
      </c>
    </row>
    <row r="174" spans="2:65" s="1" customFormat="1" ht="36" customHeight="1">
      <c r="B174" s="135"/>
      <c r="C174" s="136" t="s">
        <v>112</v>
      </c>
      <c r="D174" s="136" t="s">
        <v>170</v>
      </c>
      <c r="E174" s="137" t="s">
        <v>221</v>
      </c>
      <c r="F174" s="138" t="s">
        <v>2313</v>
      </c>
      <c r="G174" s="139" t="s">
        <v>173</v>
      </c>
      <c r="H174" s="140">
        <v>22.1</v>
      </c>
      <c r="I174" s="141"/>
      <c r="J174" s="141"/>
      <c r="K174" s="138" t="s">
        <v>1</v>
      </c>
      <c r="L174" s="28"/>
      <c r="M174" s="142" t="s">
        <v>1</v>
      </c>
      <c r="N174" s="143" t="s">
        <v>35</v>
      </c>
      <c r="O174" s="144">
        <v>0.35899999999999999</v>
      </c>
      <c r="P174" s="144">
        <f>O174*H174</f>
        <v>7.9339000000000004</v>
      </c>
      <c r="Q174" s="144">
        <v>3.3E-3</v>
      </c>
      <c r="R174" s="144">
        <f>Q174*H174</f>
        <v>7.2930000000000009E-2</v>
      </c>
      <c r="S174" s="144">
        <v>0</v>
      </c>
      <c r="T174" s="144">
        <f>S174*H174</f>
        <v>0</v>
      </c>
      <c r="U174" s="145" t="s">
        <v>1</v>
      </c>
      <c r="AR174" s="146" t="s">
        <v>90</v>
      </c>
      <c r="AT174" s="146" t="s">
        <v>170</v>
      </c>
      <c r="AU174" s="146" t="s">
        <v>81</v>
      </c>
      <c r="AY174" s="16" t="s">
        <v>167</v>
      </c>
      <c r="BE174" s="147">
        <f>IF(N174="základná",J174,0)</f>
        <v>0</v>
      </c>
      <c r="BF174" s="147">
        <f>IF(N174="znížená",J174,0)</f>
        <v>0</v>
      </c>
      <c r="BG174" s="147">
        <f>IF(N174="zákl. prenesená",J174,0)</f>
        <v>0</v>
      </c>
      <c r="BH174" s="147">
        <f>IF(N174="zníž. prenesená",J174,0)</f>
        <v>0</v>
      </c>
      <c r="BI174" s="147">
        <f>IF(N174="nulová",J174,0)</f>
        <v>0</v>
      </c>
      <c r="BJ174" s="16" t="s">
        <v>81</v>
      </c>
      <c r="BK174" s="147">
        <f>ROUND(I174*H174,2)</f>
        <v>0</v>
      </c>
      <c r="BL174" s="16" t="s">
        <v>90</v>
      </c>
      <c r="BM174" s="146" t="s">
        <v>222</v>
      </c>
    </row>
    <row r="175" spans="2:65" s="13" customFormat="1">
      <c r="B175" s="155"/>
      <c r="D175" s="149" t="s">
        <v>176</v>
      </c>
      <c r="E175" s="156" t="s">
        <v>1</v>
      </c>
      <c r="F175" s="157" t="s">
        <v>223</v>
      </c>
      <c r="H175" s="158">
        <v>22.1</v>
      </c>
      <c r="L175" s="155"/>
      <c r="M175" s="159"/>
      <c r="N175" s="160"/>
      <c r="O175" s="160"/>
      <c r="P175" s="160"/>
      <c r="Q175" s="160"/>
      <c r="R175" s="160"/>
      <c r="S175" s="160"/>
      <c r="T175" s="160"/>
      <c r="U175" s="161"/>
      <c r="AT175" s="156" t="s">
        <v>176</v>
      </c>
      <c r="AU175" s="156" t="s">
        <v>81</v>
      </c>
      <c r="AV175" s="13" t="s">
        <v>81</v>
      </c>
      <c r="AW175" s="13" t="s">
        <v>26</v>
      </c>
      <c r="AX175" s="13" t="s">
        <v>76</v>
      </c>
      <c r="AY175" s="156" t="s">
        <v>167</v>
      </c>
    </row>
    <row r="176" spans="2:65" s="1" customFormat="1" ht="36" customHeight="1">
      <c r="B176" s="135"/>
      <c r="C176" s="136" t="s">
        <v>168</v>
      </c>
      <c r="D176" s="136" t="s">
        <v>170</v>
      </c>
      <c r="E176" s="137" t="s">
        <v>224</v>
      </c>
      <c r="F176" s="138" t="s">
        <v>2314</v>
      </c>
      <c r="G176" s="139" t="s">
        <v>173</v>
      </c>
      <c r="H176" s="140">
        <v>7.2</v>
      </c>
      <c r="I176" s="141"/>
      <c r="J176" s="141"/>
      <c r="K176" s="138" t="s">
        <v>1</v>
      </c>
      <c r="L176" s="28"/>
      <c r="M176" s="142" t="s">
        <v>1</v>
      </c>
      <c r="N176" s="143" t="s">
        <v>35</v>
      </c>
      <c r="O176" s="144">
        <v>0.35899999999999999</v>
      </c>
      <c r="P176" s="144">
        <f>O176*H176</f>
        <v>2.5848</v>
      </c>
      <c r="Q176" s="144">
        <v>3.3E-3</v>
      </c>
      <c r="R176" s="144">
        <f>Q176*H176</f>
        <v>2.376E-2</v>
      </c>
      <c r="S176" s="144">
        <v>0</v>
      </c>
      <c r="T176" s="144">
        <f>S176*H176</f>
        <v>0</v>
      </c>
      <c r="U176" s="145" t="s">
        <v>1</v>
      </c>
      <c r="AR176" s="146" t="s">
        <v>90</v>
      </c>
      <c r="AT176" s="146" t="s">
        <v>170</v>
      </c>
      <c r="AU176" s="146" t="s">
        <v>81</v>
      </c>
      <c r="AY176" s="16" t="s">
        <v>167</v>
      </c>
      <c r="BE176" s="147">
        <f>IF(N176="základná",J176,0)</f>
        <v>0</v>
      </c>
      <c r="BF176" s="147">
        <f>IF(N176="znížená",J176,0)</f>
        <v>0</v>
      </c>
      <c r="BG176" s="147">
        <f>IF(N176="zákl. prenesená",J176,0)</f>
        <v>0</v>
      </c>
      <c r="BH176" s="147">
        <f>IF(N176="zníž. prenesená",J176,0)</f>
        <v>0</v>
      </c>
      <c r="BI176" s="147">
        <f>IF(N176="nulová",J176,0)</f>
        <v>0</v>
      </c>
      <c r="BJ176" s="16" t="s">
        <v>81</v>
      </c>
      <c r="BK176" s="147">
        <f>ROUND(I176*H176,2)</f>
        <v>0</v>
      </c>
      <c r="BL176" s="16" t="s">
        <v>90</v>
      </c>
      <c r="BM176" s="146" t="s">
        <v>225</v>
      </c>
    </row>
    <row r="177" spans="2:65" s="13" customFormat="1">
      <c r="B177" s="155"/>
      <c r="D177" s="149" t="s">
        <v>176</v>
      </c>
      <c r="E177" s="156" t="s">
        <v>1</v>
      </c>
      <c r="F177" s="157" t="s">
        <v>226</v>
      </c>
      <c r="H177" s="158">
        <v>7.2</v>
      </c>
      <c r="L177" s="155"/>
      <c r="M177" s="159"/>
      <c r="N177" s="160"/>
      <c r="O177" s="160"/>
      <c r="P177" s="160"/>
      <c r="Q177" s="160"/>
      <c r="R177" s="160"/>
      <c r="S177" s="160"/>
      <c r="T177" s="160"/>
      <c r="U177" s="161"/>
      <c r="AT177" s="156" t="s">
        <v>176</v>
      </c>
      <c r="AU177" s="156" t="s">
        <v>81</v>
      </c>
      <c r="AV177" s="13" t="s">
        <v>81</v>
      </c>
      <c r="AW177" s="13" t="s">
        <v>26</v>
      </c>
      <c r="AX177" s="13" t="s">
        <v>76</v>
      </c>
      <c r="AY177" s="156" t="s">
        <v>167</v>
      </c>
    </row>
    <row r="178" spans="2:65" s="1" customFormat="1" ht="24" customHeight="1">
      <c r="B178" s="135"/>
      <c r="C178" s="136" t="s">
        <v>227</v>
      </c>
      <c r="D178" s="136" t="s">
        <v>170</v>
      </c>
      <c r="E178" s="137" t="s">
        <v>228</v>
      </c>
      <c r="F178" s="138" t="s">
        <v>1092</v>
      </c>
      <c r="G178" s="139" t="s">
        <v>173</v>
      </c>
      <c r="H178" s="140">
        <v>66.335999999999999</v>
      </c>
      <c r="I178" s="141"/>
      <c r="J178" s="141"/>
      <c r="K178" s="138" t="s">
        <v>174</v>
      </c>
      <c r="L178" s="28"/>
      <c r="M178" s="142" t="s">
        <v>1</v>
      </c>
      <c r="N178" s="143" t="s">
        <v>35</v>
      </c>
      <c r="O178" s="144">
        <v>0.41699999999999998</v>
      </c>
      <c r="P178" s="144">
        <f>O178*H178</f>
        <v>27.662111999999997</v>
      </c>
      <c r="Q178" s="144">
        <v>5.8999999999999999E-3</v>
      </c>
      <c r="R178" s="144">
        <f>Q178*H178</f>
        <v>0.39138239999999996</v>
      </c>
      <c r="S178" s="144">
        <v>0</v>
      </c>
      <c r="T178" s="144">
        <f>S178*H178</f>
        <v>0</v>
      </c>
      <c r="U178" s="145" t="s">
        <v>1</v>
      </c>
      <c r="AR178" s="146" t="s">
        <v>90</v>
      </c>
      <c r="AT178" s="146" t="s">
        <v>170</v>
      </c>
      <c r="AU178" s="146" t="s">
        <v>81</v>
      </c>
      <c r="AY178" s="16" t="s">
        <v>167</v>
      </c>
      <c r="BE178" s="147">
        <f>IF(N178="základná",J178,0)</f>
        <v>0</v>
      </c>
      <c r="BF178" s="147">
        <f>IF(N178="znížená",J178,0)</f>
        <v>0</v>
      </c>
      <c r="BG178" s="147">
        <f>IF(N178="zákl. prenesená",J178,0)</f>
        <v>0</v>
      </c>
      <c r="BH178" s="147">
        <f>IF(N178="zníž. prenesená",J178,0)</f>
        <v>0</v>
      </c>
      <c r="BI178" s="147">
        <f>IF(N178="nulová",J178,0)</f>
        <v>0</v>
      </c>
      <c r="BJ178" s="16" t="s">
        <v>81</v>
      </c>
      <c r="BK178" s="147">
        <f>ROUND(I178*H178,2)</f>
        <v>0</v>
      </c>
      <c r="BL178" s="16" t="s">
        <v>90</v>
      </c>
      <c r="BM178" s="146" t="s">
        <v>229</v>
      </c>
    </row>
    <row r="179" spans="2:65" s="12" customFormat="1">
      <c r="B179" s="148"/>
      <c r="D179" s="149" t="s">
        <v>176</v>
      </c>
      <c r="E179" s="150" t="s">
        <v>1</v>
      </c>
      <c r="F179" s="151" t="s">
        <v>230</v>
      </c>
      <c r="H179" s="150" t="s">
        <v>1</v>
      </c>
      <c r="L179" s="148"/>
      <c r="M179" s="152"/>
      <c r="N179" s="153"/>
      <c r="O179" s="153"/>
      <c r="P179" s="153"/>
      <c r="Q179" s="153"/>
      <c r="R179" s="153"/>
      <c r="S179" s="153"/>
      <c r="T179" s="153"/>
      <c r="U179" s="154"/>
      <c r="AT179" s="150" t="s">
        <v>176</v>
      </c>
      <c r="AU179" s="150" t="s">
        <v>81</v>
      </c>
      <c r="AV179" s="12" t="s">
        <v>76</v>
      </c>
      <c r="AW179" s="12" t="s">
        <v>26</v>
      </c>
      <c r="AX179" s="12" t="s">
        <v>69</v>
      </c>
      <c r="AY179" s="150" t="s">
        <v>167</v>
      </c>
    </row>
    <row r="180" spans="2:65" s="13" customFormat="1">
      <c r="B180" s="155"/>
      <c r="D180" s="149" t="s">
        <v>176</v>
      </c>
      <c r="E180" s="156" t="s">
        <v>1</v>
      </c>
      <c r="F180" s="157" t="s">
        <v>231</v>
      </c>
      <c r="H180" s="158">
        <v>54</v>
      </c>
      <c r="L180" s="155"/>
      <c r="M180" s="159"/>
      <c r="N180" s="160"/>
      <c r="O180" s="160"/>
      <c r="P180" s="160"/>
      <c r="Q180" s="160"/>
      <c r="R180" s="160"/>
      <c r="S180" s="160"/>
      <c r="T180" s="160"/>
      <c r="U180" s="161"/>
      <c r="AT180" s="156" t="s">
        <v>176</v>
      </c>
      <c r="AU180" s="156" t="s">
        <v>81</v>
      </c>
      <c r="AV180" s="13" t="s">
        <v>81</v>
      </c>
      <c r="AW180" s="13" t="s">
        <v>26</v>
      </c>
      <c r="AX180" s="13" t="s">
        <v>69</v>
      </c>
      <c r="AY180" s="156" t="s">
        <v>167</v>
      </c>
    </row>
    <row r="181" spans="2:65" s="13" customFormat="1">
      <c r="B181" s="155"/>
      <c r="D181" s="149" t="s">
        <v>176</v>
      </c>
      <c r="E181" s="156" t="s">
        <v>1</v>
      </c>
      <c r="F181" s="157" t="s">
        <v>232</v>
      </c>
      <c r="H181" s="158">
        <v>0.77100000000000002</v>
      </c>
      <c r="L181" s="155"/>
      <c r="M181" s="159"/>
      <c r="N181" s="160"/>
      <c r="O181" s="160"/>
      <c r="P181" s="160"/>
      <c r="Q181" s="160"/>
      <c r="R181" s="160"/>
      <c r="S181" s="160"/>
      <c r="T181" s="160"/>
      <c r="U181" s="161"/>
      <c r="AT181" s="156" t="s">
        <v>176</v>
      </c>
      <c r="AU181" s="156" t="s">
        <v>81</v>
      </c>
      <c r="AV181" s="13" t="s">
        <v>81</v>
      </c>
      <c r="AW181" s="13" t="s">
        <v>26</v>
      </c>
      <c r="AX181" s="13" t="s">
        <v>69</v>
      </c>
      <c r="AY181" s="156" t="s">
        <v>167</v>
      </c>
    </row>
    <row r="182" spans="2:65" s="13" customFormat="1">
      <c r="B182" s="155"/>
      <c r="D182" s="149" t="s">
        <v>176</v>
      </c>
      <c r="E182" s="156" t="s">
        <v>1</v>
      </c>
      <c r="F182" s="157" t="s">
        <v>233</v>
      </c>
      <c r="H182" s="158">
        <v>0.9</v>
      </c>
      <c r="L182" s="155"/>
      <c r="M182" s="159"/>
      <c r="N182" s="160"/>
      <c r="O182" s="160"/>
      <c r="P182" s="160"/>
      <c r="Q182" s="160"/>
      <c r="R182" s="160"/>
      <c r="S182" s="160"/>
      <c r="T182" s="160"/>
      <c r="U182" s="161"/>
      <c r="AT182" s="156" t="s">
        <v>176</v>
      </c>
      <c r="AU182" s="156" t="s">
        <v>81</v>
      </c>
      <c r="AV182" s="13" t="s">
        <v>81</v>
      </c>
      <c r="AW182" s="13" t="s">
        <v>26</v>
      </c>
      <c r="AX182" s="13" t="s">
        <v>69</v>
      </c>
      <c r="AY182" s="156" t="s">
        <v>167</v>
      </c>
    </row>
    <row r="183" spans="2:65" s="13" customFormat="1">
      <c r="B183" s="155"/>
      <c r="D183" s="149" t="s">
        <v>176</v>
      </c>
      <c r="E183" s="156" t="s">
        <v>1</v>
      </c>
      <c r="F183" s="157" t="s">
        <v>234</v>
      </c>
      <c r="H183" s="158">
        <v>10.664999999999999</v>
      </c>
      <c r="L183" s="155"/>
      <c r="M183" s="159"/>
      <c r="N183" s="160"/>
      <c r="O183" s="160"/>
      <c r="P183" s="160"/>
      <c r="Q183" s="160"/>
      <c r="R183" s="160"/>
      <c r="S183" s="160"/>
      <c r="T183" s="160"/>
      <c r="U183" s="161"/>
      <c r="AT183" s="156" t="s">
        <v>176</v>
      </c>
      <c r="AU183" s="156" t="s">
        <v>81</v>
      </c>
      <c r="AV183" s="13" t="s">
        <v>81</v>
      </c>
      <c r="AW183" s="13" t="s">
        <v>26</v>
      </c>
      <c r="AX183" s="13" t="s">
        <v>69</v>
      </c>
      <c r="AY183" s="156" t="s">
        <v>167</v>
      </c>
    </row>
    <row r="184" spans="2:65" s="14" customFormat="1">
      <c r="B184" s="162"/>
      <c r="D184" s="149" t="s">
        <v>176</v>
      </c>
      <c r="E184" s="163" t="s">
        <v>1</v>
      </c>
      <c r="F184" s="164" t="s">
        <v>182</v>
      </c>
      <c r="H184" s="165">
        <v>66.335999999999999</v>
      </c>
      <c r="L184" s="162"/>
      <c r="M184" s="166"/>
      <c r="N184" s="167"/>
      <c r="O184" s="167"/>
      <c r="P184" s="167"/>
      <c r="Q184" s="167"/>
      <c r="R184" s="167"/>
      <c r="S184" s="167"/>
      <c r="T184" s="167"/>
      <c r="U184" s="168"/>
      <c r="AT184" s="163" t="s">
        <v>176</v>
      </c>
      <c r="AU184" s="163" t="s">
        <v>81</v>
      </c>
      <c r="AV184" s="14" t="s">
        <v>90</v>
      </c>
      <c r="AW184" s="14" t="s">
        <v>26</v>
      </c>
      <c r="AX184" s="14" t="s">
        <v>76</v>
      </c>
      <c r="AY184" s="163" t="s">
        <v>167</v>
      </c>
    </row>
    <row r="185" spans="2:65" s="1" customFormat="1" ht="24" customHeight="1">
      <c r="B185" s="135"/>
      <c r="C185" s="136" t="s">
        <v>235</v>
      </c>
      <c r="D185" s="136" t="s">
        <v>170</v>
      </c>
      <c r="E185" s="137" t="s">
        <v>236</v>
      </c>
      <c r="F185" s="138" t="s">
        <v>237</v>
      </c>
      <c r="G185" s="139" t="s">
        <v>173</v>
      </c>
      <c r="H185" s="140">
        <v>920.33699999999999</v>
      </c>
      <c r="I185" s="141"/>
      <c r="J185" s="141"/>
      <c r="K185" s="138" t="s">
        <v>174</v>
      </c>
      <c r="L185" s="28"/>
      <c r="M185" s="142" t="s">
        <v>1</v>
      </c>
      <c r="N185" s="143" t="s">
        <v>35</v>
      </c>
      <c r="O185" s="144">
        <v>9.1999999999999998E-2</v>
      </c>
      <c r="P185" s="144">
        <f>O185*H185</f>
        <v>84.671003999999996</v>
      </c>
      <c r="Q185" s="144">
        <v>4.0000000000000002E-4</v>
      </c>
      <c r="R185" s="144">
        <f>Q185*H185</f>
        <v>0.36813480000000004</v>
      </c>
      <c r="S185" s="144">
        <v>0</v>
      </c>
      <c r="T185" s="144">
        <f>S185*H185</f>
        <v>0</v>
      </c>
      <c r="U185" s="145" t="s">
        <v>1</v>
      </c>
      <c r="AR185" s="146" t="s">
        <v>90</v>
      </c>
      <c r="AT185" s="146" t="s">
        <v>170</v>
      </c>
      <c r="AU185" s="146" t="s">
        <v>81</v>
      </c>
      <c r="AY185" s="16" t="s">
        <v>167</v>
      </c>
      <c r="BE185" s="147">
        <f>IF(N185="základná",J185,0)</f>
        <v>0</v>
      </c>
      <c r="BF185" s="147">
        <f>IF(N185="znížená",J185,0)</f>
        <v>0</v>
      </c>
      <c r="BG185" s="147">
        <f>IF(N185="zákl. prenesená",J185,0)</f>
        <v>0</v>
      </c>
      <c r="BH185" s="147">
        <f>IF(N185="zníž. prenesená",J185,0)</f>
        <v>0</v>
      </c>
      <c r="BI185" s="147">
        <f>IF(N185="nulová",J185,0)</f>
        <v>0</v>
      </c>
      <c r="BJ185" s="16" t="s">
        <v>81</v>
      </c>
      <c r="BK185" s="147">
        <f>ROUND(I185*H185,2)</f>
        <v>0</v>
      </c>
      <c r="BL185" s="16" t="s">
        <v>90</v>
      </c>
      <c r="BM185" s="146" t="s">
        <v>238</v>
      </c>
    </row>
    <row r="186" spans="2:65" s="13" customFormat="1">
      <c r="B186" s="155"/>
      <c r="D186" s="149" t="s">
        <v>176</v>
      </c>
      <c r="E186" s="156" t="s">
        <v>1</v>
      </c>
      <c r="F186" s="157" t="s">
        <v>239</v>
      </c>
      <c r="H186" s="158">
        <v>920.33699999999999</v>
      </c>
      <c r="L186" s="155"/>
      <c r="M186" s="159"/>
      <c r="N186" s="160"/>
      <c r="O186" s="160"/>
      <c r="P186" s="160"/>
      <c r="Q186" s="160"/>
      <c r="R186" s="160"/>
      <c r="S186" s="160"/>
      <c r="T186" s="160"/>
      <c r="U186" s="161"/>
      <c r="AT186" s="156" t="s">
        <v>176</v>
      </c>
      <c r="AU186" s="156" t="s">
        <v>81</v>
      </c>
      <c r="AV186" s="13" t="s">
        <v>81</v>
      </c>
      <c r="AW186" s="13" t="s">
        <v>26</v>
      </c>
      <c r="AX186" s="13" t="s">
        <v>76</v>
      </c>
      <c r="AY186" s="156" t="s">
        <v>167</v>
      </c>
    </row>
    <row r="187" spans="2:65" s="1" customFormat="1" ht="24" customHeight="1">
      <c r="B187" s="135"/>
      <c r="C187" s="136" t="s">
        <v>240</v>
      </c>
      <c r="D187" s="136" t="s">
        <v>170</v>
      </c>
      <c r="E187" s="137" t="s">
        <v>241</v>
      </c>
      <c r="F187" s="138" t="s">
        <v>2315</v>
      </c>
      <c r="G187" s="139" t="s">
        <v>173</v>
      </c>
      <c r="H187" s="140">
        <v>10.473000000000001</v>
      </c>
      <c r="I187" s="141"/>
      <c r="J187" s="141"/>
      <c r="K187" s="138" t="s">
        <v>174</v>
      </c>
      <c r="L187" s="28"/>
      <c r="M187" s="142" t="s">
        <v>1</v>
      </c>
      <c r="N187" s="143" t="s">
        <v>35</v>
      </c>
      <c r="O187" s="144">
        <v>0.92100000000000004</v>
      </c>
      <c r="P187" s="144">
        <f>O187*H187</f>
        <v>9.6456330000000019</v>
      </c>
      <c r="Q187" s="144">
        <v>3.363E-2</v>
      </c>
      <c r="R187" s="144">
        <f>Q187*H187</f>
        <v>0.35220699000000005</v>
      </c>
      <c r="S187" s="144">
        <v>0</v>
      </c>
      <c r="T187" s="144">
        <f>S187*H187</f>
        <v>0</v>
      </c>
      <c r="U187" s="145" t="s">
        <v>1</v>
      </c>
      <c r="AR187" s="146" t="s">
        <v>90</v>
      </c>
      <c r="AT187" s="146" t="s">
        <v>170</v>
      </c>
      <c r="AU187" s="146" t="s">
        <v>81</v>
      </c>
      <c r="AY187" s="16" t="s">
        <v>167</v>
      </c>
      <c r="BE187" s="147">
        <f>IF(N187="základná",J187,0)</f>
        <v>0</v>
      </c>
      <c r="BF187" s="147">
        <f>IF(N187="znížená",J187,0)</f>
        <v>0</v>
      </c>
      <c r="BG187" s="147">
        <f>IF(N187="zákl. prenesená",J187,0)</f>
        <v>0</v>
      </c>
      <c r="BH187" s="147">
        <f>IF(N187="zníž. prenesená",J187,0)</f>
        <v>0</v>
      </c>
      <c r="BI187" s="147">
        <f>IF(N187="nulová",J187,0)</f>
        <v>0</v>
      </c>
      <c r="BJ187" s="16" t="s">
        <v>81</v>
      </c>
      <c r="BK187" s="147">
        <f>ROUND(I187*H187,2)</f>
        <v>0</v>
      </c>
      <c r="BL187" s="16" t="s">
        <v>90</v>
      </c>
      <c r="BM187" s="146" t="s">
        <v>242</v>
      </c>
    </row>
    <row r="188" spans="2:65" s="12" customFormat="1">
      <c r="B188" s="148"/>
      <c r="D188" s="149" t="s">
        <v>176</v>
      </c>
      <c r="E188" s="150" t="s">
        <v>1</v>
      </c>
      <c r="F188" s="151" t="s">
        <v>216</v>
      </c>
      <c r="H188" s="150" t="s">
        <v>1</v>
      </c>
      <c r="L188" s="148"/>
      <c r="M188" s="152"/>
      <c r="N188" s="153"/>
      <c r="O188" s="153"/>
      <c r="P188" s="153"/>
      <c r="Q188" s="153"/>
      <c r="R188" s="153"/>
      <c r="S188" s="153"/>
      <c r="T188" s="153"/>
      <c r="U188" s="154"/>
      <c r="AT188" s="150" t="s">
        <v>176</v>
      </c>
      <c r="AU188" s="150" t="s">
        <v>81</v>
      </c>
      <c r="AV188" s="12" t="s">
        <v>76</v>
      </c>
      <c r="AW188" s="12" t="s">
        <v>26</v>
      </c>
      <c r="AX188" s="12" t="s">
        <v>69</v>
      </c>
      <c r="AY188" s="150" t="s">
        <v>167</v>
      </c>
    </row>
    <row r="189" spans="2:65" s="13" customFormat="1">
      <c r="B189" s="155"/>
      <c r="D189" s="149" t="s">
        <v>176</v>
      </c>
      <c r="E189" s="156" t="s">
        <v>1</v>
      </c>
      <c r="F189" s="157" t="s">
        <v>243</v>
      </c>
      <c r="H189" s="158">
        <v>10.473000000000001</v>
      </c>
      <c r="L189" s="155"/>
      <c r="M189" s="159"/>
      <c r="N189" s="160"/>
      <c r="O189" s="160"/>
      <c r="P189" s="160"/>
      <c r="Q189" s="160"/>
      <c r="R189" s="160"/>
      <c r="S189" s="160"/>
      <c r="T189" s="160"/>
      <c r="U189" s="161"/>
      <c r="AT189" s="156" t="s">
        <v>176</v>
      </c>
      <c r="AU189" s="156" t="s">
        <v>81</v>
      </c>
      <c r="AV189" s="13" t="s">
        <v>81</v>
      </c>
      <c r="AW189" s="13" t="s">
        <v>26</v>
      </c>
      <c r="AX189" s="13" t="s">
        <v>76</v>
      </c>
      <c r="AY189" s="156" t="s">
        <v>167</v>
      </c>
    </row>
    <row r="190" spans="2:65" s="1" customFormat="1" ht="24" customHeight="1">
      <c r="B190" s="135"/>
      <c r="C190" s="136" t="s">
        <v>244</v>
      </c>
      <c r="D190" s="136" t="s">
        <v>170</v>
      </c>
      <c r="E190" s="137" t="s">
        <v>245</v>
      </c>
      <c r="F190" s="138" t="s">
        <v>2316</v>
      </c>
      <c r="G190" s="139" t="s">
        <v>173</v>
      </c>
      <c r="H190" s="140">
        <v>610.14700000000005</v>
      </c>
      <c r="I190" s="141"/>
      <c r="J190" s="141"/>
      <c r="K190" s="138" t="s">
        <v>174</v>
      </c>
      <c r="L190" s="28"/>
      <c r="M190" s="142" t="s">
        <v>1</v>
      </c>
      <c r="N190" s="143" t="s">
        <v>35</v>
      </c>
      <c r="O190" s="144">
        <v>0.92200000000000004</v>
      </c>
      <c r="P190" s="144">
        <f>O190*H190</f>
        <v>562.55553400000008</v>
      </c>
      <c r="Q190" s="144">
        <v>3.4889999999999997E-2</v>
      </c>
      <c r="R190" s="144">
        <f>Q190*H190</f>
        <v>21.288028830000002</v>
      </c>
      <c r="S190" s="144">
        <v>0</v>
      </c>
      <c r="T190" s="144">
        <f>S190*H190</f>
        <v>0</v>
      </c>
      <c r="U190" s="145" t="s">
        <v>1</v>
      </c>
      <c r="AR190" s="146" t="s">
        <v>90</v>
      </c>
      <c r="AT190" s="146" t="s">
        <v>170</v>
      </c>
      <c r="AU190" s="146" t="s">
        <v>81</v>
      </c>
      <c r="AY190" s="16" t="s">
        <v>167</v>
      </c>
      <c r="BE190" s="147">
        <f>IF(N190="základná",J190,0)</f>
        <v>0</v>
      </c>
      <c r="BF190" s="147">
        <f>IF(N190="znížená",J190,0)</f>
        <v>0</v>
      </c>
      <c r="BG190" s="147">
        <f>IF(N190="zákl. prenesená",J190,0)</f>
        <v>0</v>
      </c>
      <c r="BH190" s="147">
        <f>IF(N190="zníž. prenesená",J190,0)</f>
        <v>0</v>
      </c>
      <c r="BI190" s="147">
        <f>IF(N190="nulová",J190,0)</f>
        <v>0</v>
      </c>
      <c r="BJ190" s="16" t="s">
        <v>81</v>
      </c>
      <c r="BK190" s="147">
        <f>ROUND(I190*H190,2)</f>
        <v>0</v>
      </c>
      <c r="BL190" s="16" t="s">
        <v>90</v>
      </c>
      <c r="BM190" s="146" t="s">
        <v>246</v>
      </c>
    </row>
    <row r="191" spans="2:65" s="12" customFormat="1">
      <c r="B191" s="148"/>
      <c r="D191" s="149" t="s">
        <v>176</v>
      </c>
      <c r="E191" s="150" t="s">
        <v>1</v>
      </c>
      <c r="F191" s="151" t="s">
        <v>247</v>
      </c>
      <c r="H191" s="150" t="s">
        <v>1</v>
      </c>
      <c r="L191" s="148"/>
      <c r="M191" s="152"/>
      <c r="N191" s="153"/>
      <c r="O191" s="153"/>
      <c r="P191" s="153"/>
      <c r="Q191" s="153"/>
      <c r="R191" s="153"/>
      <c r="S191" s="153"/>
      <c r="T191" s="153"/>
      <c r="U191" s="154"/>
      <c r="AT191" s="150" t="s">
        <v>176</v>
      </c>
      <c r="AU191" s="150" t="s">
        <v>81</v>
      </c>
      <c r="AV191" s="12" t="s">
        <v>76</v>
      </c>
      <c r="AW191" s="12" t="s">
        <v>26</v>
      </c>
      <c r="AX191" s="12" t="s">
        <v>69</v>
      </c>
      <c r="AY191" s="150" t="s">
        <v>167</v>
      </c>
    </row>
    <row r="192" spans="2:65" s="13" customFormat="1">
      <c r="B192" s="155"/>
      <c r="D192" s="149" t="s">
        <v>176</v>
      </c>
      <c r="E192" s="156" t="s">
        <v>1</v>
      </c>
      <c r="F192" s="157" t="s">
        <v>248</v>
      </c>
      <c r="H192" s="158">
        <v>132.328</v>
      </c>
      <c r="L192" s="155"/>
      <c r="M192" s="159"/>
      <c r="N192" s="160"/>
      <c r="O192" s="160"/>
      <c r="P192" s="160"/>
      <c r="Q192" s="160"/>
      <c r="R192" s="160"/>
      <c r="S192" s="160"/>
      <c r="T192" s="160"/>
      <c r="U192" s="161"/>
      <c r="AT192" s="156" t="s">
        <v>176</v>
      </c>
      <c r="AU192" s="156" t="s">
        <v>81</v>
      </c>
      <c r="AV192" s="13" t="s">
        <v>81</v>
      </c>
      <c r="AW192" s="13" t="s">
        <v>26</v>
      </c>
      <c r="AX192" s="13" t="s">
        <v>69</v>
      </c>
      <c r="AY192" s="156" t="s">
        <v>167</v>
      </c>
    </row>
    <row r="193" spans="2:65" s="12" customFormat="1">
      <c r="B193" s="148"/>
      <c r="D193" s="149" t="s">
        <v>176</v>
      </c>
      <c r="E193" s="150" t="s">
        <v>1</v>
      </c>
      <c r="F193" s="151" t="s">
        <v>249</v>
      </c>
      <c r="H193" s="150" t="s">
        <v>1</v>
      </c>
      <c r="L193" s="148"/>
      <c r="M193" s="152"/>
      <c r="N193" s="153"/>
      <c r="O193" s="153"/>
      <c r="P193" s="153"/>
      <c r="Q193" s="153"/>
      <c r="R193" s="153"/>
      <c r="S193" s="153"/>
      <c r="T193" s="153"/>
      <c r="U193" s="154"/>
      <c r="AT193" s="150" t="s">
        <v>176</v>
      </c>
      <c r="AU193" s="150" t="s">
        <v>81</v>
      </c>
      <c r="AV193" s="12" t="s">
        <v>76</v>
      </c>
      <c r="AW193" s="12" t="s">
        <v>26</v>
      </c>
      <c r="AX193" s="12" t="s">
        <v>69</v>
      </c>
      <c r="AY193" s="150" t="s">
        <v>167</v>
      </c>
    </row>
    <row r="194" spans="2:65" s="13" customFormat="1">
      <c r="B194" s="155"/>
      <c r="D194" s="149" t="s">
        <v>176</v>
      </c>
      <c r="E194" s="156" t="s">
        <v>1</v>
      </c>
      <c r="F194" s="157" t="s">
        <v>248</v>
      </c>
      <c r="H194" s="158">
        <v>132.328</v>
      </c>
      <c r="L194" s="155"/>
      <c r="M194" s="159"/>
      <c r="N194" s="160"/>
      <c r="O194" s="160"/>
      <c r="P194" s="160"/>
      <c r="Q194" s="160"/>
      <c r="R194" s="160"/>
      <c r="S194" s="160"/>
      <c r="T194" s="160"/>
      <c r="U194" s="161"/>
      <c r="AT194" s="156" t="s">
        <v>176</v>
      </c>
      <c r="AU194" s="156" t="s">
        <v>81</v>
      </c>
      <c r="AV194" s="13" t="s">
        <v>81</v>
      </c>
      <c r="AW194" s="13" t="s">
        <v>26</v>
      </c>
      <c r="AX194" s="13" t="s">
        <v>69</v>
      </c>
      <c r="AY194" s="156" t="s">
        <v>167</v>
      </c>
    </row>
    <row r="195" spans="2:65" s="12" customFormat="1">
      <c r="B195" s="148"/>
      <c r="D195" s="149" t="s">
        <v>176</v>
      </c>
      <c r="E195" s="150" t="s">
        <v>1</v>
      </c>
      <c r="F195" s="151" t="s">
        <v>250</v>
      </c>
      <c r="H195" s="150" t="s">
        <v>1</v>
      </c>
      <c r="L195" s="148"/>
      <c r="M195" s="152"/>
      <c r="N195" s="153"/>
      <c r="O195" s="153"/>
      <c r="P195" s="153"/>
      <c r="Q195" s="153"/>
      <c r="R195" s="153"/>
      <c r="S195" s="153"/>
      <c r="T195" s="153"/>
      <c r="U195" s="154"/>
      <c r="AT195" s="150" t="s">
        <v>176</v>
      </c>
      <c r="AU195" s="150" t="s">
        <v>81</v>
      </c>
      <c r="AV195" s="12" t="s">
        <v>76</v>
      </c>
      <c r="AW195" s="12" t="s">
        <v>26</v>
      </c>
      <c r="AX195" s="12" t="s">
        <v>69</v>
      </c>
      <c r="AY195" s="150" t="s">
        <v>167</v>
      </c>
    </row>
    <row r="196" spans="2:65" s="13" customFormat="1">
      <c r="B196" s="155"/>
      <c r="D196" s="149" t="s">
        <v>176</v>
      </c>
      <c r="E196" s="156" t="s">
        <v>1</v>
      </c>
      <c r="F196" s="157" t="s">
        <v>251</v>
      </c>
      <c r="H196" s="158">
        <v>153.40799999999999</v>
      </c>
      <c r="L196" s="155"/>
      <c r="M196" s="159"/>
      <c r="N196" s="160"/>
      <c r="O196" s="160"/>
      <c r="P196" s="160"/>
      <c r="Q196" s="160"/>
      <c r="R196" s="160"/>
      <c r="S196" s="160"/>
      <c r="T196" s="160"/>
      <c r="U196" s="161"/>
      <c r="AT196" s="156" t="s">
        <v>176</v>
      </c>
      <c r="AU196" s="156" t="s">
        <v>81</v>
      </c>
      <c r="AV196" s="13" t="s">
        <v>81</v>
      </c>
      <c r="AW196" s="13" t="s">
        <v>26</v>
      </c>
      <c r="AX196" s="13" t="s">
        <v>69</v>
      </c>
      <c r="AY196" s="156" t="s">
        <v>167</v>
      </c>
    </row>
    <row r="197" spans="2:65" s="13" customFormat="1">
      <c r="B197" s="155"/>
      <c r="D197" s="149" t="s">
        <v>176</v>
      </c>
      <c r="E197" s="156" t="s">
        <v>1</v>
      </c>
      <c r="F197" s="157" t="s">
        <v>252</v>
      </c>
      <c r="H197" s="158">
        <v>38.674999999999997</v>
      </c>
      <c r="L197" s="155"/>
      <c r="M197" s="159"/>
      <c r="N197" s="160"/>
      <c r="O197" s="160"/>
      <c r="P197" s="160"/>
      <c r="Q197" s="160"/>
      <c r="R197" s="160"/>
      <c r="S197" s="160"/>
      <c r="T197" s="160"/>
      <c r="U197" s="161"/>
      <c r="AT197" s="156" t="s">
        <v>176</v>
      </c>
      <c r="AU197" s="156" t="s">
        <v>81</v>
      </c>
      <c r="AV197" s="13" t="s">
        <v>81</v>
      </c>
      <c r="AW197" s="13" t="s">
        <v>26</v>
      </c>
      <c r="AX197" s="13" t="s">
        <v>69</v>
      </c>
      <c r="AY197" s="156" t="s">
        <v>167</v>
      </c>
    </row>
    <row r="198" spans="2:65" s="12" customFormat="1">
      <c r="B198" s="148"/>
      <c r="D198" s="149" t="s">
        <v>176</v>
      </c>
      <c r="E198" s="150" t="s">
        <v>1</v>
      </c>
      <c r="F198" s="151" t="s">
        <v>253</v>
      </c>
      <c r="H198" s="150" t="s">
        <v>1</v>
      </c>
      <c r="L198" s="148"/>
      <c r="M198" s="152"/>
      <c r="N198" s="153"/>
      <c r="O198" s="153"/>
      <c r="P198" s="153"/>
      <c r="Q198" s="153"/>
      <c r="R198" s="153"/>
      <c r="S198" s="153"/>
      <c r="T198" s="153"/>
      <c r="U198" s="154"/>
      <c r="AT198" s="150" t="s">
        <v>176</v>
      </c>
      <c r="AU198" s="150" t="s">
        <v>81</v>
      </c>
      <c r="AV198" s="12" t="s">
        <v>76</v>
      </c>
      <c r="AW198" s="12" t="s">
        <v>26</v>
      </c>
      <c r="AX198" s="12" t="s">
        <v>69</v>
      </c>
      <c r="AY198" s="150" t="s">
        <v>167</v>
      </c>
    </row>
    <row r="199" spans="2:65" s="13" customFormat="1">
      <c r="B199" s="155"/>
      <c r="D199" s="149" t="s">
        <v>176</v>
      </c>
      <c r="E199" s="156" t="s">
        <v>1</v>
      </c>
      <c r="F199" s="157" t="s">
        <v>251</v>
      </c>
      <c r="H199" s="158">
        <v>153.40799999999999</v>
      </c>
      <c r="L199" s="155"/>
      <c r="M199" s="159"/>
      <c r="N199" s="160"/>
      <c r="O199" s="160"/>
      <c r="P199" s="160"/>
      <c r="Q199" s="160"/>
      <c r="R199" s="160"/>
      <c r="S199" s="160"/>
      <c r="T199" s="160"/>
      <c r="U199" s="161"/>
      <c r="AT199" s="156" t="s">
        <v>176</v>
      </c>
      <c r="AU199" s="156" t="s">
        <v>81</v>
      </c>
      <c r="AV199" s="13" t="s">
        <v>81</v>
      </c>
      <c r="AW199" s="13" t="s">
        <v>26</v>
      </c>
      <c r="AX199" s="13" t="s">
        <v>69</v>
      </c>
      <c r="AY199" s="156" t="s">
        <v>167</v>
      </c>
    </row>
    <row r="200" spans="2:65" s="14" customFormat="1">
      <c r="B200" s="162"/>
      <c r="D200" s="149" t="s">
        <v>176</v>
      </c>
      <c r="E200" s="163" t="s">
        <v>1</v>
      </c>
      <c r="F200" s="164" t="s">
        <v>182</v>
      </c>
      <c r="H200" s="165">
        <v>610.14700000000005</v>
      </c>
      <c r="L200" s="162"/>
      <c r="M200" s="166"/>
      <c r="N200" s="167"/>
      <c r="O200" s="167"/>
      <c r="P200" s="167"/>
      <c r="Q200" s="167"/>
      <c r="R200" s="167"/>
      <c r="S200" s="167"/>
      <c r="T200" s="167"/>
      <c r="U200" s="168"/>
      <c r="AT200" s="163" t="s">
        <v>176</v>
      </c>
      <c r="AU200" s="163" t="s">
        <v>81</v>
      </c>
      <c r="AV200" s="14" t="s">
        <v>90</v>
      </c>
      <c r="AW200" s="14" t="s">
        <v>26</v>
      </c>
      <c r="AX200" s="14" t="s">
        <v>76</v>
      </c>
      <c r="AY200" s="163" t="s">
        <v>167</v>
      </c>
    </row>
    <row r="201" spans="2:65" s="1" customFormat="1" ht="36" customHeight="1">
      <c r="B201" s="135"/>
      <c r="C201" s="136" t="s">
        <v>254</v>
      </c>
      <c r="D201" s="136" t="s">
        <v>170</v>
      </c>
      <c r="E201" s="137" t="s">
        <v>255</v>
      </c>
      <c r="F201" s="138" t="s">
        <v>2317</v>
      </c>
      <c r="G201" s="139" t="s">
        <v>173</v>
      </c>
      <c r="H201" s="140">
        <v>12.856999999999999</v>
      </c>
      <c r="I201" s="141"/>
      <c r="J201" s="141"/>
      <c r="K201" s="138" t="s">
        <v>1</v>
      </c>
      <c r="L201" s="28"/>
      <c r="M201" s="142" t="s">
        <v>1</v>
      </c>
      <c r="N201" s="143" t="s">
        <v>35</v>
      </c>
      <c r="O201" s="144">
        <v>0.92200000000000004</v>
      </c>
      <c r="P201" s="144">
        <f>O201*H201</f>
        <v>11.854153999999999</v>
      </c>
      <c r="Q201" s="144">
        <v>3.4889999999999997E-2</v>
      </c>
      <c r="R201" s="144">
        <f>Q201*H201</f>
        <v>0.44858072999999993</v>
      </c>
      <c r="S201" s="144">
        <v>0</v>
      </c>
      <c r="T201" s="144">
        <f>S201*H201</f>
        <v>0</v>
      </c>
      <c r="U201" s="145" t="s">
        <v>1</v>
      </c>
      <c r="AR201" s="146" t="s">
        <v>90</v>
      </c>
      <c r="AT201" s="146" t="s">
        <v>170</v>
      </c>
      <c r="AU201" s="146" t="s">
        <v>81</v>
      </c>
      <c r="AY201" s="16" t="s">
        <v>167</v>
      </c>
      <c r="BE201" s="147">
        <f>IF(N201="základná",J201,0)</f>
        <v>0</v>
      </c>
      <c r="BF201" s="147">
        <f>IF(N201="znížená",J201,0)</f>
        <v>0</v>
      </c>
      <c r="BG201" s="147">
        <f>IF(N201="zákl. prenesená",J201,0)</f>
        <v>0</v>
      </c>
      <c r="BH201" s="147">
        <f>IF(N201="zníž. prenesená",J201,0)</f>
        <v>0</v>
      </c>
      <c r="BI201" s="147">
        <f>IF(N201="nulová",J201,0)</f>
        <v>0</v>
      </c>
      <c r="BJ201" s="16" t="s">
        <v>81</v>
      </c>
      <c r="BK201" s="147">
        <f>ROUND(I201*H201,2)</f>
        <v>0</v>
      </c>
      <c r="BL201" s="16" t="s">
        <v>90</v>
      </c>
      <c r="BM201" s="146" t="s">
        <v>256</v>
      </c>
    </row>
    <row r="202" spans="2:65" s="13" customFormat="1">
      <c r="B202" s="155"/>
      <c r="D202" s="149" t="s">
        <v>176</v>
      </c>
      <c r="E202" s="156" t="s">
        <v>1</v>
      </c>
      <c r="F202" s="157" t="s">
        <v>257</v>
      </c>
      <c r="H202" s="158">
        <v>12.856999999999999</v>
      </c>
      <c r="L202" s="155"/>
      <c r="M202" s="159"/>
      <c r="N202" s="160"/>
      <c r="O202" s="160"/>
      <c r="P202" s="160"/>
      <c r="Q202" s="160"/>
      <c r="R202" s="160"/>
      <c r="S202" s="160"/>
      <c r="T202" s="160"/>
      <c r="U202" s="161"/>
      <c r="AT202" s="156" t="s">
        <v>176</v>
      </c>
      <c r="AU202" s="156" t="s">
        <v>81</v>
      </c>
      <c r="AV202" s="13" t="s">
        <v>81</v>
      </c>
      <c r="AW202" s="13" t="s">
        <v>26</v>
      </c>
      <c r="AX202" s="13" t="s">
        <v>76</v>
      </c>
      <c r="AY202" s="156" t="s">
        <v>167</v>
      </c>
    </row>
    <row r="203" spans="2:65" s="1" customFormat="1" ht="24" customHeight="1">
      <c r="B203" s="135"/>
      <c r="C203" s="136" t="s">
        <v>258</v>
      </c>
      <c r="D203" s="136" t="s">
        <v>170</v>
      </c>
      <c r="E203" s="137" t="s">
        <v>259</v>
      </c>
      <c r="F203" s="138" t="s">
        <v>2318</v>
      </c>
      <c r="G203" s="139" t="s">
        <v>173</v>
      </c>
      <c r="H203" s="140">
        <v>149.756</v>
      </c>
      <c r="I203" s="141"/>
      <c r="J203" s="141"/>
      <c r="K203" s="138" t="s">
        <v>174</v>
      </c>
      <c r="L203" s="28"/>
      <c r="M203" s="142" t="s">
        <v>1</v>
      </c>
      <c r="N203" s="143" t="s">
        <v>35</v>
      </c>
      <c r="O203" s="144">
        <v>1.0589999999999999</v>
      </c>
      <c r="P203" s="144">
        <f>O203*H203</f>
        <v>158.59160399999999</v>
      </c>
      <c r="Q203" s="144">
        <v>3.9780000000000003E-2</v>
      </c>
      <c r="R203" s="144">
        <f>Q203*H203</f>
        <v>5.9572936800000003</v>
      </c>
      <c r="S203" s="144">
        <v>0</v>
      </c>
      <c r="T203" s="144">
        <f>S203*H203</f>
        <v>0</v>
      </c>
      <c r="U203" s="145" t="s">
        <v>1</v>
      </c>
      <c r="AR203" s="146" t="s">
        <v>90</v>
      </c>
      <c r="AT203" s="146" t="s">
        <v>170</v>
      </c>
      <c r="AU203" s="146" t="s">
        <v>81</v>
      </c>
      <c r="AY203" s="16" t="s">
        <v>167</v>
      </c>
      <c r="BE203" s="147">
        <f>IF(N203="základná",J203,0)</f>
        <v>0</v>
      </c>
      <c r="BF203" s="147">
        <f>IF(N203="znížená",J203,0)</f>
        <v>0</v>
      </c>
      <c r="BG203" s="147">
        <f>IF(N203="zákl. prenesená",J203,0)</f>
        <v>0</v>
      </c>
      <c r="BH203" s="147">
        <f>IF(N203="zníž. prenesená",J203,0)</f>
        <v>0</v>
      </c>
      <c r="BI203" s="147">
        <f>IF(N203="nulová",J203,0)</f>
        <v>0</v>
      </c>
      <c r="BJ203" s="16" t="s">
        <v>81</v>
      </c>
      <c r="BK203" s="147">
        <f>ROUND(I203*H203,2)</f>
        <v>0</v>
      </c>
      <c r="BL203" s="16" t="s">
        <v>90</v>
      </c>
      <c r="BM203" s="146" t="s">
        <v>260</v>
      </c>
    </row>
    <row r="204" spans="2:65" s="12" customFormat="1">
      <c r="B204" s="148"/>
      <c r="D204" s="149" t="s">
        <v>176</v>
      </c>
      <c r="E204" s="150" t="s">
        <v>1</v>
      </c>
      <c r="F204" s="151" t="s">
        <v>247</v>
      </c>
      <c r="H204" s="150" t="s">
        <v>1</v>
      </c>
      <c r="L204" s="148"/>
      <c r="M204" s="152"/>
      <c r="N204" s="153"/>
      <c r="O204" s="153"/>
      <c r="P204" s="153"/>
      <c r="Q204" s="153"/>
      <c r="R204" s="153"/>
      <c r="S204" s="153"/>
      <c r="T204" s="153"/>
      <c r="U204" s="154"/>
      <c r="AT204" s="150" t="s">
        <v>176</v>
      </c>
      <c r="AU204" s="150" t="s">
        <v>81</v>
      </c>
      <c r="AV204" s="12" t="s">
        <v>76</v>
      </c>
      <c r="AW204" s="12" t="s">
        <v>26</v>
      </c>
      <c r="AX204" s="12" t="s">
        <v>69</v>
      </c>
      <c r="AY204" s="150" t="s">
        <v>167</v>
      </c>
    </row>
    <row r="205" spans="2:65" s="13" customFormat="1">
      <c r="B205" s="155"/>
      <c r="D205" s="149" t="s">
        <v>176</v>
      </c>
      <c r="E205" s="156" t="s">
        <v>1</v>
      </c>
      <c r="F205" s="157" t="s">
        <v>261</v>
      </c>
      <c r="H205" s="158">
        <v>25.420999999999999</v>
      </c>
      <c r="L205" s="155"/>
      <c r="M205" s="159"/>
      <c r="N205" s="160"/>
      <c r="O205" s="160"/>
      <c r="P205" s="160"/>
      <c r="Q205" s="160"/>
      <c r="R205" s="160"/>
      <c r="S205" s="160"/>
      <c r="T205" s="160"/>
      <c r="U205" s="161"/>
      <c r="AT205" s="156" t="s">
        <v>176</v>
      </c>
      <c r="AU205" s="156" t="s">
        <v>81</v>
      </c>
      <c r="AV205" s="13" t="s">
        <v>81</v>
      </c>
      <c r="AW205" s="13" t="s">
        <v>26</v>
      </c>
      <c r="AX205" s="13" t="s">
        <v>69</v>
      </c>
      <c r="AY205" s="156" t="s">
        <v>167</v>
      </c>
    </row>
    <row r="206" spans="2:65" s="12" customFormat="1">
      <c r="B206" s="148"/>
      <c r="D206" s="149" t="s">
        <v>176</v>
      </c>
      <c r="E206" s="150" t="s">
        <v>1</v>
      </c>
      <c r="F206" s="151" t="s">
        <v>249</v>
      </c>
      <c r="H206" s="150" t="s">
        <v>1</v>
      </c>
      <c r="L206" s="148"/>
      <c r="M206" s="152"/>
      <c r="N206" s="153"/>
      <c r="O206" s="153"/>
      <c r="P206" s="153"/>
      <c r="Q206" s="153"/>
      <c r="R206" s="153"/>
      <c r="S206" s="153"/>
      <c r="T206" s="153"/>
      <c r="U206" s="154"/>
      <c r="AT206" s="150" t="s">
        <v>176</v>
      </c>
      <c r="AU206" s="150" t="s">
        <v>81</v>
      </c>
      <c r="AV206" s="12" t="s">
        <v>76</v>
      </c>
      <c r="AW206" s="12" t="s">
        <v>26</v>
      </c>
      <c r="AX206" s="12" t="s">
        <v>69</v>
      </c>
      <c r="AY206" s="150" t="s">
        <v>167</v>
      </c>
    </row>
    <row r="207" spans="2:65" s="13" customFormat="1">
      <c r="B207" s="155"/>
      <c r="D207" s="149" t="s">
        <v>176</v>
      </c>
      <c r="E207" s="156" t="s">
        <v>1</v>
      </c>
      <c r="F207" s="157" t="s">
        <v>262</v>
      </c>
      <c r="H207" s="158">
        <v>26.716999999999999</v>
      </c>
      <c r="L207" s="155"/>
      <c r="M207" s="159"/>
      <c r="N207" s="160"/>
      <c r="O207" s="160"/>
      <c r="P207" s="160"/>
      <c r="Q207" s="160"/>
      <c r="R207" s="160"/>
      <c r="S207" s="160"/>
      <c r="T207" s="160"/>
      <c r="U207" s="161"/>
      <c r="AT207" s="156" t="s">
        <v>176</v>
      </c>
      <c r="AU207" s="156" t="s">
        <v>81</v>
      </c>
      <c r="AV207" s="13" t="s">
        <v>81</v>
      </c>
      <c r="AW207" s="13" t="s">
        <v>26</v>
      </c>
      <c r="AX207" s="13" t="s">
        <v>69</v>
      </c>
      <c r="AY207" s="156" t="s">
        <v>167</v>
      </c>
    </row>
    <row r="208" spans="2:65" s="13" customFormat="1">
      <c r="B208" s="155"/>
      <c r="D208" s="149" t="s">
        <v>176</v>
      </c>
      <c r="E208" s="156" t="s">
        <v>1</v>
      </c>
      <c r="F208" s="157" t="s">
        <v>263</v>
      </c>
      <c r="H208" s="158">
        <v>16.440000000000001</v>
      </c>
      <c r="L208" s="155"/>
      <c r="M208" s="159"/>
      <c r="N208" s="160"/>
      <c r="O208" s="160"/>
      <c r="P208" s="160"/>
      <c r="Q208" s="160"/>
      <c r="R208" s="160"/>
      <c r="S208" s="160"/>
      <c r="T208" s="160"/>
      <c r="U208" s="161"/>
      <c r="AT208" s="156" t="s">
        <v>176</v>
      </c>
      <c r="AU208" s="156" t="s">
        <v>81</v>
      </c>
      <c r="AV208" s="13" t="s">
        <v>81</v>
      </c>
      <c r="AW208" s="13" t="s">
        <v>26</v>
      </c>
      <c r="AX208" s="13" t="s">
        <v>69</v>
      </c>
      <c r="AY208" s="156" t="s">
        <v>167</v>
      </c>
    </row>
    <row r="209" spans="2:65" s="12" customFormat="1">
      <c r="B209" s="148"/>
      <c r="D209" s="149" t="s">
        <v>176</v>
      </c>
      <c r="E209" s="150" t="s">
        <v>1</v>
      </c>
      <c r="F209" s="151" t="s">
        <v>250</v>
      </c>
      <c r="H209" s="150" t="s">
        <v>1</v>
      </c>
      <c r="L209" s="148"/>
      <c r="M209" s="152"/>
      <c r="N209" s="153"/>
      <c r="O209" s="153"/>
      <c r="P209" s="153"/>
      <c r="Q209" s="153"/>
      <c r="R209" s="153"/>
      <c r="S209" s="153"/>
      <c r="T209" s="153"/>
      <c r="U209" s="154"/>
      <c r="AT209" s="150" t="s">
        <v>176</v>
      </c>
      <c r="AU209" s="150" t="s">
        <v>81</v>
      </c>
      <c r="AV209" s="12" t="s">
        <v>76</v>
      </c>
      <c r="AW209" s="12" t="s">
        <v>26</v>
      </c>
      <c r="AX209" s="12" t="s">
        <v>69</v>
      </c>
      <c r="AY209" s="150" t="s">
        <v>167</v>
      </c>
    </row>
    <row r="210" spans="2:65" s="13" customFormat="1">
      <c r="B210" s="155"/>
      <c r="D210" s="149" t="s">
        <v>176</v>
      </c>
      <c r="E210" s="156" t="s">
        <v>1</v>
      </c>
      <c r="F210" s="157" t="s">
        <v>264</v>
      </c>
      <c r="H210" s="158">
        <v>27.245000000000001</v>
      </c>
      <c r="L210" s="155"/>
      <c r="M210" s="159"/>
      <c r="N210" s="160"/>
      <c r="O210" s="160"/>
      <c r="P210" s="160"/>
      <c r="Q210" s="160"/>
      <c r="R210" s="160"/>
      <c r="S210" s="160"/>
      <c r="T210" s="160"/>
      <c r="U210" s="161"/>
      <c r="AT210" s="156" t="s">
        <v>176</v>
      </c>
      <c r="AU210" s="156" t="s">
        <v>81</v>
      </c>
      <c r="AV210" s="13" t="s">
        <v>81</v>
      </c>
      <c r="AW210" s="13" t="s">
        <v>26</v>
      </c>
      <c r="AX210" s="13" t="s">
        <v>69</v>
      </c>
      <c r="AY210" s="156" t="s">
        <v>167</v>
      </c>
    </row>
    <row r="211" spans="2:65" s="12" customFormat="1">
      <c r="B211" s="148"/>
      <c r="D211" s="149" t="s">
        <v>176</v>
      </c>
      <c r="E211" s="150" t="s">
        <v>1</v>
      </c>
      <c r="F211" s="151" t="s">
        <v>253</v>
      </c>
      <c r="H211" s="150" t="s">
        <v>1</v>
      </c>
      <c r="L211" s="148"/>
      <c r="M211" s="152"/>
      <c r="N211" s="153"/>
      <c r="O211" s="153"/>
      <c r="P211" s="153"/>
      <c r="Q211" s="153"/>
      <c r="R211" s="153"/>
      <c r="S211" s="153"/>
      <c r="T211" s="153"/>
      <c r="U211" s="154"/>
      <c r="AT211" s="150" t="s">
        <v>176</v>
      </c>
      <c r="AU211" s="150" t="s">
        <v>81</v>
      </c>
      <c r="AV211" s="12" t="s">
        <v>76</v>
      </c>
      <c r="AW211" s="12" t="s">
        <v>26</v>
      </c>
      <c r="AX211" s="12" t="s">
        <v>69</v>
      </c>
      <c r="AY211" s="150" t="s">
        <v>167</v>
      </c>
    </row>
    <row r="212" spans="2:65" s="13" customFormat="1">
      <c r="B212" s="155"/>
      <c r="D212" s="149" t="s">
        <v>176</v>
      </c>
      <c r="E212" s="156" t="s">
        <v>1</v>
      </c>
      <c r="F212" s="157" t="s">
        <v>264</v>
      </c>
      <c r="H212" s="158">
        <v>27.245000000000001</v>
      </c>
      <c r="L212" s="155"/>
      <c r="M212" s="159"/>
      <c r="N212" s="160"/>
      <c r="O212" s="160"/>
      <c r="P212" s="160"/>
      <c r="Q212" s="160"/>
      <c r="R212" s="160"/>
      <c r="S212" s="160"/>
      <c r="T212" s="160"/>
      <c r="U212" s="161"/>
      <c r="AT212" s="156" t="s">
        <v>176</v>
      </c>
      <c r="AU212" s="156" t="s">
        <v>81</v>
      </c>
      <c r="AV212" s="13" t="s">
        <v>81</v>
      </c>
      <c r="AW212" s="13" t="s">
        <v>26</v>
      </c>
      <c r="AX212" s="13" t="s">
        <v>69</v>
      </c>
      <c r="AY212" s="156" t="s">
        <v>167</v>
      </c>
    </row>
    <row r="213" spans="2:65" s="13" customFormat="1">
      <c r="B213" s="155"/>
      <c r="D213" s="149" t="s">
        <v>176</v>
      </c>
      <c r="E213" s="156" t="s">
        <v>1</v>
      </c>
      <c r="F213" s="157" t="s">
        <v>265</v>
      </c>
      <c r="H213" s="158">
        <v>26.687999999999999</v>
      </c>
      <c r="L213" s="155"/>
      <c r="M213" s="159"/>
      <c r="N213" s="160"/>
      <c r="O213" s="160"/>
      <c r="P213" s="160"/>
      <c r="Q213" s="160"/>
      <c r="R213" s="160"/>
      <c r="S213" s="160"/>
      <c r="T213" s="160"/>
      <c r="U213" s="161"/>
      <c r="AT213" s="156" t="s">
        <v>176</v>
      </c>
      <c r="AU213" s="156" t="s">
        <v>81</v>
      </c>
      <c r="AV213" s="13" t="s">
        <v>81</v>
      </c>
      <c r="AW213" s="13" t="s">
        <v>26</v>
      </c>
      <c r="AX213" s="13" t="s">
        <v>69</v>
      </c>
      <c r="AY213" s="156" t="s">
        <v>167</v>
      </c>
    </row>
    <row r="214" spans="2:65" s="14" customFormat="1">
      <c r="B214" s="162"/>
      <c r="D214" s="149" t="s">
        <v>176</v>
      </c>
      <c r="E214" s="163" t="s">
        <v>1</v>
      </c>
      <c r="F214" s="164" t="s">
        <v>182</v>
      </c>
      <c r="H214" s="165">
        <v>149.756</v>
      </c>
      <c r="L214" s="162"/>
      <c r="M214" s="166"/>
      <c r="N214" s="167"/>
      <c r="O214" s="167"/>
      <c r="P214" s="167"/>
      <c r="Q214" s="167"/>
      <c r="R214" s="167"/>
      <c r="S214" s="167"/>
      <c r="T214" s="167"/>
      <c r="U214" s="168"/>
      <c r="AT214" s="163" t="s">
        <v>176</v>
      </c>
      <c r="AU214" s="163" t="s">
        <v>81</v>
      </c>
      <c r="AV214" s="14" t="s">
        <v>90</v>
      </c>
      <c r="AW214" s="14" t="s">
        <v>26</v>
      </c>
      <c r="AX214" s="14" t="s">
        <v>76</v>
      </c>
      <c r="AY214" s="163" t="s">
        <v>167</v>
      </c>
    </row>
    <row r="215" spans="2:65" s="1" customFormat="1" ht="36" customHeight="1">
      <c r="B215" s="135"/>
      <c r="C215" s="136" t="s">
        <v>266</v>
      </c>
      <c r="D215" s="136" t="s">
        <v>170</v>
      </c>
      <c r="E215" s="137" t="s">
        <v>267</v>
      </c>
      <c r="F215" s="138" t="s">
        <v>2319</v>
      </c>
      <c r="G215" s="139" t="s">
        <v>173</v>
      </c>
      <c r="H215" s="140">
        <v>12.36</v>
      </c>
      <c r="I215" s="141"/>
      <c r="J215" s="141"/>
      <c r="K215" s="138" t="s">
        <v>174</v>
      </c>
      <c r="L215" s="28"/>
      <c r="M215" s="142" t="s">
        <v>1</v>
      </c>
      <c r="N215" s="143" t="s">
        <v>35</v>
      </c>
      <c r="O215" s="144">
        <v>1.0589999999999999</v>
      </c>
      <c r="P215" s="144">
        <f>O215*H215</f>
        <v>13.089239999999998</v>
      </c>
      <c r="Q215" s="144">
        <v>3.9780000000000003E-2</v>
      </c>
      <c r="R215" s="144">
        <f>Q215*H215</f>
        <v>0.49168080000000003</v>
      </c>
      <c r="S215" s="144">
        <v>0</v>
      </c>
      <c r="T215" s="144">
        <f>S215*H215</f>
        <v>0</v>
      </c>
      <c r="U215" s="145" t="s">
        <v>1</v>
      </c>
      <c r="AR215" s="146" t="s">
        <v>90</v>
      </c>
      <c r="AT215" s="146" t="s">
        <v>170</v>
      </c>
      <c r="AU215" s="146" t="s">
        <v>81</v>
      </c>
      <c r="AY215" s="16" t="s">
        <v>167</v>
      </c>
      <c r="BE215" s="147">
        <f>IF(N215="základná",J215,0)</f>
        <v>0</v>
      </c>
      <c r="BF215" s="147">
        <f>IF(N215="znížená",J215,0)</f>
        <v>0</v>
      </c>
      <c r="BG215" s="147">
        <f>IF(N215="zákl. prenesená",J215,0)</f>
        <v>0</v>
      </c>
      <c r="BH215" s="147">
        <f>IF(N215="zníž. prenesená",J215,0)</f>
        <v>0</v>
      </c>
      <c r="BI215" s="147">
        <f>IF(N215="nulová",J215,0)</f>
        <v>0</v>
      </c>
      <c r="BJ215" s="16" t="s">
        <v>81</v>
      </c>
      <c r="BK215" s="147">
        <f>ROUND(I215*H215,2)</f>
        <v>0</v>
      </c>
      <c r="BL215" s="16" t="s">
        <v>90</v>
      </c>
      <c r="BM215" s="146" t="s">
        <v>268</v>
      </c>
    </row>
    <row r="216" spans="2:65" s="12" customFormat="1">
      <c r="B216" s="148"/>
      <c r="D216" s="149" t="s">
        <v>176</v>
      </c>
      <c r="E216" s="150" t="s">
        <v>1</v>
      </c>
      <c r="F216" s="151" t="s">
        <v>179</v>
      </c>
      <c r="H216" s="150" t="s">
        <v>1</v>
      </c>
      <c r="L216" s="148"/>
      <c r="M216" s="152"/>
      <c r="N216" s="153"/>
      <c r="O216" s="153"/>
      <c r="P216" s="153"/>
      <c r="Q216" s="153"/>
      <c r="R216" s="153"/>
      <c r="S216" s="153"/>
      <c r="T216" s="153"/>
      <c r="U216" s="154"/>
      <c r="AT216" s="150" t="s">
        <v>176</v>
      </c>
      <c r="AU216" s="150" t="s">
        <v>81</v>
      </c>
      <c r="AV216" s="12" t="s">
        <v>76</v>
      </c>
      <c r="AW216" s="12" t="s">
        <v>26</v>
      </c>
      <c r="AX216" s="12" t="s">
        <v>69</v>
      </c>
      <c r="AY216" s="150" t="s">
        <v>167</v>
      </c>
    </row>
    <row r="217" spans="2:65" s="13" customFormat="1">
      <c r="B217" s="155"/>
      <c r="D217" s="149" t="s">
        <v>176</v>
      </c>
      <c r="E217" s="156" t="s">
        <v>1</v>
      </c>
      <c r="F217" s="157" t="s">
        <v>269</v>
      </c>
      <c r="H217" s="158">
        <v>12.36</v>
      </c>
      <c r="L217" s="155"/>
      <c r="M217" s="159"/>
      <c r="N217" s="160"/>
      <c r="O217" s="160"/>
      <c r="P217" s="160"/>
      <c r="Q217" s="160"/>
      <c r="R217" s="160"/>
      <c r="S217" s="160"/>
      <c r="T217" s="160"/>
      <c r="U217" s="161"/>
      <c r="AT217" s="156" t="s">
        <v>176</v>
      </c>
      <c r="AU217" s="156" t="s">
        <v>81</v>
      </c>
      <c r="AV217" s="13" t="s">
        <v>81</v>
      </c>
      <c r="AW217" s="13" t="s">
        <v>26</v>
      </c>
      <c r="AX217" s="13" t="s">
        <v>69</v>
      </c>
      <c r="AY217" s="156" t="s">
        <v>167</v>
      </c>
    </row>
    <row r="218" spans="2:65" s="14" customFormat="1">
      <c r="B218" s="162"/>
      <c r="D218" s="149" t="s">
        <v>176</v>
      </c>
      <c r="E218" s="163" t="s">
        <v>1</v>
      </c>
      <c r="F218" s="164" t="s">
        <v>182</v>
      </c>
      <c r="H218" s="165">
        <v>12.36</v>
      </c>
      <c r="L218" s="162"/>
      <c r="M218" s="166"/>
      <c r="N218" s="167"/>
      <c r="O218" s="167"/>
      <c r="P218" s="167"/>
      <c r="Q218" s="167"/>
      <c r="R218" s="167"/>
      <c r="S218" s="167"/>
      <c r="T218" s="167"/>
      <c r="U218" s="168"/>
      <c r="AT218" s="163" t="s">
        <v>176</v>
      </c>
      <c r="AU218" s="163" t="s">
        <v>81</v>
      </c>
      <c r="AV218" s="14" t="s">
        <v>90</v>
      </c>
      <c r="AW218" s="14" t="s">
        <v>26</v>
      </c>
      <c r="AX218" s="14" t="s">
        <v>76</v>
      </c>
      <c r="AY218" s="163" t="s">
        <v>167</v>
      </c>
    </row>
    <row r="219" spans="2:65" s="1" customFormat="1" ht="24" customHeight="1">
      <c r="B219" s="135"/>
      <c r="C219" s="136" t="s">
        <v>270</v>
      </c>
      <c r="D219" s="136" t="s">
        <v>170</v>
      </c>
      <c r="E219" s="137" t="s">
        <v>271</v>
      </c>
      <c r="F219" s="138" t="s">
        <v>2320</v>
      </c>
      <c r="G219" s="139" t="s">
        <v>173</v>
      </c>
      <c r="H219" s="140">
        <v>7.3979999999999997</v>
      </c>
      <c r="I219" s="141"/>
      <c r="J219" s="141"/>
      <c r="K219" s="138" t="s">
        <v>174</v>
      </c>
      <c r="L219" s="28"/>
      <c r="M219" s="142" t="s">
        <v>1</v>
      </c>
      <c r="N219" s="143" t="s">
        <v>35</v>
      </c>
      <c r="O219" s="144">
        <v>0.79200000000000004</v>
      </c>
      <c r="P219" s="144">
        <f>O219*H219</f>
        <v>5.859216</v>
      </c>
      <c r="Q219" s="144">
        <v>1.072E-2</v>
      </c>
      <c r="R219" s="144">
        <f>Q219*H219</f>
        <v>7.9306559999999998E-2</v>
      </c>
      <c r="S219" s="144">
        <v>0</v>
      </c>
      <c r="T219" s="144">
        <f>S219*H219</f>
        <v>0</v>
      </c>
      <c r="U219" s="145" t="s">
        <v>1</v>
      </c>
      <c r="AR219" s="146" t="s">
        <v>90</v>
      </c>
      <c r="AT219" s="146" t="s">
        <v>170</v>
      </c>
      <c r="AU219" s="146" t="s">
        <v>81</v>
      </c>
      <c r="AY219" s="16" t="s">
        <v>167</v>
      </c>
      <c r="BE219" s="147">
        <f>IF(N219="základná",J219,0)</f>
        <v>0</v>
      </c>
      <c r="BF219" s="147">
        <f>IF(N219="znížená",J219,0)</f>
        <v>0</v>
      </c>
      <c r="BG219" s="147">
        <f>IF(N219="zákl. prenesená",J219,0)</f>
        <v>0</v>
      </c>
      <c r="BH219" s="147">
        <f>IF(N219="zníž. prenesená",J219,0)</f>
        <v>0</v>
      </c>
      <c r="BI219" s="147">
        <f>IF(N219="nulová",J219,0)</f>
        <v>0</v>
      </c>
      <c r="BJ219" s="16" t="s">
        <v>81</v>
      </c>
      <c r="BK219" s="147">
        <f>ROUND(I219*H219,2)</f>
        <v>0</v>
      </c>
      <c r="BL219" s="16" t="s">
        <v>90</v>
      </c>
      <c r="BM219" s="146" t="s">
        <v>272</v>
      </c>
    </row>
    <row r="220" spans="2:65" s="12" customFormat="1">
      <c r="B220" s="148"/>
      <c r="D220" s="149" t="s">
        <v>176</v>
      </c>
      <c r="E220" s="150" t="s">
        <v>1</v>
      </c>
      <c r="F220" s="151" t="s">
        <v>273</v>
      </c>
      <c r="H220" s="150" t="s">
        <v>1</v>
      </c>
      <c r="L220" s="148"/>
      <c r="M220" s="152"/>
      <c r="N220" s="153"/>
      <c r="O220" s="153"/>
      <c r="P220" s="153"/>
      <c r="Q220" s="153"/>
      <c r="R220" s="153"/>
      <c r="S220" s="153"/>
      <c r="T220" s="153"/>
      <c r="U220" s="154"/>
      <c r="AT220" s="150" t="s">
        <v>176</v>
      </c>
      <c r="AU220" s="150" t="s">
        <v>81</v>
      </c>
      <c r="AV220" s="12" t="s">
        <v>76</v>
      </c>
      <c r="AW220" s="12" t="s">
        <v>26</v>
      </c>
      <c r="AX220" s="12" t="s">
        <v>69</v>
      </c>
      <c r="AY220" s="150" t="s">
        <v>167</v>
      </c>
    </row>
    <row r="221" spans="2:65" s="13" customFormat="1">
      <c r="B221" s="155"/>
      <c r="D221" s="149" t="s">
        <v>176</v>
      </c>
      <c r="E221" s="156" t="s">
        <v>1</v>
      </c>
      <c r="F221" s="157" t="s">
        <v>274</v>
      </c>
      <c r="H221" s="158">
        <v>7.3979999999999997</v>
      </c>
      <c r="L221" s="155"/>
      <c r="M221" s="159"/>
      <c r="N221" s="160"/>
      <c r="O221" s="160"/>
      <c r="P221" s="160"/>
      <c r="Q221" s="160"/>
      <c r="R221" s="160"/>
      <c r="S221" s="160"/>
      <c r="T221" s="160"/>
      <c r="U221" s="161"/>
      <c r="AT221" s="156" t="s">
        <v>176</v>
      </c>
      <c r="AU221" s="156" t="s">
        <v>81</v>
      </c>
      <c r="AV221" s="13" t="s">
        <v>81</v>
      </c>
      <c r="AW221" s="13" t="s">
        <v>26</v>
      </c>
      <c r="AX221" s="13" t="s">
        <v>76</v>
      </c>
      <c r="AY221" s="156" t="s">
        <v>167</v>
      </c>
    </row>
    <row r="222" spans="2:65" s="1" customFormat="1" ht="36" customHeight="1">
      <c r="B222" s="135"/>
      <c r="C222" s="136" t="s">
        <v>275</v>
      </c>
      <c r="D222" s="136" t="s">
        <v>170</v>
      </c>
      <c r="E222" s="137" t="s">
        <v>276</v>
      </c>
      <c r="F222" s="138" t="s">
        <v>2321</v>
      </c>
      <c r="G222" s="139" t="s">
        <v>173</v>
      </c>
      <c r="H222" s="140">
        <v>30.456</v>
      </c>
      <c r="I222" s="141"/>
      <c r="J222" s="141"/>
      <c r="K222" s="138" t="s">
        <v>174</v>
      </c>
      <c r="L222" s="28"/>
      <c r="M222" s="142" t="s">
        <v>1</v>
      </c>
      <c r="N222" s="143" t="s">
        <v>35</v>
      </c>
      <c r="O222" s="144">
        <v>1.0509999999999999</v>
      </c>
      <c r="P222" s="144">
        <f>O222*H222</f>
        <v>32.009256000000001</v>
      </c>
      <c r="Q222" s="144">
        <v>2.0809999999999999E-2</v>
      </c>
      <c r="R222" s="144">
        <f>Q222*H222</f>
        <v>0.63378935999999997</v>
      </c>
      <c r="S222" s="144">
        <v>0</v>
      </c>
      <c r="T222" s="144">
        <f>S222*H222</f>
        <v>0</v>
      </c>
      <c r="U222" s="145" t="s">
        <v>1</v>
      </c>
      <c r="AR222" s="146" t="s">
        <v>90</v>
      </c>
      <c r="AT222" s="146" t="s">
        <v>170</v>
      </c>
      <c r="AU222" s="146" t="s">
        <v>81</v>
      </c>
      <c r="AY222" s="16" t="s">
        <v>167</v>
      </c>
      <c r="BE222" s="147">
        <f>IF(N222="základná",J222,0)</f>
        <v>0</v>
      </c>
      <c r="BF222" s="147">
        <f>IF(N222="znížená",J222,0)</f>
        <v>0</v>
      </c>
      <c r="BG222" s="147">
        <f>IF(N222="zákl. prenesená",J222,0)</f>
        <v>0</v>
      </c>
      <c r="BH222" s="147">
        <f>IF(N222="zníž. prenesená",J222,0)</f>
        <v>0</v>
      </c>
      <c r="BI222" s="147">
        <f>IF(N222="nulová",J222,0)</f>
        <v>0</v>
      </c>
      <c r="BJ222" s="16" t="s">
        <v>81</v>
      </c>
      <c r="BK222" s="147">
        <f>ROUND(I222*H222,2)</f>
        <v>0</v>
      </c>
      <c r="BL222" s="16" t="s">
        <v>90</v>
      </c>
      <c r="BM222" s="146" t="s">
        <v>277</v>
      </c>
    </row>
    <row r="223" spans="2:65" s="12" customFormat="1">
      <c r="B223" s="148"/>
      <c r="D223" s="149" t="s">
        <v>176</v>
      </c>
      <c r="E223" s="150" t="s">
        <v>1</v>
      </c>
      <c r="F223" s="151" t="s">
        <v>177</v>
      </c>
      <c r="H223" s="150" t="s">
        <v>1</v>
      </c>
      <c r="L223" s="148"/>
      <c r="M223" s="152"/>
      <c r="N223" s="153"/>
      <c r="O223" s="153"/>
      <c r="P223" s="153"/>
      <c r="Q223" s="153"/>
      <c r="R223" s="153"/>
      <c r="S223" s="153"/>
      <c r="T223" s="153"/>
      <c r="U223" s="154"/>
      <c r="AT223" s="150" t="s">
        <v>176</v>
      </c>
      <c r="AU223" s="150" t="s">
        <v>81</v>
      </c>
      <c r="AV223" s="12" t="s">
        <v>76</v>
      </c>
      <c r="AW223" s="12" t="s">
        <v>26</v>
      </c>
      <c r="AX223" s="12" t="s">
        <v>69</v>
      </c>
      <c r="AY223" s="150" t="s">
        <v>167</v>
      </c>
    </row>
    <row r="224" spans="2:65" s="13" customFormat="1">
      <c r="B224" s="155"/>
      <c r="D224" s="149" t="s">
        <v>176</v>
      </c>
      <c r="E224" s="156" t="s">
        <v>1</v>
      </c>
      <c r="F224" s="157" t="s">
        <v>178</v>
      </c>
      <c r="H224" s="158">
        <v>13.536</v>
      </c>
      <c r="L224" s="155"/>
      <c r="M224" s="159"/>
      <c r="N224" s="160"/>
      <c r="O224" s="160"/>
      <c r="P224" s="160"/>
      <c r="Q224" s="160"/>
      <c r="R224" s="160"/>
      <c r="S224" s="160"/>
      <c r="T224" s="160"/>
      <c r="U224" s="161"/>
      <c r="AT224" s="156" t="s">
        <v>176</v>
      </c>
      <c r="AU224" s="156" t="s">
        <v>81</v>
      </c>
      <c r="AV224" s="13" t="s">
        <v>81</v>
      </c>
      <c r="AW224" s="13" t="s">
        <v>26</v>
      </c>
      <c r="AX224" s="13" t="s">
        <v>69</v>
      </c>
      <c r="AY224" s="156" t="s">
        <v>167</v>
      </c>
    </row>
    <row r="225" spans="2:65" s="12" customFormat="1">
      <c r="B225" s="148"/>
      <c r="D225" s="149" t="s">
        <v>176</v>
      </c>
      <c r="E225" s="150" t="s">
        <v>1</v>
      </c>
      <c r="F225" s="151" t="s">
        <v>179</v>
      </c>
      <c r="H225" s="150" t="s">
        <v>1</v>
      </c>
      <c r="L225" s="148"/>
      <c r="M225" s="152"/>
      <c r="N225" s="153"/>
      <c r="O225" s="153"/>
      <c r="P225" s="153"/>
      <c r="Q225" s="153"/>
      <c r="R225" s="153"/>
      <c r="S225" s="153"/>
      <c r="T225" s="153"/>
      <c r="U225" s="154"/>
      <c r="AT225" s="150" t="s">
        <v>176</v>
      </c>
      <c r="AU225" s="150" t="s">
        <v>81</v>
      </c>
      <c r="AV225" s="12" t="s">
        <v>76</v>
      </c>
      <c r="AW225" s="12" t="s">
        <v>26</v>
      </c>
      <c r="AX225" s="12" t="s">
        <v>69</v>
      </c>
      <c r="AY225" s="150" t="s">
        <v>167</v>
      </c>
    </row>
    <row r="226" spans="2:65" s="13" customFormat="1">
      <c r="B226" s="155"/>
      <c r="D226" s="149" t="s">
        <v>176</v>
      </c>
      <c r="E226" s="156" t="s">
        <v>1</v>
      </c>
      <c r="F226" s="157" t="s">
        <v>180</v>
      </c>
      <c r="H226" s="158">
        <v>16.920000000000002</v>
      </c>
      <c r="L226" s="155"/>
      <c r="M226" s="159"/>
      <c r="N226" s="160"/>
      <c r="O226" s="160"/>
      <c r="P226" s="160"/>
      <c r="Q226" s="160"/>
      <c r="R226" s="160"/>
      <c r="S226" s="160"/>
      <c r="T226" s="160"/>
      <c r="U226" s="161"/>
      <c r="AT226" s="156" t="s">
        <v>176</v>
      </c>
      <c r="AU226" s="156" t="s">
        <v>81</v>
      </c>
      <c r="AV226" s="13" t="s">
        <v>81</v>
      </c>
      <c r="AW226" s="13" t="s">
        <v>26</v>
      </c>
      <c r="AX226" s="13" t="s">
        <v>69</v>
      </c>
      <c r="AY226" s="156" t="s">
        <v>167</v>
      </c>
    </row>
    <row r="227" spans="2:65" s="14" customFormat="1">
      <c r="B227" s="162"/>
      <c r="D227" s="149" t="s">
        <v>176</v>
      </c>
      <c r="E227" s="163" t="s">
        <v>1</v>
      </c>
      <c r="F227" s="164" t="s">
        <v>182</v>
      </c>
      <c r="H227" s="165">
        <v>30.456</v>
      </c>
      <c r="L227" s="162"/>
      <c r="M227" s="166"/>
      <c r="N227" s="167"/>
      <c r="O227" s="167"/>
      <c r="P227" s="167"/>
      <c r="Q227" s="167"/>
      <c r="R227" s="167"/>
      <c r="S227" s="167"/>
      <c r="T227" s="167"/>
      <c r="U227" s="168"/>
      <c r="AT227" s="163" t="s">
        <v>176</v>
      </c>
      <c r="AU227" s="163" t="s">
        <v>81</v>
      </c>
      <c r="AV227" s="14" t="s">
        <v>90</v>
      </c>
      <c r="AW227" s="14" t="s">
        <v>26</v>
      </c>
      <c r="AX227" s="14" t="s">
        <v>76</v>
      </c>
      <c r="AY227" s="163" t="s">
        <v>167</v>
      </c>
    </row>
    <row r="228" spans="2:65" s="1" customFormat="1" ht="36" customHeight="1">
      <c r="B228" s="135"/>
      <c r="C228" s="136" t="s">
        <v>278</v>
      </c>
      <c r="D228" s="136" t="s">
        <v>170</v>
      </c>
      <c r="E228" s="137" t="s">
        <v>279</v>
      </c>
      <c r="F228" s="138" t="s">
        <v>2322</v>
      </c>
      <c r="G228" s="139" t="s">
        <v>173</v>
      </c>
      <c r="H228" s="140">
        <v>18.899999999999999</v>
      </c>
      <c r="I228" s="141"/>
      <c r="J228" s="141"/>
      <c r="K228" s="138" t="s">
        <v>1</v>
      </c>
      <c r="L228" s="28"/>
      <c r="M228" s="142" t="s">
        <v>1</v>
      </c>
      <c r="N228" s="143" t="s">
        <v>35</v>
      </c>
      <c r="O228" s="144">
        <v>0.79400000000000004</v>
      </c>
      <c r="P228" s="144">
        <f>O228*H228</f>
        <v>15.006599999999999</v>
      </c>
      <c r="Q228" s="144">
        <v>1.4290000000000001E-2</v>
      </c>
      <c r="R228" s="144">
        <f>Q228*H228</f>
        <v>0.27008100000000002</v>
      </c>
      <c r="S228" s="144">
        <v>0</v>
      </c>
      <c r="T228" s="144">
        <f>S228*H228</f>
        <v>0</v>
      </c>
      <c r="U228" s="145" t="s">
        <v>1</v>
      </c>
      <c r="AR228" s="146" t="s">
        <v>90</v>
      </c>
      <c r="AT228" s="146" t="s">
        <v>170</v>
      </c>
      <c r="AU228" s="146" t="s">
        <v>81</v>
      </c>
      <c r="AY228" s="16" t="s">
        <v>167</v>
      </c>
      <c r="BE228" s="147">
        <f>IF(N228="základná",J228,0)</f>
        <v>0</v>
      </c>
      <c r="BF228" s="147">
        <f>IF(N228="znížená",J228,0)</f>
        <v>0</v>
      </c>
      <c r="BG228" s="147">
        <f>IF(N228="zákl. prenesená",J228,0)</f>
        <v>0</v>
      </c>
      <c r="BH228" s="147">
        <f>IF(N228="zníž. prenesená",J228,0)</f>
        <v>0</v>
      </c>
      <c r="BI228" s="147">
        <f>IF(N228="nulová",J228,0)</f>
        <v>0</v>
      </c>
      <c r="BJ228" s="16" t="s">
        <v>81</v>
      </c>
      <c r="BK228" s="147">
        <f>ROUND(I228*H228,2)</f>
        <v>0</v>
      </c>
      <c r="BL228" s="16" t="s">
        <v>90</v>
      </c>
      <c r="BM228" s="146" t="s">
        <v>280</v>
      </c>
    </row>
    <row r="229" spans="2:65" s="13" customFormat="1">
      <c r="B229" s="155"/>
      <c r="D229" s="149" t="s">
        <v>176</v>
      </c>
      <c r="E229" s="156" t="s">
        <v>1</v>
      </c>
      <c r="F229" s="157" t="s">
        <v>281</v>
      </c>
      <c r="H229" s="158">
        <v>18.899999999999999</v>
      </c>
      <c r="L229" s="155"/>
      <c r="M229" s="159"/>
      <c r="N229" s="160"/>
      <c r="O229" s="160"/>
      <c r="P229" s="160"/>
      <c r="Q229" s="160"/>
      <c r="R229" s="160"/>
      <c r="S229" s="160"/>
      <c r="T229" s="160"/>
      <c r="U229" s="161"/>
      <c r="AT229" s="156" t="s">
        <v>176</v>
      </c>
      <c r="AU229" s="156" t="s">
        <v>81</v>
      </c>
      <c r="AV229" s="13" t="s">
        <v>81</v>
      </c>
      <c r="AW229" s="13" t="s">
        <v>26</v>
      </c>
      <c r="AX229" s="13" t="s">
        <v>76</v>
      </c>
      <c r="AY229" s="156" t="s">
        <v>167</v>
      </c>
    </row>
    <row r="230" spans="2:65" s="1" customFormat="1" ht="36" customHeight="1">
      <c r="B230" s="135"/>
      <c r="C230" s="136" t="s">
        <v>282</v>
      </c>
      <c r="D230" s="136" t="s">
        <v>170</v>
      </c>
      <c r="E230" s="137" t="s">
        <v>283</v>
      </c>
      <c r="F230" s="138" t="s">
        <v>2323</v>
      </c>
      <c r="G230" s="139" t="s">
        <v>173</v>
      </c>
      <c r="H230" s="140">
        <v>12.335000000000001</v>
      </c>
      <c r="I230" s="141"/>
      <c r="J230" s="141"/>
      <c r="K230" s="138" t="s">
        <v>1</v>
      </c>
      <c r="L230" s="28"/>
      <c r="M230" s="142" t="s">
        <v>1</v>
      </c>
      <c r="N230" s="143" t="s">
        <v>35</v>
      </c>
      <c r="O230" s="144">
        <v>0.79500000000000004</v>
      </c>
      <c r="P230" s="144">
        <f>O230*H230</f>
        <v>9.8063250000000011</v>
      </c>
      <c r="Q230" s="144">
        <v>1.562E-2</v>
      </c>
      <c r="R230" s="144">
        <f>Q230*H230</f>
        <v>0.1926727</v>
      </c>
      <c r="S230" s="144">
        <v>0</v>
      </c>
      <c r="T230" s="144">
        <f>S230*H230</f>
        <v>0</v>
      </c>
      <c r="U230" s="145" t="s">
        <v>1</v>
      </c>
      <c r="AR230" s="146" t="s">
        <v>90</v>
      </c>
      <c r="AT230" s="146" t="s">
        <v>170</v>
      </c>
      <c r="AU230" s="146" t="s">
        <v>81</v>
      </c>
      <c r="AY230" s="16" t="s">
        <v>167</v>
      </c>
      <c r="BE230" s="147">
        <f>IF(N230="základná",J230,0)</f>
        <v>0</v>
      </c>
      <c r="BF230" s="147">
        <f>IF(N230="znížená",J230,0)</f>
        <v>0</v>
      </c>
      <c r="BG230" s="147">
        <f>IF(N230="zákl. prenesená",J230,0)</f>
        <v>0</v>
      </c>
      <c r="BH230" s="147">
        <f>IF(N230="zníž. prenesená",J230,0)</f>
        <v>0</v>
      </c>
      <c r="BI230" s="147">
        <f>IF(N230="nulová",J230,0)</f>
        <v>0</v>
      </c>
      <c r="BJ230" s="16" t="s">
        <v>81</v>
      </c>
      <c r="BK230" s="147">
        <f>ROUND(I230*H230,2)</f>
        <v>0</v>
      </c>
      <c r="BL230" s="16" t="s">
        <v>90</v>
      </c>
      <c r="BM230" s="146" t="s">
        <v>284</v>
      </c>
    </row>
    <row r="231" spans="2:65" s="12" customFormat="1">
      <c r="B231" s="148"/>
      <c r="D231" s="149" t="s">
        <v>176</v>
      </c>
      <c r="E231" s="150" t="s">
        <v>1</v>
      </c>
      <c r="F231" s="151" t="s">
        <v>285</v>
      </c>
      <c r="H231" s="150" t="s">
        <v>1</v>
      </c>
      <c r="L231" s="148"/>
      <c r="M231" s="152"/>
      <c r="N231" s="153"/>
      <c r="O231" s="153"/>
      <c r="P231" s="153"/>
      <c r="Q231" s="153"/>
      <c r="R231" s="153"/>
      <c r="S231" s="153"/>
      <c r="T231" s="153"/>
      <c r="U231" s="154"/>
      <c r="AT231" s="150" t="s">
        <v>176</v>
      </c>
      <c r="AU231" s="150" t="s">
        <v>81</v>
      </c>
      <c r="AV231" s="12" t="s">
        <v>76</v>
      </c>
      <c r="AW231" s="12" t="s">
        <v>26</v>
      </c>
      <c r="AX231" s="12" t="s">
        <v>69</v>
      </c>
      <c r="AY231" s="150" t="s">
        <v>167</v>
      </c>
    </row>
    <row r="232" spans="2:65" s="13" customFormat="1">
      <c r="B232" s="155"/>
      <c r="D232" s="149" t="s">
        <v>176</v>
      </c>
      <c r="E232" s="156" t="s">
        <v>1</v>
      </c>
      <c r="F232" s="157" t="s">
        <v>286</v>
      </c>
      <c r="H232" s="158">
        <v>4.1479999999999997</v>
      </c>
      <c r="L232" s="155"/>
      <c r="M232" s="159"/>
      <c r="N232" s="160"/>
      <c r="O232" s="160"/>
      <c r="P232" s="160"/>
      <c r="Q232" s="160"/>
      <c r="R232" s="160"/>
      <c r="S232" s="160"/>
      <c r="T232" s="160"/>
      <c r="U232" s="161"/>
      <c r="AT232" s="156" t="s">
        <v>176</v>
      </c>
      <c r="AU232" s="156" t="s">
        <v>81</v>
      </c>
      <c r="AV232" s="13" t="s">
        <v>81</v>
      </c>
      <c r="AW232" s="13" t="s">
        <v>26</v>
      </c>
      <c r="AX232" s="13" t="s">
        <v>69</v>
      </c>
      <c r="AY232" s="156" t="s">
        <v>167</v>
      </c>
    </row>
    <row r="233" spans="2:65" s="12" customFormat="1">
      <c r="B233" s="148"/>
      <c r="D233" s="149" t="s">
        <v>176</v>
      </c>
      <c r="E233" s="150" t="s">
        <v>1</v>
      </c>
      <c r="F233" s="151" t="s">
        <v>287</v>
      </c>
      <c r="H233" s="150" t="s">
        <v>1</v>
      </c>
      <c r="L233" s="148"/>
      <c r="M233" s="152"/>
      <c r="N233" s="153"/>
      <c r="O233" s="153"/>
      <c r="P233" s="153"/>
      <c r="Q233" s="153"/>
      <c r="R233" s="153"/>
      <c r="S233" s="153"/>
      <c r="T233" s="153"/>
      <c r="U233" s="154"/>
      <c r="AT233" s="150" t="s">
        <v>176</v>
      </c>
      <c r="AU233" s="150" t="s">
        <v>81</v>
      </c>
      <c r="AV233" s="12" t="s">
        <v>76</v>
      </c>
      <c r="AW233" s="12" t="s">
        <v>26</v>
      </c>
      <c r="AX233" s="12" t="s">
        <v>69</v>
      </c>
      <c r="AY233" s="150" t="s">
        <v>167</v>
      </c>
    </row>
    <row r="234" spans="2:65" s="13" customFormat="1">
      <c r="B234" s="155"/>
      <c r="D234" s="149" t="s">
        <v>176</v>
      </c>
      <c r="E234" s="156" t="s">
        <v>1</v>
      </c>
      <c r="F234" s="157" t="s">
        <v>212</v>
      </c>
      <c r="H234" s="158">
        <v>8.1869999999999994</v>
      </c>
      <c r="L234" s="155"/>
      <c r="M234" s="159"/>
      <c r="N234" s="160"/>
      <c r="O234" s="160"/>
      <c r="P234" s="160"/>
      <c r="Q234" s="160"/>
      <c r="R234" s="160"/>
      <c r="S234" s="160"/>
      <c r="T234" s="160"/>
      <c r="U234" s="161"/>
      <c r="AT234" s="156" t="s">
        <v>176</v>
      </c>
      <c r="AU234" s="156" t="s">
        <v>81</v>
      </c>
      <c r="AV234" s="13" t="s">
        <v>81</v>
      </c>
      <c r="AW234" s="13" t="s">
        <v>26</v>
      </c>
      <c r="AX234" s="13" t="s">
        <v>69</v>
      </c>
      <c r="AY234" s="156" t="s">
        <v>167</v>
      </c>
    </row>
    <row r="235" spans="2:65" s="14" customFormat="1">
      <c r="B235" s="162"/>
      <c r="D235" s="149" t="s">
        <v>176</v>
      </c>
      <c r="E235" s="163" t="s">
        <v>1</v>
      </c>
      <c r="F235" s="164" t="s">
        <v>182</v>
      </c>
      <c r="H235" s="165">
        <v>12.335000000000001</v>
      </c>
      <c r="L235" s="162"/>
      <c r="M235" s="166"/>
      <c r="N235" s="167"/>
      <c r="O235" s="167"/>
      <c r="P235" s="167"/>
      <c r="Q235" s="167"/>
      <c r="R235" s="167"/>
      <c r="S235" s="167"/>
      <c r="T235" s="167"/>
      <c r="U235" s="168"/>
      <c r="AT235" s="163" t="s">
        <v>176</v>
      </c>
      <c r="AU235" s="163" t="s">
        <v>81</v>
      </c>
      <c r="AV235" s="14" t="s">
        <v>90</v>
      </c>
      <c r="AW235" s="14" t="s">
        <v>26</v>
      </c>
      <c r="AX235" s="14" t="s">
        <v>76</v>
      </c>
      <c r="AY235" s="163" t="s">
        <v>167</v>
      </c>
    </row>
    <row r="236" spans="2:65" s="1" customFormat="1" ht="36" customHeight="1">
      <c r="B236" s="135"/>
      <c r="C236" s="136" t="s">
        <v>288</v>
      </c>
      <c r="D236" s="136" t="s">
        <v>170</v>
      </c>
      <c r="E236" s="137" t="s">
        <v>289</v>
      </c>
      <c r="F236" s="138" t="s">
        <v>2324</v>
      </c>
      <c r="G236" s="139" t="s">
        <v>173</v>
      </c>
      <c r="H236" s="140">
        <v>14.773</v>
      </c>
      <c r="I236" s="141"/>
      <c r="J236" s="141"/>
      <c r="K236" s="138" t="s">
        <v>1</v>
      </c>
      <c r="L236" s="28"/>
      <c r="M236" s="142" t="s">
        <v>1</v>
      </c>
      <c r="N236" s="143" t="s">
        <v>35</v>
      </c>
      <c r="O236" s="144">
        <v>0.79500000000000004</v>
      </c>
      <c r="P236" s="144">
        <f>O236*H236</f>
        <v>11.744535000000001</v>
      </c>
      <c r="Q236" s="144">
        <v>1.593E-2</v>
      </c>
      <c r="R236" s="144">
        <f>Q236*H236</f>
        <v>0.23533388999999999</v>
      </c>
      <c r="S236" s="144">
        <v>0</v>
      </c>
      <c r="T236" s="144">
        <f>S236*H236</f>
        <v>0</v>
      </c>
      <c r="U236" s="145" t="s">
        <v>1</v>
      </c>
      <c r="AR236" s="146" t="s">
        <v>90</v>
      </c>
      <c r="AT236" s="146" t="s">
        <v>170</v>
      </c>
      <c r="AU236" s="146" t="s">
        <v>81</v>
      </c>
      <c r="AY236" s="16" t="s">
        <v>167</v>
      </c>
      <c r="BE236" s="147">
        <f>IF(N236="základná",J236,0)</f>
        <v>0</v>
      </c>
      <c r="BF236" s="147">
        <f>IF(N236="znížená",J236,0)</f>
        <v>0</v>
      </c>
      <c r="BG236" s="147">
        <f>IF(N236="zákl. prenesená",J236,0)</f>
        <v>0</v>
      </c>
      <c r="BH236" s="147">
        <f>IF(N236="zníž. prenesená",J236,0)</f>
        <v>0</v>
      </c>
      <c r="BI236" s="147">
        <f>IF(N236="nulová",J236,0)</f>
        <v>0</v>
      </c>
      <c r="BJ236" s="16" t="s">
        <v>81</v>
      </c>
      <c r="BK236" s="147">
        <f>ROUND(I236*H236,2)</f>
        <v>0</v>
      </c>
      <c r="BL236" s="16" t="s">
        <v>90</v>
      </c>
      <c r="BM236" s="146" t="s">
        <v>290</v>
      </c>
    </row>
    <row r="237" spans="2:65" s="12" customFormat="1">
      <c r="B237" s="148"/>
      <c r="D237" s="149" t="s">
        <v>176</v>
      </c>
      <c r="E237" s="150" t="s">
        <v>1</v>
      </c>
      <c r="F237" s="151" t="s">
        <v>213</v>
      </c>
      <c r="H237" s="150" t="s">
        <v>1</v>
      </c>
      <c r="L237" s="148"/>
      <c r="M237" s="152"/>
      <c r="N237" s="153"/>
      <c r="O237" s="153"/>
      <c r="P237" s="153"/>
      <c r="Q237" s="153"/>
      <c r="R237" s="153"/>
      <c r="S237" s="153"/>
      <c r="T237" s="153"/>
      <c r="U237" s="154"/>
      <c r="AT237" s="150" t="s">
        <v>176</v>
      </c>
      <c r="AU237" s="150" t="s">
        <v>81</v>
      </c>
      <c r="AV237" s="12" t="s">
        <v>76</v>
      </c>
      <c r="AW237" s="12" t="s">
        <v>26</v>
      </c>
      <c r="AX237" s="12" t="s">
        <v>69</v>
      </c>
      <c r="AY237" s="150" t="s">
        <v>167</v>
      </c>
    </row>
    <row r="238" spans="2:65" s="13" customFormat="1">
      <c r="B238" s="155"/>
      <c r="D238" s="149" t="s">
        <v>176</v>
      </c>
      <c r="E238" s="156" t="s">
        <v>1</v>
      </c>
      <c r="F238" s="157" t="s">
        <v>291</v>
      </c>
      <c r="H238" s="158">
        <v>11.29</v>
      </c>
      <c r="L238" s="155"/>
      <c r="M238" s="159"/>
      <c r="N238" s="160"/>
      <c r="O238" s="160"/>
      <c r="P238" s="160"/>
      <c r="Q238" s="160"/>
      <c r="R238" s="160"/>
      <c r="S238" s="160"/>
      <c r="T238" s="160"/>
      <c r="U238" s="161"/>
      <c r="AT238" s="156" t="s">
        <v>176</v>
      </c>
      <c r="AU238" s="156" t="s">
        <v>81</v>
      </c>
      <c r="AV238" s="13" t="s">
        <v>81</v>
      </c>
      <c r="AW238" s="13" t="s">
        <v>26</v>
      </c>
      <c r="AX238" s="13" t="s">
        <v>69</v>
      </c>
      <c r="AY238" s="156" t="s">
        <v>167</v>
      </c>
    </row>
    <row r="239" spans="2:65" s="13" customFormat="1">
      <c r="B239" s="155"/>
      <c r="D239" s="149" t="s">
        <v>176</v>
      </c>
      <c r="E239" s="156" t="s">
        <v>1</v>
      </c>
      <c r="F239" s="157" t="s">
        <v>292</v>
      </c>
      <c r="H239" s="158">
        <v>3.4830000000000001</v>
      </c>
      <c r="L239" s="155"/>
      <c r="M239" s="159"/>
      <c r="N239" s="160"/>
      <c r="O239" s="160"/>
      <c r="P239" s="160"/>
      <c r="Q239" s="160"/>
      <c r="R239" s="160"/>
      <c r="S239" s="160"/>
      <c r="T239" s="160"/>
      <c r="U239" s="161"/>
      <c r="AT239" s="156" t="s">
        <v>176</v>
      </c>
      <c r="AU239" s="156" t="s">
        <v>81</v>
      </c>
      <c r="AV239" s="13" t="s">
        <v>81</v>
      </c>
      <c r="AW239" s="13" t="s">
        <v>26</v>
      </c>
      <c r="AX239" s="13" t="s">
        <v>69</v>
      </c>
      <c r="AY239" s="156" t="s">
        <v>167</v>
      </c>
    </row>
    <row r="240" spans="2:65" s="14" customFormat="1">
      <c r="B240" s="162"/>
      <c r="D240" s="149" t="s">
        <v>176</v>
      </c>
      <c r="E240" s="163" t="s">
        <v>1</v>
      </c>
      <c r="F240" s="164" t="s">
        <v>182</v>
      </c>
      <c r="H240" s="165">
        <v>14.773</v>
      </c>
      <c r="L240" s="162"/>
      <c r="M240" s="166"/>
      <c r="N240" s="167"/>
      <c r="O240" s="167"/>
      <c r="P240" s="167"/>
      <c r="Q240" s="167"/>
      <c r="R240" s="167"/>
      <c r="S240" s="167"/>
      <c r="T240" s="167"/>
      <c r="U240" s="168"/>
      <c r="AT240" s="163" t="s">
        <v>176</v>
      </c>
      <c r="AU240" s="163" t="s">
        <v>81</v>
      </c>
      <c r="AV240" s="14" t="s">
        <v>90</v>
      </c>
      <c r="AW240" s="14" t="s">
        <v>26</v>
      </c>
      <c r="AX240" s="14" t="s">
        <v>76</v>
      </c>
      <c r="AY240" s="163" t="s">
        <v>167</v>
      </c>
    </row>
    <row r="241" spans="2:65" s="1" customFormat="1" ht="36" customHeight="1">
      <c r="B241" s="135"/>
      <c r="C241" s="136" t="s">
        <v>293</v>
      </c>
      <c r="D241" s="136" t="s">
        <v>170</v>
      </c>
      <c r="E241" s="137" t="s">
        <v>294</v>
      </c>
      <c r="F241" s="138" t="s">
        <v>2325</v>
      </c>
      <c r="G241" s="139" t="s">
        <v>173</v>
      </c>
      <c r="H241" s="140">
        <v>26.661999999999999</v>
      </c>
      <c r="I241" s="141"/>
      <c r="J241" s="141"/>
      <c r="K241" s="138" t="s">
        <v>1</v>
      </c>
      <c r="L241" s="28"/>
      <c r="M241" s="142" t="s">
        <v>1</v>
      </c>
      <c r="N241" s="143" t="s">
        <v>35</v>
      </c>
      <c r="O241" s="144">
        <v>0.874</v>
      </c>
      <c r="P241" s="144">
        <f>O241*H241</f>
        <v>23.302588</v>
      </c>
      <c r="Q241" s="144">
        <v>1.6729999999999998E-2</v>
      </c>
      <c r="R241" s="144">
        <f>Q241*H241</f>
        <v>0.44605525999999995</v>
      </c>
      <c r="S241" s="144">
        <v>0</v>
      </c>
      <c r="T241" s="144">
        <f>S241*H241</f>
        <v>0</v>
      </c>
      <c r="U241" s="145" t="s">
        <v>1</v>
      </c>
      <c r="AR241" s="146" t="s">
        <v>90</v>
      </c>
      <c r="AT241" s="146" t="s">
        <v>170</v>
      </c>
      <c r="AU241" s="146" t="s">
        <v>81</v>
      </c>
      <c r="AY241" s="16" t="s">
        <v>167</v>
      </c>
      <c r="BE241" s="147">
        <f>IF(N241="základná",J241,0)</f>
        <v>0</v>
      </c>
      <c r="BF241" s="147">
        <f>IF(N241="znížená",J241,0)</f>
        <v>0</v>
      </c>
      <c r="BG241" s="147">
        <f>IF(N241="zákl. prenesená",J241,0)</f>
        <v>0</v>
      </c>
      <c r="BH241" s="147">
        <f>IF(N241="zníž. prenesená",J241,0)</f>
        <v>0</v>
      </c>
      <c r="BI241" s="147">
        <f>IF(N241="nulová",J241,0)</f>
        <v>0</v>
      </c>
      <c r="BJ241" s="16" t="s">
        <v>81</v>
      </c>
      <c r="BK241" s="147">
        <f>ROUND(I241*H241,2)</f>
        <v>0</v>
      </c>
      <c r="BL241" s="16" t="s">
        <v>90</v>
      </c>
      <c r="BM241" s="146" t="s">
        <v>295</v>
      </c>
    </row>
    <row r="242" spans="2:65" s="12" customFormat="1">
      <c r="B242" s="148"/>
      <c r="D242" s="149" t="s">
        <v>176</v>
      </c>
      <c r="E242" s="150" t="s">
        <v>1</v>
      </c>
      <c r="F242" s="151" t="s">
        <v>253</v>
      </c>
      <c r="H242" s="150" t="s">
        <v>1</v>
      </c>
      <c r="L242" s="148"/>
      <c r="M242" s="152"/>
      <c r="N242" s="153"/>
      <c r="O242" s="153"/>
      <c r="P242" s="153"/>
      <c r="Q242" s="153"/>
      <c r="R242" s="153"/>
      <c r="S242" s="153"/>
      <c r="T242" s="153"/>
      <c r="U242" s="154"/>
      <c r="AT242" s="150" t="s">
        <v>176</v>
      </c>
      <c r="AU242" s="150" t="s">
        <v>81</v>
      </c>
      <c r="AV242" s="12" t="s">
        <v>76</v>
      </c>
      <c r="AW242" s="12" t="s">
        <v>26</v>
      </c>
      <c r="AX242" s="12" t="s">
        <v>69</v>
      </c>
      <c r="AY242" s="150" t="s">
        <v>167</v>
      </c>
    </row>
    <row r="243" spans="2:65" s="13" customFormat="1">
      <c r="B243" s="155"/>
      <c r="D243" s="149" t="s">
        <v>176</v>
      </c>
      <c r="E243" s="156" t="s">
        <v>1</v>
      </c>
      <c r="F243" s="157" t="s">
        <v>296</v>
      </c>
      <c r="H243" s="158">
        <v>16.762</v>
      </c>
      <c r="L243" s="155"/>
      <c r="M243" s="159"/>
      <c r="N243" s="160"/>
      <c r="O243" s="160"/>
      <c r="P243" s="160"/>
      <c r="Q243" s="160"/>
      <c r="R243" s="160"/>
      <c r="S243" s="160"/>
      <c r="T243" s="160"/>
      <c r="U243" s="161"/>
      <c r="AT243" s="156" t="s">
        <v>176</v>
      </c>
      <c r="AU243" s="156" t="s">
        <v>81</v>
      </c>
      <c r="AV243" s="13" t="s">
        <v>81</v>
      </c>
      <c r="AW243" s="13" t="s">
        <v>26</v>
      </c>
      <c r="AX243" s="13" t="s">
        <v>69</v>
      </c>
      <c r="AY243" s="156" t="s">
        <v>167</v>
      </c>
    </row>
    <row r="244" spans="2:65" s="12" customFormat="1">
      <c r="B244" s="148"/>
      <c r="D244" s="149" t="s">
        <v>176</v>
      </c>
      <c r="E244" s="150" t="s">
        <v>1</v>
      </c>
      <c r="F244" s="151" t="s">
        <v>249</v>
      </c>
      <c r="H244" s="150" t="s">
        <v>1</v>
      </c>
      <c r="L244" s="148"/>
      <c r="M244" s="152"/>
      <c r="N244" s="153"/>
      <c r="O244" s="153"/>
      <c r="P244" s="153"/>
      <c r="Q244" s="153"/>
      <c r="R244" s="153"/>
      <c r="S244" s="153"/>
      <c r="T244" s="153"/>
      <c r="U244" s="154"/>
      <c r="AT244" s="150" t="s">
        <v>176</v>
      </c>
      <c r="AU244" s="150" t="s">
        <v>81</v>
      </c>
      <c r="AV244" s="12" t="s">
        <v>76</v>
      </c>
      <c r="AW244" s="12" t="s">
        <v>26</v>
      </c>
      <c r="AX244" s="12" t="s">
        <v>69</v>
      </c>
      <c r="AY244" s="150" t="s">
        <v>167</v>
      </c>
    </row>
    <row r="245" spans="2:65" s="13" customFormat="1">
      <c r="B245" s="155"/>
      <c r="D245" s="149" t="s">
        <v>176</v>
      </c>
      <c r="E245" s="156" t="s">
        <v>1</v>
      </c>
      <c r="F245" s="157" t="s">
        <v>297</v>
      </c>
      <c r="H245" s="158">
        <v>9.9</v>
      </c>
      <c r="L245" s="155"/>
      <c r="M245" s="159"/>
      <c r="N245" s="160"/>
      <c r="O245" s="160"/>
      <c r="P245" s="160"/>
      <c r="Q245" s="160"/>
      <c r="R245" s="160"/>
      <c r="S245" s="160"/>
      <c r="T245" s="160"/>
      <c r="U245" s="161"/>
      <c r="AT245" s="156" t="s">
        <v>176</v>
      </c>
      <c r="AU245" s="156" t="s">
        <v>81</v>
      </c>
      <c r="AV245" s="13" t="s">
        <v>81</v>
      </c>
      <c r="AW245" s="13" t="s">
        <v>26</v>
      </c>
      <c r="AX245" s="13" t="s">
        <v>69</v>
      </c>
      <c r="AY245" s="156" t="s">
        <v>167</v>
      </c>
    </row>
    <row r="246" spans="2:65" s="14" customFormat="1">
      <c r="B246" s="162"/>
      <c r="D246" s="149" t="s">
        <v>176</v>
      </c>
      <c r="E246" s="163" t="s">
        <v>1</v>
      </c>
      <c r="F246" s="164" t="s">
        <v>182</v>
      </c>
      <c r="H246" s="165">
        <v>26.661999999999999</v>
      </c>
      <c r="L246" s="162"/>
      <c r="M246" s="166"/>
      <c r="N246" s="167"/>
      <c r="O246" s="167"/>
      <c r="P246" s="167"/>
      <c r="Q246" s="167"/>
      <c r="R246" s="167"/>
      <c r="S246" s="167"/>
      <c r="T246" s="167"/>
      <c r="U246" s="168"/>
      <c r="AT246" s="163" t="s">
        <v>176</v>
      </c>
      <c r="AU246" s="163" t="s">
        <v>81</v>
      </c>
      <c r="AV246" s="14" t="s">
        <v>90</v>
      </c>
      <c r="AW246" s="14" t="s">
        <v>26</v>
      </c>
      <c r="AX246" s="14" t="s">
        <v>76</v>
      </c>
      <c r="AY246" s="163" t="s">
        <v>167</v>
      </c>
    </row>
    <row r="247" spans="2:65" s="11" customFormat="1" ht="22.9" customHeight="1">
      <c r="B247" s="123"/>
      <c r="D247" s="124" t="s">
        <v>68</v>
      </c>
      <c r="E247" s="133" t="s">
        <v>240</v>
      </c>
      <c r="F247" s="133" t="s">
        <v>298</v>
      </c>
      <c r="J247" s="134"/>
      <c r="L247" s="123"/>
      <c r="M247" s="127"/>
      <c r="N247" s="128"/>
      <c r="O247" s="128"/>
      <c r="P247" s="129">
        <f>SUM(P248:P281)</f>
        <v>752.5061581299999</v>
      </c>
      <c r="Q247" s="128"/>
      <c r="R247" s="129">
        <f>SUM(R248:R281)</f>
        <v>69.702012849999988</v>
      </c>
      <c r="S247" s="128"/>
      <c r="T247" s="129">
        <f>SUM(T248:T281)</f>
        <v>46.684741000000002</v>
      </c>
      <c r="U247" s="130"/>
      <c r="AR247" s="124" t="s">
        <v>76</v>
      </c>
      <c r="AT247" s="131" t="s">
        <v>68</v>
      </c>
      <c r="AU247" s="131" t="s">
        <v>76</v>
      </c>
      <c r="AY247" s="124" t="s">
        <v>167</v>
      </c>
      <c r="BK247" s="132">
        <f>SUM(BK248:BK281)</f>
        <v>0</v>
      </c>
    </row>
    <row r="248" spans="2:65" s="1" customFormat="1" ht="16.5" customHeight="1">
      <c r="B248" s="135"/>
      <c r="C248" s="136" t="s">
        <v>7</v>
      </c>
      <c r="D248" s="136" t="s">
        <v>170</v>
      </c>
      <c r="E248" s="137" t="s">
        <v>299</v>
      </c>
      <c r="F248" s="138" t="s">
        <v>300</v>
      </c>
      <c r="G248" s="139" t="s">
        <v>173</v>
      </c>
      <c r="H248" s="140">
        <v>544.10400000000004</v>
      </c>
      <c r="I248" s="141"/>
      <c r="J248" s="141"/>
      <c r="K248" s="138" t="s">
        <v>174</v>
      </c>
      <c r="L248" s="28"/>
      <c r="M248" s="142" t="s">
        <v>1</v>
      </c>
      <c r="N248" s="143" t="s">
        <v>35</v>
      </c>
      <c r="O248" s="144">
        <v>8.6999999999999994E-2</v>
      </c>
      <c r="P248" s="144">
        <f>O248*H248</f>
        <v>47.337048000000003</v>
      </c>
      <c r="Q248" s="144">
        <v>0</v>
      </c>
      <c r="R248" s="144">
        <f>Q248*H248</f>
        <v>0</v>
      </c>
      <c r="S248" s="144">
        <v>0</v>
      </c>
      <c r="T248" s="144">
        <f>S248*H248</f>
        <v>0</v>
      </c>
      <c r="U248" s="145" t="s">
        <v>1</v>
      </c>
      <c r="AR248" s="146" t="s">
        <v>90</v>
      </c>
      <c r="AT248" s="146" t="s">
        <v>170</v>
      </c>
      <c r="AU248" s="146" t="s">
        <v>81</v>
      </c>
      <c r="AY248" s="16" t="s">
        <v>167</v>
      </c>
      <c r="BE248" s="147">
        <f>IF(N248="základná",J248,0)</f>
        <v>0</v>
      </c>
      <c r="BF248" s="147">
        <f>IF(N248="znížená",J248,0)</f>
        <v>0</v>
      </c>
      <c r="BG248" s="147">
        <f>IF(N248="zákl. prenesená",J248,0)</f>
        <v>0</v>
      </c>
      <c r="BH248" s="147">
        <f>IF(N248="zníž. prenesená",J248,0)</f>
        <v>0</v>
      </c>
      <c r="BI248" s="147">
        <f>IF(N248="nulová",J248,0)</f>
        <v>0</v>
      </c>
      <c r="BJ248" s="16" t="s">
        <v>81</v>
      </c>
      <c r="BK248" s="147">
        <f>ROUND(I248*H248,2)</f>
        <v>0</v>
      </c>
      <c r="BL248" s="16" t="s">
        <v>90</v>
      </c>
      <c r="BM248" s="146" t="s">
        <v>301</v>
      </c>
    </row>
    <row r="249" spans="2:65" s="13" customFormat="1">
      <c r="B249" s="155"/>
      <c r="D249" s="149" t="s">
        <v>176</v>
      </c>
      <c r="E249" s="156" t="s">
        <v>1</v>
      </c>
      <c r="F249" s="157" t="s">
        <v>302</v>
      </c>
      <c r="H249" s="158">
        <v>544.10400000000004</v>
      </c>
      <c r="L249" s="155"/>
      <c r="M249" s="159"/>
      <c r="N249" s="160"/>
      <c r="O249" s="160"/>
      <c r="P249" s="160"/>
      <c r="Q249" s="160"/>
      <c r="R249" s="160"/>
      <c r="S249" s="160"/>
      <c r="T249" s="160"/>
      <c r="U249" s="161"/>
      <c r="AT249" s="156" t="s">
        <v>176</v>
      </c>
      <c r="AU249" s="156" t="s">
        <v>81</v>
      </c>
      <c r="AV249" s="13" t="s">
        <v>81</v>
      </c>
      <c r="AW249" s="13" t="s">
        <v>26</v>
      </c>
      <c r="AX249" s="13" t="s">
        <v>76</v>
      </c>
      <c r="AY249" s="156" t="s">
        <v>167</v>
      </c>
    </row>
    <row r="250" spans="2:65" s="1" customFormat="1" ht="36" customHeight="1">
      <c r="B250" s="135"/>
      <c r="C250" s="136" t="s">
        <v>303</v>
      </c>
      <c r="D250" s="136" t="s">
        <v>170</v>
      </c>
      <c r="E250" s="137" t="s">
        <v>304</v>
      </c>
      <c r="F250" s="138" t="s">
        <v>305</v>
      </c>
      <c r="G250" s="139" t="s">
        <v>173</v>
      </c>
      <c r="H250" s="140">
        <v>1450.992</v>
      </c>
      <c r="I250" s="141"/>
      <c r="J250" s="141"/>
      <c r="K250" s="138" t="s">
        <v>174</v>
      </c>
      <c r="L250" s="28"/>
      <c r="M250" s="142" t="s">
        <v>1</v>
      </c>
      <c r="N250" s="143" t="s">
        <v>35</v>
      </c>
      <c r="O250" s="144">
        <v>0.14099999999999999</v>
      </c>
      <c r="P250" s="144">
        <f>O250*H250</f>
        <v>204.58987199999999</v>
      </c>
      <c r="Q250" s="144">
        <v>2.3990000000000001E-2</v>
      </c>
      <c r="R250" s="144">
        <f>Q250*H250</f>
        <v>34.809298079999998</v>
      </c>
      <c r="S250" s="144">
        <v>0</v>
      </c>
      <c r="T250" s="144">
        <f>S250*H250</f>
        <v>0</v>
      </c>
      <c r="U250" s="145" t="s">
        <v>1</v>
      </c>
      <c r="AR250" s="146" t="s">
        <v>90</v>
      </c>
      <c r="AT250" s="146" t="s">
        <v>170</v>
      </c>
      <c r="AU250" s="146" t="s">
        <v>81</v>
      </c>
      <c r="AY250" s="16" t="s">
        <v>167</v>
      </c>
      <c r="BE250" s="147">
        <f>IF(N250="základná",J250,0)</f>
        <v>0</v>
      </c>
      <c r="BF250" s="147">
        <f>IF(N250="znížená",J250,0)</f>
        <v>0</v>
      </c>
      <c r="BG250" s="147">
        <f>IF(N250="zákl. prenesená",J250,0)</f>
        <v>0</v>
      </c>
      <c r="BH250" s="147">
        <f>IF(N250="zníž. prenesená",J250,0)</f>
        <v>0</v>
      </c>
      <c r="BI250" s="147">
        <f>IF(N250="nulová",J250,0)</f>
        <v>0</v>
      </c>
      <c r="BJ250" s="16" t="s">
        <v>81</v>
      </c>
      <c r="BK250" s="147">
        <f>ROUND(I250*H250,2)</f>
        <v>0</v>
      </c>
      <c r="BL250" s="16" t="s">
        <v>90</v>
      </c>
      <c r="BM250" s="146" t="s">
        <v>306</v>
      </c>
    </row>
    <row r="251" spans="2:65" s="13" customFormat="1">
      <c r="B251" s="155"/>
      <c r="D251" s="149" t="s">
        <v>176</v>
      </c>
      <c r="E251" s="156" t="s">
        <v>1</v>
      </c>
      <c r="F251" s="157" t="s">
        <v>307</v>
      </c>
      <c r="H251" s="158">
        <v>1450.992</v>
      </c>
      <c r="L251" s="155"/>
      <c r="M251" s="159"/>
      <c r="N251" s="160"/>
      <c r="O251" s="160"/>
      <c r="P251" s="160"/>
      <c r="Q251" s="160"/>
      <c r="R251" s="160"/>
      <c r="S251" s="160"/>
      <c r="T251" s="160"/>
      <c r="U251" s="161"/>
      <c r="AT251" s="156" t="s">
        <v>176</v>
      </c>
      <c r="AU251" s="156" t="s">
        <v>81</v>
      </c>
      <c r="AV251" s="13" t="s">
        <v>81</v>
      </c>
      <c r="AW251" s="13" t="s">
        <v>26</v>
      </c>
      <c r="AX251" s="13" t="s">
        <v>76</v>
      </c>
      <c r="AY251" s="156" t="s">
        <v>167</v>
      </c>
    </row>
    <row r="252" spans="2:65" s="1" customFormat="1" ht="36" customHeight="1">
      <c r="B252" s="135"/>
      <c r="C252" s="187" t="s">
        <v>308</v>
      </c>
      <c r="D252" s="187" t="s">
        <v>170</v>
      </c>
      <c r="E252" s="188" t="s">
        <v>309</v>
      </c>
      <c r="F252" s="189" t="s">
        <v>310</v>
      </c>
      <c r="G252" s="190" t="s">
        <v>173</v>
      </c>
      <c r="H252" s="191">
        <v>4352.9759999999997</v>
      </c>
      <c r="I252" s="192"/>
      <c r="J252" s="192"/>
      <c r="K252" s="138" t="s">
        <v>174</v>
      </c>
      <c r="L252" s="28"/>
      <c r="M252" s="142" t="s">
        <v>1</v>
      </c>
      <c r="N252" s="143" t="s">
        <v>35</v>
      </c>
      <c r="O252" s="144">
        <v>8.0000000000000002E-3</v>
      </c>
      <c r="P252" s="144">
        <f>O252*H252</f>
        <v>34.823808</v>
      </c>
      <c r="Q252" s="144">
        <v>0</v>
      </c>
      <c r="R252" s="144">
        <f>Q252*H252</f>
        <v>0</v>
      </c>
      <c r="S252" s="144">
        <v>0</v>
      </c>
      <c r="T252" s="144">
        <f>S252*H252</f>
        <v>0</v>
      </c>
      <c r="U252" s="145" t="s">
        <v>1</v>
      </c>
      <c r="AR252" s="146" t="s">
        <v>90</v>
      </c>
      <c r="AT252" s="146" t="s">
        <v>170</v>
      </c>
      <c r="AU252" s="146" t="s">
        <v>81</v>
      </c>
      <c r="AY252" s="16" t="s">
        <v>167</v>
      </c>
      <c r="BE252" s="147">
        <f>IF(N252="základná",J252,0)</f>
        <v>0</v>
      </c>
      <c r="BF252" s="147">
        <f>IF(N252="znížená",J252,0)</f>
        <v>0</v>
      </c>
      <c r="BG252" s="147">
        <f>IF(N252="zákl. prenesená",J252,0)</f>
        <v>0</v>
      </c>
      <c r="BH252" s="147">
        <f>IF(N252="zníž. prenesená",J252,0)</f>
        <v>0</v>
      </c>
      <c r="BI252" s="147">
        <f>IF(N252="nulová",J252,0)</f>
        <v>0</v>
      </c>
      <c r="BJ252" s="16" t="s">
        <v>81</v>
      </c>
      <c r="BK252" s="147">
        <f>ROUND(I252*H252,2)</f>
        <v>0</v>
      </c>
      <c r="BL252" s="16" t="s">
        <v>90</v>
      </c>
      <c r="BM252" s="146" t="s">
        <v>311</v>
      </c>
    </row>
    <row r="253" spans="2:65" s="13" customFormat="1">
      <c r="B253" s="155"/>
      <c r="D253" s="149" t="s">
        <v>176</v>
      </c>
      <c r="E253" s="156" t="s">
        <v>1</v>
      </c>
      <c r="F253" s="157" t="s">
        <v>312</v>
      </c>
      <c r="H253" s="158">
        <v>1450.992</v>
      </c>
      <c r="L253" s="155"/>
      <c r="M253" s="159"/>
      <c r="N253" s="160"/>
      <c r="O253" s="160"/>
      <c r="P253" s="160"/>
      <c r="Q253" s="160"/>
      <c r="R253" s="160"/>
      <c r="S253" s="160"/>
      <c r="T253" s="160"/>
      <c r="U253" s="161"/>
      <c r="AT253" s="156" t="s">
        <v>176</v>
      </c>
      <c r="AU253" s="156" t="s">
        <v>81</v>
      </c>
      <c r="AV253" s="13" t="s">
        <v>81</v>
      </c>
      <c r="AW253" s="13" t="s">
        <v>26</v>
      </c>
      <c r="AX253" s="13" t="s">
        <v>76</v>
      </c>
      <c r="AY253" s="156" t="s">
        <v>167</v>
      </c>
    </row>
    <row r="254" spans="2:65" s="1" customFormat="1" ht="36" customHeight="1">
      <c r="B254" s="135"/>
      <c r="C254" s="136" t="s">
        <v>313</v>
      </c>
      <c r="D254" s="136" t="s">
        <v>170</v>
      </c>
      <c r="E254" s="137" t="s">
        <v>314</v>
      </c>
      <c r="F254" s="138" t="s">
        <v>315</v>
      </c>
      <c r="G254" s="139" t="s">
        <v>173</v>
      </c>
      <c r="H254" s="140">
        <v>1450.992</v>
      </c>
      <c r="I254" s="141"/>
      <c r="J254" s="141"/>
      <c r="K254" s="138" t="s">
        <v>174</v>
      </c>
      <c r="L254" s="28"/>
      <c r="M254" s="142" t="s">
        <v>1</v>
      </c>
      <c r="N254" s="143" t="s">
        <v>35</v>
      </c>
      <c r="O254" s="144">
        <v>9.6000000000000002E-2</v>
      </c>
      <c r="P254" s="144">
        <f>O254*H254</f>
        <v>139.295232</v>
      </c>
      <c r="Q254" s="144">
        <v>2.3990000000000001E-2</v>
      </c>
      <c r="R254" s="144">
        <f>Q254*H254</f>
        <v>34.809298079999998</v>
      </c>
      <c r="S254" s="144">
        <v>0</v>
      </c>
      <c r="T254" s="144">
        <f>S254*H254</f>
        <v>0</v>
      </c>
      <c r="U254" s="145" t="s">
        <v>1</v>
      </c>
      <c r="AR254" s="146" t="s">
        <v>90</v>
      </c>
      <c r="AT254" s="146" t="s">
        <v>170</v>
      </c>
      <c r="AU254" s="146" t="s">
        <v>81</v>
      </c>
      <c r="AY254" s="16" t="s">
        <v>167</v>
      </c>
      <c r="BE254" s="147">
        <f>IF(N254="základná",J254,0)</f>
        <v>0</v>
      </c>
      <c r="BF254" s="147">
        <f>IF(N254="znížená",J254,0)</f>
        <v>0</v>
      </c>
      <c r="BG254" s="147">
        <f>IF(N254="zákl. prenesená",J254,0)</f>
        <v>0</v>
      </c>
      <c r="BH254" s="147">
        <f>IF(N254="zníž. prenesená",J254,0)</f>
        <v>0</v>
      </c>
      <c r="BI254" s="147">
        <f>IF(N254="nulová",J254,0)</f>
        <v>0</v>
      </c>
      <c r="BJ254" s="16" t="s">
        <v>81</v>
      </c>
      <c r="BK254" s="147">
        <f>ROUND(I254*H254,2)</f>
        <v>0</v>
      </c>
      <c r="BL254" s="16" t="s">
        <v>90</v>
      </c>
      <c r="BM254" s="146" t="s">
        <v>316</v>
      </c>
    </row>
    <row r="255" spans="2:65" s="1" customFormat="1" ht="24" customHeight="1">
      <c r="B255" s="135"/>
      <c r="C255" s="136" t="s">
        <v>317</v>
      </c>
      <c r="D255" s="136" t="s">
        <v>170</v>
      </c>
      <c r="E255" s="137" t="s">
        <v>318</v>
      </c>
      <c r="F255" s="138" t="s">
        <v>319</v>
      </c>
      <c r="G255" s="139" t="s">
        <v>173</v>
      </c>
      <c r="H255" s="140">
        <v>41.273000000000003</v>
      </c>
      <c r="I255" s="141"/>
      <c r="J255" s="141"/>
      <c r="K255" s="138" t="s">
        <v>174</v>
      </c>
      <c r="L255" s="28"/>
      <c r="M255" s="142" t="s">
        <v>1</v>
      </c>
      <c r="N255" s="143" t="s">
        <v>35</v>
      </c>
      <c r="O255" s="144">
        <v>9.9210000000000007E-2</v>
      </c>
      <c r="P255" s="144">
        <f>O255*H255</f>
        <v>4.0946943300000003</v>
      </c>
      <c r="Q255" s="144">
        <v>1.5299999999999999E-3</v>
      </c>
      <c r="R255" s="144">
        <f>Q255*H255</f>
        <v>6.3147690000000006E-2</v>
      </c>
      <c r="S255" s="144">
        <v>0</v>
      </c>
      <c r="T255" s="144">
        <f>S255*H255</f>
        <v>0</v>
      </c>
      <c r="U255" s="145" t="s">
        <v>1</v>
      </c>
      <c r="AR255" s="146" t="s">
        <v>90</v>
      </c>
      <c r="AT255" s="146" t="s">
        <v>170</v>
      </c>
      <c r="AU255" s="146" t="s">
        <v>81</v>
      </c>
      <c r="AY255" s="16" t="s">
        <v>167</v>
      </c>
      <c r="BE255" s="147">
        <f>IF(N255="základná",J255,0)</f>
        <v>0</v>
      </c>
      <c r="BF255" s="147">
        <f>IF(N255="znížená",J255,0)</f>
        <v>0</v>
      </c>
      <c r="BG255" s="147">
        <f>IF(N255="zákl. prenesená",J255,0)</f>
        <v>0</v>
      </c>
      <c r="BH255" s="147">
        <f>IF(N255="zníž. prenesená",J255,0)</f>
        <v>0</v>
      </c>
      <c r="BI255" s="147">
        <f>IF(N255="nulová",J255,0)</f>
        <v>0</v>
      </c>
      <c r="BJ255" s="16" t="s">
        <v>81</v>
      </c>
      <c r="BK255" s="147">
        <f>ROUND(I255*H255,2)</f>
        <v>0</v>
      </c>
      <c r="BL255" s="16" t="s">
        <v>90</v>
      </c>
      <c r="BM255" s="146" t="s">
        <v>320</v>
      </c>
    </row>
    <row r="256" spans="2:65" s="13" customFormat="1">
      <c r="B256" s="155"/>
      <c r="D256" s="149" t="s">
        <v>176</v>
      </c>
      <c r="E256" s="156" t="s">
        <v>1</v>
      </c>
      <c r="F256" s="157" t="s">
        <v>321</v>
      </c>
      <c r="H256" s="158">
        <v>41.273000000000003</v>
      </c>
      <c r="L256" s="155"/>
      <c r="M256" s="159"/>
      <c r="N256" s="160"/>
      <c r="O256" s="160"/>
      <c r="P256" s="160"/>
      <c r="Q256" s="160"/>
      <c r="R256" s="160"/>
      <c r="S256" s="160"/>
      <c r="T256" s="160"/>
      <c r="U256" s="161"/>
      <c r="AT256" s="156" t="s">
        <v>176</v>
      </c>
      <c r="AU256" s="156" t="s">
        <v>81</v>
      </c>
      <c r="AV256" s="13" t="s">
        <v>81</v>
      </c>
      <c r="AW256" s="13" t="s">
        <v>26</v>
      </c>
      <c r="AX256" s="13" t="s">
        <v>76</v>
      </c>
      <c r="AY256" s="156" t="s">
        <v>167</v>
      </c>
    </row>
    <row r="257" spans="2:65" s="1" customFormat="1" ht="16.5" customHeight="1">
      <c r="B257" s="135"/>
      <c r="C257" s="136" t="s">
        <v>322</v>
      </c>
      <c r="D257" s="136" t="s">
        <v>170</v>
      </c>
      <c r="E257" s="137" t="s">
        <v>323</v>
      </c>
      <c r="F257" s="138" t="s">
        <v>324</v>
      </c>
      <c r="G257" s="139" t="s">
        <v>173</v>
      </c>
      <c r="H257" s="140">
        <v>147.06</v>
      </c>
      <c r="I257" s="141"/>
      <c r="J257" s="141"/>
      <c r="K257" s="138" t="s">
        <v>174</v>
      </c>
      <c r="L257" s="28"/>
      <c r="M257" s="142" t="s">
        <v>1</v>
      </c>
      <c r="N257" s="143" t="s">
        <v>35</v>
      </c>
      <c r="O257" s="144">
        <v>0.32401000000000002</v>
      </c>
      <c r="P257" s="144">
        <f>O257*H257</f>
        <v>47.648910600000001</v>
      </c>
      <c r="Q257" s="144">
        <v>5.0000000000000002E-5</v>
      </c>
      <c r="R257" s="144">
        <f>Q257*H257</f>
        <v>7.3530000000000002E-3</v>
      </c>
      <c r="S257" s="144">
        <v>0</v>
      </c>
      <c r="T257" s="144">
        <f>S257*H257</f>
        <v>0</v>
      </c>
      <c r="U257" s="145" t="s">
        <v>1</v>
      </c>
      <c r="AR257" s="146" t="s">
        <v>90</v>
      </c>
      <c r="AT257" s="146" t="s">
        <v>170</v>
      </c>
      <c r="AU257" s="146" t="s">
        <v>81</v>
      </c>
      <c r="AY257" s="16" t="s">
        <v>167</v>
      </c>
      <c r="BE257" s="147">
        <f>IF(N257="základná",J257,0)</f>
        <v>0</v>
      </c>
      <c r="BF257" s="147">
        <f>IF(N257="znížená",J257,0)</f>
        <v>0</v>
      </c>
      <c r="BG257" s="147">
        <f>IF(N257="zákl. prenesená",J257,0)</f>
        <v>0</v>
      </c>
      <c r="BH257" s="147">
        <f>IF(N257="zníž. prenesená",J257,0)</f>
        <v>0</v>
      </c>
      <c r="BI257" s="147">
        <f>IF(N257="nulová",J257,0)</f>
        <v>0</v>
      </c>
      <c r="BJ257" s="16" t="s">
        <v>81</v>
      </c>
      <c r="BK257" s="147">
        <f>ROUND(I257*H257,2)</f>
        <v>0</v>
      </c>
      <c r="BL257" s="16" t="s">
        <v>90</v>
      </c>
      <c r="BM257" s="146" t="s">
        <v>325</v>
      </c>
    </row>
    <row r="258" spans="2:65" s="13" customFormat="1">
      <c r="B258" s="155"/>
      <c r="D258" s="149" t="s">
        <v>176</v>
      </c>
      <c r="E258" s="156" t="s">
        <v>1</v>
      </c>
      <c r="F258" s="157" t="s">
        <v>326</v>
      </c>
      <c r="H258" s="158">
        <v>147.06</v>
      </c>
      <c r="L258" s="155"/>
      <c r="M258" s="159"/>
      <c r="N258" s="160"/>
      <c r="O258" s="160"/>
      <c r="P258" s="160"/>
      <c r="Q258" s="160"/>
      <c r="R258" s="160"/>
      <c r="S258" s="160"/>
      <c r="T258" s="160"/>
      <c r="U258" s="161"/>
      <c r="AT258" s="156" t="s">
        <v>176</v>
      </c>
      <c r="AU258" s="156" t="s">
        <v>81</v>
      </c>
      <c r="AV258" s="13" t="s">
        <v>81</v>
      </c>
      <c r="AW258" s="13" t="s">
        <v>26</v>
      </c>
      <c r="AX258" s="13" t="s">
        <v>76</v>
      </c>
      <c r="AY258" s="156" t="s">
        <v>167</v>
      </c>
    </row>
    <row r="259" spans="2:65" s="1" customFormat="1" ht="24" customHeight="1">
      <c r="B259" s="135"/>
      <c r="C259" s="136" t="s">
        <v>327</v>
      </c>
      <c r="D259" s="136" t="s">
        <v>170</v>
      </c>
      <c r="E259" s="137" t="s">
        <v>328</v>
      </c>
      <c r="F259" s="138" t="s">
        <v>329</v>
      </c>
      <c r="G259" s="139" t="s">
        <v>330</v>
      </c>
      <c r="H259" s="140">
        <v>64.58</v>
      </c>
      <c r="I259" s="141"/>
      <c r="J259" s="141"/>
      <c r="K259" s="138" t="s">
        <v>174</v>
      </c>
      <c r="L259" s="28"/>
      <c r="M259" s="142" t="s">
        <v>1</v>
      </c>
      <c r="N259" s="143" t="s">
        <v>35</v>
      </c>
      <c r="O259" s="144">
        <v>9.4060000000000005E-2</v>
      </c>
      <c r="P259" s="144">
        <f>O259*H259</f>
        <v>6.0743948000000003</v>
      </c>
      <c r="Q259" s="144">
        <v>1.2999999999999999E-4</v>
      </c>
      <c r="R259" s="144">
        <f>Q259*H259</f>
        <v>8.395399999999999E-3</v>
      </c>
      <c r="S259" s="144">
        <v>0</v>
      </c>
      <c r="T259" s="144">
        <f>S259*H259</f>
        <v>0</v>
      </c>
      <c r="U259" s="145" t="s">
        <v>1</v>
      </c>
      <c r="AR259" s="146" t="s">
        <v>90</v>
      </c>
      <c r="AT259" s="146" t="s">
        <v>170</v>
      </c>
      <c r="AU259" s="146" t="s">
        <v>81</v>
      </c>
      <c r="AY259" s="16" t="s">
        <v>167</v>
      </c>
      <c r="BE259" s="147">
        <f>IF(N259="základná",J259,0)</f>
        <v>0</v>
      </c>
      <c r="BF259" s="147">
        <f>IF(N259="znížená",J259,0)</f>
        <v>0</v>
      </c>
      <c r="BG259" s="147">
        <f>IF(N259="zákl. prenesená",J259,0)</f>
        <v>0</v>
      </c>
      <c r="BH259" s="147">
        <f>IF(N259="zníž. prenesená",J259,0)</f>
        <v>0</v>
      </c>
      <c r="BI259" s="147">
        <f>IF(N259="nulová",J259,0)</f>
        <v>0</v>
      </c>
      <c r="BJ259" s="16" t="s">
        <v>81</v>
      </c>
      <c r="BK259" s="147">
        <f>ROUND(I259*H259,2)</f>
        <v>0</v>
      </c>
      <c r="BL259" s="16" t="s">
        <v>90</v>
      </c>
      <c r="BM259" s="146" t="s">
        <v>331</v>
      </c>
    </row>
    <row r="260" spans="2:65" s="1" customFormat="1" ht="16.5" customHeight="1">
      <c r="B260" s="135"/>
      <c r="C260" s="136" t="s">
        <v>332</v>
      </c>
      <c r="D260" s="136" t="s">
        <v>170</v>
      </c>
      <c r="E260" s="137" t="s">
        <v>333</v>
      </c>
      <c r="F260" s="138" t="s">
        <v>334</v>
      </c>
      <c r="G260" s="139" t="s">
        <v>330</v>
      </c>
      <c r="H260" s="140">
        <v>64.58</v>
      </c>
      <c r="I260" s="141"/>
      <c r="J260" s="141"/>
      <c r="K260" s="138" t="s">
        <v>174</v>
      </c>
      <c r="L260" s="28"/>
      <c r="M260" s="142" t="s">
        <v>1</v>
      </c>
      <c r="N260" s="143" t="s">
        <v>35</v>
      </c>
      <c r="O260" s="144">
        <v>9.4030000000000002E-2</v>
      </c>
      <c r="P260" s="144">
        <f>O260*H260</f>
        <v>6.0724574000000002</v>
      </c>
      <c r="Q260" s="144">
        <v>6.9999999999999994E-5</v>
      </c>
      <c r="R260" s="144">
        <f>Q260*H260</f>
        <v>4.5205999999999996E-3</v>
      </c>
      <c r="S260" s="144">
        <v>0</v>
      </c>
      <c r="T260" s="144">
        <f>S260*H260</f>
        <v>0</v>
      </c>
      <c r="U260" s="145" t="s">
        <v>1</v>
      </c>
      <c r="AR260" s="146" t="s">
        <v>90</v>
      </c>
      <c r="AT260" s="146" t="s">
        <v>170</v>
      </c>
      <c r="AU260" s="146" t="s">
        <v>81</v>
      </c>
      <c r="AY260" s="16" t="s">
        <v>167</v>
      </c>
      <c r="BE260" s="147">
        <f>IF(N260="základná",J260,0)</f>
        <v>0</v>
      </c>
      <c r="BF260" s="147">
        <f>IF(N260="znížená",J260,0)</f>
        <v>0</v>
      </c>
      <c r="BG260" s="147">
        <f>IF(N260="zákl. prenesená",J260,0)</f>
        <v>0</v>
      </c>
      <c r="BH260" s="147">
        <f>IF(N260="zníž. prenesená",J260,0)</f>
        <v>0</v>
      </c>
      <c r="BI260" s="147">
        <f>IF(N260="nulová",J260,0)</f>
        <v>0</v>
      </c>
      <c r="BJ260" s="16" t="s">
        <v>81</v>
      </c>
      <c r="BK260" s="147">
        <f>ROUND(I260*H260,2)</f>
        <v>0</v>
      </c>
      <c r="BL260" s="16" t="s">
        <v>90</v>
      </c>
      <c r="BM260" s="146" t="s">
        <v>335</v>
      </c>
    </row>
    <row r="261" spans="2:65" s="13" customFormat="1">
      <c r="B261" s="155"/>
      <c r="D261" s="149" t="s">
        <v>176</v>
      </c>
      <c r="E261" s="156" t="s">
        <v>1</v>
      </c>
      <c r="F261" s="157" t="s">
        <v>336</v>
      </c>
      <c r="H261" s="158">
        <v>64.58</v>
      </c>
      <c r="L261" s="155"/>
      <c r="M261" s="159"/>
      <c r="N261" s="160"/>
      <c r="O261" s="160"/>
      <c r="P261" s="160"/>
      <c r="Q261" s="160"/>
      <c r="R261" s="160"/>
      <c r="S261" s="160"/>
      <c r="T261" s="160"/>
      <c r="U261" s="161"/>
      <c r="AT261" s="156" t="s">
        <v>176</v>
      </c>
      <c r="AU261" s="156" t="s">
        <v>81</v>
      </c>
      <c r="AV261" s="13" t="s">
        <v>81</v>
      </c>
      <c r="AW261" s="13" t="s">
        <v>26</v>
      </c>
      <c r="AX261" s="13" t="s">
        <v>76</v>
      </c>
      <c r="AY261" s="156" t="s">
        <v>167</v>
      </c>
    </row>
    <row r="262" spans="2:65" s="1" customFormat="1" ht="24" customHeight="1">
      <c r="B262" s="135"/>
      <c r="C262" s="136" t="s">
        <v>337</v>
      </c>
      <c r="D262" s="136" t="s">
        <v>170</v>
      </c>
      <c r="E262" s="137" t="s">
        <v>338</v>
      </c>
      <c r="F262" s="138" t="s">
        <v>339</v>
      </c>
      <c r="G262" s="139" t="s">
        <v>173</v>
      </c>
      <c r="H262" s="140">
        <v>3.9</v>
      </c>
      <c r="I262" s="141"/>
      <c r="J262" s="141"/>
      <c r="K262" s="138" t="s">
        <v>174</v>
      </c>
      <c r="L262" s="28"/>
      <c r="M262" s="142" t="s">
        <v>1</v>
      </c>
      <c r="N262" s="143" t="s">
        <v>35</v>
      </c>
      <c r="O262" s="144">
        <v>0.30299999999999999</v>
      </c>
      <c r="P262" s="144">
        <f>O262*H262</f>
        <v>1.1817</v>
      </c>
      <c r="Q262" s="144">
        <v>0</v>
      </c>
      <c r="R262" s="144">
        <f>Q262*H262</f>
        <v>0</v>
      </c>
      <c r="S262" s="144">
        <v>5.5E-2</v>
      </c>
      <c r="T262" s="144">
        <f>S262*H262</f>
        <v>0.2145</v>
      </c>
      <c r="U262" s="145" t="s">
        <v>1</v>
      </c>
      <c r="AR262" s="146" t="s">
        <v>90</v>
      </c>
      <c r="AT262" s="146" t="s">
        <v>170</v>
      </c>
      <c r="AU262" s="146" t="s">
        <v>81</v>
      </c>
      <c r="AY262" s="16" t="s">
        <v>167</v>
      </c>
      <c r="BE262" s="147">
        <f>IF(N262="základná",J262,0)</f>
        <v>0</v>
      </c>
      <c r="BF262" s="147">
        <f>IF(N262="znížená",J262,0)</f>
        <v>0</v>
      </c>
      <c r="BG262" s="147">
        <f>IF(N262="zákl. prenesená",J262,0)</f>
        <v>0</v>
      </c>
      <c r="BH262" s="147">
        <f>IF(N262="zníž. prenesená",J262,0)</f>
        <v>0</v>
      </c>
      <c r="BI262" s="147">
        <f>IF(N262="nulová",J262,0)</f>
        <v>0</v>
      </c>
      <c r="BJ262" s="16" t="s">
        <v>81</v>
      </c>
      <c r="BK262" s="147">
        <f>ROUND(I262*H262,2)</f>
        <v>0</v>
      </c>
      <c r="BL262" s="16" t="s">
        <v>90</v>
      </c>
      <c r="BM262" s="146" t="s">
        <v>340</v>
      </c>
    </row>
    <row r="263" spans="2:65" s="13" customFormat="1">
      <c r="B263" s="155"/>
      <c r="D263" s="149" t="s">
        <v>176</v>
      </c>
      <c r="E263" s="156" t="s">
        <v>1</v>
      </c>
      <c r="F263" s="157" t="s">
        <v>341</v>
      </c>
      <c r="H263" s="158">
        <v>3.9</v>
      </c>
      <c r="L263" s="155"/>
      <c r="M263" s="159"/>
      <c r="N263" s="160"/>
      <c r="O263" s="160"/>
      <c r="P263" s="160"/>
      <c r="Q263" s="160"/>
      <c r="R263" s="160"/>
      <c r="S263" s="160"/>
      <c r="T263" s="160"/>
      <c r="U263" s="161"/>
      <c r="AT263" s="156" t="s">
        <v>176</v>
      </c>
      <c r="AU263" s="156" t="s">
        <v>81</v>
      </c>
      <c r="AV263" s="13" t="s">
        <v>81</v>
      </c>
      <c r="AW263" s="13" t="s">
        <v>26</v>
      </c>
      <c r="AX263" s="13" t="s">
        <v>76</v>
      </c>
      <c r="AY263" s="156" t="s">
        <v>167</v>
      </c>
    </row>
    <row r="264" spans="2:65" s="1" customFormat="1" ht="24" customHeight="1">
      <c r="B264" s="135"/>
      <c r="C264" s="136" t="s">
        <v>342</v>
      </c>
      <c r="D264" s="136" t="s">
        <v>170</v>
      </c>
      <c r="E264" s="137" t="s">
        <v>343</v>
      </c>
      <c r="F264" s="138" t="s">
        <v>344</v>
      </c>
      <c r="G264" s="139" t="s">
        <v>173</v>
      </c>
      <c r="H264" s="140">
        <v>544.10400000000004</v>
      </c>
      <c r="I264" s="141"/>
      <c r="J264" s="141"/>
      <c r="K264" s="138" t="s">
        <v>174</v>
      </c>
      <c r="L264" s="28"/>
      <c r="M264" s="142" t="s">
        <v>1</v>
      </c>
      <c r="N264" s="143" t="s">
        <v>35</v>
      </c>
      <c r="O264" s="144">
        <v>0.14599999999999999</v>
      </c>
      <c r="P264" s="144">
        <f>O264*H264</f>
        <v>79.439183999999997</v>
      </c>
      <c r="Q264" s="144">
        <v>0</v>
      </c>
      <c r="R264" s="144">
        <f>Q264*H264</f>
        <v>0</v>
      </c>
      <c r="S264" s="144">
        <v>3.6999999999999998E-2</v>
      </c>
      <c r="T264" s="144">
        <f>S264*H264</f>
        <v>20.131848000000002</v>
      </c>
      <c r="U264" s="145" t="s">
        <v>1</v>
      </c>
      <c r="AR264" s="146" t="s">
        <v>90</v>
      </c>
      <c r="AT264" s="146" t="s">
        <v>170</v>
      </c>
      <c r="AU264" s="146" t="s">
        <v>81</v>
      </c>
      <c r="AY264" s="16" t="s">
        <v>167</v>
      </c>
      <c r="BE264" s="147">
        <f>IF(N264="základná",J264,0)</f>
        <v>0</v>
      </c>
      <c r="BF264" s="147">
        <f>IF(N264="znížená",J264,0)</f>
        <v>0</v>
      </c>
      <c r="BG264" s="147">
        <f>IF(N264="zákl. prenesená",J264,0)</f>
        <v>0</v>
      </c>
      <c r="BH264" s="147">
        <f>IF(N264="zníž. prenesená",J264,0)</f>
        <v>0</v>
      </c>
      <c r="BI264" s="147">
        <f>IF(N264="nulová",J264,0)</f>
        <v>0</v>
      </c>
      <c r="BJ264" s="16" t="s">
        <v>81</v>
      </c>
      <c r="BK264" s="147">
        <f>ROUND(I264*H264,2)</f>
        <v>0</v>
      </c>
      <c r="BL264" s="16" t="s">
        <v>90</v>
      </c>
      <c r="BM264" s="146" t="s">
        <v>345</v>
      </c>
    </row>
    <row r="265" spans="2:65" s="13" customFormat="1">
      <c r="B265" s="155"/>
      <c r="D265" s="149" t="s">
        <v>176</v>
      </c>
      <c r="E265" s="156" t="s">
        <v>1</v>
      </c>
      <c r="F265" s="157" t="s">
        <v>346</v>
      </c>
      <c r="H265" s="158">
        <v>544.10400000000004</v>
      </c>
      <c r="L265" s="155"/>
      <c r="M265" s="159"/>
      <c r="N265" s="160"/>
      <c r="O265" s="160"/>
      <c r="P265" s="160"/>
      <c r="Q265" s="160"/>
      <c r="R265" s="160"/>
      <c r="S265" s="160"/>
      <c r="T265" s="160"/>
      <c r="U265" s="161"/>
      <c r="AT265" s="156" t="s">
        <v>176</v>
      </c>
      <c r="AU265" s="156" t="s">
        <v>81</v>
      </c>
      <c r="AV265" s="13" t="s">
        <v>81</v>
      </c>
      <c r="AW265" s="13" t="s">
        <v>26</v>
      </c>
      <c r="AX265" s="13" t="s">
        <v>76</v>
      </c>
      <c r="AY265" s="156" t="s">
        <v>167</v>
      </c>
    </row>
    <row r="266" spans="2:65" s="1" customFormat="1" ht="36" customHeight="1">
      <c r="B266" s="135"/>
      <c r="C266" s="136" t="s">
        <v>347</v>
      </c>
      <c r="D266" s="136" t="s">
        <v>170</v>
      </c>
      <c r="E266" s="137" t="s">
        <v>348</v>
      </c>
      <c r="F266" s="138" t="s">
        <v>349</v>
      </c>
      <c r="G266" s="139" t="s">
        <v>173</v>
      </c>
      <c r="H266" s="140">
        <v>295.93700000000001</v>
      </c>
      <c r="I266" s="141"/>
      <c r="J266" s="141"/>
      <c r="K266" s="138" t="s">
        <v>174</v>
      </c>
      <c r="L266" s="28"/>
      <c r="M266" s="142" t="s">
        <v>1</v>
      </c>
      <c r="N266" s="143" t="s">
        <v>35</v>
      </c>
      <c r="O266" s="144">
        <v>0.36899999999999999</v>
      </c>
      <c r="P266" s="144">
        <f>O266*H266</f>
        <v>109.20075300000001</v>
      </c>
      <c r="Q266" s="144">
        <v>0</v>
      </c>
      <c r="R266" s="144">
        <f>Q266*H266</f>
        <v>0</v>
      </c>
      <c r="S266" s="144">
        <v>8.8999999999999996E-2</v>
      </c>
      <c r="T266" s="144">
        <f>S266*H266</f>
        <v>26.338393</v>
      </c>
      <c r="U266" s="145" t="s">
        <v>1</v>
      </c>
      <c r="AR266" s="146" t="s">
        <v>90</v>
      </c>
      <c r="AT266" s="146" t="s">
        <v>170</v>
      </c>
      <c r="AU266" s="146" t="s">
        <v>81</v>
      </c>
      <c r="AY266" s="16" t="s">
        <v>167</v>
      </c>
      <c r="BE266" s="147">
        <f>IF(N266="základná",J266,0)</f>
        <v>0</v>
      </c>
      <c r="BF266" s="147">
        <f>IF(N266="znížená",J266,0)</f>
        <v>0</v>
      </c>
      <c r="BG266" s="147">
        <f>IF(N266="zákl. prenesená",J266,0)</f>
        <v>0</v>
      </c>
      <c r="BH266" s="147">
        <f>IF(N266="zníž. prenesená",J266,0)</f>
        <v>0</v>
      </c>
      <c r="BI266" s="147">
        <f>IF(N266="nulová",J266,0)</f>
        <v>0</v>
      </c>
      <c r="BJ266" s="16" t="s">
        <v>81</v>
      </c>
      <c r="BK266" s="147">
        <f>ROUND(I266*H266,2)</f>
        <v>0</v>
      </c>
      <c r="BL266" s="16" t="s">
        <v>90</v>
      </c>
      <c r="BM266" s="146" t="s">
        <v>350</v>
      </c>
    </row>
    <row r="267" spans="2:65" s="12" customFormat="1">
      <c r="B267" s="148"/>
      <c r="D267" s="149" t="s">
        <v>176</v>
      </c>
      <c r="E267" s="150" t="s">
        <v>1</v>
      </c>
      <c r="F267" s="151" t="s">
        <v>194</v>
      </c>
      <c r="H267" s="150" t="s">
        <v>1</v>
      </c>
      <c r="L267" s="148"/>
      <c r="M267" s="152"/>
      <c r="N267" s="153"/>
      <c r="O267" s="153"/>
      <c r="P267" s="153"/>
      <c r="Q267" s="153"/>
      <c r="R267" s="153"/>
      <c r="S267" s="153"/>
      <c r="T267" s="153"/>
      <c r="U267" s="154"/>
      <c r="AT267" s="150" t="s">
        <v>176</v>
      </c>
      <c r="AU267" s="150" t="s">
        <v>81</v>
      </c>
      <c r="AV267" s="12" t="s">
        <v>76</v>
      </c>
      <c r="AW267" s="12" t="s">
        <v>26</v>
      </c>
      <c r="AX267" s="12" t="s">
        <v>69</v>
      </c>
      <c r="AY267" s="150" t="s">
        <v>167</v>
      </c>
    </row>
    <row r="268" spans="2:65" s="13" customFormat="1" ht="22.5">
      <c r="B268" s="155"/>
      <c r="D268" s="149" t="s">
        <v>176</v>
      </c>
      <c r="E268" s="156" t="s">
        <v>1</v>
      </c>
      <c r="F268" s="157" t="s">
        <v>195</v>
      </c>
      <c r="H268" s="158">
        <v>73.924000000000007</v>
      </c>
      <c r="L268" s="155"/>
      <c r="M268" s="159"/>
      <c r="N268" s="160"/>
      <c r="O268" s="160"/>
      <c r="P268" s="160"/>
      <c r="Q268" s="160"/>
      <c r="R268" s="160"/>
      <c r="S268" s="160"/>
      <c r="T268" s="160"/>
      <c r="U268" s="161"/>
      <c r="AT268" s="156" t="s">
        <v>176</v>
      </c>
      <c r="AU268" s="156" t="s">
        <v>81</v>
      </c>
      <c r="AV268" s="13" t="s">
        <v>81</v>
      </c>
      <c r="AW268" s="13" t="s">
        <v>26</v>
      </c>
      <c r="AX268" s="13" t="s">
        <v>69</v>
      </c>
      <c r="AY268" s="156" t="s">
        <v>167</v>
      </c>
    </row>
    <row r="269" spans="2:65" s="13" customFormat="1" ht="22.5">
      <c r="B269" s="155"/>
      <c r="D269" s="149" t="s">
        <v>176</v>
      </c>
      <c r="E269" s="156" t="s">
        <v>1</v>
      </c>
      <c r="F269" s="157" t="s">
        <v>196</v>
      </c>
      <c r="H269" s="158">
        <v>36.390999999999998</v>
      </c>
      <c r="L269" s="155"/>
      <c r="M269" s="159"/>
      <c r="N269" s="160"/>
      <c r="O269" s="160"/>
      <c r="P269" s="160"/>
      <c r="Q269" s="160"/>
      <c r="R269" s="160"/>
      <c r="S269" s="160"/>
      <c r="T269" s="160"/>
      <c r="U269" s="161"/>
      <c r="AT269" s="156" t="s">
        <v>176</v>
      </c>
      <c r="AU269" s="156" t="s">
        <v>81</v>
      </c>
      <c r="AV269" s="13" t="s">
        <v>81</v>
      </c>
      <c r="AW269" s="13" t="s">
        <v>26</v>
      </c>
      <c r="AX269" s="13" t="s">
        <v>69</v>
      </c>
      <c r="AY269" s="156" t="s">
        <v>167</v>
      </c>
    </row>
    <row r="270" spans="2:65" s="13" customFormat="1">
      <c r="B270" s="155"/>
      <c r="D270" s="149" t="s">
        <v>176</v>
      </c>
      <c r="E270" s="156" t="s">
        <v>1</v>
      </c>
      <c r="F270" s="157" t="s">
        <v>197</v>
      </c>
      <c r="H270" s="158">
        <v>22.917000000000002</v>
      </c>
      <c r="L270" s="155"/>
      <c r="M270" s="159"/>
      <c r="N270" s="160"/>
      <c r="O270" s="160"/>
      <c r="P270" s="160"/>
      <c r="Q270" s="160"/>
      <c r="R270" s="160"/>
      <c r="S270" s="160"/>
      <c r="T270" s="160"/>
      <c r="U270" s="161"/>
      <c r="AT270" s="156" t="s">
        <v>176</v>
      </c>
      <c r="AU270" s="156" t="s">
        <v>81</v>
      </c>
      <c r="AV270" s="13" t="s">
        <v>81</v>
      </c>
      <c r="AW270" s="13" t="s">
        <v>26</v>
      </c>
      <c r="AX270" s="13" t="s">
        <v>69</v>
      </c>
      <c r="AY270" s="156" t="s">
        <v>167</v>
      </c>
    </row>
    <row r="271" spans="2:65" s="12" customFormat="1">
      <c r="B271" s="148"/>
      <c r="D271" s="149" t="s">
        <v>176</v>
      </c>
      <c r="E271" s="150" t="s">
        <v>1</v>
      </c>
      <c r="F271" s="151" t="s">
        <v>198</v>
      </c>
      <c r="H271" s="150" t="s">
        <v>1</v>
      </c>
      <c r="L271" s="148"/>
      <c r="M271" s="152"/>
      <c r="N271" s="153"/>
      <c r="O271" s="153"/>
      <c r="P271" s="153"/>
      <c r="Q271" s="153"/>
      <c r="R271" s="153"/>
      <c r="S271" s="153"/>
      <c r="T271" s="153"/>
      <c r="U271" s="154"/>
      <c r="AT271" s="150" t="s">
        <v>176</v>
      </c>
      <c r="AU271" s="150" t="s">
        <v>81</v>
      </c>
      <c r="AV271" s="12" t="s">
        <v>76</v>
      </c>
      <c r="AW271" s="12" t="s">
        <v>26</v>
      </c>
      <c r="AX271" s="12" t="s">
        <v>69</v>
      </c>
      <c r="AY271" s="150" t="s">
        <v>167</v>
      </c>
    </row>
    <row r="272" spans="2:65" s="13" customFormat="1">
      <c r="B272" s="155"/>
      <c r="D272" s="149" t="s">
        <v>176</v>
      </c>
      <c r="E272" s="156" t="s">
        <v>1</v>
      </c>
      <c r="F272" s="157" t="s">
        <v>199</v>
      </c>
      <c r="H272" s="158">
        <v>13.233000000000001</v>
      </c>
      <c r="L272" s="155"/>
      <c r="M272" s="159"/>
      <c r="N272" s="160"/>
      <c r="O272" s="160"/>
      <c r="P272" s="160"/>
      <c r="Q272" s="160"/>
      <c r="R272" s="160"/>
      <c r="S272" s="160"/>
      <c r="T272" s="160"/>
      <c r="U272" s="161"/>
      <c r="AT272" s="156" t="s">
        <v>176</v>
      </c>
      <c r="AU272" s="156" t="s">
        <v>81</v>
      </c>
      <c r="AV272" s="13" t="s">
        <v>81</v>
      </c>
      <c r="AW272" s="13" t="s">
        <v>26</v>
      </c>
      <c r="AX272" s="13" t="s">
        <v>69</v>
      </c>
      <c r="AY272" s="156" t="s">
        <v>167</v>
      </c>
    </row>
    <row r="273" spans="2:65" s="13" customFormat="1">
      <c r="B273" s="155"/>
      <c r="D273" s="149" t="s">
        <v>176</v>
      </c>
      <c r="E273" s="156" t="s">
        <v>1</v>
      </c>
      <c r="F273" s="157" t="s">
        <v>200</v>
      </c>
      <c r="H273" s="158">
        <v>49.823999999999998</v>
      </c>
      <c r="L273" s="155"/>
      <c r="M273" s="159"/>
      <c r="N273" s="160"/>
      <c r="O273" s="160"/>
      <c r="P273" s="160"/>
      <c r="Q273" s="160"/>
      <c r="R273" s="160"/>
      <c r="S273" s="160"/>
      <c r="T273" s="160"/>
      <c r="U273" s="161"/>
      <c r="AT273" s="156" t="s">
        <v>176</v>
      </c>
      <c r="AU273" s="156" t="s">
        <v>81</v>
      </c>
      <c r="AV273" s="13" t="s">
        <v>81</v>
      </c>
      <c r="AW273" s="13" t="s">
        <v>26</v>
      </c>
      <c r="AX273" s="13" t="s">
        <v>69</v>
      </c>
      <c r="AY273" s="156" t="s">
        <v>167</v>
      </c>
    </row>
    <row r="274" spans="2:65" s="13" customFormat="1">
      <c r="B274" s="155"/>
      <c r="D274" s="149" t="s">
        <v>176</v>
      </c>
      <c r="E274" s="156" t="s">
        <v>1</v>
      </c>
      <c r="F274" s="157" t="s">
        <v>200</v>
      </c>
      <c r="H274" s="158">
        <v>49.823999999999998</v>
      </c>
      <c r="L274" s="155"/>
      <c r="M274" s="159"/>
      <c r="N274" s="160"/>
      <c r="O274" s="160"/>
      <c r="P274" s="160"/>
      <c r="Q274" s="160"/>
      <c r="R274" s="160"/>
      <c r="S274" s="160"/>
      <c r="T274" s="160"/>
      <c r="U274" s="161"/>
      <c r="AT274" s="156" t="s">
        <v>176</v>
      </c>
      <c r="AU274" s="156" t="s">
        <v>81</v>
      </c>
      <c r="AV274" s="13" t="s">
        <v>81</v>
      </c>
      <c r="AW274" s="13" t="s">
        <v>26</v>
      </c>
      <c r="AX274" s="13" t="s">
        <v>69</v>
      </c>
      <c r="AY274" s="156" t="s">
        <v>167</v>
      </c>
    </row>
    <row r="275" spans="2:65" s="13" customFormat="1">
      <c r="B275" s="155"/>
      <c r="D275" s="149" t="s">
        <v>176</v>
      </c>
      <c r="E275" s="156" t="s">
        <v>1</v>
      </c>
      <c r="F275" s="157" t="s">
        <v>200</v>
      </c>
      <c r="H275" s="158">
        <v>49.823999999999998</v>
      </c>
      <c r="L275" s="155"/>
      <c r="M275" s="159"/>
      <c r="N275" s="160"/>
      <c r="O275" s="160"/>
      <c r="P275" s="160"/>
      <c r="Q275" s="160"/>
      <c r="R275" s="160"/>
      <c r="S275" s="160"/>
      <c r="T275" s="160"/>
      <c r="U275" s="161"/>
      <c r="AT275" s="156" t="s">
        <v>176</v>
      </c>
      <c r="AU275" s="156" t="s">
        <v>81</v>
      </c>
      <c r="AV275" s="13" t="s">
        <v>81</v>
      </c>
      <c r="AW275" s="13" t="s">
        <v>26</v>
      </c>
      <c r="AX275" s="13" t="s">
        <v>69</v>
      </c>
      <c r="AY275" s="156" t="s">
        <v>167</v>
      </c>
    </row>
    <row r="276" spans="2:65" s="14" customFormat="1">
      <c r="B276" s="162"/>
      <c r="D276" s="149" t="s">
        <v>176</v>
      </c>
      <c r="E276" s="163" t="s">
        <v>1</v>
      </c>
      <c r="F276" s="164" t="s">
        <v>182</v>
      </c>
      <c r="H276" s="165">
        <v>295.93700000000001</v>
      </c>
      <c r="L276" s="162"/>
      <c r="M276" s="166"/>
      <c r="N276" s="167"/>
      <c r="O276" s="167"/>
      <c r="P276" s="167"/>
      <c r="Q276" s="167"/>
      <c r="R276" s="167"/>
      <c r="S276" s="167"/>
      <c r="T276" s="167"/>
      <c r="U276" s="168"/>
      <c r="AT276" s="163" t="s">
        <v>176</v>
      </c>
      <c r="AU276" s="163" t="s">
        <v>81</v>
      </c>
      <c r="AV276" s="14" t="s">
        <v>90</v>
      </c>
      <c r="AW276" s="14" t="s">
        <v>26</v>
      </c>
      <c r="AX276" s="14" t="s">
        <v>76</v>
      </c>
      <c r="AY276" s="163" t="s">
        <v>167</v>
      </c>
    </row>
    <row r="277" spans="2:65" s="1" customFormat="1" ht="16.5" customHeight="1">
      <c r="B277" s="135"/>
      <c r="C277" s="136" t="s">
        <v>351</v>
      </c>
      <c r="D277" s="136" t="s">
        <v>170</v>
      </c>
      <c r="E277" s="137" t="s">
        <v>352</v>
      </c>
      <c r="F277" s="138" t="s">
        <v>353</v>
      </c>
      <c r="G277" s="139" t="s">
        <v>354</v>
      </c>
      <c r="H277" s="140">
        <v>46.904000000000003</v>
      </c>
      <c r="I277" s="141"/>
      <c r="J277" s="141"/>
      <c r="K277" s="138" t="s">
        <v>174</v>
      </c>
      <c r="L277" s="28"/>
      <c r="M277" s="142" t="s">
        <v>1</v>
      </c>
      <c r="N277" s="143" t="s">
        <v>35</v>
      </c>
      <c r="O277" s="144">
        <v>0.59799999999999998</v>
      </c>
      <c r="P277" s="144">
        <f>O277*H277</f>
        <v>28.048591999999999</v>
      </c>
      <c r="Q277" s="144">
        <v>0</v>
      </c>
      <c r="R277" s="144">
        <f>Q277*H277</f>
        <v>0</v>
      </c>
      <c r="S277" s="144">
        <v>0</v>
      </c>
      <c r="T277" s="144">
        <f>S277*H277</f>
        <v>0</v>
      </c>
      <c r="U277" s="145" t="s">
        <v>1</v>
      </c>
      <c r="AR277" s="146" t="s">
        <v>90</v>
      </c>
      <c r="AT277" s="146" t="s">
        <v>170</v>
      </c>
      <c r="AU277" s="146" t="s">
        <v>81</v>
      </c>
      <c r="AY277" s="16" t="s">
        <v>167</v>
      </c>
      <c r="BE277" s="147">
        <f>IF(N277="základná",J277,0)</f>
        <v>0</v>
      </c>
      <c r="BF277" s="147">
        <f>IF(N277="znížená",J277,0)</f>
        <v>0</v>
      </c>
      <c r="BG277" s="147">
        <f>IF(N277="zákl. prenesená",J277,0)</f>
        <v>0</v>
      </c>
      <c r="BH277" s="147">
        <f>IF(N277="zníž. prenesená",J277,0)</f>
        <v>0</v>
      </c>
      <c r="BI277" s="147">
        <f>IF(N277="nulová",J277,0)</f>
        <v>0</v>
      </c>
      <c r="BJ277" s="16" t="s">
        <v>81</v>
      </c>
      <c r="BK277" s="147">
        <f>ROUND(I277*H277,2)</f>
        <v>0</v>
      </c>
      <c r="BL277" s="16" t="s">
        <v>90</v>
      </c>
      <c r="BM277" s="146" t="s">
        <v>355</v>
      </c>
    </row>
    <row r="278" spans="2:65" s="1" customFormat="1" ht="24" customHeight="1">
      <c r="B278" s="135"/>
      <c r="C278" s="136" t="s">
        <v>356</v>
      </c>
      <c r="D278" s="136" t="s">
        <v>170</v>
      </c>
      <c r="E278" s="137" t="s">
        <v>357</v>
      </c>
      <c r="F278" s="138" t="s">
        <v>358</v>
      </c>
      <c r="G278" s="139" t="s">
        <v>354</v>
      </c>
      <c r="H278" s="140">
        <v>422.13600000000002</v>
      </c>
      <c r="I278" s="141"/>
      <c r="J278" s="141"/>
      <c r="K278" s="138" t="s">
        <v>174</v>
      </c>
      <c r="L278" s="28"/>
      <c r="M278" s="142" t="s">
        <v>1</v>
      </c>
      <c r="N278" s="143" t="s">
        <v>35</v>
      </c>
      <c r="O278" s="144">
        <v>7.0000000000000001E-3</v>
      </c>
      <c r="P278" s="144">
        <f>O278*H278</f>
        <v>2.954952</v>
      </c>
      <c r="Q278" s="144">
        <v>0</v>
      </c>
      <c r="R278" s="144">
        <f>Q278*H278</f>
        <v>0</v>
      </c>
      <c r="S278" s="144">
        <v>0</v>
      </c>
      <c r="T278" s="144">
        <f>S278*H278</f>
        <v>0</v>
      </c>
      <c r="U278" s="145" t="s">
        <v>1</v>
      </c>
      <c r="AR278" s="146" t="s">
        <v>90</v>
      </c>
      <c r="AT278" s="146" t="s">
        <v>170</v>
      </c>
      <c r="AU278" s="146" t="s">
        <v>81</v>
      </c>
      <c r="AY278" s="16" t="s">
        <v>167</v>
      </c>
      <c r="BE278" s="147">
        <f>IF(N278="základná",J278,0)</f>
        <v>0</v>
      </c>
      <c r="BF278" s="147">
        <f>IF(N278="znížená",J278,0)</f>
        <v>0</v>
      </c>
      <c r="BG278" s="147">
        <f>IF(N278="zákl. prenesená",J278,0)</f>
        <v>0</v>
      </c>
      <c r="BH278" s="147">
        <f>IF(N278="zníž. prenesená",J278,0)</f>
        <v>0</v>
      </c>
      <c r="BI278" s="147">
        <f>IF(N278="nulová",J278,0)</f>
        <v>0</v>
      </c>
      <c r="BJ278" s="16" t="s">
        <v>81</v>
      </c>
      <c r="BK278" s="147">
        <f>ROUND(I278*H278,2)</f>
        <v>0</v>
      </c>
      <c r="BL278" s="16" t="s">
        <v>90</v>
      </c>
      <c r="BM278" s="146" t="s">
        <v>359</v>
      </c>
    </row>
    <row r="279" spans="2:65" s="13" customFormat="1">
      <c r="B279" s="155"/>
      <c r="D279" s="149" t="s">
        <v>176</v>
      </c>
      <c r="F279" s="157" t="s">
        <v>360</v>
      </c>
      <c r="H279" s="158">
        <v>422.13600000000002</v>
      </c>
      <c r="L279" s="155"/>
      <c r="M279" s="159"/>
      <c r="N279" s="160"/>
      <c r="O279" s="160"/>
      <c r="P279" s="160"/>
      <c r="Q279" s="160"/>
      <c r="R279" s="160"/>
      <c r="S279" s="160"/>
      <c r="T279" s="160"/>
      <c r="U279" s="161"/>
      <c r="AT279" s="156" t="s">
        <v>176</v>
      </c>
      <c r="AU279" s="156" t="s">
        <v>81</v>
      </c>
      <c r="AV279" s="13" t="s">
        <v>81</v>
      </c>
      <c r="AW279" s="13" t="s">
        <v>3</v>
      </c>
      <c r="AX279" s="13" t="s">
        <v>76</v>
      </c>
      <c r="AY279" s="156" t="s">
        <v>167</v>
      </c>
    </row>
    <row r="280" spans="2:65" s="1" customFormat="1" ht="24" customHeight="1">
      <c r="B280" s="135"/>
      <c r="C280" s="136" t="s">
        <v>361</v>
      </c>
      <c r="D280" s="136" t="s">
        <v>170</v>
      </c>
      <c r="E280" s="137" t="s">
        <v>362</v>
      </c>
      <c r="F280" s="138" t="s">
        <v>363</v>
      </c>
      <c r="G280" s="139" t="s">
        <v>354</v>
      </c>
      <c r="H280" s="140">
        <v>46.904000000000003</v>
      </c>
      <c r="I280" s="141"/>
      <c r="J280" s="141"/>
      <c r="K280" s="138" t="s">
        <v>174</v>
      </c>
      <c r="L280" s="28"/>
      <c r="M280" s="142" t="s">
        <v>1</v>
      </c>
      <c r="N280" s="143" t="s">
        <v>35</v>
      </c>
      <c r="O280" s="144">
        <v>0.89</v>
      </c>
      <c r="P280" s="144">
        <f>O280*H280</f>
        <v>41.744560000000007</v>
      </c>
      <c r="Q280" s="144">
        <v>0</v>
      </c>
      <c r="R280" s="144">
        <f>Q280*H280</f>
        <v>0</v>
      </c>
      <c r="S280" s="144">
        <v>0</v>
      </c>
      <c r="T280" s="144">
        <f>S280*H280</f>
        <v>0</v>
      </c>
      <c r="U280" s="145" t="s">
        <v>1</v>
      </c>
      <c r="AR280" s="146" t="s">
        <v>90</v>
      </c>
      <c r="AT280" s="146" t="s">
        <v>170</v>
      </c>
      <c r="AU280" s="146" t="s">
        <v>81</v>
      </c>
      <c r="AY280" s="16" t="s">
        <v>167</v>
      </c>
      <c r="BE280" s="147">
        <f>IF(N280="základná",J280,0)</f>
        <v>0</v>
      </c>
      <c r="BF280" s="147">
        <f>IF(N280="znížená",J280,0)</f>
        <v>0</v>
      </c>
      <c r="BG280" s="147">
        <f>IF(N280="zákl. prenesená",J280,0)</f>
        <v>0</v>
      </c>
      <c r="BH280" s="147">
        <f>IF(N280="zníž. prenesená",J280,0)</f>
        <v>0</v>
      </c>
      <c r="BI280" s="147">
        <f>IF(N280="nulová",J280,0)</f>
        <v>0</v>
      </c>
      <c r="BJ280" s="16" t="s">
        <v>81</v>
      </c>
      <c r="BK280" s="147">
        <f>ROUND(I280*H280,2)</f>
        <v>0</v>
      </c>
      <c r="BL280" s="16" t="s">
        <v>90</v>
      </c>
      <c r="BM280" s="146" t="s">
        <v>364</v>
      </c>
    </row>
    <row r="281" spans="2:65" s="1" customFormat="1" ht="24" customHeight="1">
      <c r="B281" s="135"/>
      <c r="C281" s="136" t="s">
        <v>365</v>
      </c>
      <c r="D281" s="136" t="s">
        <v>170</v>
      </c>
      <c r="E281" s="137" t="s">
        <v>366</v>
      </c>
      <c r="F281" s="138" t="s">
        <v>367</v>
      </c>
      <c r="G281" s="139" t="s">
        <v>354</v>
      </c>
      <c r="H281" s="140">
        <v>46.904000000000003</v>
      </c>
      <c r="I281" s="141"/>
      <c r="J281" s="141"/>
      <c r="K281" s="138" t="s">
        <v>174</v>
      </c>
      <c r="L281" s="28"/>
      <c r="M281" s="142" t="s">
        <v>1</v>
      </c>
      <c r="N281" s="143" t="s">
        <v>35</v>
      </c>
      <c r="O281" s="144">
        <v>0</v>
      </c>
      <c r="P281" s="144">
        <f>O281*H281</f>
        <v>0</v>
      </c>
      <c r="Q281" s="144">
        <v>0</v>
      </c>
      <c r="R281" s="144">
        <f>Q281*H281</f>
        <v>0</v>
      </c>
      <c r="S281" s="144">
        <v>0</v>
      </c>
      <c r="T281" s="144">
        <f>S281*H281</f>
        <v>0</v>
      </c>
      <c r="U281" s="145" t="s">
        <v>1</v>
      </c>
      <c r="AR281" s="146" t="s">
        <v>90</v>
      </c>
      <c r="AT281" s="146" t="s">
        <v>170</v>
      </c>
      <c r="AU281" s="146" t="s">
        <v>81</v>
      </c>
      <c r="AY281" s="16" t="s">
        <v>167</v>
      </c>
      <c r="BE281" s="147">
        <f>IF(N281="základná",J281,0)</f>
        <v>0</v>
      </c>
      <c r="BF281" s="147">
        <f>IF(N281="znížená",J281,0)</f>
        <v>0</v>
      </c>
      <c r="BG281" s="147">
        <f>IF(N281="zákl. prenesená",J281,0)</f>
        <v>0</v>
      </c>
      <c r="BH281" s="147">
        <f>IF(N281="zníž. prenesená",J281,0)</f>
        <v>0</v>
      </c>
      <c r="BI281" s="147">
        <f>IF(N281="nulová",J281,0)</f>
        <v>0</v>
      </c>
      <c r="BJ281" s="16" t="s">
        <v>81</v>
      </c>
      <c r="BK281" s="147">
        <f>ROUND(I281*H281,2)</f>
        <v>0</v>
      </c>
      <c r="BL281" s="16" t="s">
        <v>90</v>
      </c>
      <c r="BM281" s="146" t="s">
        <v>368</v>
      </c>
    </row>
    <row r="282" spans="2:65" s="11" customFormat="1" ht="25.9" customHeight="1">
      <c r="B282" s="123"/>
      <c r="D282" s="124" t="s">
        <v>68</v>
      </c>
      <c r="E282" s="125" t="s">
        <v>369</v>
      </c>
      <c r="F282" s="125" t="s">
        <v>370</v>
      </c>
      <c r="J282" s="126"/>
      <c r="L282" s="123"/>
      <c r="M282" s="127"/>
      <c r="N282" s="128"/>
      <c r="O282" s="128"/>
      <c r="P282" s="129">
        <f>P283+P296+P303+P308</f>
        <v>269.27070599999996</v>
      </c>
      <c r="Q282" s="128"/>
      <c r="R282" s="129">
        <f>R283+R296+R303+R308</f>
        <v>2.6339759000000003</v>
      </c>
      <c r="S282" s="128"/>
      <c r="T282" s="129">
        <f>T283+T296+T303+T308</f>
        <v>0.21896000000000002</v>
      </c>
      <c r="U282" s="130"/>
      <c r="AR282" s="124" t="s">
        <v>81</v>
      </c>
      <c r="AT282" s="131" t="s">
        <v>68</v>
      </c>
      <c r="AU282" s="131" t="s">
        <v>69</v>
      </c>
      <c r="AY282" s="124" t="s">
        <v>167</v>
      </c>
      <c r="BK282" s="132">
        <f>BK283+BK296+BK303+BK308</f>
        <v>0</v>
      </c>
    </row>
    <row r="283" spans="2:65" s="11" customFormat="1" ht="22.9" customHeight="1">
      <c r="B283" s="123"/>
      <c r="D283" s="124" t="s">
        <v>68</v>
      </c>
      <c r="E283" s="133" t="s">
        <v>371</v>
      </c>
      <c r="F283" s="133" t="s">
        <v>372</v>
      </c>
      <c r="J283" s="134"/>
      <c r="L283" s="123"/>
      <c r="M283" s="127"/>
      <c r="N283" s="128"/>
      <c r="O283" s="128"/>
      <c r="P283" s="129">
        <f>SUM(P284:P295)</f>
        <v>75.977999999999994</v>
      </c>
      <c r="Q283" s="128"/>
      <c r="R283" s="129">
        <f>SUM(R284:R295)</f>
        <v>1.6825401</v>
      </c>
      <c r="S283" s="128"/>
      <c r="T283" s="129">
        <f>SUM(T284:T295)</f>
        <v>0</v>
      </c>
      <c r="U283" s="130"/>
      <c r="AR283" s="124" t="s">
        <v>81</v>
      </c>
      <c r="AT283" s="131" t="s">
        <v>68</v>
      </c>
      <c r="AU283" s="131" t="s">
        <v>76</v>
      </c>
      <c r="AY283" s="124" t="s">
        <v>167</v>
      </c>
      <c r="BK283" s="132">
        <f>SUM(BK284:BK295)</f>
        <v>0</v>
      </c>
    </row>
    <row r="284" spans="2:65" s="1" customFormat="1" ht="24" customHeight="1">
      <c r="B284" s="135"/>
      <c r="C284" s="136" t="s">
        <v>373</v>
      </c>
      <c r="D284" s="136" t="s">
        <v>170</v>
      </c>
      <c r="E284" s="137" t="s">
        <v>374</v>
      </c>
      <c r="F284" s="138" t="s">
        <v>375</v>
      </c>
      <c r="G284" s="139" t="s">
        <v>330</v>
      </c>
      <c r="H284" s="140">
        <v>162</v>
      </c>
      <c r="I284" s="141"/>
      <c r="J284" s="141"/>
      <c r="K284" s="138" t="s">
        <v>174</v>
      </c>
      <c r="L284" s="28"/>
      <c r="M284" s="142" t="s">
        <v>1</v>
      </c>
      <c r="N284" s="143" t="s">
        <v>35</v>
      </c>
      <c r="O284" s="144">
        <v>0.46899999999999997</v>
      </c>
      <c r="P284" s="144">
        <f>O284*H284</f>
        <v>75.977999999999994</v>
      </c>
      <c r="Q284" s="144">
        <v>4.0000000000000003E-5</v>
      </c>
      <c r="R284" s="144">
        <f>Q284*H284</f>
        <v>6.4800000000000005E-3</v>
      </c>
      <c r="S284" s="144">
        <v>0</v>
      </c>
      <c r="T284" s="144">
        <f>S284*H284</f>
        <v>0</v>
      </c>
      <c r="U284" s="145" t="s">
        <v>1</v>
      </c>
      <c r="AR284" s="146" t="s">
        <v>278</v>
      </c>
      <c r="AT284" s="146" t="s">
        <v>170</v>
      </c>
      <c r="AU284" s="146" t="s">
        <v>81</v>
      </c>
      <c r="AY284" s="16" t="s">
        <v>167</v>
      </c>
      <c r="BE284" s="147">
        <f>IF(N284="základná",J284,0)</f>
        <v>0</v>
      </c>
      <c r="BF284" s="147">
        <f>IF(N284="znížená",J284,0)</f>
        <v>0</v>
      </c>
      <c r="BG284" s="147">
        <f>IF(N284="zákl. prenesená",J284,0)</f>
        <v>0</v>
      </c>
      <c r="BH284" s="147">
        <f>IF(N284="zníž. prenesená",J284,0)</f>
        <v>0</v>
      </c>
      <c r="BI284" s="147">
        <f>IF(N284="nulová",J284,0)</f>
        <v>0</v>
      </c>
      <c r="BJ284" s="16" t="s">
        <v>81</v>
      </c>
      <c r="BK284" s="147">
        <f>ROUND(I284*H284,2)</f>
        <v>0</v>
      </c>
      <c r="BL284" s="16" t="s">
        <v>278</v>
      </c>
      <c r="BM284" s="146" t="s">
        <v>376</v>
      </c>
    </row>
    <row r="285" spans="2:65" s="13" customFormat="1">
      <c r="B285" s="155"/>
      <c r="D285" s="149" t="s">
        <v>176</v>
      </c>
      <c r="E285" s="156" t="s">
        <v>1</v>
      </c>
      <c r="F285" s="157" t="s">
        <v>377</v>
      </c>
      <c r="H285" s="158">
        <v>85</v>
      </c>
      <c r="L285" s="155"/>
      <c r="M285" s="159"/>
      <c r="N285" s="160"/>
      <c r="O285" s="160"/>
      <c r="P285" s="160"/>
      <c r="Q285" s="160"/>
      <c r="R285" s="160"/>
      <c r="S285" s="160"/>
      <c r="T285" s="160"/>
      <c r="U285" s="161"/>
      <c r="AT285" s="156" t="s">
        <v>176</v>
      </c>
      <c r="AU285" s="156" t="s">
        <v>81</v>
      </c>
      <c r="AV285" s="13" t="s">
        <v>81</v>
      </c>
      <c r="AW285" s="13" t="s">
        <v>26</v>
      </c>
      <c r="AX285" s="13" t="s">
        <v>69</v>
      </c>
      <c r="AY285" s="156" t="s">
        <v>167</v>
      </c>
    </row>
    <row r="286" spans="2:65" s="13" customFormat="1">
      <c r="B286" s="155"/>
      <c r="D286" s="149" t="s">
        <v>176</v>
      </c>
      <c r="E286" s="156" t="s">
        <v>1</v>
      </c>
      <c r="F286" s="157" t="s">
        <v>378</v>
      </c>
      <c r="H286" s="158">
        <v>70</v>
      </c>
      <c r="L286" s="155"/>
      <c r="M286" s="159"/>
      <c r="N286" s="160"/>
      <c r="O286" s="160"/>
      <c r="P286" s="160"/>
      <c r="Q286" s="160"/>
      <c r="R286" s="160"/>
      <c r="S286" s="160"/>
      <c r="T286" s="160"/>
      <c r="U286" s="161"/>
      <c r="AT286" s="156" t="s">
        <v>176</v>
      </c>
      <c r="AU286" s="156" t="s">
        <v>81</v>
      </c>
      <c r="AV286" s="13" t="s">
        <v>81</v>
      </c>
      <c r="AW286" s="13" t="s">
        <v>26</v>
      </c>
      <c r="AX286" s="13" t="s">
        <v>69</v>
      </c>
      <c r="AY286" s="156" t="s">
        <v>167</v>
      </c>
    </row>
    <row r="287" spans="2:65" s="13" customFormat="1">
      <c r="B287" s="155"/>
      <c r="D287" s="149" t="s">
        <v>176</v>
      </c>
      <c r="E287" s="156" t="s">
        <v>1</v>
      </c>
      <c r="F287" s="157" t="s">
        <v>379</v>
      </c>
      <c r="H287" s="158">
        <v>7</v>
      </c>
      <c r="L287" s="155"/>
      <c r="M287" s="159"/>
      <c r="N287" s="160"/>
      <c r="O287" s="160"/>
      <c r="P287" s="160"/>
      <c r="Q287" s="160"/>
      <c r="R287" s="160"/>
      <c r="S287" s="160"/>
      <c r="T287" s="160"/>
      <c r="U287" s="161"/>
      <c r="AT287" s="156" t="s">
        <v>176</v>
      </c>
      <c r="AU287" s="156" t="s">
        <v>81</v>
      </c>
      <c r="AV287" s="13" t="s">
        <v>81</v>
      </c>
      <c r="AW287" s="13" t="s">
        <v>26</v>
      </c>
      <c r="AX287" s="13" t="s">
        <v>69</v>
      </c>
      <c r="AY287" s="156" t="s">
        <v>167</v>
      </c>
    </row>
    <row r="288" spans="2:65" s="14" customFormat="1">
      <c r="B288" s="162"/>
      <c r="D288" s="149" t="s">
        <v>176</v>
      </c>
      <c r="E288" s="163" t="s">
        <v>1</v>
      </c>
      <c r="F288" s="164" t="s">
        <v>182</v>
      </c>
      <c r="H288" s="165">
        <v>162</v>
      </c>
      <c r="L288" s="162"/>
      <c r="M288" s="166"/>
      <c r="N288" s="167"/>
      <c r="O288" s="167"/>
      <c r="P288" s="167"/>
      <c r="Q288" s="167"/>
      <c r="R288" s="167"/>
      <c r="S288" s="167"/>
      <c r="T288" s="167"/>
      <c r="U288" s="168"/>
      <c r="AT288" s="163" t="s">
        <v>176</v>
      </c>
      <c r="AU288" s="163" t="s">
        <v>81</v>
      </c>
      <c r="AV288" s="14" t="s">
        <v>90</v>
      </c>
      <c r="AW288" s="14" t="s">
        <v>26</v>
      </c>
      <c r="AX288" s="14" t="s">
        <v>76</v>
      </c>
      <c r="AY288" s="163" t="s">
        <v>167</v>
      </c>
    </row>
    <row r="289" spans="2:65" s="1" customFormat="1" ht="16.5" customHeight="1">
      <c r="B289" s="135"/>
      <c r="C289" s="169" t="s">
        <v>380</v>
      </c>
      <c r="D289" s="169" t="s">
        <v>381</v>
      </c>
      <c r="E289" s="170" t="s">
        <v>382</v>
      </c>
      <c r="F289" s="171" t="s">
        <v>383</v>
      </c>
      <c r="G289" s="172" t="s">
        <v>384</v>
      </c>
      <c r="H289" s="173">
        <v>1034.2860000000001</v>
      </c>
      <c r="I289" s="174"/>
      <c r="J289" s="174"/>
      <c r="K289" s="171" t="s">
        <v>174</v>
      </c>
      <c r="L289" s="175"/>
      <c r="M289" s="176" t="s">
        <v>1</v>
      </c>
      <c r="N289" s="177" t="s">
        <v>35</v>
      </c>
      <c r="O289" s="144">
        <v>0</v>
      </c>
      <c r="P289" s="144">
        <f>O289*H289</f>
        <v>0</v>
      </c>
      <c r="Q289" s="144">
        <v>3.5E-4</v>
      </c>
      <c r="R289" s="144">
        <f>Q289*H289</f>
        <v>0.36200009999999999</v>
      </c>
      <c r="S289" s="144">
        <v>0</v>
      </c>
      <c r="T289" s="144">
        <f>S289*H289</f>
        <v>0</v>
      </c>
      <c r="U289" s="145" t="s">
        <v>1</v>
      </c>
      <c r="AR289" s="146" t="s">
        <v>356</v>
      </c>
      <c r="AT289" s="146" t="s">
        <v>381</v>
      </c>
      <c r="AU289" s="146" t="s">
        <v>81</v>
      </c>
      <c r="AY289" s="16" t="s">
        <v>167</v>
      </c>
      <c r="BE289" s="147">
        <f>IF(N289="základná",J289,0)</f>
        <v>0</v>
      </c>
      <c r="BF289" s="147">
        <f>IF(N289="znížená",J289,0)</f>
        <v>0</v>
      </c>
      <c r="BG289" s="147">
        <f>IF(N289="zákl. prenesená",J289,0)</f>
        <v>0</v>
      </c>
      <c r="BH289" s="147">
        <f>IF(N289="zníž. prenesená",J289,0)</f>
        <v>0</v>
      </c>
      <c r="BI289" s="147">
        <f>IF(N289="nulová",J289,0)</f>
        <v>0</v>
      </c>
      <c r="BJ289" s="16" t="s">
        <v>81</v>
      </c>
      <c r="BK289" s="147">
        <f>ROUND(I289*H289,2)</f>
        <v>0</v>
      </c>
      <c r="BL289" s="16" t="s">
        <v>278</v>
      </c>
      <c r="BM289" s="146" t="s">
        <v>385</v>
      </c>
    </row>
    <row r="290" spans="2:65" s="1" customFormat="1" ht="24" customHeight="1">
      <c r="B290" s="135"/>
      <c r="C290" s="169" t="s">
        <v>386</v>
      </c>
      <c r="D290" s="169" t="s">
        <v>381</v>
      </c>
      <c r="E290" s="170" t="s">
        <v>387</v>
      </c>
      <c r="F290" s="171" t="s">
        <v>2216</v>
      </c>
      <c r="G290" s="172" t="s">
        <v>173</v>
      </c>
      <c r="H290" s="173">
        <v>135.75</v>
      </c>
      <c r="I290" s="174"/>
      <c r="J290" s="174"/>
      <c r="K290" s="171" t="s">
        <v>174</v>
      </c>
      <c r="L290" s="175"/>
      <c r="M290" s="176" t="s">
        <v>1</v>
      </c>
      <c r="N290" s="177" t="s">
        <v>35</v>
      </c>
      <c r="O290" s="144">
        <v>0</v>
      </c>
      <c r="P290" s="144">
        <f>O290*H290</f>
        <v>0</v>
      </c>
      <c r="Q290" s="144">
        <v>9.6799999999999994E-3</v>
      </c>
      <c r="R290" s="144">
        <f>Q290*H290</f>
        <v>1.31406</v>
      </c>
      <c r="S290" s="144">
        <v>0</v>
      </c>
      <c r="T290" s="144">
        <f>S290*H290</f>
        <v>0</v>
      </c>
      <c r="U290" s="145" t="s">
        <v>1</v>
      </c>
      <c r="AR290" s="146" t="s">
        <v>356</v>
      </c>
      <c r="AT290" s="146" t="s">
        <v>381</v>
      </c>
      <c r="AU290" s="146" t="s">
        <v>81</v>
      </c>
      <c r="AY290" s="16" t="s">
        <v>167</v>
      </c>
      <c r="BE290" s="147">
        <f>IF(N290="základná",J290,0)</f>
        <v>0</v>
      </c>
      <c r="BF290" s="147">
        <f>IF(N290="znížená",J290,0)</f>
        <v>0</v>
      </c>
      <c r="BG290" s="147">
        <f>IF(N290="zákl. prenesená",J290,0)</f>
        <v>0</v>
      </c>
      <c r="BH290" s="147">
        <f>IF(N290="zníž. prenesená",J290,0)</f>
        <v>0</v>
      </c>
      <c r="BI290" s="147">
        <f>IF(N290="nulová",J290,0)</f>
        <v>0</v>
      </c>
      <c r="BJ290" s="16" t="s">
        <v>81</v>
      </c>
      <c r="BK290" s="147">
        <f>ROUND(I290*H290,2)</f>
        <v>0</v>
      </c>
      <c r="BL290" s="16" t="s">
        <v>278</v>
      </c>
      <c r="BM290" s="146" t="s">
        <v>388</v>
      </c>
    </row>
    <row r="291" spans="2:65" s="13" customFormat="1">
      <c r="B291" s="155"/>
      <c r="D291" s="149" t="s">
        <v>176</v>
      </c>
      <c r="E291" s="156" t="s">
        <v>1</v>
      </c>
      <c r="F291" s="157" t="s">
        <v>389</v>
      </c>
      <c r="H291" s="158">
        <v>85</v>
      </c>
      <c r="L291" s="155"/>
      <c r="M291" s="159"/>
      <c r="N291" s="160"/>
      <c r="O291" s="160"/>
      <c r="P291" s="160"/>
      <c r="Q291" s="160"/>
      <c r="R291" s="160"/>
      <c r="S291" s="160"/>
      <c r="T291" s="160"/>
      <c r="U291" s="161"/>
      <c r="AT291" s="156" t="s">
        <v>176</v>
      </c>
      <c r="AU291" s="156" t="s">
        <v>81</v>
      </c>
      <c r="AV291" s="13" t="s">
        <v>81</v>
      </c>
      <c r="AW291" s="13" t="s">
        <v>26</v>
      </c>
      <c r="AX291" s="13" t="s">
        <v>69</v>
      </c>
      <c r="AY291" s="156" t="s">
        <v>167</v>
      </c>
    </row>
    <row r="292" spans="2:65" s="13" customFormat="1">
      <c r="B292" s="155"/>
      <c r="D292" s="149" t="s">
        <v>176</v>
      </c>
      <c r="E292" s="156" t="s">
        <v>1</v>
      </c>
      <c r="F292" s="157" t="s">
        <v>390</v>
      </c>
      <c r="H292" s="158">
        <v>45.5</v>
      </c>
      <c r="L292" s="155"/>
      <c r="M292" s="159"/>
      <c r="N292" s="160"/>
      <c r="O292" s="160"/>
      <c r="P292" s="160"/>
      <c r="Q292" s="160"/>
      <c r="R292" s="160"/>
      <c r="S292" s="160"/>
      <c r="T292" s="160"/>
      <c r="U292" s="161"/>
      <c r="AT292" s="156" t="s">
        <v>176</v>
      </c>
      <c r="AU292" s="156" t="s">
        <v>81</v>
      </c>
      <c r="AV292" s="13" t="s">
        <v>81</v>
      </c>
      <c r="AW292" s="13" t="s">
        <v>26</v>
      </c>
      <c r="AX292" s="13" t="s">
        <v>69</v>
      </c>
      <c r="AY292" s="156" t="s">
        <v>167</v>
      </c>
    </row>
    <row r="293" spans="2:65" s="13" customFormat="1">
      <c r="B293" s="155"/>
      <c r="D293" s="149" t="s">
        <v>176</v>
      </c>
      <c r="E293" s="156" t="s">
        <v>1</v>
      </c>
      <c r="F293" s="157" t="s">
        <v>391</v>
      </c>
      <c r="H293" s="158">
        <v>5.25</v>
      </c>
      <c r="L293" s="155"/>
      <c r="M293" s="159"/>
      <c r="N293" s="160"/>
      <c r="O293" s="160"/>
      <c r="P293" s="160"/>
      <c r="Q293" s="160"/>
      <c r="R293" s="160"/>
      <c r="S293" s="160"/>
      <c r="T293" s="160"/>
      <c r="U293" s="161"/>
      <c r="AT293" s="156" t="s">
        <v>176</v>
      </c>
      <c r="AU293" s="156" t="s">
        <v>81</v>
      </c>
      <c r="AV293" s="13" t="s">
        <v>81</v>
      </c>
      <c r="AW293" s="13" t="s">
        <v>26</v>
      </c>
      <c r="AX293" s="13" t="s">
        <v>69</v>
      </c>
      <c r="AY293" s="156" t="s">
        <v>167</v>
      </c>
    </row>
    <row r="294" spans="2:65" s="14" customFormat="1">
      <c r="B294" s="162"/>
      <c r="D294" s="149" t="s">
        <v>176</v>
      </c>
      <c r="E294" s="163" t="s">
        <v>1</v>
      </c>
      <c r="F294" s="164" t="s">
        <v>182</v>
      </c>
      <c r="H294" s="165">
        <v>135.75</v>
      </c>
      <c r="L294" s="162"/>
      <c r="M294" s="166"/>
      <c r="N294" s="167"/>
      <c r="O294" s="167"/>
      <c r="P294" s="167"/>
      <c r="Q294" s="167"/>
      <c r="R294" s="167"/>
      <c r="S294" s="167"/>
      <c r="T294" s="167"/>
      <c r="U294" s="168"/>
      <c r="AT294" s="163" t="s">
        <v>176</v>
      </c>
      <c r="AU294" s="163" t="s">
        <v>81</v>
      </c>
      <c r="AV294" s="14" t="s">
        <v>90</v>
      </c>
      <c r="AW294" s="14" t="s">
        <v>26</v>
      </c>
      <c r="AX294" s="14" t="s">
        <v>76</v>
      </c>
      <c r="AY294" s="163" t="s">
        <v>167</v>
      </c>
    </row>
    <row r="295" spans="2:65" s="1" customFormat="1" ht="24" customHeight="1">
      <c r="B295" s="135"/>
      <c r="C295" s="136" t="s">
        <v>392</v>
      </c>
      <c r="D295" s="136" t="s">
        <v>170</v>
      </c>
      <c r="E295" s="137" t="s">
        <v>393</v>
      </c>
      <c r="F295" s="138" t="s">
        <v>394</v>
      </c>
      <c r="G295" s="139" t="s">
        <v>395</v>
      </c>
      <c r="H295" s="140">
        <v>31.949000000000002</v>
      </c>
      <c r="I295" s="141"/>
      <c r="J295" s="141"/>
      <c r="K295" s="138" t="s">
        <v>174</v>
      </c>
      <c r="L295" s="28"/>
      <c r="M295" s="142" t="s">
        <v>1</v>
      </c>
      <c r="N295" s="143" t="s">
        <v>35</v>
      </c>
      <c r="O295" s="144">
        <v>0</v>
      </c>
      <c r="P295" s="144">
        <f>O295*H295</f>
        <v>0</v>
      </c>
      <c r="Q295" s="144">
        <v>0</v>
      </c>
      <c r="R295" s="144">
        <f>Q295*H295</f>
        <v>0</v>
      </c>
      <c r="S295" s="144">
        <v>0</v>
      </c>
      <c r="T295" s="144">
        <f>S295*H295</f>
        <v>0</v>
      </c>
      <c r="U295" s="145" t="s">
        <v>1</v>
      </c>
      <c r="AR295" s="146" t="s">
        <v>278</v>
      </c>
      <c r="AT295" s="146" t="s">
        <v>170</v>
      </c>
      <c r="AU295" s="146" t="s">
        <v>81</v>
      </c>
      <c r="AY295" s="16" t="s">
        <v>167</v>
      </c>
      <c r="BE295" s="147">
        <f>IF(N295="základná",J295,0)</f>
        <v>0</v>
      </c>
      <c r="BF295" s="147">
        <f>IF(N295="znížená",J295,0)</f>
        <v>0</v>
      </c>
      <c r="BG295" s="147">
        <f>IF(N295="zákl. prenesená",J295,0)</f>
        <v>0</v>
      </c>
      <c r="BH295" s="147">
        <f>IF(N295="zníž. prenesená",J295,0)</f>
        <v>0</v>
      </c>
      <c r="BI295" s="147">
        <f>IF(N295="nulová",J295,0)</f>
        <v>0</v>
      </c>
      <c r="BJ295" s="16" t="s">
        <v>81</v>
      </c>
      <c r="BK295" s="147">
        <f>ROUND(I295*H295,2)</f>
        <v>0</v>
      </c>
      <c r="BL295" s="16" t="s">
        <v>278</v>
      </c>
      <c r="BM295" s="146" t="s">
        <v>396</v>
      </c>
    </row>
    <row r="296" spans="2:65" s="11" customFormat="1" ht="22.9" customHeight="1">
      <c r="B296" s="123"/>
      <c r="D296" s="124" t="s">
        <v>68</v>
      </c>
      <c r="E296" s="133" t="s">
        <v>397</v>
      </c>
      <c r="F296" s="133" t="s">
        <v>398</v>
      </c>
      <c r="J296" s="134"/>
      <c r="L296" s="123"/>
      <c r="M296" s="127"/>
      <c r="N296" s="128"/>
      <c r="O296" s="128"/>
      <c r="P296" s="129">
        <f>SUM(P297:P302)</f>
        <v>2.9045999999999998</v>
      </c>
      <c r="Q296" s="128"/>
      <c r="R296" s="129">
        <f>SUM(R297:R302)</f>
        <v>0.1085208</v>
      </c>
      <c r="S296" s="128"/>
      <c r="T296" s="129">
        <f>SUM(T297:T302)</f>
        <v>0</v>
      </c>
      <c r="U296" s="130"/>
      <c r="AR296" s="124" t="s">
        <v>81</v>
      </c>
      <c r="AT296" s="131" t="s">
        <v>68</v>
      </c>
      <c r="AU296" s="131" t="s">
        <v>76</v>
      </c>
      <c r="AY296" s="124" t="s">
        <v>167</v>
      </c>
      <c r="BK296" s="132">
        <f>SUM(BK297:BK302)</f>
        <v>0</v>
      </c>
    </row>
    <row r="297" spans="2:65" s="1" customFormat="1" ht="24" customHeight="1">
      <c r="B297" s="135"/>
      <c r="C297" s="136" t="s">
        <v>399</v>
      </c>
      <c r="D297" s="136" t="s">
        <v>170</v>
      </c>
      <c r="E297" s="137" t="s">
        <v>400</v>
      </c>
      <c r="F297" s="138" t="s">
        <v>401</v>
      </c>
      <c r="G297" s="139" t="s">
        <v>173</v>
      </c>
      <c r="H297" s="140">
        <v>12.36</v>
      </c>
      <c r="I297" s="141"/>
      <c r="J297" s="141"/>
      <c r="K297" s="138" t="s">
        <v>174</v>
      </c>
      <c r="L297" s="28"/>
      <c r="M297" s="142" t="s">
        <v>1</v>
      </c>
      <c r="N297" s="143" t="s">
        <v>35</v>
      </c>
      <c r="O297" s="144">
        <v>0.23499999999999999</v>
      </c>
      <c r="P297" s="144">
        <f>O297*H297</f>
        <v>2.9045999999999998</v>
      </c>
      <c r="Q297" s="144">
        <v>8.5400000000000007E-3</v>
      </c>
      <c r="R297" s="144">
        <f>Q297*H297</f>
        <v>0.10555440000000001</v>
      </c>
      <c r="S297" s="144">
        <v>0</v>
      </c>
      <c r="T297" s="144">
        <f>S297*H297</f>
        <v>0</v>
      </c>
      <c r="U297" s="145" t="s">
        <v>1</v>
      </c>
      <c r="AR297" s="146" t="s">
        <v>278</v>
      </c>
      <c r="AT297" s="146" t="s">
        <v>170</v>
      </c>
      <c r="AU297" s="146" t="s">
        <v>81</v>
      </c>
      <c r="AY297" s="16" t="s">
        <v>167</v>
      </c>
      <c r="BE297" s="147">
        <f>IF(N297="základná",J297,0)</f>
        <v>0</v>
      </c>
      <c r="BF297" s="147">
        <f>IF(N297="znížená",J297,0)</f>
        <v>0</v>
      </c>
      <c r="BG297" s="147">
        <f>IF(N297="zákl. prenesená",J297,0)</f>
        <v>0</v>
      </c>
      <c r="BH297" s="147">
        <f>IF(N297="zníž. prenesená",J297,0)</f>
        <v>0</v>
      </c>
      <c r="BI297" s="147">
        <f>IF(N297="nulová",J297,0)</f>
        <v>0</v>
      </c>
      <c r="BJ297" s="16" t="s">
        <v>81</v>
      </c>
      <c r="BK297" s="147">
        <f>ROUND(I297*H297,2)</f>
        <v>0</v>
      </c>
      <c r="BL297" s="16" t="s">
        <v>278</v>
      </c>
      <c r="BM297" s="146" t="s">
        <v>402</v>
      </c>
    </row>
    <row r="298" spans="2:65" s="12" customFormat="1">
      <c r="B298" s="148"/>
      <c r="D298" s="149" t="s">
        <v>176</v>
      </c>
      <c r="E298" s="150" t="s">
        <v>1</v>
      </c>
      <c r="F298" s="151" t="s">
        <v>179</v>
      </c>
      <c r="H298" s="150" t="s">
        <v>1</v>
      </c>
      <c r="L298" s="148"/>
      <c r="M298" s="152"/>
      <c r="N298" s="153"/>
      <c r="O298" s="153"/>
      <c r="P298" s="153"/>
      <c r="Q298" s="153"/>
      <c r="R298" s="153"/>
      <c r="S298" s="153"/>
      <c r="T298" s="153"/>
      <c r="U298" s="154"/>
      <c r="AT298" s="150" t="s">
        <v>176</v>
      </c>
      <c r="AU298" s="150" t="s">
        <v>81</v>
      </c>
      <c r="AV298" s="12" t="s">
        <v>76</v>
      </c>
      <c r="AW298" s="12" t="s">
        <v>26</v>
      </c>
      <c r="AX298" s="12" t="s">
        <v>69</v>
      </c>
      <c r="AY298" s="150" t="s">
        <v>167</v>
      </c>
    </row>
    <row r="299" spans="2:65" s="13" customFormat="1">
      <c r="B299" s="155"/>
      <c r="D299" s="149" t="s">
        <v>176</v>
      </c>
      <c r="E299" s="156" t="s">
        <v>1</v>
      </c>
      <c r="F299" s="157" t="s">
        <v>269</v>
      </c>
      <c r="H299" s="158">
        <v>12.36</v>
      </c>
      <c r="L299" s="155"/>
      <c r="M299" s="159"/>
      <c r="N299" s="160"/>
      <c r="O299" s="160"/>
      <c r="P299" s="160"/>
      <c r="Q299" s="160"/>
      <c r="R299" s="160"/>
      <c r="S299" s="160"/>
      <c r="T299" s="160"/>
      <c r="U299" s="161"/>
      <c r="AT299" s="156" t="s">
        <v>176</v>
      </c>
      <c r="AU299" s="156" t="s">
        <v>81</v>
      </c>
      <c r="AV299" s="13" t="s">
        <v>81</v>
      </c>
      <c r="AW299" s="13" t="s">
        <v>26</v>
      </c>
      <c r="AX299" s="13" t="s">
        <v>76</v>
      </c>
      <c r="AY299" s="156" t="s">
        <v>167</v>
      </c>
    </row>
    <row r="300" spans="2:65" s="1" customFormat="1" ht="24" customHeight="1">
      <c r="B300" s="135"/>
      <c r="C300" s="136" t="s">
        <v>403</v>
      </c>
      <c r="D300" s="136" t="s">
        <v>170</v>
      </c>
      <c r="E300" s="137" t="s">
        <v>404</v>
      </c>
      <c r="F300" s="138" t="s">
        <v>405</v>
      </c>
      <c r="G300" s="139" t="s">
        <v>173</v>
      </c>
      <c r="H300" s="140">
        <v>12.36</v>
      </c>
      <c r="I300" s="141"/>
      <c r="J300" s="141"/>
      <c r="K300" s="138" t="s">
        <v>174</v>
      </c>
      <c r="L300" s="28"/>
      <c r="M300" s="142" t="s">
        <v>1</v>
      </c>
      <c r="N300" s="143" t="s">
        <v>35</v>
      </c>
      <c r="O300" s="144">
        <v>0</v>
      </c>
      <c r="P300" s="144">
        <f>O300*H300</f>
        <v>0</v>
      </c>
      <c r="Q300" s="144">
        <v>2.4000000000000001E-4</v>
      </c>
      <c r="R300" s="144">
        <f>Q300*H300</f>
        <v>2.9664000000000001E-3</v>
      </c>
      <c r="S300" s="144">
        <v>0</v>
      </c>
      <c r="T300" s="144">
        <f>S300*H300</f>
        <v>0</v>
      </c>
      <c r="U300" s="145" t="s">
        <v>1</v>
      </c>
      <c r="AR300" s="146" t="s">
        <v>278</v>
      </c>
      <c r="AT300" s="146" t="s">
        <v>170</v>
      </c>
      <c r="AU300" s="146" t="s">
        <v>81</v>
      </c>
      <c r="AY300" s="16" t="s">
        <v>167</v>
      </c>
      <c r="BE300" s="147">
        <f>IF(N300="základná",J300,0)</f>
        <v>0</v>
      </c>
      <c r="BF300" s="147">
        <f>IF(N300="znížená",J300,0)</f>
        <v>0</v>
      </c>
      <c r="BG300" s="147">
        <f>IF(N300="zákl. prenesená",J300,0)</f>
        <v>0</v>
      </c>
      <c r="BH300" s="147">
        <f>IF(N300="zníž. prenesená",J300,0)</f>
        <v>0</v>
      </c>
      <c r="BI300" s="147">
        <f>IF(N300="nulová",J300,0)</f>
        <v>0</v>
      </c>
      <c r="BJ300" s="16" t="s">
        <v>81</v>
      </c>
      <c r="BK300" s="147">
        <f>ROUND(I300*H300,2)</f>
        <v>0</v>
      </c>
      <c r="BL300" s="16" t="s">
        <v>278</v>
      </c>
      <c r="BM300" s="146" t="s">
        <v>406</v>
      </c>
    </row>
    <row r="301" spans="2:65" s="13" customFormat="1">
      <c r="B301" s="155"/>
      <c r="D301" s="149" t="s">
        <v>176</v>
      </c>
      <c r="E301" s="156" t="s">
        <v>1</v>
      </c>
      <c r="F301" s="157" t="s">
        <v>407</v>
      </c>
      <c r="H301" s="158">
        <v>12.36</v>
      </c>
      <c r="L301" s="155"/>
      <c r="M301" s="159"/>
      <c r="N301" s="160"/>
      <c r="O301" s="160"/>
      <c r="P301" s="160"/>
      <c r="Q301" s="160"/>
      <c r="R301" s="160"/>
      <c r="S301" s="160"/>
      <c r="T301" s="160"/>
      <c r="U301" s="161"/>
      <c r="AT301" s="156" t="s">
        <v>176</v>
      </c>
      <c r="AU301" s="156" t="s">
        <v>81</v>
      </c>
      <c r="AV301" s="13" t="s">
        <v>81</v>
      </c>
      <c r="AW301" s="13" t="s">
        <v>26</v>
      </c>
      <c r="AX301" s="13" t="s">
        <v>76</v>
      </c>
      <c r="AY301" s="156" t="s">
        <v>167</v>
      </c>
    </row>
    <row r="302" spans="2:65" s="1" customFormat="1" ht="24" customHeight="1">
      <c r="B302" s="135"/>
      <c r="C302" s="136" t="s">
        <v>408</v>
      </c>
      <c r="D302" s="136" t="s">
        <v>170</v>
      </c>
      <c r="E302" s="137" t="s">
        <v>409</v>
      </c>
      <c r="F302" s="138" t="s">
        <v>410</v>
      </c>
      <c r="G302" s="139" t="s">
        <v>395</v>
      </c>
      <c r="H302" s="140">
        <v>1.6930000000000001</v>
      </c>
      <c r="I302" s="141"/>
      <c r="J302" s="141"/>
      <c r="K302" s="138" t="s">
        <v>174</v>
      </c>
      <c r="L302" s="28"/>
      <c r="M302" s="142" t="s">
        <v>1</v>
      </c>
      <c r="N302" s="143" t="s">
        <v>35</v>
      </c>
      <c r="O302" s="144">
        <v>0</v>
      </c>
      <c r="P302" s="144">
        <f>O302*H302</f>
        <v>0</v>
      </c>
      <c r="Q302" s="144">
        <v>0</v>
      </c>
      <c r="R302" s="144">
        <f>Q302*H302</f>
        <v>0</v>
      </c>
      <c r="S302" s="144">
        <v>0</v>
      </c>
      <c r="T302" s="144">
        <f>S302*H302</f>
        <v>0</v>
      </c>
      <c r="U302" s="145" t="s">
        <v>1</v>
      </c>
      <c r="AR302" s="146" t="s">
        <v>278</v>
      </c>
      <c r="AT302" s="146" t="s">
        <v>170</v>
      </c>
      <c r="AU302" s="146" t="s">
        <v>81</v>
      </c>
      <c r="AY302" s="16" t="s">
        <v>167</v>
      </c>
      <c r="BE302" s="147">
        <f>IF(N302="základná",J302,0)</f>
        <v>0</v>
      </c>
      <c r="BF302" s="147">
        <f>IF(N302="znížená",J302,0)</f>
        <v>0</v>
      </c>
      <c r="BG302" s="147">
        <f>IF(N302="zákl. prenesená",J302,0)</f>
        <v>0</v>
      </c>
      <c r="BH302" s="147">
        <f>IF(N302="zníž. prenesená",J302,0)</f>
        <v>0</v>
      </c>
      <c r="BI302" s="147">
        <f>IF(N302="nulová",J302,0)</f>
        <v>0</v>
      </c>
      <c r="BJ302" s="16" t="s">
        <v>81</v>
      </c>
      <c r="BK302" s="147">
        <f>ROUND(I302*H302,2)</f>
        <v>0</v>
      </c>
      <c r="BL302" s="16" t="s">
        <v>278</v>
      </c>
      <c r="BM302" s="146" t="s">
        <v>411</v>
      </c>
    </row>
    <row r="303" spans="2:65" s="11" customFormat="1" ht="22.9" customHeight="1">
      <c r="B303" s="123"/>
      <c r="D303" s="124" t="s">
        <v>68</v>
      </c>
      <c r="E303" s="133" t="s">
        <v>412</v>
      </c>
      <c r="F303" s="133" t="s">
        <v>413</v>
      </c>
      <c r="J303" s="134"/>
      <c r="L303" s="123"/>
      <c r="M303" s="127"/>
      <c r="N303" s="128"/>
      <c r="O303" s="128"/>
      <c r="P303" s="129">
        <f>SUM(P304:P307)</f>
        <v>5.0692500000000003</v>
      </c>
      <c r="Q303" s="128"/>
      <c r="R303" s="129">
        <f>SUM(R304:R307)</f>
        <v>6.7905000000000007E-2</v>
      </c>
      <c r="S303" s="128"/>
      <c r="T303" s="129">
        <f>SUM(T304:T307)</f>
        <v>0</v>
      </c>
      <c r="U303" s="130"/>
      <c r="AR303" s="124" t="s">
        <v>81</v>
      </c>
      <c r="AT303" s="131" t="s">
        <v>68</v>
      </c>
      <c r="AU303" s="131" t="s">
        <v>76</v>
      </c>
      <c r="AY303" s="124" t="s">
        <v>167</v>
      </c>
      <c r="BK303" s="132">
        <f>SUM(BK304:BK307)</f>
        <v>0</v>
      </c>
    </row>
    <row r="304" spans="2:65" s="1" customFormat="1" ht="16.5" customHeight="1">
      <c r="B304" s="135"/>
      <c r="C304" s="136" t="s">
        <v>414</v>
      </c>
      <c r="D304" s="136" t="s">
        <v>170</v>
      </c>
      <c r="E304" s="137" t="s">
        <v>415</v>
      </c>
      <c r="F304" s="138" t="s">
        <v>416</v>
      </c>
      <c r="G304" s="139" t="s">
        <v>173</v>
      </c>
      <c r="H304" s="140">
        <v>6.75</v>
      </c>
      <c r="I304" s="141"/>
      <c r="J304" s="141"/>
      <c r="K304" s="138" t="s">
        <v>1</v>
      </c>
      <c r="L304" s="28"/>
      <c r="M304" s="142" t="s">
        <v>1</v>
      </c>
      <c r="N304" s="143" t="s">
        <v>35</v>
      </c>
      <c r="O304" s="144">
        <v>0.751</v>
      </c>
      <c r="P304" s="144">
        <f>O304*H304</f>
        <v>5.0692500000000003</v>
      </c>
      <c r="Q304" s="144">
        <v>6.0000000000000002E-5</v>
      </c>
      <c r="R304" s="144">
        <f>Q304*H304</f>
        <v>4.0500000000000003E-4</v>
      </c>
      <c r="S304" s="144">
        <v>0</v>
      </c>
      <c r="T304" s="144">
        <f>S304*H304</f>
        <v>0</v>
      </c>
      <c r="U304" s="145" t="s">
        <v>1</v>
      </c>
      <c r="AR304" s="146" t="s">
        <v>278</v>
      </c>
      <c r="AT304" s="146" t="s">
        <v>170</v>
      </c>
      <c r="AU304" s="146" t="s">
        <v>81</v>
      </c>
      <c r="AY304" s="16" t="s">
        <v>167</v>
      </c>
      <c r="BE304" s="147">
        <f>IF(N304="základná",J304,0)</f>
        <v>0</v>
      </c>
      <c r="BF304" s="147">
        <f>IF(N304="znížená",J304,0)</f>
        <v>0</v>
      </c>
      <c r="BG304" s="147">
        <f>IF(N304="zákl. prenesená",J304,0)</f>
        <v>0</v>
      </c>
      <c r="BH304" s="147">
        <f>IF(N304="zníž. prenesená",J304,0)</f>
        <v>0</v>
      </c>
      <c r="BI304" s="147">
        <f>IF(N304="nulová",J304,0)</f>
        <v>0</v>
      </c>
      <c r="BJ304" s="16" t="s">
        <v>81</v>
      </c>
      <c r="BK304" s="147">
        <f>ROUND(I304*H304,2)</f>
        <v>0</v>
      </c>
      <c r="BL304" s="16" t="s">
        <v>278</v>
      </c>
      <c r="BM304" s="146" t="s">
        <v>417</v>
      </c>
    </row>
    <row r="305" spans="2:65" s="13" customFormat="1">
      <c r="B305" s="155"/>
      <c r="D305" s="149" t="s">
        <v>176</v>
      </c>
      <c r="E305" s="156" t="s">
        <v>1</v>
      </c>
      <c r="F305" s="157" t="s">
        <v>418</v>
      </c>
      <c r="H305" s="158">
        <v>6.75</v>
      </c>
      <c r="L305" s="155"/>
      <c r="M305" s="159"/>
      <c r="N305" s="160"/>
      <c r="O305" s="160"/>
      <c r="P305" s="160"/>
      <c r="Q305" s="160"/>
      <c r="R305" s="160"/>
      <c r="S305" s="160"/>
      <c r="T305" s="160"/>
      <c r="U305" s="161"/>
      <c r="AT305" s="156" t="s">
        <v>176</v>
      </c>
      <c r="AU305" s="156" t="s">
        <v>81</v>
      </c>
      <c r="AV305" s="13" t="s">
        <v>81</v>
      </c>
      <c r="AW305" s="13" t="s">
        <v>26</v>
      </c>
      <c r="AX305" s="13" t="s">
        <v>76</v>
      </c>
      <c r="AY305" s="156" t="s">
        <v>167</v>
      </c>
    </row>
    <row r="306" spans="2:65" s="1" customFormat="1" ht="24" customHeight="1">
      <c r="B306" s="135"/>
      <c r="C306" s="169" t="s">
        <v>419</v>
      </c>
      <c r="D306" s="169" t="s">
        <v>381</v>
      </c>
      <c r="E306" s="170" t="s">
        <v>420</v>
      </c>
      <c r="F306" s="171" t="s">
        <v>2217</v>
      </c>
      <c r="G306" s="172" t="s">
        <v>330</v>
      </c>
      <c r="H306" s="173">
        <v>90</v>
      </c>
      <c r="I306" s="174"/>
      <c r="J306" s="174"/>
      <c r="K306" s="171" t="s">
        <v>174</v>
      </c>
      <c r="L306" s="175"/>
      <c r="M306" s="176" t="s">
        <v>1</v>
      </c>
      <c r="N306" s="177" t="s">
        <v>35</v>
      </c>
      <c r="O306" s="144">
        <v>0</v>
      </c>
      <c r="P306" s="144">
        <f>O306*H306</f>
        <v>0</v>
      </c>
      <c r="Q306" s="144">
        <v>7.5000000000000002E-4</v>
      </c>
      <c r="R306" s="144">
        <f>Q306*H306</f>
        <v>6.7500000000000004E-2</v>
      </c>
      <c r="S306" s="144">
        <v>0</v>
      </c>
      <c r="T306" s="144">
        <f>S306*H306</f>
        <v>0</v>
      </c>
      <c r="U306" s="145" t="s">
        <v>1</v>
      </c>
      <c r="AR306" s="146" t="s">
        <v>356</v>
      </c>
      <c r="AT306" s="146" t="s">
        <v>381</v>
      </c>
      <c r="AU306" s="146" t="s">
        <v>81</v>
      </c>
      <c r="AY306" s="16" t="s">
        <v>167</v>
      </c>
      <c r="BE306" s="147">
        <f>IF(N306="základná",J306,0)</f>
        <v>0</v>
      </c>
      <c r="BF306" s="147">
        <f>IF(N306="znížená",J306,0)</f>
        <v>0</v>
      </c>
      <c r="BG306" s="147">
        <f>IF(N306="zákl. prenesená",J306,0)</f>
        <v>0</v>
      </c>
      <c r="BH306" s="147">
        <f>IF(N306="zníž. prenesená",J306,0)</f>
        <v>0</v>
      </c>
      <c r="BI306" s="147">
        <f>IF(N306="nulová",J306,0)</f>
        <v>0</v>
      </c>
      <c r="BJ306" s="16" t="s">
        <v>81</v>
      </c>
      <c r="BK306" s="147">
        <f>ROUND(I306*H306,2)</f>
        <v>0</v>
      </c>
      <c r="BL306" s="16" t="s">
        <v>278</v>
      </c>
      <c r="BM306" s="146" t="s">
        <v>421</v>
      </c>
    </row>
    <row r="307" spans="2:65" s="13" customFormat="1">
      <c r="B307" s="155"/>
      <c r="D307" s="149" t="s">
        <v>176</v>
      </c>
      <c r="E307" s="156" t="s">
        <v>1</v>
      </c>
      <c r="F307" s="157" t="s">
        <v>422</v>
      </c>
      <c r="H307" s="158">
        <v>90</v>
      </c>
      <c r="L307" s="155"/>
      <c r="M307" s="159"/>
      <c r="N307" s="160"/>
      <c r="O307" s="160"/>
      <c r="P307" s="160"/>
      <c r="Q307" s="160"/>
      <c r="R307" s="160"/>
      <c r="S307" s="160"/>
      <c r="T307" s="160"/>
      <c r="U307" s="161"/>
      <c r="AT307" s="156" t="s">
        <v>176</v>
      </c>
      <c r="AU307" s="156" t="s">
        <v>81</v>
      </c>
      <c r="AV307" s="13" t="s">
        <v>81</v>
      </c>
      <c r="AW307" s="13" t="s">
        <v>26</v>
      </c>
      <c r="AX307" s="13" t="s">
        <v>76</v>
      </c>
      <c r="AY307" s="156" t="s">
        <v>167</v>
      </c>
    </row>
    <row r="308" spans="2:65" s="11" customFormat="1" ht="22.9" customHeight="1">
      <c r="B308" s="123"/>
      <c r="D308" s="124" t="s">
        <v>68</v>
      </c>
      <c r="E308" s="133" t="s">
        <v>423</v>
      </c>
      <c r="F308" s="133" t="s">
        <v>424</v>
      </c>
      <c r="J308" s="134"/>
      <c r="L308" s="123"/>
      <c r="M308" s="127"/>
      <c r="N308" s="128"/>
      <c r="O308" s="128"/>
      <c r="P308" s="129">
        <f>SUM(P309:P321)</f>
        <v>185.31885599999998</v>
      </c>
      <c r="Q308" s="128"/>
      <c r="R308" s="129">
        <f>SUM(R309:R321)</f>
        <v>0.77500999999999998</v>
      </c>
      <c r="S308" s="128"/>
      <c r="T308" s="129">
        <f>SUM(T309:T321)</f>
        <v>0.21896000000000002</v>
      </c>
      <c r="U308" s="130"/>
      <c r="AR308" s="124" t="s">
        <v>81</v>
      </c>
      <c r="AT308" s="131" t="s">
        <v>68</v>
      </c>
      <c r="AU308" s="131" t="s">
        <v>76</v>
      </c>
      <c r="AY308" s="124" t="s">
        <v>167</v>
      </c>
      <c r="BK308" s="132">
        <f>SUM(BK309:BK321)</f>
        <v>0</v>
      </c>
    </row>
    <row r="309" spans="2:65" s="1" customFormat="1" ht="24" customHeight="1">
      <c r="B309" s="135"/>
      <c r="C309" s="136" t="s">
        <v>425</v>
      </c>
      <c r="D309" s="136" t="s">
        <v>170</v>
      </c>
      <c r="E309" s="137" t="s">
        <v>426</v>
      </c>
      <c r="F309" s="138" t="s">
        <v>427</v>
      </c>
      <c r="G309" s="139" t="s">
        <v>330</v>
      </c>
      <c r="H309" s="140">
        <v>95.2</v>
      </c>
      <c r="I309" s="141"/>
      <c r="J309" s="141"/>
      <c r="K309" s="138" t="s">
        <v>174</v>
      </c>
      <c r="L309" s="28"/>
      <c r="M309" s="142" t="s">
        <v>1</v>
      </c>
      <c r="N309" s="143" t="s">
        <v>35</v>
      </c>
      <c r="O309" s="144">
        <v>8.5999999999999993E-2</v>
      </c>
      <c r="P309" s="144">
        <f>O309*H309</f>
        <v>8.1871999999999989</v>
      </c>
      <c r="Q309" s="144">
        <v>0</v>
      </c>
      <c r="R309" s="144">
        <f>Q309*H309</f>
        <v>0</v>
      </c>
      <c r="S309" s="144">
        <v>2.3E-3</v>
      </c>
      <c r="T309" s="144">
        <f>S309*H309</f>
        <v>0.21896000000000002</v>
      </c>
      <c r="U309" s="145" t="s">
        <v>1</v>
      </c>
      <c r="AR309" s="146" t="s">
        <v>278</v>
      </c>
      <c r="AT309" s="146" t="s">
        <v>170</v>
      </c>
      <c r="AU309" s="146" t="s">
        <v>81</v>
      </c>
      <c r="AY309" s="16" t="s">
        <v>167</v>
      </c>
      <c r="BE309" s="147">
        <f>IF(N309="základná",J309,0)</f>
        <v>0</v>
      </c>
      <c r="BF309" s="147">
        <f>IF(N309="znížená",J309,0)</f>
        <v>0</v>
      </c>
      <c r="BG309" s="147">
        <f>IF(N309="zákl. prenesená",J309,0)</f>
        <v>0</v>
      </c>
      <c r="BH309" s="147">
        <f>IF(N309="zníž. prenesená",J309,0)</f>
        <v>0</v>
      </c>
      <c r="BI309" s="147">
        <f>IF(N309="nulová",J309,0)</f>
        <v>0</v>
      </c>
      <c r="BJ309" s="16" t="s">
        <v>81</v>
      </c>
      <c r="BK309" s="147">
        <f>ROUND(I309*H309,2)</f>
        <v>0</v>
      </c>
      <c r="BL309" s="16" t="s">
        <v>278</v>
      </c>
      <c r="BM309" s="146" t="s">
        <v>428</v>
      </c>
    </row>
    <row r="310" spans="2:65" s="13" customFormat="1">
      <c r="B310" s="155"/>
      <c r="D310" s="149" t="s">
        <v>176</v>
      </c>
      <c r="E310" s="156" t="s">
        <v>1</v>
      </c>
      <c r="F310" s="157" t="s">
        <v>429</v>
      </c>
      <c r="H310" s="158">
        <v>81.400000000000006</v>
      </c>
      <c r="L310" s="155"/>
      <c r="M310" s="159"/>
      <c r="N310" s="160"/>
      <c r="O310" s="160"/>
      <c r="P310" s="160"/>
      <c r="Q310" s="160"/>
      <c r="R310" s="160"/>
      <c r="S310" s="160"/>
      <c r="T310" s="160"/>
      <c r="U310" s="161"/>
      <c r="AT310" s="156" t="s">
        <v>176</v>
      </c>
      <c r="AU310" s="156" t="s">
        <v>81</v>
      </c>
      <c r="AV310" s="13" t="s">
        <v>81</v>
      </c>
      <c r="AW310" s="13" t="s">
        <v>26</v>
      </c>
      <c r="AX310" s="13" t="s">
        <v>69</v>
      </c>
      <c r="AY310" s="156" t="s">
        <v>167</v>
      </c>
    </row>
    <row r="311" spans="2:65" s="13" customFormat="1">
      <c r="B311" s="155"/>
      <c r="D311" s="149" t="s">
        <v>176</v>
      </c>
      <c r="E311" s="156" t="s">
        <v>1</v>
      </c>
      <c r="F311" s="157" t="s">
        <v>430</v>
      </c>
      <c r="H311" s="158">
        <v>13.8</v>
      </c>
      <c r="L311" s="155"/>
      <c r="M311" s="159"/>
      <c r="N311" s="160"/>
      <c r="O311" s="160"/>
      <c r="P311" s="160"/>
      <c r="Q311" s="160"/>
      <c r="R311" s="160"/>
      <c r="S311" s="160"/>
      <c r="T311" s="160"/>
      <c r="U311" s="161"/>
      <c r="AT311" s="156" t="s">
        <v>176</v>
      </c>
      <c r="AU311" s="156" t="s">
        <v>81</v>
      </c>
      <c r="AV311" s="13" t="s">
        <v>81</v>
      </c>
      <c r="AW311" s="13" t="s">
        <v>26</v>
      </c>
      <c r="AX311" s="13" t="s">
        <v>69</v>
      </c>
      <c r="AY311" s="156" t="s">
        <v>167</v>
      </c>
    </row>
    <row r="312" spans="2:65" s="14" customFormat="1">
      <c r="B312" s="162"/>
      <c r="D312" s="149" t="s">
        <v>176</v>
      </c>
      <c r="E312" s="163" t="s">
        <v>1</v>
      </c>
      <c r="F312" s="164" t="s">
        <v>182</v>
      </c>
      <c r="H312" s="165">
        <v>95.2</v>
      </c>
      <c r="L312" s="162"/>
      <c r="M312" s="166"/>
      <c r="N312" s="167"/>
      <c r="O312" s="167"/>
      <c r="P312" s="167"/>
      <c r="Q312" s="167"/>
      <c r="R312" s="167"/>
      <c r="S312" s="167"/>
      <c r="T312" s="167"/>
      <c r="U312" s="168"/>
      <c r="AT312" s="163" t="s">
        <v>176</v>
      </c>
      <c r="AU312" s="163" t="s">
        <v>81</v>
      </c>
      <c r="AV312" s="14" t="s">
        <v>90</v>
      </c>
      <c r="AW312" s="14" t="s">
        <v>26</v>
      </c>
      <c r="AX312" s="14" t="s">
        <v>76</v>
      </c>
      <c r="AY312" s="163" t="s">
        <v>167</v>
      </c>
    </row>
    <row r="313" spans="2:65" s="1" customFormat="1" ht="24" customHeight="1">
      <c r="B313" s="135"/>
      <c r="C313" s="136" t="s">
        <v>431</v>
      </c>
      <c r="D313" s="136" t="s">
        <v>170</v>
      </c>
      <c r="E313" s="137" t="s">
        <v>432</v>
      </c>
      <c r="F313" s="138" t="s">
        <v>433</v>
      </c>
      <c r="G313" s="139" t="s">
        <v>330</v>
      </c>
      <c r="H313" s="140">
        <v>77</v>
      </c>
      <c r="I313" s="141"/>
      <c r="J313" s="141"/>
      <c r="K313" s="138" t="s">
        <v>174</v>
      </c>
      <c r="L313" s="28"/>
      <c r="M313" s="142" t="s">
        <v>1</v>
      </c>
      <c r="N313" s="143" t="s">
        <v>35</v>
      </c>
      <c r="O313" s="144">
        <v>1.169</v>
      </c>
      <c r="P313" s="144">
        <f>O313*H313</f>
        <v>90.013000000000005</v>
      </c>
      <c r="Q313" s="144">
        <v>7.7799999999999996E-3</v>
      </c>
      <c r="R313" s="144">
        <f>Q313*H313</f>
        <v>0.59905999999999993</v>
      </c>
      <c r="S313" s="144">
        <v>0</v>
      </c>
      <c r="T313" s="144">
        <f>S313*H313</f>
        <v>0</v>
      </c>
      <c r="U313" s="145" t="s">
        <v>1</v>
      </c>
      <c r="AR313" s="146" t="s">
        <v>278</v>
      </c>
      <c r="AT313" s="146" t="s">
        <v>170</v>
      </c>
      <c r="AU313" s="146" t="s">
        <v>81</v>
      </c>
      <c r="AY313" s="16" t="s">
        <v>167</v>
      </c>
      <c r="BE313" s="147">
        <f>IF(N313="základná",J313,0)</f>
        <v>0</v>
      </c>
      <c r="BF313" s="147">
        <f>IF(N313="znížená",J313,0)</f>
        <v>0</v>
      </c>
      <c r="BG313" s="147">
        <f>IF(N313="zákl. prenesená",J313,0)</f>
        <v>0</v>
      </c>
      <c r="BH313" s="147">
        <f>IF(N313="zníž. prenesená",J313,0)</f>
        <v>0</v>
      </c>
      <c r="BI313" s="147">
        <f>IF(N313="nulová",J313,0)</f>
        <v>0</v>
      </c>
      <c r="BJ313" s="16" t="s">
        <v>81</v>
      </c>
      <c r="BK313" s="147">
        <f>ROUND(I313*H313,2)</f>
        <v>0</v>
      </c>
      <c r="BL313" s="16" t="s">
        <v>278</v>
      </c>
      <c r="BM313" s="146" t="s">
        <v>434</v>
      </c>
    </row>
    <row r="314" spans="2:65" s="13" customFormat="1">
      <c r="B314" s="155"/>
      <c r="D314" s="149" t="s">
        <v>176</v>
      </c>
      <c r="E314" s="156" t="s">
        <v>1</v>
      </c>
      <c r="F314" s="157" t="s">
        <v>435</v>
      </c>
      <c r="H314" s="158">
        <v>70</v>
      </c>
      <c r="L314" s="155"/>
      <c r="M314" s="159"/>
      <c r="N314" s="160"/>
      <c r="O314" s="160"/>
      <c r="P314" s="160"/>
      <c r="Q314" s="160"/>
      <c r="R314" s="160"/>
      <c r="S314" s="160"/>
      <c r="T314" s="160"/>
      <c r="U314" s="161"/>
      <c r="AT314" s="156" t="s">
        <v>176</v>
      </c>
      <c r="AU314" s="156" t="s">
        <v>81</v>
      </c>
      <c r="AV314" s="13" t="s">
        <v>81</v>
      </c>
      <c r="AW314" s="13" t="s">
        <v>26</v>
      </c>
      <c r="AX314" s="13" t="s">
        <v>69</v>
      </c>
      <c r="AY314" s="156" t="s">
        <v>167</v>
      </c>
    </row>
    <row r="315" spans="2:65" s="13" customFormat="1">
      <c r="B315" s="155"/>
      <c r="D315" s="149" t="s">
        <v>176</v>
      </c>
      <c r="E315" s="156" t="s">
        <v>1</v>
      </c>
      <c r="F315" s="157" t="s">
        <v>436</v>
      </c>
      <c r="H315" s="158">
        <v>7</v>
      </c>
      <c r="L315" s="155"/>
      <c r="M315" s="159"/>
      <c r="N315" s="160"/>
      <c r="O315" s="160"/>
      <c r="P315" s="160"/>
      <c r="Q315" s="160"/>
      <c r="R315" s="160"/>
      <c r="S315" s="160"/>
      <c r="T315" s="160"/>
      <c r="U315" s="161"/>
      <c r="AT315" s="156" t="s">
        <v>176</v>
      </c>
      <c r="AU315" s="156" t="s">
        <v>81</v>
      </c>
      <c r="AV315" s="13" t="s">
        <v>81</v>
      </c>
      <c r="AW315" s="13" t="s">
        <v>26</v>
      </c>
      <c r="AX315" s="13" t="s">
        <v>69</v>
      </c>
      <c r="AY315" s="156" t="s">
        <v>167</v>
      </c>
    </row>
    <row r="316" spans="2:65" s="14" customFormat="1">
      <c r="B316" s="162"/>
      <c r="D316" s="149" t="s">
        <v>176</v>
      </c>
      <c r="E316" s="163" t="s">
        <v>1</v>
      </c>
      <c r="F316" s="164" t="s">
        <v>182</v>
      </c>
      <c r="H316" s="165">
        <v>77</v>
      </c>
      <c r="L316" s="162"/>
      <c r="M316" s="166"/>
      <c r="N316" s="167"/>
      <c r="O316" s="167"/>
      <c r="P316" s="167"/>
      <c r="Q316" s="167"/>
      <c r="R316" s="167"/>
      <c r="S316" s="167"/>
      <c r="T316" s="167"/>
      <c r="U316" s="168"/>
      <c r="AT316" s="163" t="s">
        <v>176</v>
      </c>
      <c r="AU316" s="163" t="s">
        <v>81</v>
      </c>
      <c r="AV316" s="14" t="s">
        <v>90</v>
      </c>
      <c r="AW316" s="14" t="s">
        <v>26</v>
      </c>
      <c r="AX316" s="14" t="s">
        <v>76</v>
      </c>
      <c r="AY316" s="163" t="s">
        <v>167</v>
      </c>
    </row>
    <row r="317" spans="2:65" s="1" customFormat="1" ht="24" customHeight="1">
      <c r="B317" s="135"/>
      <c r="C317" s="136" t="s">
        <v>437</v>
      </c>
      <c r="D317" s="136" t="s">
        <v>170</v>
      </c>
      <c r="E317" s="137" t="s">
        <v>438</v>
      </c>
      <c r="F317" s="138" t="s">
        <v>439</v>
      </c>
      <c r="G317" s="139" t="s">
        <v>330</v>
      </c>
      <c r="H317" s="140">
        <v>85</v>
      </c>
      <c r="I317" s="141"/>
      <c r="J317" s="141"/>
      <c r="K317" s="138" t="s">
        <v>174</v>
      </c>
      <c r="L317" s="28"/>
      <c r="M317" s="142" t="s">
        <v>1</v>
      </c>
      <c r="N317" s="143" t="s">
        <v>35</v>
      </c>
      <c r="O317" s="144">
        <v>0.96399999999999997</v>
      </c>
      <c r="P317" s="144">
        <f>O317*H317</f>
        <v>81.94</v>
      </c>
      <c r="Q317" s="144">
        <v>1.4E-3</v>
      </c>
      <c r="R317" s="144">
        <f>Q317*H317</f>
        <v>0.11899999999999999</v>
      </c>
      <c r="S317" s="144">
        <v>0</v>
      </c>
      <c r="T317" s="144">
        <f>S317*H317</f>
        <v>0</v>
      </c>
      <c r="U317" s="145" t="s">
        <v>1</v>
      </c>
      <c r="AR317" s="146" t="s">
        <v>90</v>
      </c>
      <c r="AT317" s="146" t="s">
        <v>170</v>
      </c>
      <c r="AU317" s="146" t="s">
        <v>81</v>
      </c>
      <c r="AY317" s="16" t="s">
        <v>167</v>
      </c>
      <c r="BE317" s="147">
        <f>IF(N317="základná",J317,0)</f>
        <v>0</v>
      </c>
      <c r="BF317" s="147">
        <f>IF(N317="znížená",J317,0)</f>
        <v>0</v>
      </c>
      <c r="BG317" s="147">
        <f>IF(N317="zákl. prenesená",J317,0)</f>
        <v>0</v>
      </c>
      <c r="BH317" s="147">
        <f>IF(N317="zníž. prenesená",J317,0)</f>
        <v>0</v>
      </c>
      <c r="BI317" s="147">
        <f>IF(N317="nulová",J317,0)</f>
        <v>0</v>
      </c>
      <c r="BJ317" s="16" t="s">
        <v>81</v>
      </c>
      <c r="BK317" s="147">
        <f>ROUND(I317*H317,2)</f>
        <v>0</v>
      </c>
      <c r="BL317" s="16" t="s">
        <v>90</v>
      </c>
      <c r="BM317" s="146" t="s">
        <v>440</v>
      </c>
    </row>
    <row r="318" spans="2:65" s="1" customFormat="1" ht="24" customHeight="1">
      <c r="B318" s="135"/>
      <c r="C318" s="169" t="s">
        <v>441</v>
      </c>
      <c r="D318" s="169" t="s">
        <v>381</v>
      </c>
      <c r="E318" s="170" t="s">
        <v>442</v>
      </c>
      <c r="F318" s="171" t="s">
        <v>443</v>
      </c>
      <c r="G318" s="172" t="s">
        <v>173</v>
      </c>
      <c r="H318" s="173">
        <v>85</v>
      </c>
      <c r="I318" s="174"/>
      <c r="J318" s="174"/>
      <c r="K318" s="171" t="s">
        <v>174</v>
      </c>
      <c r="L318" s="175"/>
      <c r="M318" s="176" t="s">
        <v>1</v>
      </c>
      <c r="N318" s="177" t="s">
        <v>35</v>
      </c>
      <c r="O318" s="144">
        <v>0</v>
      </c>
      <c r="P318" s="144">
        <f>O318*H318</f>
        <v>0</v>
      </c>
      <c r="Q318" s="144">
        <v>6.7000000000000002E-4</v>
      </c>
      <c r="R318" s="144">
        <f>Q318*H318</f>
        <v>5.6950000000000001E-2</v>
      </c>
      <c r="S318" s="144">
        <v>0</v>
      </c>
      <c r="T318" s="144">
        <f>S318*H318</f>
        <v>0</v>
      </c>
      <c r="U318" s="145" t="s">
        <v>1</v>
      </c>
      <c r="AR318" s="146" t="s">
        <v>235</v>
      </c>
      <c r="AT318" s="146" t="s">
        <v>381</v>
      </c>
      <c r="AU318" s="146" t="s">
        <v>81</v>
      </c>
      <c r="AY318" s="16" t="s">
        <v>167</v>
      </c>
      <c r="BE318" s="147">
        <f>IF(N318="základná",J318,0)</f>
        <v>0</v>
      </c>
      <c r="BF318" s="147">
        <f>IF(N318="znížená",J318,0)</f>
        <v>0</v>
      </c>
      <c r="BG318" s="147">
        <f>IF(N318="zákl. prenesená",J318,0)</f>
        <v>0</v>
      </c>
      <c r="BH318" s="147">
        <f>IF(N318="zníž. prenesená",J318,0)</f>
        <v>0</v>
      </c>
      <c r="BI318" s="147">
        <f>IF(N318="nulová",J318,0)</f>
        <v>0</v>
      </c>
      <c r="BJ318" s="16" t="s">
        <v>81</v>
      </c>
      <c r="BK318" s="147">
        <f>ROUND(I318*H318,2)</f>
        <v>0</v>
      </c>
      <c r="BL318" s="16" t="s">
        <v>90</v>
      </c>
      <c r="BM318" s="146" t="s">
        <v>444</v>
      </c>
    </row>
    <row r="319" spans="2:65" s="13" customFormat="1">
      <c r="B319" s="155"/>
      <c r="D319" s="149" t="s">
        <v>176</v>
      </c>
      <c r="E319" s="156" t="s">
        <v>1</v>
      </c>
      <c r="F319" s="157" t="s">
        <v>445</v>
      </c>
      <c r="H319" s="158">
        <v>85</v>
      </c>
      <c r="L319" s="155"/>
      <c r="M319" s="159"/>
      <c r="N319" s="160"/>
      <c r="O319" s="160"/>
      <c r="P319" s="160"/>
      <c r="Q319" s="160"/>
      <c r="R319" s="160"/>
      <c r="S319" s="160"/>
      <c r="T319" s="160"/>
      <c r="U319" s="161"/>
      <c r="AT319" s="156" t="s">
        <v>176</v>
      </c>
      <c r="AU319" s="156" t="s">
        <v>81</v>
      </c>
      <c r="AV319" s="13" t="s">
        <v>81</v>
      </c>
      <c r="AW319" s="13" t="s">
        <v>26</v>
      </c>
      <c r="AX319" s="13" t="s">
        <v>76</v>
      </c>
      <c r="AY319" s="156" t="s">
        <v>167</v>
      </c>
    </row>
    <row r="320" spans="2:65" s="1" customFormat="1" ht="24" customHeight="1">
      <c r="B320" s="135"/>
      <c r="C320" s="136" t="s">
        <v>446</v>
      </c>
      <c r="D320" s="136" t="s">
        <v>170</v>
      </c>
      <c r="E320" s="137" t="s">
        <v>447</v>
      </c>
      <c r="F320" s="138" t="s">
        <v>448</v>
      </c>
      <c r="G320" s="139" t="s">
        <v>330</v>
      </c>
      <c r="H320" s="140">
        <v>11.2</v>
      </c>
      <c r="I320" s="141"/>
      <c r="J320" s="141"/>
      <c r="K320" s="138" t="s">
        <v>174</v>
      </c>
      <c r="L320" s="28"/>
      <c r="M320" s="142" t="s">
        <v>1</v>
      </c>
      <c r="N320" s="143" t="s">
        <v>35</v>
      </c>
      <c r="O320" s="144">
        <v>0.46238000000000001</v>
      </c>
      <c r="P320" s="144">
        <f>O320*H320</f>
        <v>5.1786560000000001</v>
      </c>
      <c r="Q320" s="144">
        <v>0</v>
      </c>
      <c r="R320" s="144">
        <f>Q320*H320</f>
        <v>0</v>
      </c>
      <c r="S320" s="144">
        <v>0</v>
      </c>
      <c r="T320" s="144">
        <f>S320*H320</f>
        <v>0</v>
      </c>
      <c r="U320" s="145" t="s">
        <v>1</v>
      </c>
      <c r="AR320" s="146" t="s">
        <v>278</v>
      </c>
      <c r="AT320" s="146" t="s">
        <v>170</v>
      </c>
      <c r="AU320" s="146" t="s">
        <v>81</v>
      </c>
      <c r="AY320" s="16" t="s">
        <v>167</v>
      </c>
      <c r="BE320" s="147">
        <f>IF(N320="základná",J320,0)</f>
        <v>0</v>
      </c>
      <c r="BF320" s="147">
        <f>IF(N320="znížená",J320,0)</f>
        <v>0</v>
      </c>
      <c r="BG320" s="147">
        <f>IF(N320="zákl. prenesená",J320,0)</f>
        <v>0</v>
      </c>
      <c r="BH320" s="147">
        <f>IF(N320="zníž. prenesená",J320,0)</f>
        <v>0</v>
      </c>
      <c r="BI320" s="147">
        <f>IF(N320="nulová",J320,0)</f>
        <v>0</v>
      </c>
      <c r="BJ320" s="16" t="s">
        <v>81</v>
      </c>
      <c r="BK320" s="147">
        <f>ROUND(I320*H320,2)</f>
        <v>0</v>
      </c>
      <c r="BL320" s="16" t="s">
        <v>278</v>
      </c>
      <c r="BM320" s="146" t="s">
        <v>449</v>
      </c>
    </row>
    <row r="321" spans="2:65" s="1" customFormat="1" ht="24" customHeight="1">
      <c r="B321" s="135"/>
      <c r="C321" s="136" t="s">
        <v>450</v>
      </c>
      <c r="D321" s="136" t="s">
        <v>170</v>
      </c>
      <c r="E321" s="137" t="s">
        <v>451</v>
      </c>
      <c r="F321" s="138" t="s">
        <v>452</v>
      </c>
      <c r="G321" s="139" t="s">
        <v>395</v>
      </c>
      <c r="H321" s="140">
        <v>25.376999999999999</v>
      </c>
      <c r="I321" s="141"/>
      <c r="J321" s="141"/>
      <c r="K321" s="138" t="s">
        <v>174</v>
      </c>
      <c r="L321" s="28"/>
      <c r="M321" s="178" t="s">
        <v>1</v>
      </c>
      <c r="N321" s="179" t="s">
        <v>35</v>
      </c>
      <c r="O321" s="180">
        <v>0</v>
      </c>
      <c r="P321" s="180">
        <f>O321*H321</f>
        <v>0</v>
      </c>
      <c r="Q321" s="180">
        <v>0</v>
      </c>
      <c r="R321" s="180">
        <f>Q321*H321</f>
        <v>0</v>
      </c>
      <c r="S321" s="180">
        <v>0</v>
      </c>
      <c r="T321" s="180">
        <f>S321*H321</f>
        <v>0</v>
      </c>
      <c r="U321" s="181" t="s">
        <v>1</v>
      </c>
      <c r="AR321" s="146" t="s">
        <v>278</v>
      </c>
      <c r="AT321" s="146" t="s">
        <v>170</v>
      </c>
      <c r="AU321" s="146" t="s">
        <v>81</v>
      </c>
      <c r="AY321" s="16" t="s">
        <v>167</v>
      </c>
      <c r="BE321" s="147">
        <f>IF(N321="základná",J321,0)</f>
        <v>0</v>
      </c>
      <c r="BF321" s="147">
        <f>IF(N321="znížená",J321,0)</f>
        <v>0</v>
      </c>
      <c r="BG321" s="147">
        <f>IF(N321="zákl. prenesená",J321,0)</f>
        <v>0</v>
      </c>
      <c r="BH321" s="147">
        <f>IF(N321="zníž. prenesená",J321,0)</f>
        <v>0</v>
      </c>
      <c r="BI321" s="147">
        <f>IF(N321="nulová",J321,0)</f>
        <v>0</v>
      </c>
      <c r="BJ321" s="16" t="s">
        <v>81</v>
      </c>
      <c r="BK321" s="147">
        <f>ROUND(I321*H321,2)</f>
        <v>0</v>
      </c>
      <c r="BL321" s="16" t="s">
        <v>278</v>
      </c>
      <c r="BM321" s="146" t="s">
        <v>453</v>
      </c>
    </row>
    <row r="322" spans="2:65" s="1" customFormat="1" ht="6.95" customHeight="1">
      <c r="B322" s="40"/>
      <c r="C322" s="41"/>
      <c r="D322" s="41"/>
      <c r="E322" s="41"/>
      <c r="F322" s="41"/>
      <c r="G322" s="41"/>
      <c r="H322" s="41"/>
      <c r="I322" s="41"/>
      <c r="J322" s="41"/>
      <c r="K322" s="41"/>
      <c r="L322" s="28"/>
    </row>
  </sheetData>
  <autoFilter ref="C131:K321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3"/>
  <sheetViews>
    <sheetView showGridLines="0" workbookViewId="0">
      <selection activeCell="L144" sqref="L14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94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137</v>
      </c>
      <c r="L12" s="28"/>
    </row>
    <row r="13" spans="1:46" s="1" customFormat="1" ht="36.950000000000003" customHeight="1">
      <c r="B13" s="28"/>
      <c r="E13" s="214" t="s">
        <v>454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17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">
        <v>1</v>
      </c>
      <c r="L18" s="28"/>
    </row>
    <row r="19" spans="2:12" s="1" customFormat="1" ht="18" customHeight="1">
      <c r="B19" s="28"/>
      <c r="E19" s="23" t="s">
        <v>21</v>
      </c>
      <c r="I19" s="25" t="s">
        <v>22</v>
      </c>
      <c r="J19" s="23" t="s">
        <v>1</v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">
        <v>1</v>
      </c>
      <c r="L24" s="28"/>
    </row>
    <row r="25" spans="2:12" s="1" customFormat="1" ht="18" customHeight="1">
      <c r="B25" s="28"/>
      <c r="E25" s="23"/>
      <c r="I25" s="25" t="s">
        <v>22</v>
      </c>
      <c r="J25" s="23" t="s">
        <v>1</v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/>
      <c r="I37" s="95">
        <v>0.2</v>
      </c>
      <c r="J37" s="94"/>
      <c r="L37" s="28"/>
    </row>
    <row r="38" spans="2:12" s="1" customFormat="1" ht="14.45" customHeight="1">
      <c r="B38" s="28"/>
      <c r="E38" s="25" t="s">
        <v>35</v>
      </c>
      <c r="F38" s="94"/>
      <c r="I38" s="95">
        <v>0.2</v>
      </c>
      <c r="J38" s="94"/>
      <c r="L38" s="28"/>
    </row>
    <row r="39" spans="2:12" s="1" customFormat="1" ht="14.45" hidden="1" customHeight="1">
      <c r="B39" s="28"/>
      <c r="E39" s="25" t="s">
        <v>36</v>
      </c>
      <c r="F39" s="94"/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/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/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137</v>
      </c>
      <c r="L90" s="28"/>
    </row>
    <row r="91" spans="2:12" s="1" customFormat="1" ht="16.5" customHeight="1">
      <c r="B91" s="28"/>
      <c r="E91" s="214" t="str">
        <f>E13</f>
        <v>01.1.1.2 - SO 01.1.1.2  Zateplenie strešného plášťa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>Námestovo</v>
      </c>
      <c r="I93" s="25" t="s">
        <v>18</v>
      </c>
      <c r="J93" s="48" t="str">
        <f>IF(J16="","",J16)</f>
        <v/>
      </c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>
        <f>E25</f>
        <v>0</v>
      </c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145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146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455</v>
      </c>
      <c r="E104" s="113"/>
      <c r="F104" s="113"/>
      <c r="G104" s="113"/>
      <c r="H104" s="113"/>
      <c r="I104" s="113"/>
      <c r="J104" s="114"/>
      <c r="L104" s="111"/>
    </row>
    <row r="105" spans="2:47" s="8" customFormat="1" ht="24.95" customHeight="1">
      <c r="B105" s="107"/>
      <c r="D105" s="108" t="s">
        <v>147</v>
      </c>
      <c r="E105" s="109"/>
      <c r="F105" s="109"/>
      <c r="G105" s="109"/>
      <c r="H105" s="109"/>
      <c r="I105" s="109"/>
      <c r="J105" s="110"/>
      <c r="L105" s="107"/>
    </row>
    <row r="106" spans="2:47" s="9" customFormat="1" ht="19.899999999999999" customHeight="1">
      <c r="B106" s="111"/>
      <c r="D106" s="112" t="s">
        <v>148</v>
      </c>
      <c r="E106" s="113"/>
      <c r="F106" s="113"/>
      <c r="G106" s="113"/>
      <c r="H106" s="113"/>
      <c r="I106" s="113"/>
      <c r="J106" s="114"/>
      <c r="L106" s="111"/>
    </row>
    <row r="107" spans="2:47" s="9" customFormat="1" ht="19.899999999999999" customHeight="1">
      <c r="B107" s="111"/>
      <c r="D107" s="112" t="s">
        <v>456</v>
      </c>
      <c r="E107" s="113"/>
      <c r="F107" s="113"/>
      <c r="G107" s="113"/>
      <c r="H107" s="113"/>
      <c r="I107" s="113"/>
      <c r="J107" s="114"/>
      <c r="L107" s="111"/>
    </row>
    <row r="108" spans="2:47" s="9" customFormat="1" ht="19.899999999999999" customHeight="1">
      <c r="B108" s="111"/>
      <c r="D108" s="112" t="s">
        <v>457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149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9.899999999999999" customHeight="1">
      <c r="B110" s="111"/>
      <c r="D110" s="112" t="s">
        <v>151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9.899999999999999" customHeight="1">
      <c r="B111" s="111"/>
      <c r="D111" s="112" t="s">
        <v>458</v>
      </c>
      <c r="E111" s="113"/>
      <c r="F111" s="113"/>
      <c r="G111" s="113"/>
      <c r="H111" s="113"/>
      <c r="I111" s="113"/>
      <c r="J111" s="114"/>
      <c r="L111" s="111"/>
    </row>
    <row r="112" spans="2:47" s="9" customFormat="1" ht="19.899999999999999" customHeight="1">
      <c r="B112" s="111"/>
      <c r="D112" s="112" t="s">
        <v>459</v>
      </c>
      <c r="E112" s="113"/>
      <c r="F112" s="113"/>
      <c r="G112" s="113"/>
      <c r="H112" s="113"/>
      <c r="I112" s="113"/>
      <c r="J112" s="114"/>
      <c r="L112" s="111"/>
    </row>
    <row r="113" spans="2:12" s="8" customFormat="1" ht="24.95" customHeight="1">
      <c r="B113" s="107"/>
      <c r="D113" s="108" t="s">
        <v>460</v>
      </c>
      <c r="E113" s="109"/>
      <c r="F113" s="109"/>
      <c r="G113" s="109"/>
      <c r="H113" s="109"/>
      <c r="I113" s="109"/>
      <c r="J113" s="110"/>
      <c r="L113" s="107"/>
    </row>
    <row r="114" spans="2:12" s="9" customFormat="1" ht="19.899999999999999" customHeight="1">
      <c r="B114" s="111"/>
      <c r="D114" s="112" t="s">
        <v>461</v>
      </c>
      <c r="E114" s="113"/>
      <c r="F114" s="113"/>
      <c r="G114" s="113"/>
      <c r="H114" s="113"/>
      <c r="I114" s="113"/>
      <c r="J114" s="114"/>
      <c r="L114" s="111"/>
    </row>
    <row r="115" spans="2:12" s="1" customFormat="1" ht="21.75" customHeight="1">
      <c r="B115" s="28"/>
      <c r="L115" s="28"/>
    </row>
    <row r="116" spans="2:12" s="1" customFormat="1" ht="6.95" customHeight="1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28"/>
    </row>
    <row r="120" spans="2:12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28"/>
    </row>
    <row r="121" spans="2:12" s="1" customFormat="1" ht="24.95" customHeight="1">
      <c r="B121" s="28"/>
      <c r="C121" s="20" t="s">
        <v>152</v>
      </c>
      <c r="L121" s="28"/>
    </row>
    <row r="122" spans="2:12" s="1" customFormat="1" ht="6.95" customHeight="1">
      <c r="B122" s="28"/>
      <c r="L122" s="28"/>
    </row>
    <row r="123" spans="2:12" s="1" customFormat="1" ht="12" customHeight="1">
      <c r="B123" s="28"/>
      <c r="C123" s="25" t="s">
        <v>13</v>
      </c>
      <c r="L123" s="28"/>
    </row>
    <row r="124" spans="2:12" s="1" customFormat="1" ht="16.5" customHeight="1">
      <c r="B124" s="28"/>
      <c r="E124" s="232" t="str">
        <f>E7</f>
        <v>Námestovo OOPZ, Rekonštrukcia a modernizácia objektu</v>
      </c>
      <c r="F124" s="233"/>
      <c r="G124" s="233"/>
      <c r="H124" s="233"/>
      <c r="L124" s="28"/>
    </row>
    <row r="125" spans="2:12" ht="12" customHeight="1">
      <c r="B125" s="19"/>
      <c r="C125" s="25" t="s">
        <v>133</v>
      </c>
      <c r="L125" s="19"/>
    </row>
    <row r="126" spans="2:12" ht="16.5" customHeight="1">
      <c r="B126" s="19"/>
      <c r="E126" s="232" t="s">
        <v>134</v>
      </c>
      <c r="F126" s="196"/>
      <c r="G126" s="196"/>
      <c r="H126" s="196"/>
      <c r="L126" s="19"/>
    </row>
    <row r="127" spans="2:12" ht="12" customHeight="1">
      <c r="B127" s="19"/>
      <c r="C127" s="25" t="s">
        <v>135</v>
      </c>
      <c r="L127" s="19"/>
    </row>
    <row r="128" spans="2:12" s="1" customFormat="1" ht="16.5" customHeight="1">
      <c r="B128" s="28"/>
      <c r="E128" s="234" t="s">
        <v>136</v>
      </c>
      <c r="F128" s="235"/>
      <c r="G128" s="235"/>
      <c r="H128" s="235"/>
      <c r="L128" s="28"/>
    </row>
    <row r="129" spans="2:65" s="1" customFormat="1" ht="12" customHeight="1">
      <c r="B129" s="28"/>
      <c r="C129" s="25" t="s">
        <v>137</v>
      </c>
      <c r="L129" s="28"/>
    </row>
    <row r="130" spans="2:65" s="1" customFormat="1" ht="16.5" customHeight="1">
      <c r="B130" s="28"/>
      <c r="E130" s="214" t="str">
        <f>E13</f>
        <v>01.1.1.2 - SO 01.1.1.2  Zateplenie strešného plášťa</v>
      </c>
      <c r="F130" s="235"/>
      <c r="G130" s="235"/>
      <c r="H130" s="235"/>
      <c r="L130" s="28"/>
    </row>
    <row r="131" spans="2:65" s="1" customFormat="1" ht="6.95" customHeight="1">
      <c r="B131" s="28"/>
      <c r="L131" s="28"/>
    </row>
    <row r="132" spans="2:65" s="1" customFormat="1" ht="12" customHeight="1">
      <c r="B132" s="28"/>
      <c r="C132" s="25" t="s">
        <v>16</v>
      </c>
      <c r="F132" s="23" t="str">
        <f>F16</f>
        <v>Námestovo</v>
      </c>
      <c r="I132" s="25" t="s">
        <v>18</v>
      </c>
      <c r="J132" s="48" t="str">
        <f>IF(J16="","",J16)</f>
        <v/>
      </c>
      <c r="L132" s="28"/>
    </row>
    <row r="133" spans="2:65" s="1" customFormat="1" ht="6.95" customHeight="1">
      <c r="B133" s="28"/>
      <c r="L133" s="28"/>
    </row>
    <row r="134" spans="2:65" s="1" customFormat="1" ht="27.95" customHeight="1">
      <c r="B134" s="28"/>
      <c r="C134" s="25" t="s">
        <v>19</v>
      </c>
      <c r="F134" s="23" t="str">
        <f>E19</f>
        <v>Minist.vnútra Slov.republiky Pribinova2,Bratislava</v>
      </c>
      <c r="I134" s="25" t="s">
        <v>25</v>
      </c>
      <c r="J134" s="26">
        <f>E25</f>
        <v>0</v>
      </c>
      <c r="L134" s="28"/>
    </row>
    <row r="135" spans="2:65" s="1" customFormat="1" ht="15.2" customHeight="1">
      <c r="B135" s="28"/>
      <c r="C135" s="25" t="s">
        <v>23</v>
      </c>
      <c r="F135" s="23" t="str">
        <f>IF(E22="","",E22)</f>
        <v xml:space="preserve"> </v>
      </c>
      <c r="I135" s="25" t="s">
        <v>27</v>
      </c>
      <c r="J135" s="26" t="str">
        <f>E28</f>
        <v xml:space="preserve"> </v>
      </c>
      <c r="L135" s="28"/>
    </row>
    <row r="136" spans="2:65" s="1" customFormat="1" ht="10.35" customHeight="1">
      <c r="B136" s="28"/>
      <c r="L136" s="28"/>
    </row>
    <row r="137" spans="2:65" s="10" customFormat="1" ht="29.25" customHeight="1">
      <c r="B137" s="115"/>
      <c r="C137" s="116" t="s">
        <v>153</v>
      </c>
      <c r="D137" s="117" t="s">
        <v>54</v>
      </c>
      <c r="E137" s="117" t="s">
        <v>50</v>
      </c>
      <c r="F137" s="117" t="s">
        <v>51</v>
      </c>
      <c r="G137" s="117" t="s">
        <v>154</v>
      </c>
      <c r="H137" s="117" t="s">
        <v>155</v>
      </c>
      <c r="I137" s="117" t="s">
        <v>156</v>
      </c>
      <c r="J137" s="118" t="s">
        <v>141</v>
      </c>
      <c r="K137" s="119" t="s">
        <v>157</v>
      </c>
      <c r="L137" s="115"/>
      <c r="M137" s="55" t="s">
        <v>1</v>
      </c>
      <c r="N137" s="56" t="s">
        <v>33</v>
      </c>
      <c r="O137" s="56" t="s">
        <v>158</v>
      </c>
      <c r="P137" s="56" t="s">
        <v>159</v>
      </c>
      <c r="Q137" s="56" t="s">
        <v>160</v>
      </c>
      <c r="R137" s="56" t="s">
        <v>161</v>
      </c>
      <c r="S137" s="56" t="s">
        <v>162</v>
      </c>
      <c r="T137" s="56" t="s">
        <v>163</v>
      </c>
      <c r="U137" s="57" t="s">
        <v>164</v>
      </c>
    </row>
    <row r="138" spans="2:65" s="1" customFormat="1" ht="22.9" customHeight="1">
      <c r="B138" s="28"/>
      <c r="C138" s="60" t="s">
        <v>142</v>
      </c>
      <c r="J138" s="120"/>
      <c r="L138" s="28"/>
      <c r="M138" s="58"/>
      <c r="N138" s="49"/>
      <c r="O138" s="49"/>
      <c r="P138" s="121">
        <f>P139+P157+P237</f>
        <v>532.75133025519995</v>
      </c>
      <c r="Q138" s="49"/>
      <c r="R138" s="121">
        <f>R139+R157+R237</f>
        <v>4.8319204099999995</v>
      </c>
      <c r="S138" s="49"/>
      <c r="T138" s="121">
        <f>T139+T157+T237</f>
        <v>1.1601619999999999</v>
      </c>
      <c r="U138" s="50"/>
      <c r="AT138" s="16" t="s">
        <v>68</v>
      </c>
      <c r="AU138" s="16" t="s">
        <v>143</v>
      </c>
      <c r="BK138" s="122">
        <f>BK139+BK157+BK237</f>
        <v>0</v>
      </c>
    </row>
    <row r="139" spans="2:65" s="11" customFormat="1" ht="25.9" customHeight="1">
      <c r="B139" s="123"/>
      <c r="D139" s="124" t="s">
        <v>68</v>
      </c>
      <c r="E139" s="125" t="s">
        <v>165</v>
      </c>
      <c r="F139" s="125" t="s">
        <v>166</v>
      </c>
      <c r="J139" s="126"/>
      <c r="L139" s="123"/>
      <c r="M139" s="127"/>
      <c r="N139" s="128"/>
      <c r="O139" s="128"/>
      <c r="P139" s="129">
        <f>P140+P143+P155</f>
        <v>155.9525764</v>
      </c>
      <c r="Q139" s="128"/>
      <c r="R139" s="129">
        <f>R140+R143+R155</f>
        <v>0.2941184</v>
      </c>
      <c r="S139" s="128"/>
      <c r="T139" s="129">
        <f>T140+T143+T155</f>
        <v>0.28371999999999997</v>
      </c>
      <c r="U139" s="130"/>
      <c r="AR139" s="124" t="s">
        <v>76</v>
      </c>
      <c r="AT139" s="131" t="s">
        <v>68</v>
      </c>
      <c r="AU139" s="131" t="s">
        <v>69</v>
      </c>
      <c r="AY139" s="124" t="s">
        <v>167</v>
      </c>
      <c r="BK139" s="132">
        <f>BK140+BK143+BK155</f>
        <v>0</v>
      </c>
    </row>
    <row r="140" spans="2:65" s="11" customFormat="1" ht="22.9" customHeight="1">
      <c r="B140" s="123"/>
      <c r="D140" s="124" t="s">
        <v>68</v>
      </c>
      <c r="E140" s="133" t="s">
        <v>168</v>
      </c>
      <c r="F140" s="133" t="s">
        <v>169</v>
      </c>
      <c r="J140" s="134"/>
      <c r="L140" s="123"/>
      <c r="M140" s="127"/>
      <c r="N140" s="128"/>
      <c r="O140" s="128"/>
      <c r="P140" s="129">
        <f>SUM(P141:P142)</f>
        <v>11.9401584</v>
      </c>
      <c r="Q140" s="128"/>
      <c r="R140" s="129">
        <f>SUM(R141:R142)</f>
        <v>0.27311620000000003</v>
      </c>
      <c r="S140" s="128"/>
      <c r="T140" s="129">
        <f>SUM(T141:T142)</f>
        <v>0</v>
      </c>
      <c r="U140" s="130"/>
      <c r="AR140" s="124" t="s">
        <v>76</v>
      </c>
      <c r="AT140" s="131" t="s">
        <v>68</v>
      </c>
      <c r="AU140" s="131" t="s">
        <v>76</v>
      </c>
      <c r="AY140" s="124" t="s">
        <v>167</v>
      </c>
      <c r="BK140" s="132">
        <f>SUM(BK141:BK142)</f>
        <v>0</v>
      </c>
    </row>
    <row r="141" spans="2:65" s="1" customFormat="1" ht="24" customHeight="1">
      <c r="B141" s="135"/>
      <c r="C141" s="136" t="s">
        <v>76</v>
      </c>
      <c r="D141" s="136" t="s">
        <v>170</v>
      </c>
      <c r="E141" s="137" t="s">
        <v>462</v>
      </c>
      <c r="F141" s="138" t="s">
        <v>463</v>
      </c>
      <c r="G141" s="139" t="s">
        <v>173</v>
      </c>
      <c r="H141" s="140">
        <v>17.98</v>
      </c>
      <c r="I141" s="141"/>
      <c r="J141" s="141"/>
      <c r="K141" s="138" t="s">
        <v>174</v>
      </c>
      <c r="L141" s="28"/>
      <c r="M141" s="142" t="s">
        <v>1</v>
      </c>
      <c r="N141" s="143" t="s">
        <v>35</v>
      </c>
      <c r="O141" s="144">
        <v>0.66408</v>
      </c>
      <c r="P141" s="144">
        <f>O141*H141</f>
        <v>11.9401584</v>
      </c>
      <c r="Q141" s="144">
        <v>1.519E-2</v>
      </c>
      <c r="R141" s="144">
        <f>Q141*H141</f>
        <v>0.27311620000000003</v>
      </c>
      <c r="S141" s="144">
        <v>0</v>
      </c>
      <c r="T141" s="144">
        <f>S141*H141</f>
        <v>0</v>
      </c>
      <c r="U141" s="145" t="s">
        <v>1</v>
      </c>
      <c r="AR141" s="146" t="s">
        <v>90</v>
      </c>
      <c r="AT141" s="146" t="s">
        <v>170</v>
      </c>
      <c r="AU141" s="146" t="s">
        <v>81</v>
      </c>
      <c r="AY141" s="16" t="s">
        <v>167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6" t="s">
        <v>81</v>
      </c>
      <c r="BK141" s="147">
        <f>ROUND(I141*H141,2)</f>
        <v>0</v>
      </c>
      <c r="BL141" s="16" t="s">
        <v>90</v>
      </c>
      <c r="BM141" s="146" t="s">
        <v>464</v>
      </c>
    </row>
    <row r="142" spans="2:65" s="13" customFormat="1">
      <c r="B142" s="155"/>
      <c r="D142" s="149" t="s">
        <v>176</v>
      </c>
      <c r="E142" s="156" t="s">
        <v>1</v>
      </c>
      <c r="F142" s="157" t="s">
        <v>465</v>
      </c>
      <c r="H142" s="158">
        <v>17.98</v>
      </c>
      <c r="L142" s="155"/>
      <c r="M142" s="159"/>
      <c r="N142" s="160"/>
      <c r="O142" s="160"/>
      <c r="P142" s="160"/>
      <c r="Q142" s="160"/>
      <c r="R142" s="160"/>
      <c r="S142" s="160"/>
      <c r="T142" s="160"/>
      <c r="U142" s="161"/>
      <c r="AT142" s="156" t="s">
        <v>176</v>
      </c>
      <c r="AU142" s="156" t="s">
        <v>81</v>
      </c>
      <c r="AV142" s="13" t="s">
        <v>81</v>
      </c>
      <c r="AW142" s="13" t="s">
        <v>26</v>
      </c>
      <c r="AX142" s="13" t="s">
        <v>76</v>
      </c>
      <c r="AY142" s="156" t="s">
        <v>167</v>
      </c>
    </row>
    <row r="143" spans="2:65" s="11" customFormat="1" ht="22.9" customHeight="1">
      <c r="B143" s="123"/>
      <c r="D143" s="124" t="s">
        <v>68</v>
      </c>
      <c r="E143" s="133" t="s">
        <v>240</v>
      </c>
      <c r="F143" s="133" t="s">
        <v>298</v>
      </c>
      <c r="J143" s="134"/>
      <c r="L143" s="123"/>
      <c r="M143" s="127"/>
      <c r="N143" s="128"/>
      <c r="O143" s="128"/>
      <c r="P143" s="129">
        <f>SUM(P144:P154)</f>
        <v>143.288296</v>
      </c>
      <c r="Q143" s="128"/>
      <c r="R143" s="129">
        <f>SUM(R144:R154)</f>
        <v>2.1002199999999999E-2</v>
      </c>
      <c r="S143" s="128"/>
      <c r="T143" s="129">
        <f>SUM(T144:T154)</f>
        <v>0.28371999999999997</v>
      </c>
      <c r="U143" s="130"/>
      <c r="AR143" s="124" t="s">
        <v>76</v>
      </c>
      <c r="AT143" s="131" t="s">
        <v>68</v>
      </c>
      <c r="AU143" s="131" t="s">
        <v>76</v>
      </c>
      <c r="AY143" s="124" t="s">
        <v>167</v>
      </c>
      <c r="BK143" s="132">
        <f>SUM(BK144:BK154)</f>
        <v>0</v>
      </c>
    </row>
    <row r="144" spans="2:65" s="1" customFormat="1" ht="16.5" customHeight="1">
      <c r="B144" s="135"/>
      <c r="C144" s="136" t="s">
        <v>81</v>
      </c>
      <c r="D144" s="136" t="s">
        <v>170</v>
      </c>
      <c r="E144" s="137" t="s">
        <v>323</v>
      </c>
      <c r="F144" s="138" t="s">
        <v>324</v>
      </c>
      <c r="G144" s="139" t="s">
        <v>173</v>
      </c>
      <c r="H144" s="140">
        <v>420.04399999999998</v>
      </c>
      <c r="I144" s="141"/>
      <c r="J144" s="141"/>
      <c r="K144" s="138" t="s">
        <v>174</v>
      </c>
      <c r="L144" s="28"/>
      <c r="M144" s="142" t="s">
        <v>1</v>
      </c>
      <c r="N144" s="143" t="s">
        <v>35</v>
      </c>
      <c r="O144" s="144">
        <v>0.32400000000000001</v>
      </c>
      <c r="P144" s="144">
        <f>O144*H144</f>
        <v>136.094256</v>
      </c>
      <c r="Q144" s="144">
        <v>5.0000000000000002E-5</v>
      </c>
      <c r="R144" s="144">
        <f>Q144*H144</f>
        <v>2.1002199999999999E-2</v>
      </c>
      <c r="S144" s="144">
        <v>0</v>
      </c>
      <c r="T144" s="144">
        <f>S144*H144</f>
        <v>0</v>
      </c>
      <c r="U144" s="145" t="s">
        <v>1</v>
      </c>
      <c r="AR144" s="146" t="s">
        <v>90</v>
      </c>
      <c r="AT144" s="146" t="s">
        <v>170</v>
      </c>
      <c r="AU144" s="146" t="s">
        <v>81</v>
      </c>
      <c r="AY144" s="16" t="s">
        <v>167</v>
      </c>
      <c r="BE144" s="147">
        <f>IF(N144="základná",J144,0)</f>
        <v>0</v>
      </c>
      <c r="BF144" s="147">
        <f>IF(N144="znížená",J144,0)</f>
        <v>0</v>
      </c>
      <c r="BG144" s="147">
        <f>IF(N144="zákl. prenesená",J144,0)</f>
        <v>0</v>
      </c>
      <c r="BH144" s="147">
        <f>IF(N144="zníž. prenesená",J144,0)</f>
        <v>0</v>
      </c>
      <c r="BI144" s="147">
        <f>IF(N144="nulová",J144,0)</f>
        <v>0</v>
      </c>
      <c r="BJ144" s="16" t="s">
        <v>81</v>
      </c>
      <c r="BK144" s="147">
        <f>ROUND(I144*H144,2)</f>
        <v>0</v>
      </c>
      <c r="BL144" s="16" t="s">
        <v>90</v>
      </c>
      <c r="BM144" s="146" t="s">
        <v>466</v>
      </c>
    </row>
    <row r="145" spans="2:65" s="13" customFormat="1">
      <c r="B145" s="155"/>
      <c r="D145" s="149" t="s">
        <v>176</v>
      </c>
      <c r="E145" s="156" t="s">
        <v>1</v>
      </c>
      <c r="F145" s="157" t="s">
        <v>467</v>
      </c>
      <c r="H145" s="158">
        <v>420.04399999999998</v>
      </c>
      <c r="L145" s="155"/>
      <c r="M145" s="159"/>
      <c r="N145" s="160"/>
      <c r="O145" s="160"/>
      <c r="P145" s="160"/>
      <c r="Q145" s="160"/>
      <c r="R145" s="160"/>
      <c r="S145" s="160"/>
      <c r="T145" s="160"/>
      <c r="U145" s="161"/>
      <c r="AT145" s="156" t="s">
        <v>176</v>
      </c>
      <c r="AU145" s="156" t="s">
        <v>81</v>
      </c>
      <c r="AV145" s="13" t="s">
        <v>81</v>
      </c>
      <c r="AW145" s="13" t="s">
        <v>26</v>
      </c>
      <c r="AX145" s="13" t="s">
        <v>76</v>
      </c>
      <c r="AY145" s="156" t="s">
        <v>167</v>
      </c>
    </row>
    <row r="146" spans="2:65" s="1" customFormat="1" ht="24" customHeight="1">
      <c r="B146" s="135"/>
      <c r="C146" s="136" t="s">
        <v>85</v>
      </c>
      <c r="D146" s="136" t="s">
        <v>170</v>
      </c>
      <c r="E146" s="137" t="s">
        <v>468</v>
      </c>
      <c r="F146" s="138" t="s">
        <v>469</v>
      </c>
      <c r="G146" s="139" t="s">
        <v>384</v>
      </c>
      <c r="H146" s="140">
        <v>1</v>
      </c>
      <c r="I146" s="141"/>
      <c r="J146" s="141"/>
      <c r="K146" s="138" t="s">
        <v>174</v>
      </c>
      <c r="L146" s="28"/>
      <c r="M146" s="142" t="s">
        <v>1</v>
      </c>
      <c r="N146" s="143" t="s">
        <v>35</v>
      </c>
      <c r="O146" s="144">
        <v>0.79200000000000004</v>
      </c>
      <c r="P146" s="144">
        <f>O146*H146</f>
        <v>0.79200000000000004</v>
      </c>
      <c r="Q146" s="144">
        <v>0</v>
      </c>
      <c r="R146" s="144">
        <f>Q146*H146</f>
        <v>0</v>
      </c>
      <c r="S146" s="144">
        <v>3.2000000000000001E-2</v>
      </c>
      <c r="T146" s="144">
        <f>S146*H146</f>
        <v>3.2000000000000001E-2</v>
      </c>
      <c r="U146" s="145" t="s">
        <v>1</v>
      </c>
      <c r="AR146" s="146" t="s">
        <v>90</v>
      </c>
      <c r="AT146" s="146" t="s">
        <v>170</v>
      </c>
      <c r="AU146" s="146" t="s">
        <v>81</v>
      </c>
      <c r="AY146" s="16" t="s">
        <v>167</v>
      </c>
      <c r="BE146" s="147">
        <f>IF(N146="základná",J146,0)</f>
        <v>0</v>
      </c>
      <c r="BF146" s="147">
        <f>IF(N146="znížená",J146,0)</f>
        <v>0</v>
      </c>
      <c r="BG146" s="147">
        <f>IF(N146="zákl. prenesená",J146,0)</f>
        <v>0</v>
      </c>
      <c r="BH146" s="147">
        <f>IF(N146="zníž. prenesená",J146,0)</f>
        <v>0</v>
      </c>
      <c r="BI146" s="147">
        <f>IF(N146="nulová",J146,0)</f>
        <v>0</v>
      </c>
      <c r="BJ146" s="16" t="s">
        <v>81</v>
      </c>
      <c r="BK146" s="147">
        <f>ROUND(I146*H146,2)</f>
        <v>0</v>
      </c>
      <c r="BL146" s="16" t="s">
        <v>90</v>
      </c>
      <c r="BM146" s="146" t="s">
        <v>470</v>
      </c>
    </row>
    <row r="147" spans="2:65" s="13" customFormat="1">
      <c r="B147" s="155"/>
      <c r="D147" s="149" t="s">
        <v>176</v>
      </c>
      <c r="E147" s="156" t="s">
        <v>1</v>
      </c>
      <c r="F147" s="157" t="s">
        <v>471</v>
      </c>
      <c r="H147" s="158">
        <v>1</v>
      </c>
      <c r="L147" s="155"/>
      <c r="M147" s="159"/>
      <c r="N147" s="160"/>
      <c r="O147" s="160"/>
      <c r="P147" s="160"/>
      <c r="Q147" s="160"/>
      <c r="R147" s="160"/>
      <c r="S147" s="160"/>
      <c r="T147" s="160"/>
      <c r="U147" s="161"/>
      <c r="AT147" s="156" t="s">
        <v>176</v>
      </c>
      <c r="AU147" s="156" t="s">
        <v>81</v>
      </c>
      <c r="AV147" s="13" t="s">
        <v>81</v>
      </c>
      <c r="AW147" s="13" t="s">
        <v>26</v>
      </c>
      <c r="AX147" s="13" t="s">
        <v>76</v>
      </c>
      <c r="AY147" s="156" t="s">
        <v>167</v>
      </c>
    </row>
    <row r="148" spans="2:65" s="1" customFormat="1" ht="24" customHeight="1">
      <c r="B148" s="135"/>
      <c r="C148" s="136" t="s">
        <v>90</v>
      </c>
      <c r="D148" s="136" t="s">
        <v>170</v>
      </c>
      <c r="E148" s="137" t="s">
        <v>472</v>
      </c>
      <c r="F148" s="138" t="s">
        <v>473</v>
      </c>
      <c r="G148" s="139" t="s">
        <v>173</v>
      </c>
      <c r="H148" s="140">
        <v>17.98</v>
      </c>
      <c r="I148" s="141"/>
      <c r="J148" s="141"/>
      <c r="K148" s="138" t="s">
        <v>174</v>
      </c>
      <c r="L148" s="28"/>
      <c r="M148" s="142" t="s">
        <v>1</v>
      </c>
      <c r="N148" s="143" t="s">
        <v>35</v>
      </c>
      <c r="O148" s="144">
        <v>0.25600000000000001</v>
      </c>
      <c r="P148" s="144">
        <f>O148*H148</f>
        <v>4.6028799999999999</v>
      </c>
      <c r="Q148" s="144">
        <v>0</v>
      </c>
      <c r="R148" s="144">
        <f>Q148*H148</f>
        <v>0</v>
      </c>
      <c r="S148" s="144">
        <v>1.4E-2</v>
      </c>
      <c r="T148" s="144">
        <f>S148*H148</f>
        <v>0.25172</v>
      </c>
      <c r="U148" s="145" t="s">
        <v>1</v>
      </c>
      <c r="AR148" s="146" t="s">
        <v>90</v>
      </c>
      <c r="AT148" s="146" t="s">
        <v>170</v>
      </c>
      <c r="AU148" s="146" t="s">
        <v>81</v>
      </c>
      <c r="AY148" s="16" t="s">
        <v>167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6" t="s">
        <v>81</v>
      </c>
      <c r="BK148" s="147">
        <f>ROUND(I148*H148,2)</f>
        <v>0</v>
      </c>
      <c r="BL148" s="16" t="s">
        <v>90</v>
      </c>
      <c r="BM148" s="146" t="s">
        <v>474</v>
      </c>
    </row>
    <row r="149" spans="2:65" s="13" customFormat="1">
      <c r="B149" s="155"/>
      <c r="D149" s="149" t="s">
        <v>176</v>
      </c>
      <c r="E149" s="156" t="s">
        <v>1</v>
      </c>
      <c r="F149" s="157" t="s">
        <v>465</v>
      </c>
      <c r="H149" s="158">
        <v>17.98</v>
      </c>
      <c r="L149" s="155"/>
      <c r="M149" s="159"/>
      <c r="N149" s="160"/>
      <c r="O149" s="160"/>
      <c r="P149" s="160"/>
      <c r="Q149" s="160"/>
      <c r="R149" s="160"/>
      <c r="S149" s="160"/>
      <c r="T149" s="160"/>
      <c r="U149" s="161"/>
      <c r="AT149" s="156" t="s">
        <v>176</v>
      </c>
      <c r="AU149" s="156" t="s">
        <v>81</v>
      </c>
      <c r="AV149" s="13" t="s">
        <v>81</v>
      </c>
      <c r="AW149" s="13" t="s">
        <v>26</v>
      </c>
      <c r="AX149" s="13" t="s">
        <v>76</v>
      </c>
      <c r="AY149" s="156" t="s">
        <v>167</v>
      </c>
    </row>
    <row r="150" spans="2:65" s="1" customFormat="1" ht="16.5" customHeight="1">
      <c r="B150" s="135"/>
      <c r="C150" s="136" t="s">
        <v>112</v>
      </c>
      <c r="D150" s="136" t="s">
        <v>170</v>
      </c>
      <c r="E150" s="137" t="s">
        <v>352</v>
      </c>
      <c r="F150" s="138" t="s">
        <v>353</v>
      </c>
      <c r="G150" s="139" t="s">
        <v>354</v>
      </c>
      <c r="H150" s="140">
        <v>1.1599999999999999</v>
      </c>
      <c r="I150" s="141"/>
      <c r="J150" s="141"/>
      <c r="K150" s="138" t="s">
        <v>174</v>
      </c>
      <c r="L150" s="28"/>
      <c r="M150" s="142" t="s">
        <v>1</v>
      </c>
      <c r="N150" s="143" t="s">
        <v>35</v>
      </c>
      <c r="O150" s="144">
        <v>0.59799999999999998</v>
      </c>
      <c r="P150" s="144">
        <f>O150*H150</f>
        <v>0.69367999999999996</v>
      </c>
      <c r="Q150" s="144">
        <v>0</v>
      </c>
      <c r="R150" s="144">
        <f>Q150*H150</f>
        <v>0</v>
      </c>
      <c r="S150" s="144">
        <v>0</v>
      </c>
      <c r="T150" s="144">
        <f>S150*H150</f>
        <v>0</v>
      </c>
      <c r="U150" s="145" t="s">
        <v>1</v>
      </c>
      <c r="AR150" s="146" t="s">
        <v>90</v>
      </c>
      <c r="AT150" s="146" t="s">
        <v>170</v>
      </c>
      <c r="AU150" s="146" t="s">
        <v>81</v>
      </c>
      <c r="AY150" s="16" t="s">
        <v>167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6" t="s">
        <v>81</v>
      </c>
      <c r="BK150" s="147">
        <f>ROUND(I150*H150,2)</f>
        <v>0</v>
      </c>
      <c r="BL150" s="16" t="s">
        <v>90</v>
      </c>
      <c r="BM150" s="146" t="s">
        <v>475</v>
      </c>
    </row>
    <row r="151" spans="2:65" s="1" customFormat="1" ht="24" customHeight="1">
      <c r="B151" s="135"/>
      <c r="C151" s="136" t="s">
        <v>168</v>
      </c>
      <c r="D151" s="136" t="s">
        <v>170</v>
      </c>
      <c r="E151" s="137" t="s">
        <v>357</v>
      </c>
      <c r="F151" s="138" t="s">
        <v>358</v>
      </c>
      <c r="G151" s="139" t="s">
        <v>354</v>
      </c>
      <c r="H151" s="140">
        <v>10.44</v>
      </c>
      <c r="I151" s="141"/>
      <c r="J151" s="141"/>
      <c r="K151" s="138" t="s">
        <v>174</v>
      </c>
      <c r="L151" s="28"/>
      <c r="M151" s="142" t="s">
        <v>1</v>
      </c>
      <c r="N151" s="143" t="s">
        <v>35</v>
      </c>
      <c r="O151" s="144">
        <v>7.0000000000000001E-3</v>
      </c>
      <c r="P151" s="144">
        <f>O151*H151</f>
        <v>7.3079999999999992E-2</v>
      </c>
      <c r="Q151" s="144">
        <v>0</v>
      </c>
      <c r="R151" s="144">
        <f>Q151*H151</f>
        <v>0</v>
      </c>
      <c r="S151" s="144">
        <v>0</v>
      </c>
      <c r="T151" s="144">
        <f>S151*H151</f>
        <v>0</v>
      </c>
      <c r="U151" s="145" t="s">
        <v>1</v>
      </c>
      <c r="AR151" s="146" t="s">
        <v>90</v>
      </c>
      <c r="AT151" s="146" t="s">
        <v>170</v>
      </c>
      <c r="AU151" s="146" t="s">
        <v>81</v>
      </c>
      <c r="AY151" s="16" t="s">
        <v>167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6" t="s">
        <v>81</v>
      </c>
      <c r="BK151" s="147">
        <f>ROUND(I151*H151,2)</f>
        <v>0</v>
      </c>
      <c r="BL151" s="16" t="s">
        <v>90</v>
      </c>
      <c r="BM151" s="146" t="s">
        <v>476</v>
      </c>
    </row>
    <row r="152" spans="2:65" s="13" customFormat="1">
      <c r="B152" s="155"/>
      <c r="D152" s="149" t="s">
        <v>176</v>
      </c>
      <c r="F152" s="157" t="s">
        <v>477</v>
      </c>
      <c r="H152" s="158">
        <v>10.44</v>
      </c>
      <c r="L152" s="155"/>
      <c r="M152" s="159"/>
      <c r="N152" s="160"/>
      <c r="O152" s="160"/>
      <c r="P152" s="160"/>
      <c r="Q152" s="160"/>
      <c r="R152" s="160"/>
      <c r="S152" s="160"/>
      <c r="T152" s="160"/>
      <c r="U152" s="161"/>
      <c r="AT152" s="156" t="s">
        <v>176</v>
      </c>
      <c r="AU152" s="156" t="s">
        <v>81</v>
      </c>
      <c r="AV152" s="13" t="s">
        <v>81</v>
      </c>
      <c r="AW152" s="13" t="s">
        <v>3</v>
      </c>
      <c r="AX152" s="13" t="s">
        <v>76</v>
      </c>
      <c r="AY152" s="156" t="s">
        <v>167</v>
      </c>
    </row>
    <row r="153" spans="2:65" s="1" customFormat="1" ht="24" customHeight="1">
      <c r="B153" s="135"/>
      <c r="C153" s="136" t="s">
        <v>227</v>
      </c>
      <c r="D153" s="136" t="s">
        <v>170</v>
      </c>
      <c r="E153" s="137" t="s">
        <v>362</v>
      </c>
      <c r="F153" s="138" t="s">
        <v>363</v>
      </c>
      <c r="G153" s="139" t="s">
        <v>354</v>
      </c>
      <c r="H153" s="140">
        <v>1.1599999999999999</v>
      </c>
      <c r="I153" s="141"/>
      <c r="J153" s="141"/>
      <c r="K153" s="138" t="s">
        <v>174</v>
      </c>
      <c r="L153" s="28"/>
      <c r="M153" s="142" t="s">
        <v>1</v>
      </c>
      <c r="N153" s="143" t="s">
        <v>35</v>
      </c>
      <c r="O153" s="144">
        <v>0.89</v>
      </c>
      <c r="P153" s="144">
        <f>O153*H153</f>
        <v>1.0324</v>
      </c>
      <c r="Q153" s="144">
        <v>0</v>
      </c>
      <c r="R153" s="144">
        <f>Q153*H153</f>
        <v>0</v>
      </c>
      <c r="S153" s="144">
        <v>0</v>
      </c>
      <c r="T153" s="144">
        <f>S153*H153</f>
        <v>0</v>
      </c>
      <c r="U153" s="145" t="s">
        <v>1</v>
      </c>
      <c r="AR153" s="146" t="s">
        <v>90</v>
      </c>
      <c r="AT153" s="146" t="s">
        <v>170</v>
      </c>
      <c r="AU153" s="146" t="s">
        <v>81</v>
      </c>
      <c r="AY153" s="16" t="s">
        <v>167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6" t="s">
        <v>81</v>
      </c>
      <c r="BK153" s="147">
        <f>ROUND(I153*H153,2)</f>
        <v>0</v>
      </c>
      <c r="BL153" s="16" t="s">
        <v>90</v>
      </c>
      <c r="BM153" s="146" t="s">
        <v>478</v>
      </c>
    </row>
    <row r="154" spans="2:65" s="1" customFormat="1" ht="24" customHeight="1">
      <c r="B154" s="135"/>
      <c r="C154" s="136" t="s">
        <v>235</v>
      </c>
      <c r="D154" s="136" t="s">
        <v>170</v>
      </c>
      <c r="E154" s="137" t="s">
        <v>366</v>
      </c>
      <c r="F154" s="138" t="s">
        <v>367</v>
      </c>
      <c r="G154" s="139" t="s">
        <v>354</v>
      </c>
      <c r="H154" s="140">
        <v>1.1599999999999999</v>
      </c>
      <c r="I154" s="141"/>
      <c r="J154" s="141"/>
      <c r="K154" s="138" t="s">
        <v>174</v>
      </c>
      <c r="L154" s="28"/>
      <c r="M154" s="142" t="s">
        <v>1</v>
      </c>
      <c r="N154" s="143" t="s">
        <v>35</v>
      </c>
      <c r="O154" s="144">
        <v>0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4">
        <f>S154*H154</f>
        <v>0</v>
      </c>
      <c r="U154" s="145" t="s">
        <v>1</v>
      </c>
      <c r="AR154" s="146" t="s">
        <v>90</v>
      </c>
      <c r="AT154" s="146" t="s">
        <v>170</v>
      </c>
      <c r="AU154" s="146" t="s">
        <v>81</v>
      </c>
      <c r="AY154" s="16" t="s">
        <v>167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6" t="s">
        <v>81</v>
      </c>
      <c r="BK154" s="147">
        <f>ROUND(I154*H154,2)</f>
        <v>0</v>
      </c>
      <c r="BL154" s="16" t="s">
        <v>90</v>
      </c>
      <c r="BM154" s="146" t="s">
        <v>479</v>
      </c>
    </row>
    <row r="155" spans="2:65" s="11" customFormat="1" ht="22.9" customHeight="1">
      <c r="B155" s="123"/>
      <c r="D155" s="124" t="s">
        <v>68</v>
      </c>
      <c r="E155" s="133" t="s">
        <v>480</v>
      </c>
      <c r="F155" s="133" t="s">
        <v>481</v>
      </c>
      <c r="J155" s="134"/>
      <c r="L155" s="123"/>
      <c r="M155" s="127"/>
      <c r="N155" s="128"/>
      <c r="O155" s="128"/>
      <c r="P155" s="129">
        <f>P156</f>
        <v>0.72412199999999993</v>
      </c>
      <c r="Q155" s="128"/>
      <c r="R155" s="129">
        <f>R156</f>
        <v>0</v>
      </c>
      <c r="S155" s="128"/>
      <c r="T155" s="129">
        <f>T156</f>
        <v>0</v>
      </c>
      <c r="U155" s="130"/>
      <c r="AR155" s="124" t="s">
        <v>76</v>
      </c>
      <c r="AT155" s="131" t="s">
        <v>68</v>
      </c>
      <c r="AU155" s="131" t="s">
        <v>76</v>
      </c>
      <c r="AY155" s="124" t="s">
        <v>167</v>
      </c>
      <c r="BK155" s="132">
        <f>BK156</f>
        <v>0</v>
      </c>
    </row>
    <row r="156" spans="2:65" s="1" customFormat="1" ht="24" customHeight="1">
      <c r="B156" s="135"/>
      <c r="C156" s="136" t="s">
        <v>240</v>
      </c>
      <c r="D156" s="136" t="s">
        <v>170</v>
      </c>
      <c r="E156" s="137" t="s">
        <v>482</v>
      </c>
      <c r="F156" s="138" t="s">
        <v>483</v>
      </c>
      <c r="G156" s="139" t="s">
        <v>354</v>
      </c>
      <c r="H156" s="140">
        <v>0.29399999999999998</v>
      </c>
      <c r="I156" s="141"/>
      <c r="J156" s="141"/>
      <c r="K156" s="138" t="s">
        <v>174</v>
      </c>
      <c r="L156" s="28"/>
      <c r="M156" s="142" t="s">
        <v>1</v>
      </c>
      <c r="N156" s="143" t="s">
        <v>35</v>
      </c>
      <c r="O156" s="144">
        <v>2.4630000000000001</v>
      </c>
      <c r="P156" s="144">
        <f>O156*H156</f>
        <v>0.72412199999999993</v>
      </c>
      <c r="Q156" s="144">
        <v>0</v>
      </c>
      <c r="R156" s="144">
        <f>Q156*H156</f>
        <v>0</v>
      </c>
      <c r="S156" s="144">
        <v>0</v>
      </c>
      <c r="T156" s="144">
        <f>S156*H156</f>
        <v>0</v>
      </c>
      <c r="U156" s="145" t="s">
        <v>1</v>
      </c>
      <c r="AR156" s="146" t="s">
        <v>90</v>
      </c>
      <c r="AT156" s="146" t="s">
        <v>170</v>
      </c>
      <c r="AU156" s="146" t="s">
        <v>81</v>
      </c>
      <c r="AY156" s="16" t="s">
        <v>167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6" t="s">
        <v>81</v>
      </c>
      <c r="BK156" s="147">
        <f>ROUND(I156*H156,2)</f>
        <v>0</v>
      </c>
      <c r="BL156" s="16" t="s">
        <v>90</v>
      </c>
      <c r="BM156" s="146" t="s">
        <v>484</v>
      </c>
    </row>
    <row r="157" spans="2:65" s="11" customFormat="1" ht="25.9" customHeight="1">
      <c r="B157" s="123"/>
      <c r="D157" s="124" t="s">
        <v>68</v>
      </c>
      <c r="E157" s="125" t="s">
        <v>369</v>
      </c>
      <c r="F157" s="125" t="s">
        <v>370</v>
      </c>
      <c r="J157" s="126"/>
      <c r="L157" s="123"/>
      <c r="M157" s="127"/>
      <c r="N157" s="128"/>
      <c r="O157" s="128"/>
      <c r="P157" s="129">
        <f>P158+P180+P209+P215+P219+P227+P231</f>
        <v>374.41575385519991</v>
      </c>
      <c r="Q157" s="128"/>
      <c r="R157" s="129">
        <f>R158+R180+R209+R215+R219+R227+R231</f>
        <v>4.5378020099999992</v>
      </c>
      <c r="S157" s="128"/>
      <c r="T157" s="129">
        <f>T158+T180+T209+T215+T219+T227+T231</f>
        <v>0.87644199999999994</v>
      </c>
      <c r="U157" s="130"/>
      <c r="AR157" s="124" t="s">
        <v>81</v>
      </c>
      <c r="AT157" s="131" t="s">
        <v>68</v>
      </c>
      <c r="AU157" s="131" t="s">
        <v>69</v>
      </c>
      <c r="AY157" s="124" t="s">
        <v>167</v>
      </c>
      <c r="BK157" s="132">
        <f>BK158+BK180+BK209+BK215+BK219+BK227+BK231</f>
        <v>0</v>
      </c>
    </row>
    <row r="158" spans="2:65" s="11" customFormat="1" ht="22.9" customHeight="1">
      <c r="B158" s="123"/>
      <c r="D158" s="124" t="s">
        <v>68</v>
      </c>
      <c r="E158" s="133" t="s">
        <v>371</v>
      </c>
      <c r="F158" s="133" t="s">
        <v>372</v>
      </c>
      <c r="J158" s="134"/>
      <c r="L158" s="123"/>
      <c r="M158" s="127"/>
      <c r="N158" s="128"/>
      <c r="O158" s="128"/>
      <c r="P158" s="129">
        <f>SUM(P159:P179)</f>
        <v>230.20545799999999</v>
      </c>
      <c r="Q158" s="128"/>
      <c r="R158" s="129">
        <f>SUM(R159:R179)</f>
        <v>0.49426569999999997</v>
      </c>
      <c r="S158" s="128"/>
      <c r="T158" s="129">
        <f>SUM(T159:T179)</f>
        <v>0.84008799999999995</v>
      </c>
      <c r="U158" s="130"/>
      <c r="AR158" s="124" t="s">
        <v>81</v>
      </c>
      <c r="AT158" s="131" t="s">
        <v>68</v>
      </c>
      <c r="AU158" s="131" t="s">
        <v>76</v>
      </c>
      <c r="AY158" s="124" t="s">
        <v>167</v>
      </c>
      <c r="BK158" s="132">
        <f>SUM(BK159:BK179)</f>
        <v>0</v>
      </c>
    </row>
    <row r="159" spans="2:65" s="1" customFormat="1" ht="16.5" customHeight="1">
      <c r="B159" s="135"/>
      <c r="C159" s="136" t="s">
        <v>244</v>
      </c>
      <c r="D159" s="136" t="s">
        <v>170</v>
      </c>
      <c r="E159" s="137" t="s">
        <v>485</v>
      </c>
      <c r="F159" s="138" t="s">
        <v>486</v>
      </c>
      <c r="G159" s="139" t="s">
        <v>173</v>
      </c>
      <c r="H159" s="140">
        <v>420.04399999999998</v>
      </c>
      <c r="I159" s="141"/>
      <c r="J159" s="141"/>
      <c r="K159" s="138" t="s">
        <v>174</v>
      </c>
      <c r="L159" s="28"/>
      <c r="M159" s="142" t="s">
        <v>1</v>
      </c>
      <c r="N159" s="143" t="s">
        <v>35</v>
      </c>
      <c r="O159" s="144">
        <v>3.2000000000000001E-2</v>
      </c>
      <c r="P159" s="144">
        <f>O159*H159</f>
        <v>13.441407999999999</v>
      </c>
      <c r="Q159" s="144">
        <v>0</v>
      </c>
      <c r="R159" s="144">
        <f>Q159*H159</f>
        <v>0</v>
      </c>
      <c r="S159" s="144">
        <v>2E-3</v>
      </c>
      <c r="T159" s="144">
        <f>S159*H159</f>
        <v>0.84008799999999995</v>
      </c>
      <c r="U159" s="145" t="s">
        <v>1</v>
      </c>
      <c r="AR159" s="146" t="s">
        <v>278</v>
      </c>
      <c r="AT159" s="146" t="s">
        <v>170</v>
      </c>
      <c r="AU159" s="146" t="s">
        <v>81</v>
      </c>
      <c r="AY159" s="16" t="s">
        <v>167</v>
      </c>
      <c r="BE159" s="147">
        <f>IF(N159="základná",J159,0)</f>
        <v>0</v>
      </c>
      <c r="BF159" s="147">
        <f>IF(N159="znížená",J159,0)</f>
        <v>0</v>
      </c>
      <c r="BG159" s="147">
        <f>IF(N159="zákl. prenesená",J159,0)</f>
        <v>0</v>
      </c>
      <c r="BH159" s="147">
        <f>IF(N159="zníž. prenesená",J159,0)</f>
        <v>0</v>
      </c>
      <c r="BI159" s="147">
        <f>IF(N159="nulová",J159,0)</f>
        <v>0</v>
      </c>
      <c r="BJ159" s="16" t="s">
        <v>81</v>
      </c>
      <c r="BK159" s="147">
        <f>ROUND(I159*H159,2)</f>
        <v>0</v>
      </c>
      <c r="BL159" s="16" t="s">
        <v>278</v>
      </c>
      <c r="BM159" s="146" t="s">
        <v>487</v>
      </c>
    </row>
    <row r="160" spans="2:65" s="12" customFormat="1">
      <c r="B160" s="148"/>
      <c r="D160" s="149" t="s">
        <v>176</v>
      </c>
      <c r="E160" s="150" t="s">
        <v>1</v>
      </c>
      <c r="F160" s="151" t="s">
        <v>488</v>
      </c>
      <c r="H160" s="150" t="s">
        <v>1</v>
      </c>
      <c r="L160" s="148"/>
      <c r="M160" s="152"/>
      <c r="N160" s="153"/>
      <c r="O160" s="153"/>
      <c r="P160" s="153"/>
      <c r="Q160" s="153"/>
      <c r="R160" s="153"/>
      <c r="S160" s="153"/>
      <c r="T160" s="153"/>
      <c r="U160" s="154"/>
      <c r="AT160" s="150" t="s">
        <v>176</v>
      </c>
      <c r="AU160" s="150" t="s">
        <v>81</v>
      </c>
      <c r="AV160" s="12" t="s">
        <v>76</v>
      </c>
      <c r="AW160" s="12" t="s">
        <v>26</v>
      </c>
      <c r="AX160" s="12" t="s">
        <v>69</v>
      </c>
      <c r="AY160" s="150" t="s">
        <v>167</v>
      </c>
    </row>
    <row r="161" spans="2:65" s="13" customFormat="1">
      <c r="B161" s="155"/>
      <c r="D161" s="149" t="s">
        <v>176</v>
      </c>
      <c r="E161" s="156" t="s">
        <v>1</v>
      </c>
      <c r="F161" s="157" t="s">
        <v>489</v>
      </c>
      <c r="H161" s="158">
        <v>23.256</v>
      </c>
      <c r="L161" s="155"/>
      <c r="M161" s="159"/>
      <c r="N161" s="160"/>
      <c r="O161" s="160"/>
      <c r="P161" s="160"/>
      <c r="Q161" s="160"/>
      <c r="R161" s="160"/>
      <c r="S161" s="160"/>
      <c r="T161" s="160"/>
      <c r="U161" s="161"/>
      <c r="AT161" s="156" t="s">
        <v>176</v>
      </c>
      <c r="AU161" s="156" t="s">
        <v>81</v>
      </c>
      <c r="AV161" s="13" t="s">
        <v>81</v>
      </c>
      <c r="AW161" s="13" t="s">
        <v>26</v>
      </c>
      <c r="AX161" s="13" t="s">
        <v>69</v>
      </c>
      <c r="AY161" s="156" t="s">
        <v>167</v>
      </c>
    </row>
    <row r="162" spans="2:65" s="12" customFormat="1">
      <c r="B162" s="148"/>
      <c r="D162" s="149" t="s">
        <v>176</v>
      </c>
      <c r="E162" s="150" t="s">
        <v>1</v>
      </c>
      <c r="F162" s="151" t="s">
        <v>490</v>
      </c>
      <c r="H162" s="150" t="s">
        <v>1</v>
      </c>
      <c r="L162" s="148"/>
      <c r="M162" s="152"/>
      <c r="N162" s="153"/>
      <c r="O162" s="153"/>
      <c r="P162" s="153"/>
      <c r="Q162" s="153"/>
      <c r="R162" s="153"/>
      <c r="S162" s="153"/>
      <c r="T162" s="153"/>
      <c r="U162" s="154"/>
      <c r="AT162" s="150" t="s">
        <v>176</v>
      </c>
      <c r="AU162" s="150" t="s">
        <v>81</v>
      </c>
      <c r="AV162" s="12" t="s">
        <v>76</v>
      </c>
      <c r="AW162" s="12" t="s">
        <v>26</v>
      </c>
      <c r="AX162" s="12" t="s">
        <v>69</v>
      </c>
      <c r="AY162" s="150" t="s">
        <v>167</v>
      </c>
    </row>
    <row r="163" spans="2:65" s="13" customFormat="1">
      <c r="B163" s="155"/>
      <c r="D163" s="149" t="s">
        <v>176</v>
      </c>
      <c r="E163" s="156" t="s">
        <v>1</v>
      </c>
      <c r="F163" s="157" t="s">
        <v>491</v>
      </c>
      <c r="H163" s="158">
        <v>396.78800000000001</v>
      </c>
      <c r="L163" s="155"/>
      <c r="M163" s="159"/>
      <c r="N163" s="160"/>
      <c r="O163" s="160"/>
      <c r="P163" s="160"/>
      <c r="Q163" s="160"/>
      <c r="R163" s="160"/>
      <c r="S163" s="160"/>
      <c r="T163" s="160"/>
      <c r="U163" s="161"/>
      <c r="AT163" s="156" t="s">
        <v>176</v>
      </c>
      <c r="AU163" s="156" t="s">
        <v>81</v>
      </c>
      <c r="AV163" s="13" t="s">
        <v>81</v>
      </c>
      <c r="AW163" s="13" t="s">
        <v>26</v>
      </c>
      <c r="AX163" s="13" t="s">
        <v>69</v>
      </c>
      <c r="AY163" s="156" t="s">
        <v>167</v>
      </c>
    </row>
    <row r="164" spans="2:65" s="14" customFormat="1">
      <c r="B164" s="162"/>
      <c r="D164" s="149" t="s">
        <v>176</v>
      </c>
      <c r="E164" s="163" t="s">
        <v>1</v>
      </c>
      <c r="F164" s="164" t="s">
        <v>182</v>
      </c>
      <c r="H164" s="165">
        <v>420.04399999999998</v>
      </c>
      <c r="L164" s="162"/>
      <c r="M164" s="166"/>
      <c r="N164" s="167"/>
      <c r="O164" s="167"/>
      <c r="P164" s="167"/>
      <c r="Q164" s="167"/>
      <c r="R164" s="167"/>
      <c r="S164" s="167"/>
      <c r="T164" s="167"/>
      <c r="U164" s="168"/>
      <c r="AT164" s="163" t="s">
        <v>176</v>
      </c>
      <c r="AU164" s="163" t="s">
        <v>81</v>
      </c>
      <c r="AV164" s="14" t="s">
        <v>90</v>
      </c>
      <c r="AW164" s="14" t="s">
        <v>26</v>
      </c>
      <c r="AX164" s="14" t="s">
        <v>76</v>
      </c>
      <c r="AY164" s="163" t="s">
        <v>167</v>
      </c>
    </row>
    <row r="165" spans="2:65" s="1" customFormat="1" ht="36" customHeight="1">
      <c r="B165" s="135"/>
      <c r="C165" s="136" t="s">
        <v>254</v>
      </c>
      <c r="D165" s="136" t="s">
        <v>170</v>
      </c>
      <c r="E165" s="137" t="s">
        <v>492</v>
      </c>
      <c r="F165" s="138" t="s">
        <v>493</v>
      </c>
      <c r="G165" s="139" t="s">
        <v>173</v>
      </c>
      <c r="H165" s="140">
        <v>497.43</v>
      </c>
      <c r="I165" s="141"/>
      <c r="J165" s="141"/>
      <c r="K165" s="138" t="s">
        <v>174</v>
      </c>
      <c r="L165" s="28"/>
      <c r="M165" s="142" t="s">
        <v>1</v>
      </c>
      <c r="N165" s="143" t="s">
        <v>35</v>
      </c>
      <c r="O165" s="144">
        <v>0.435</v>
      </c>
      <c r="P165" s="144">
        <f>O165*H165</f>
        <v>216.38204999999999</v>
      </c>
      <c r="Q165" s="144">
        <v>9.8999999999999999E-4</v>
      </c>
      <c r="R165" s="144">
        <f>Q165*H165</f>
        <v>0.4924557</v>
      </c>
      <c r="S165" s="144">
        <v>0</v>
      </c>
      <c r="T165" s="144">
        <f>S165*H165</f>
        <v>0</v>
      </c>
      <c r="U165" s="145" t="s">
        <v>1</v>
      </c>
      <c r="AR165" s="146" t="s">
        <v>278</v>
      </c>
      <c r="AT165" s="146" t="s">
        <v>170</v>
      </c>
      <c r="AU165" s="146" t="s">
        <v>81</v>
      </c>
      <c r="AY165" s="16" t="s">
        <v>167</v>
      </c>
      <c r="BE165" s="147">
        <f>IF(N165="základná",J165,0)</f>
        <v>0</v>
      </c>
      <c r="BF165" s="147">
        <f>IF(N165="znížená",J165,0)</f>
        <v>0</v>
      </c>
      <c r="BG165" s="147">
        <f>IF(N165="zákl. prenesená",J165,0)</f>
        <v>0</v>
      </c>
      <c r="BH165" s="147">
        <f>IF(N165="zníž. prenesená",J165,0)</f>
        <v>0</v>
      </c>
      <c r="BI165" s="147">
        <f>IF(N165="nulová",J165,0)</f>
        <v>0</v>
      </c>
      <c r="BJ165" s="16" t="s">
        <v>81</v>
      </c>
      <c r="BK165" s="147">
        <f>ROUND(I165*H165,2)</f>
        <v>0</v>
      </c>
      <c r="BL165" s="16" t="s">
        <v>278</v>
      </c>
      <c r="BM165" s="146" t="s">
        <v>494</v>
      </c>
    </row>
    <row r="166" spans="2:65" s="12" customFormat="1">
      <c r="B166" s="148"/>
      <c r="D166" s="149" t="s">
        <v>176</v>
      </c>
      <c r="E166" s="150" t="s">
        <v>1</v>
      </c>
      <c r="F166" s="151" t="s">
        <v>488</v>
      </c>
      <c r="H166" s="150" t="s">
        <v>1</v>
      </c>
      <c r="L166" s="148"/>
      <c r="M166" s="152"/>
      <c r="N166" s="153"/>
      <c r="O166" s="153"/>
      <c r="P166" s="153"/>
      <c r="Q166" s="153"/>
      <c r="R166" s="153"/>
      <c r="S166" s="153"/>
      <c r="T166" s="153"/>
      <c r="U166" s="154"/>
      <c r="AT166" s="150" t="s">
        <v>176</v>
      </c>
      <c r="AU166" s="150" t="s">
        <v>81</v>
      </c>
      <c r="AV166" s="12" t="s">
        <v>76</v>
      </c>
      <c r="AW166" s="12" t="s">
        <v>26</v>
      </c>
      <c r="AX166" s="12" t="s">
        <v>69</v>
      </c>
      <c r="AY166" s="150" t="s">
        <v>167</v>
      </c>
    </row>
    <row r="167" spans="2:65" s="13" customFormat="1">
      <c r="B167" s="155"/>
      <c r="D167" s="149" t="s">
        <v>176</v>
      </c>
      <c r="E167" s="156" t="s">
        <v>1</v>
      </c>
      <c r="F167" s="157" t="s">
        <v>489</v>
      </c>
      <c r="H167" s="158">
        <v>23.256</v>
      </c>
      <c r="L167" s="155"/>
      <c r="M167" s="159"/>
      <c r="N167" s="160"/>
      <c r="O167" s="160"/>
      <c r="P167" s="160"/>
      <c r="Q167" s="160"/>
      <c r="R167" s="160"/>
      <c r="S167" s="160"/>
      <c r="T167" s="160"/>
      <c r="U167" s="161"/>
      <c r="AT167" s="156" t="s">
        <v>176</v>
      </c>
      <c r="AU167" s="156" t="s">
        <v>81</v>
      </c>
      <c r="AV167" s="13" t="s">
        <v>81</v>
      </c>
      <c r="AW167" s="13" t="s">
        <v>26</v>
      </c>
      <c r="AX167" s="13" t="s">
        <v>69</v>
      </c>
      <c r="AY167" s="156" t="s">
        <v>167</v>
      </c>
    </row>
    <row r="168" spans="2:65" s="12" customFormat="1">
      <c r="B168" s="148"/>
      <c r="D168" s="149" t="s">
        <v>176</v>
      </c>
      <c r="E168" s="150" t="s">
        <v>1</v>
      </c>
      <c r="F168" s="151" t="s">
        <v>490</v>
      </c>
      <c r="H168" s="150" t="s">
        <v>1</v>
      </c>
      <c r="L168" s="148"/>
      <c r="M168" s="152"/>
      <c r="N168" s="153"/>
      <c r="O168" s="153"/>
      <c r="P168" s="153"/>
      <c r="Q168" s="153"/>
      <c r="R168" s="153"/>
      <c r="S168" s="153"/>
      <c r="T168" s="153"/>
      <c r="U168" s="154"/>
      <c r="AT168" s="150" t="s">
        <v>176</v>
      </c>
      <c r="AU168" s="150" t="s">
        <v>81</v>
      </c>
      <c r="AV168" s="12" t="s">
        <v>76</v>
      </c>
      <c r="AW168" s="12" t="s">
        <v>26</v>
      </c>
      <c r="AX168" s="12" t="s">
        <v>69</v>
      </c>
      <c r="AY168" s="150" t="s">
        <v>167</v>
      </c>
    </row>
    <row r="169" spans="2:65" s="13" customFormat="1">
      <c r="B169" s="155"/>
      <c r="D169" s="149" t="s">
        <v>176</v>
      </c>
      <c r="E169" s="156" t="s">
        <v>1</v>
      </c>
      <c r="F169" s="157" t="s">
        <v>491</v>
      </c>
      <c r="H169" s="158">
        <v>396.78800000000001</v>
      </c>
      <c r="L169" s="155"/>
      <c r="M169" s="159"/>
      <c r="N169" s="160"/>
      <c r="O169" s="160"/>
      <c r="P169" s="160"/>
      <c r="Q169" s="160"/>
      <c r="R169" s="160"/>
      <c r="S169" s="160"/>
      <c r="T169" s="160"/>
      <c r="U169" s="161"/>
      <c r="AT169" s="156" t="s">
        <v>176</v>
      </c>
      <c r="AU169" s="156" t="s">
        <v>81</v>
      </c>
      <c r="AV169" s="13" t="s">
        <v>81</v>
      </c>
      <c r="AW169" s="13" t="s">
        <v>26</v>
      </c>
      <c r="AX169" s="13" t="s">
        <v>69</v>
      </c>
      <c r="AY169" s="156" t="s">
        <v>167</v>
      </c>
    </row>
    <row r="170" spans="2:65" s="13" customFormat="1" ht="33.75">
      <c r="B170" s="155"/>
      <c r="D170" s="149" t="s">
        <v>176</v>
      </c>
      <c r="E170" s="156" t="s">
        <v>1</v>
      </c>
      <c r="F170" s="157" t="s">
        <v>495</v>
      </c>
      <c r="H170" s="158">
        <v>77.385999999999996</v>
      </c>
      <c r="L170" s="155"/>
      <c r="M170" s="159"/>
      <c r="N170" s="160"/>
      <c r="O170" s="160"/>
      <c r="P170" s="160"/>
      <c r="Q170" s="160"/>
      <c r="R170" s="160"/>
      <c r="S170" s="160"/>
      <c r="T170" s="160"/>
      <c r="U170" s="161"/>
      <c r="AT170" s="156" t="s">
        <v>176</v>
      </c>
      <c r="AU170" s="156" t="s">
        <v>81</v>
      </c>
      <c r="AV170" s="13" t="s">
        <v>81</v>
      </c>
      <c r="AW170" s="13" t="s">
        <v>26</v>
      </c>
      <c r="AX170" s="13" t="s">
        <v>69</v>
      </c>
      <c r="AY170" s="156" t="s">
        <v>167</v>
      </c>
    </row>
    <row r="171" spans="2:65" s="14" customFormat="1">
      <c r="B171" s="162"/>
      <c r="D171" s="149" t="s">
        <v>176</v>
      </c>
      <c r="E171" s="163" t="s">
        <v>1</v>
      </c>
      <c r="F171" s="164" t="s">
        <v>182</v>
      </c>
      <c r="H171" s="165">
        <v>497.43</v>
      </c>
      <c r="L171" s="162"/>
      <c r="M171" s="166"/>
      <c r="N171" s="167"/>
      <c r="O171" s="167"/>
      <c r="P171" s="167"/>
      <c r="Q171" s="167"/>
      <c r="R171" s="167"/>
      <c r="S171" s="167"/>
      <c r="T171" s="167"/>
      <c r="U171" s="168"/>
      <c r="AT171" s="163" t="s">
        <v>176</v>
      </c>
      <c r="AU171" s="163" t="s">
        <v>81</v>
      </c>
      <c r="AV171" s="14" t="s">
        <v>90</v>
      </c>
      <c r="AW171" s="14" t="s">
        <v>26</v>
      </c>
      <c r="AX171" s="14" t="s">
        <v>76</v>
      </c>
      <c r="AY171" s="163" t="s">
        <v>167</v>
      </c>
    </row>
    <row r="172" spans="2:65" s="1" customFormat="1" ht="16.5" customHeight="1">
      <c r="B172" s="135"/>
      <c r="C172" s="169" t="s">
        <v>258</v>
      </c>
      <c r="D172" s="169" t="s">
        <v>381</v>
      </c>
      <c r="E172" s="170" t="s">
        <v>496</v>
      </c>
      <c r="F172" s="171" t="s">
        <v>497</v>
      </c>
      <c r="G172" s="172" t="s">
        <v>173</v>
      </c>
      <c r="H172" s="173">
        <v>572.04499999999996</v>
      </c>
      <c r="I172" s="174"/>
      <c r="J172" s="174"/>
      <c r="K172" s="171" t="s">
        <v>1</v>
      </c>
      <c r="L172" s="175"/>
      <c r="M172" s="176" t="s">
        <v>1</v>
      </c>
      <c r="N172" s="177" t="s">
        <v>35</v>
      </c>
      <c r="O172" s="144">
        <v>0</v>
      </c>
      <c r="P172" s="144">
        <f>O172*H172</f>
        <v>0</v>
      </c>
      <c r="Q172" s="144">
        <v>0</v>
      </c>
      <c r="R172" s="144">
        <f>Q172*H172</f>
        <v>0</v>
      </c>
      <c r="S172" s="144">
        <v>0</v>
      </c>
      <c r="T172" s="144">
        <f>S172*H172</f>
        <v>0</v>
      </c>
      <c r="U172" s="145" t="s">
        <v>1</v>
      </c>
      <c r="AR172" s="146" t="s">
        <v>356</v>
      </c>
      <c r="AT172" s="146" t="s">
        <v>381</v>
      </c>
      <c r="AU172" s="146" t="s">
        <v>81</v>
      </c>
      <c r="AY172" s="16" t="s">
        <v>167</v>
      </c>
      <c r="BE172" s="147">
        <f>IF(N172="základná",J172,0)</f>
        <v>0</v>
      </c>
      <c r="BF172" s="147">
        <f>IF(N172="znížená",J172,0)</f>
        <v>0</v>
      </c>
      <c r="BG172" s="147">
        <f>IF(N172="zákl. prenesená",J172,0)</f>
        <v>0</v>
      </c>
      <c r="BH172" s="147">
        <f>IF(N172="zníž. prenesená",J172,0)</f>
        <v>0</v>
      </c>
      <c r="BI172" s="147">
        <f>IF(N172="nulová",J172,0)</f>
        <v>0</v>
      </c>
      <c r="BJ172" s="16" t="s">
        <v>81</v>
      </c>
      <c r="BK172" s="147">
        <f>ROUND(I172*H172,2)</f>
        <v>0</v>
      </c>
      <c r="BL172" s="16" t="s">
        <v>278</v>
      </c>
      <c r="BM172" s="146" t="s">
        <v>498</v>
      </c>
    </row>
    <row r="173" spans="2:65" s="13" customFormat="1">
      <c r="B173" s="155"/>
      <c r="D173" s="149" t="s">
        <v>176</v>
      </c>
      <c r="F173" s="157" t="s">
        <v>499</v>
      </c>
      <c r="H173" s="158">
        <v>572.04499999999996</v>
      </c>
      <c r="L173" s="155"/>
      <c r="M173" s="159"/>
      <c r="N173" s="160"/>
      <c r="O173" s="160"/>
      <c r="P173" s="160"/>
      <c r="Q173" s="160"/>
      <c r="R173" s="160"/>
      <c r="S173" s="160"/>
      <c r="T173" s="160"/>
      <c r="U173" s="161"/>
      <c r="AT173" s="156" t="s">
        <v>176</v>
      </c>
      <c r="AU173" s="156" t="s">
        <v>81</v>
      </c>
      <c r="AV173" s="13" t="s">
        <v>81</v>
      </c>
      <c r="AW173" s="13" t="s">
        <v>3</v>
      </c>
      <c r="AX173" s="13" t="s">
        <v>76</v>
      </c>
      <c r="AY173" s="156" t="s">
        <v>167</v>
      </c>
    </row>
    <row r="174" spans="2:65" s="1" customFormat="1" ht="24" customHeight="1">
      <c r="B174" s="135"/>
      <c r="C174" s="169" t="s">
        <v>266</v>
      </c>
      <c r="D174" s="169" t="s">
        <v>381</v>
      </c>
      <c r="E174" s="170" t="s">
        <v>500</v>
      </c>
      <c r="F174" s="171" t="s">
        <v>501</v>
      </c>
      <c r="G174" s="172" t="s">
        <v>173</v>
      </c>
      <c r="H174" s="173">
        <v>572.04499999999996</v>
      </c>
      <c r="I174" s="174"/>
      <c r="J174" s="174"/>
      <c r="K174" s="171" t="s">
        <v>1</v>
      </c>
      <c r="L174" s="175"/>
      <c r="M174" s="176" t="s">
        <v>1</v>
      </c>
      <c r="N174" s="177" t="s">
        <v>35</v>
      </c>
      <c r="O174" s="144">
        <v>0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4">
        <f>S174*H174</f>
        <v>0</v>
      </c>
      <c r="U174" s="145" t="s">
        <v>1</v>
      </c>
      <c r="AR174" s="146" t="s">
        <v>356</v>
      </c>
      <c r="AT174" s="146" t="s">
        <v>381</v>
      </c>
      <c r="AU174" s="146" t="s">
        <v>81</v>
      </c>
      <c r="AY174" s="16" t="s">
        <v>167</v>
      </c>
      <c r="BE174" s="147">
        <f>IF(N174="základná",J174,0)</f>
        <v>0</v>
      </c>
      <c r="BF174" s="147">
        <f>IF(N174="znížená",J174,0)</f>
        <v>0</v>
      </c>
      <c r="BG174" s="147">
        <f>IF(N174="zákl. prenesená",J174,0)</f>
        <v>0</v>
      </c>
      <c r="BH174" s="147">
        <f>IF(N174="zníž. prenesená",J174,0)</f>
        <v>0</v>
      </c>
      <c r="BI174" s="147">
        <f>IF(N174="nulová",J174,0)</f>
        <v>0</v>
      </c>
      <c r="BJ174" s="16" t="s">
        <v>81</v>
      </c>
      <c r="BK174" s="147">
        <f>ROUND(I174*H174,2)</f>
        <v>0</v>
      </c>
      <c r="BL174" s="16" t="s">
        <v>278</v>
      </c>
      <c r="BM174" s="146" t="s">
        <v>502</v>
      </c>
    </row>
    <row r="175" spans="2:65" s="13" customFormat="1">
      <c r="B175" s="155"/>
      <c r="D175" s="149" t="s">
        <v>176</v>
      </c>
      <c r="F175" s="157" t="s">
        <v>499</v>
      </c>
      <c r="H175" s="158">
        <v>572.04499999999996</v>
      </c>
      <c r="L175" s="155"/>
      <c r="M175" s="159"/>
      <c r="N175" s="160"/>
      <c r="O175" s="160"/>
      <c r="P175" s="160"/>
      <c r="Q175" s="160"/>
      <c r="R175" s="160"/>
      <c r="S175" s="160"/>
      <c r="T175" s="160"/>
      <c r="U175" s="161"/>
      <c r="AT175" s="156" t="s">
        <v>176</v>
      </c>
      <c r="AU175" s="156" t="s">
        <v>81</v>
      </c>
      <c r="AV175" s="13" t="s">
        <v>81</v>
      </c>
      <c r="AW175" s="13" t="s">
        <v>3</v>
      </c>
      <c r="AX175" s="13" t="s">
        <v>76</v>
      </c>
      <c r="AY175" s="156" t="s">
        <v>167</v>
      </c>
    </row>
    <row r="176" spans="2:65" s="1" customFormat="1" ht="16.5" customHeight="1">
      <c r="B176" s="135"/>
      <c r="C176" s="136" t="s">
        <v>270</v>
      </c>
      <c r="D176" s="136" t="s">
        <v>170</v>
      </c>
      <c r="E176" s="137" t="s">
        <v>503</v>
      </c>
      <c r="F176" s="138" t="s">
        <v>504</v>
      </c>
      <c r="G176" s="139" t="s">
        <v>384</v>
      </c>
      <c r="H176" s="140">
        <v>1</v>
      </c>
      <c r="I176" s="141"/>
      <c r="J176" s="141"/>
      <c r="K176" s="138" t="s">
        <v>174</v>
      </c>
      <c r="L176" s="28"/>
      <c r="M176" s="142" t="s">
        <v>1</v>
      </c>
      <c r="N176" s="143" t="s">
        <v>35</v>
      </c>
      <c r="O176" s="144">
        <v>0.38200000000000001</v>
      </c>
      <c r="P176" s="144">
        <f>O176*H176</f>
        <v>0.38200000000000001</v>
      </c>
      <c r="Q176" s="144">
        <v>1.81E-3</v>
      </c>
      <c r="R176" s="144">
        <f>Q176*H176</f>
        <v>1.81E-3</v>
      </c>
      <c r="S176" s="144">
        <v>0</v>
      </c>
      <c r="T176" s="144">
        <f>S176*H176</f>
        <v>0</v>
      </c>
      <c r="U176" s="145" t="s">
        <v>1</v>
      </c>
      <c r="AR176" s="146" t="s">
        <v>278</v>
      </c>
      <c r="AT176" s="146" t="s">
        <v>170</v>
      </c>
      <c r="AU176" s="146" t="s">
        <v>81</v>
      </c>
      <c r="AY176" s="16" t="s">
        <v>167</v>
      </c>
      <c r="BE176" s="147">
        <f>IF(N176="základná",J176,0)</f>
        <v>0</v>
      </c>
      <c r="BF176" s="147">
        <f>IF(N176="znížená",J176,0)</f>
        <v>0</v>
      </c>
      <c r="BG176" s="147">
        <f>IF(N176="zákl. prenesená",J176,0)</f>
        <v>0</v>
      </c>
      <c r="BH176" s="147">
        <f>IF(N176="zníž. prenesená",J176,0)</f>
        <v>0</v>
      </c>
      <c r="BI176" s="147">
        <f>IF(N176="nulová",J176,0)</f>
        <v>0</v>
      </c>
      <c r="BJ176" s="16" t="s">
        <v>81</v>
      </c>
      <c r="BK176" s="147">
        <f>ROUND(I176*H176,2)</f>
        <v>0</v>
      </c>
      <c r="BL176" s="16" t="s">
        <v>278</v>
      </c>
      <c r="BM176" s="146" t="s">
        <v>505</v>
      </c>
    </row>
    <row r="177" spans="2:65" s="13" customFormat="1">
      <c r="B177" s="155"/>
      <c r="D177" s="149" t="s">
        <v>176</v>
      </c>
      <c r="E177" s="156" t="s">
        <v>1</v>
      </c>
      <c r="F177" s="157" t="s">
        <v>76</v>
      </c>
      <c r="H177" s="158">
        <v>1</v>
      </c>
      <c r="L177" s="155"/>
      <c r="M177" s="159"/>
      <c r="N177" s="160"/>
      <c r="O177" s="160"/>
      <c r="P177" s="160"/>
      <c r="Q177" s="160"/>
      <c r="R177" s="160"/>
      <c r="S177" s="160"/>
      <c r="T177" s="160"/>
      <c r="U177" s="161"/>
      <c r="AT177" s="156" t="s">
        <v>176</v>
      </c>
      <c r="AU177" s="156" t="s">
        <v>81</v>
      </c>
      <c r="AV177" s="13" t="s">
        <v>81</v>
      </c>
      <c r="AW177" s="13" t="s">
        <v>26</v>
      </c>
      <c r="AX177" s="13" t="s">
        <v>76</v>
      </c>
      <c r="AY177" s="156" t="s">
        <v>167</v>
      </c>
    </row>
    <row r="178" spans="2:65" s="1" customFormat="1" ht="24" customHeight="1">
      <c r="B178" s="135"/>
      <c r="C178" s="169" t="s">
        <v>275</v>
      </c>
      <c r="D178" s="169" t="s">
        <v>381</v>
      </c>
      <c r="E178" s="170" t="s">
        <v>506</v>
      </c>
      <c r="F178" s="171" t="s">
        <v>2218</v>
      </c>
      <c r="G178" s="172" t="s">
        <v>384</v>
      </c>
      <c r="H178" s="173">
        <v>1</v>
      </c>
      <c r="I178" s="174"/>
      <c r="J178" s="174"/>
      <c r="K178" s="171" t="s">
        <v>1</v>
      </c>
      <c r="L178" s="175"/>
      <c r="M178" s="176" t="s">
        <v>1</v>
      </c>
      <c r="N178" s="177" t="s">
        <v>35</v>
      </c>
      <c r="O178" s="144">
        <v>0</v>
      </c>
      <c r="P178" s="144">
        <f>O178*H178</f>
        <v>0</v>
      </c>
      <c r="Q178" s="144">
        <v>0</v>
      </c>
      <c r="R178" s="144">
        <f>Q178*H178</f>
        <v>0</v>
      </c>
      <c r="S178" s="144">
        <v>0</v>
      </c>
      <c r="T178" s="144">
        <f>S178*H178</f>
        <v>0</v>
      </c>
      <c r="U178" s="145" t="s">
        <v>1</v>
      </c>
      <c r="AR178" s="146" t="s">
        <v>356</v>
      </c>
      <c r="AT178" s="146" t="s">
        <v>381</v>
      </c>
      <c r="AU178" s="146" t="s">
        <v>81</v>
      </c>
      <c r="AY178" s="16" t="s">
        <v>167</v>
      </c>
      <c r="BE178" s="147">
        <f>IF(N178="základná",J178,0)</f>
        <v>0</v>
      </c>
      <c r="BF178" s="147">
        <f>IF(N178="znížená",J178,0)</f>
        <v>0</v>
      </c>
      <c r="BG178" s="147">
        <f>IF(N178="zákl. prenesená",J178,0)</f>
        <v>0</v>
      </c>
      <c r="BH178" s="147">
        <f>IF(N178="zníž. prenesená",J178,0)</f>
        <v>0</v>
      </c>
      <c r="BI178" s="147">
        <f>IF(N178="nulová",J178,0)</f>
        <v>0</v>
      </c>
      <c r="BJ178" s="16" t="s">
        <v>81</v>
      </c>
      <c r="BK178" s="147">
        <f>ROUND(I178*H178,2)</f>
        <v>0</v>
      </c>
      <c r="BL178" s="16" t="s">
        <v>278</v>
      </c>
      <c r="BM178" s="146" t="s">
        <v>507</v>
      </c>
    </row>
    <row r="179" spans="2:65" s="1" customFormat="1" ht="24" customHeight="1">
      <c r="B179" s="135"/>
      <c r="C179" s="136" t="s">
        <v>278</v>
      </c>
      <c r="D179" s="136" t="s">
        <v>170</v>
      </c>
      <c r="E179" s="137" t="s">
        <v>393</v>
      </c>
      <c r="F179" s="138" t="s">
        <v>394</v>
      </c>
      <c r="G179" s="139" t="s">
        <v>395</v>
      </c>
      <c r="H179" s="140">
        <v>106.583</v>
      </c>
      <c r="I179" s="141"/>
      <c r="J179" s="141"/>
      <c r="K179" s="138" t="s">
        <v>174</v>
      </c>
      <c r="L179" s="28"/>
      <c r="M179" s="142" t="s">
        <v>1</v>
      </c>
      <c r="N179" s="143" t="s">
        <v>35</v>
      </c>
      <c r="O179" s="144">
        <v>0</v>
      </c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4">
        <f>S179*H179</f>
        <v>0</v>
      </c>
      <c r="U179" s="145" t="s">
        <v>1</v>
      </c>
      <c r="AR179" s="146" t="s">
        <v>278</v>
      </c>
      <c r="AT179" s="146" t="s">
        <v>170</v>
      </c>
      <c r="AU179" s="146" t="s">
        <v>81</v>
      </c>
      <c r="AY179" s="16" t="s">
        <v>167</v>
      </c>
      <c r="BE179" s="147">
        <f>IF(N179="základná",J179,0)</f>
        <v>0</v>
      </c>
      <c r="BF179" s="147">
        <f>IF(N179="znížená",J179,0)</f>
        <v>0</v>
      </c>
      <c r="BG179" s="147">
        <f>IF(N179="zákl. prenesená",J179,0)</f>
        <v>0</v>
      </c>
      <c r="BH179" s="147">
        <f>IF(N179="zníž. prenesená",J179,0)</f>
        <v>0</v>
      </c>
      <c r="BI179" s="147">
        <f>IF(N179="nulová",J179,0)</f>
        <v>0</v>
      </c>
      <c r="BJ179" s="16" t="s">
        <v>81</v>
      </c>
      <c r="BK179" s="147">
        <f>ROUND(I179*H179,2)</f>
        <v>0</v>
      </c>
      <c r="BL179" s="16" t="s">
        <v>278</v>
      </c>
      <c r="BM179" s="146" t="s">
        <v>508</v>
      </c>
    </row>
    <row r="180" spans="2:65" s="11" customFormat="1" ht="22.9" customHeight="1">
      <c r="B180" s="123"/>
      <c r="D180" s="124" t="s">
        <v>68</v>
      </c>
      <c r="E180" s="133" t="s">
        <v>509</v>
      </c>
      <c r="F180" s="133" t="s">
        <v>510</v>
      </c>
      <c r="J180" s="134"/>
      <c r="L180" s="123"/>
      <c r="M180" s="127"/>
      <c r="N180" s="128"/>
      <c r="O180" s="128"/>
      <c r="P180" s="129">
        <f>SUM(P181:P208)</f>
        <v>129.69913637519997</v>
      </c>
      <c r="Q180" s="128"/>
      <c r="R180" s="129">
        <f>SUM(R181:R208)</f>
        <v>4.020379619999999</v>
      </c>
      <c r="S180" s="128"/>
      <c r="T180" s="129">
        <f>SUM(T181:T208)</f>
        <v>0</v>
      </c>
      <c r="U180" s="130"/>
      <c r="AR180" s="124" t="s">
        <v>81</v>
      </c>
      <c r="AT180" s="131" t="s">
        <v>68</v>
      </c>
      <c r="AU180" s="131" t="s">
        <v>76</v>
      </c>
      <c r="AY180" s="124" t="s">
        <v>167</v>
      </c>
      <c r="BK180" s="132">
        <f>SUM(BK181:BK208)</f>
        <v>0</v>
      </c>
    </row>
    <row r="181" spans="2:65" s="1" customFormat="1" ht="24" customHeight="1">
      <c r="B181" s="135"/>
      <c r="C181" s="136" t="s">
        <v>282</v>
      </c>
      <c r="D181" s="136" t="s">
        <v>170</v>
      </c>
      <c r="E181" s="137" t="s">
        <v>511</v>
      </c>
      <c r="F181" s="138" t="s">
        <v>512</v>
      </c>
      <c r="G181" s="139" t="s">
        <v>173</v>
      </c>
      <c r="H181" s="140">
        <v>59.923000000000002</v>
      </c>
      <c r="I181" s="141"/>
      <c r="J181" s="141"/>
      <c r="K181" s="138" t="s">
        <v>174</v>
      </c>
      <c r="L181" s="28"/>
      <c r="M181" s="142" t="s">
        <v>1</v>
      </c>
      <c r="N181" s="143" t="s">
        <v>35</v>
      </c>
      <c r="O181" s="144">
        <v>0.23100000000000001</v>
      </c>
      <c r="P181" s="144">
        <f>O181*H181</f>
        <v>13.842213000000001</v>
      </c>
      <c r="Q181" s="144">
        <v>5.0000000000000001E-3</v>
      </c>
      <c r="R181" s="144">
        <f>Q181*H181</f>
        <v>0.29961500000000002</v>
      </c>
      <c r="S181" s="144">
        <v>0</v>
      </c>
      <c r="T181" s="144">
        <f>S181*H181</f>
        <v>0</v>
      </c>
      <c r="U181" s="145" t="s">
        <v>1</v>
      </c>
      <c r="AR181" s="146" t="s">
        <v>278</v>
      </c>
      <c r="AT181" s="146" t="s">
        <v>170</v>
      </c>
      <c r="AU181" s="146" t="s">
        <v>81</v>
      </c>
      <c r="AY181" s="16" t="s">
        <v>167</v>
      </c>
      <c r="BE181" s="147">
        <f>IF(N181="základná",J181,0)</f>
        <v>0</v>
      </c>
      <c r="BF181" s="147">
        <f>IF(N181="znížená",J181,0)</f>
        <v>0</v>
      </c>
      <c r="BG181" s="147">
        <f>IF(N181="zákl. prenesená",J181,0)</f>
        <v>0</v>
      </c>
      <c r="BH181" s="147">
        <f>IF(N181="zníž. prenesená",J181,0)</f>
        <v>0</v>
      </c>
      <c r="BI181" s="147">
        <f>IF(N181="nulová",J181,0)</f>
        <v>0</v>
      </c>
      <c r="BJ181" s="16" t="s">
        <v>81</v>
      </c>
      <c r="BK181" s="147">
        <f>ROUND(I181*H181,2)</f>
        <v>0</v>
      </c>
      <c r="BL181" s="16" t="s">
        <v>278</v>
      </c>
      <c r="BM181" s="146" t="s">
        <v>513</v>
      </c>
    </row>
    <row r="182" spans="2:65" s="12" customFormat="1">
      <c r="B182" s="148"/>
      <c r="D182" s="149" t="s">
        <v>176</v>
      </c>
      <c r="E182" s="150" t="s">
        <v>1</v>
      </c>
      <c r="F182" s="151" t="s">
        <v>514</v>
      </c>
      <c r="H182" s="150" t="s">
        <v>1</v>
      </c>
      <c r="L182" s="148"/>
      <c r="M182" s="152"/>
      <c r="N182" s="153"/>
      <c r="O182" s="153"/>
      <c r="P182" s="153"/>
      <c r="Q182" s="153"/>
      <c r="R182" s="153"/>
      <c r="S182" s="153"/>
      <c r="T182" s="153"/>
      <c r="U182" s="154"/>
      <c r="AT182" s="150" t="s">
        <v>176</v>
      </c>
      <c r="AU182" s="150" t="s">
        <v>81</v>
      </c>
      <c r="AV182" s="12" t="s">
        <v>76</v>
      </c>
      <c r="AW182" s="12" t="s">
        <v>26</v>
      </c>
      <c r="AX182" s="12" t="s">
        <v>69</v>
      </c>
      <c r="AY182" s="150" t="s">
        <v>167</v>
      </c>
    </row>
    <row r="183" spans="2:65" s="13" customFormat="1">
      <c r="B183" s="155"/>
      <c r="D183" s="149" t="s">
        <v>176</v>
      </c>
      <c r="E183" s="156" t="s">
        <v>1</v>
      </c>
      <c r="F183" s="157" t="s">
        <v>515</v>
      </c>
      <c r="H183" s="158">
        <v>54.533999999999999</v>
      </c>
      <c r="L183" s="155"/>
      <c r="M183" s="159"/>
      <c r="N183" s="160"/>
      <c r="O183" s="160"/>
      <c r="P183" s="160"/>
      <c r="Q183" s="160"/>
      <c r="R183" s="160"/>
      <c r="S183" s="160"/>
      <c r="T183" s="160"/>
      <c r="U183" s="161"/>
      <c r="AT183" s="156" t="s">
        <v>176</v>
      </c>
      <c r="AU183" s="156" t="s">
        <v>81</v>
      </c>
      <c r="AV183" s="13" t="s">
        <v>81</v>
      </c>
      <c r="AW183" s="13" t="s">
        <v>26</v>
      </c>
      <c r="AX183" s="13" t="s">
        <v>69</v>
      </c>
      <c r="AY183" s="156" t="s">
        <v>167</v>
      </c>
    </row>
    <row r="184" spans="2:65" s="12" customFormat="1">
      <c r="B184" s="148"/>
      <c r="D184" s="149" t="s">
        <v>176</v>
      </c>
      <c r="E184" s="150" t="s">
        <v>1</v>
      </c>
      <c r="F184" s="151" t="s">
        <v>516</v>
      </c>
      <c r="H184" s="150" t="s">
        <v>1</v>
      </c>
      <c r="L184" s="148"/>
      <c r="M184" s="152"/>
      <c r="N184" s="153"/>
      <c r="O184" s="153"/>
      <c r="P184" s="153"/>
      <c r="Q184" s="153"/>
      <c r="R184" s="153"/>
      <c r="S184" s="153"/>
      <c r="T184" s="153"/>
      <c r="U184" s="154"/>
      <c r="AT184" s="150" t="s">
        <v>176</v>
      </c>
      <c r="AU184" s="150" t="s">
        <v>81</v>
      </c>
      <c r="AV184" s="12" t="s">
        <v>76</v>
      </c>
      <c r="AW184" s="12" t="s">
        <v>26</v>
      </c>
      <c r="AX184" s="12" t="s">
        <v>69</v>
      </c>
      <c r="AY184" s="150" t="s">
        <v>167</v>
      </c>
    </row>
    <row r="185" spans="2:65" s="13" customFormat="1">
      <c r="B185" s="155"/>
      <c r="D185" s="149" t="s">
        <v>176</v>
      </c>
      <c r="E185" s="156" t="s">
        <v>1</v>
      </c>
      <c r="F185" s="157" t="s">
        <v>517</v>
      </c>
      <c r="H185" s="158">
        <v>3.2890000000000001</v>
      </c>
      <c r="L185" s="155"/>
      <c r="M185" s="159"/>
      <c r="N185" s="160"/>
      <c r="O185" s="160"/>
      <c r="P185" s="160"/>
      <c r="Q185" s="160"/>
      <c r="R185" s="160"/>
      <c r="S185" s="160"/>
      <c r="T185" s="160"/>
      <c r="U185" s="161"/>
      <c r="AT185" s="156" t="s">
        <v>176</v>
      </c>
      <c r="AU185" s="156" t="s">
        <v>81</v>
      </c>
      <c r="AV185" s="13" t="s">
        <v>81</v>
      </c>
      <c r="AW185" s="13" t="s">
        <v>26</v>
      </c>
      <c r="AX185" s="13" t="s">
        <v>69</v>
      </c>
      <c r="AY185" s="156" t="s">
        <v>167</v>
      </c>
    </row>
    <row r="186" spans="2:65" s="13" customFormat="1">
      <c r="B186" s="155"/>
      <c r="D186" s="149" t="s">
        <v>176</v>
      </c>
      <c r="E186" s="156" t="s">
        <v>1</v>
      </c>
      <c r="F186" s="157" t="s">
        <v>518</v>
      </c>
      <c r="H186" s="158">
        <v>2.1</v>
      </c>
      <c r="L186" s="155"/>
      <c r="M186" s="159"/>
      <c r="N186" s="160"/>
      <c r="O186" s="160"/>
      <c r="P186" s="160"/>
      <c r="Q186" s="160"/>
      <c r="R186" s="160"/>
      <c r="S186" s="160"/>
      <c r="T186" s="160"/>
      <c r="U186" s="161"/>
      <c r="AT186" s="156" t="s">
        <v>176</v>
      </c>
      <c r="AU186" s="156" t="s">
        <v>81</v>
      </c>
      <c r="AV186" s="13" t="s">
        <v>81</v>
      </c>
      <c r="AW186" s="13" t="s">
        <v>26</v>
      </c>
      <c r="AX186" s="13" t="s">
        <v>69</v>
      </c>
      <c r="AY186" s="156" t="s">
        <v>167</v>
      </c>
    </row>
    <row r="187" spans="2:65" s="14" customFormat="1">
      <c r="B187" s="162"/>
      <c r="D187" s="149" t="s">
        <v>176</v>
      </c>
      <c r="E187" s="163" t="s">
        <v>1</v>
      </c>
      <c r="F187" s="164" t="s">
        <v>182</v>
      </c>
      <c r="H187" s="165">
        <v>59.923000000000002</v>
      </c>
      <c r="L187" s="162"/>
      <c r="M187" s="166"/>
      <c r="N187" s="167"/>
      <c r="O187" s="167"/>
      <c r="P187" s="167"/>
      <c r="Q187" s="167"/>
      <c r="R187" s="167"/>
      <c r="S187" s="167"/>
      <c r="T187" s="167"/>
      <c r="U187" s="168"/>
      <c r="AT187" s="163" t="s">
        <v>176</v>
      </c>
      <c r="AU187" s="163" t="s">
        <v>81</v>
      </c>
      <c r="AV187" s="14" t="s">
        <v>90</v>
      </c>
      <c r="AW187" s="14" t="s">
        <v>26</v>
      </c>
      <c r="AX187" s="14" t="s">
        <v>76</v>
      </c>
      <c r="AY187" s="163" t="s">
        <v>167</v>
      </c>
    </row>
    <row r="188" spans="2:65" s="1" customFormat="1" ht="36" customHeight="1">
      <c r="B188" s="135"/>
      <c r="C188" s="169" t="s">
        <v>288</v>
      </c>
      <c r="D188" s="169" t="s">
        <v>381</v>
      </c>
      <c r="E188" s="170" t="s">
        <v>519</v>
      </c>
      <c r="F188" s="171" t="s">
        <v>2219</v>
      </c>
      <c r="G188" s="172" t="s">
        <v>173</v>
      </c>
      <c r="H188" s="173">
        <v>57.767000000000003</v>
      </c>
      <c r="I188" s="174"/>
      <c r="J188" s="174"/>
      <c r="K188" s="171" t="s">
        <v>174</v>
      </c>
      <c r="L188" s="175"/>
      <c r="M188" s="176" t="s">
        <v>1</v>
      </c>
      <c r="N188" s="177" t="s">
        <v>35</v>
      </c>
      <c r="O188" s="144">
        <v>0</v>
      </c>
      <c r="P188" s="144">
        <f>O188*H188</f>
        <v>0</v>
      </c>
      <c r="Q188" s="144">
        <v>1.65E-3</v>
      </c>
      <c r="R188" s="144">
        <f>Q188*H188</f>
        <v>9.5315549999999999E-2</v>
      </c>
      <c r="S188" s="144">
        <v>0</v>
      </c>
      <c r="T188" s="144">
        <f>S188*H188</f>
        <v>0</v>
      </c>
      <c r="U188" s="145" t="s">
        <v>1</v>
      </c>
      <c r="AR188" s="146" t="s">
        <v>356</v>
      </c>
      <c r="AT188" s="146" t="s">
        <v>381</v>
      </c>
      <c r="AU188" s="146" t="s">
        <v>81</v>
      </c>
      <c r="AY188" s="16" t="s">
        <v>167</v>
      </c>
      <c r="BE188" s="147">
        <f>IF(N188="základná",J188,0)</f>
        <v>0</v>
      </c>
      <c r="BF188" s="147">
        <f>IF(N188="znížená",J188,0)</f>
        <v>0</v>
      </c>
      <c r="BG188" s="147">
        <f>IF(N188="zákl. prenesená",J188,0)</f>
        <v>0</v>
      </c>
      <c r="BH188" s="147">
        <f>IF(N188="zníž. prenesená",J188,0)</f>
        <v>0</v>
      </c>
      <c r="BI188" s="147">
        <f>IF(N188="nulová",J188,0)</f>
        <v>0</v>
      </c>
      <c r="BJ188" s="16" t="s">
        <v>81</v>
      </c>
      <c r="BK188" s="147">
        <f>ROUND(I188*H188,2)</f>
        <v>0</v>
      </c>
      <c r="BL188" s="16" t="s">
        <v>278</v>
      </c>
      <c r="BM188" s="146" t="s">
        <v>520</v>
      </c>
    </row>
    <row r="189" spans="2:65" s="13" customFormat="1">
      <c r="B189" s="155"/>
      <c r="D189" s="149" t="s">
        <v>176</v>
      </c>
      <c r="F189" s="157" t="s">
        <v>521</v>
      </c>
      <c r="H189" s="158">
        <v>57.767000000000003</v>
      </c>
      <c r="L189" s="155"/>
      <c r="M189" s="159"/>
      <c r="N189" s="160"/>
      <c r="O189" s="160"/>
      <c r="P189" s="160"/>
      <c r="Q189" s="160"/>
      <c r="R189" s="160"/>
      <c r="S189" s="160"/>
      <c r="T189" s="160"/>
      <c r="U189" s="161"/>
      <c r="AT189" s="156" t="s">
        <v>176</v>
      </c>
      <c r="AU189" s="156" t="s">
        <v>81</v>
      </c>
      <c r="AV189" s="13" t="s">
        <v>81</v>
      </c>
      <c r="AW189" s="13" t="s">
        <v>3</v>
      </c>
      <c r="AX189" s="13" t="s">
        <v>76</v>
      </c>
      <c r="AY189" s="156" t="s">
        <v>167</v>
      </c>
    </row>
    <row r="190" spans="2:65" s="1" customFormat="1" ht="36" customHeight="1">
      <c r="B190" s="135"/>
      <c r="C190" s="169" t="s">
        <v>293</v>
      </c>
      <c r="D190" s="169" t="s">
        <v>381</v>
      </c>
      <c r="E190" s="170" t="s">
        <v>522</v>
      </c>
      <c r="F190" s="171" t="s">
        <v>2220</v>
      </c>
      <c r="G190" s="172" t="s">
        <v>173</v>
      </c>
      <c r="H190" s="173">
        <v>3.2890000000000001</v>
      </c>
      <c r="I190" s="174"/>
      <c r="J190" s="174"/>
      <c r="K190" s="171" t="s">
        <v>174</v>
      </c>
      <c r="L190" s="175"/>
      <c r="M190" s="176" t="s">
        <v>1</v>
      </c>
      <c r="N190" s="177" t="s">
        <v>35</v>
      </c>
      <c r="O190" s="144">
        <v>0</v>
      </c>
      <c r="P190" s="144">
        <f>O190*H190</f>
        <v>0</v>
      </c>
      <c r="Q190" s="144">
        <v>3.3E-3</v>
      </c>
      <c r="R190" s="144">
        <f>Q190*H190</f>
        <v>1.0853700000000001E-2</v>
      </c>
      <c r="S190" s="144">
        <v>0</v>
      </c>
      <c r="T190" s="144">
        <f>S190*H190</f>
        <v>0</v>
      </c>
      <c r="U190" s="145" t="s">
        <v>1</v>
      </c>
      <c r="AR190" s="146" t="s">
        <v>356</v>
      </c>
      <c r="AT190" s="146" t="s">
        <v>381</v>
      </c>
      <c r="AU190" s="146" t="s">
        <v>81</v>
      </c>
      <c r="AY190" s="16" t="s">
        <v>167</v>
      </c>
      <c r="BE190" s="147">
        <f>IF(N190="základná",J190,0)</f>
        <v>0</v>
      </c>
      <c r="BF190" s="147">
        <f>IF(N190="znížená",J190,0)</f>
        <v>0</v>
      </c>
      <c r="BG190" s="147">
        <f>IF(N190="zákl. prenesená",J190,0)</f>
        <v>0</v>
      </c>
      <c r="BH190" s="147">
        <f>IF(N190="zníž. prenesená",J190,0)</f>
        <v>0</v>
      </c>
      <c r="BI190" s="147">
        <f>IF(N190="nulová",J190,0)</f>
        <v>0</v>
      </c>
      <c r="BJ190" s="16" t="s">
        <v>81</v>
      </c>
      <c r="BK190" s="147">
        <f>ROUND(I190*H190,2)</f>
        <v>0</v>
      </c>
      <c r="BL190" s="16" t="s">
        <v>278</v>
      </c>
      <c r="BM190" s="146" t="s">
        <v>523</v>
      </c>
    </row>
    <row r="191" spans="2:65" s="1" customFormat="1" ht="24" customHeight="1">
      <c r="B191" s="135"/>
      <c r="C191" s="136" t="s">
        <v>7</v>
      </c>
      <c r="D191" s="136" t="s">
        <v>170</v>
      </c>
      <c r="E191" s="137" t="s">
        <v>524</v>
      </c>
      <c r="F191" s="138" t="s">
        <v>525</v>
      </c>
      <c r="G191" s="139" t="s">
        <v>173</v>
      </c>
      <c r="H191" s="140">
        <v>394.33199999999999</v>
      </c>
      <c r="I191" s="141"/>
      <c r="J191" s="141"/>
      <c r="K191" s="138" t="s">
        <v>174</v>
      </c>
      <c r="L191" s="28"/>
      <c r="M191" s="142" t="s">
        <v>1</v>
      </c>
      <c r="N191" s="143" t="s">
        <v>35</v>
      </c>
      <c r="O191" s="144">
        <v>0.28999999999999998</v>
      </c>
      <c r="P191" s="144">
        <f>O191*H191</f>
        <v>114.35627999999998</v>
      </c>
      <c r="Q191" s="144">
        <v>1.15E-3</v>
      </c>
      <c r="R191" s="144">
        <f>Q191*H191</f>
        <v>0.45348179999999999</v>
      </c>
      <c r="S191" s="144">
        <v>0</v>
      </c>
      <c r="T191" s="144">
        <f>S191*H191</f>
        <v>0</v>
      </c>
      <c r="U191" s="145" t="s">
        <v>1</v>
      </c>
      <c r="AR191" s="146" t="s">
        <v>278</v>
      </c>
      <c r="AT191" s="146" t="s">
        <v>170</v>
      </c>
      <c r="AU191" s="146" t="s">
        <v>81</v>
      </c>
      <c r="AY191" s="16" t="s">
        <v>167</v>
      </c>
      <c r="BE191" s="147">
        <f>IF(N191="základná",J191,0)</f>
        <v>0</v>
      </c>
      <c r="BF191" s="147">
        <f>IF(N191="znížená",J191,0)</f>
        <v>0</v>
      </c>
      <c r="BG191" s="147">
        <f>IF(N191="zákl. prenesená",J191,0)</f>
        <v>0</v>
      </c>
      <c r="BH191" s="147">
        <f>IF(N191="zníž. prenesená",J191,0)</f>
        <v>0</v>
      </c>
      <c r="BI191" s="147">
        <f>IF(N191="nulová",J191,0)</f>
        <v>0</v>
      </c>
      <c r="BJ191" s="16" t="s">
        <v>81</v>
      </c>
      <c r="BK191" s="147">
        <f>ROUND(I191*H191,2)</f>
        <v>0</v>
      </c>
      <c r="BL191" s="16" t="s">
        <v>278</v>
      </c>
      <c r="BM191" s="146" t="s">
        <v>526</v>
      </c>
    </row>
    <row r="192" spans="2:65" s="12" customFormat="1">
      <c r="B192" s="148"/>
      <c r="D192" s="149" t="s">
        <v>176</v>
      </c>
      <c r="E192" s="150" t="s">
        <v>1</v>
      </c>
      <c r="F192" s="151" t="s">
        <v>490</v>
      </c>
      <c r="H192" s="150" t="s">
        <v>1</v>
      </c>
      <c r="L192" s="148"/>
      <c r="M192" s="152"/>
      <c r="N192" s="153"/>
      <c r="O192" s="153"/>
      <c r="P192" s="153"/>
      <c r="Q192" s="153"/>
      <c r="R192" s="153"/>
      <c r="S192" s="153"/>
      <c r="T192" s="153"/>
      <c r="U192" s="154"/>
      <c r="AT192" s="150" t="s">
        <v>176</v>
      </c>
      <c r="AU192" s="150" t="s">
        <v>81</v>
      </c>
      <c r="AV192" s="12" t="s">
        <v>76</v>
      </c>
      <c r="AW192" s="12" t="s">
        <v>26</v>
      </c>
      <c r="AX192" s="12" t="s">
        <v>69</v>
      </c>
      <c r="AY192" s="150" t="s">
        <v>167</v>
      </c>
    </row>
    <row r="193" spans="2:65" s="13" customFormat="1">
      <c r="B193" s="155"/>
      <c r="D193" s="149" t="s">
        <v>176</v>
      </c>
      <c r="E193" s="156" t="s">
        <v>1</v>
      </c>
      <c r="F193" s="157" t="s">
        <v>527</v>
      </c>
      <c r="H193" s="158">
        <v>394.33199999999999</v>
      </c>
      <c r="L193" s="155"/>
      <c r="M193" s="159"/>
      <c r="N193" s="160"/>
      <c r="O193" s="160"/>
      <c r="P193" s="160"/>
      <c r="Q193" s="160"/>
      <c r="R193" s="160"/>
      <c r="S193" s="160"/>
      <c r="T193" s="160"/>
      <c r="U193" s="161"/>
      <c r="AT193" s="156" t="s">
        <v>176</v>
      </c>
      <c r="AU193" s="156" t="s">
        <v>81</v>
      </c>
      <c r="AV193" s="13" t="s">
        <v>81</v>
      </c>
      <c r="AW193" s="13" t="s">
        <v>26</v>
      </c>
      <c r="AX193" s="13" t="s">
        <v>76</v>
      </c>
      <c r="AY193" s="156" t="s">
        <v>167</v>
      </c>
    </row>
    <row r="194" spans="2:65" s="1" customFormat="1" ht="24" customHeight="1">
      <c r="B194" s="135"/>
      <c r="C194" s="169" t="s">
        <v>303</v>
      </c>
      <c r="D194" s="169" t="s">
        <v>381</v>
      </c>
      <c r="E194" s="170" t="s">
        <v>528</v>
      </c>
      <c r="F194" s="171" t="s">
        <v>529</v>
      </c>
      <c r="G194" s="172" t="s">
        <v>173</v>
      </c>
      <c r="H194" s="173">
        <v>804.43700000000001</v>
      </c>
      <c r="I194" s="174"/>
      <c r="J194" s="174"/>
      <c r="K194" s="171" t="s">
        <v>174</v>
      </c>
      <c r="L194" s="175"/>
      <c r="M194" s="176" t="s">
        <v>1</v>
      </c>
      <c r="N194" s="177" t="s">
        <v>35</v>
      </c>
      <c r="O194" s="144">
        <v>0</v>
      </c>
      <c r="P194" s="144">
        <f>O194*H194</f>
        <v>0</v>
      </c>
      <c r="Q194" s="144">
        <v>3.9199999999999999E-3</v>
      </c>
      <c r="R194" s="144">
        <f>Q194*H194</f>
        <v>3.1533930400000001</v>
      </c>
      <c r="S194" s="144">
        <v>0</v>
      </c>
      <c r="T194" s="144">
        <f>S194*H194</f>
        <v>0</v>
      </c>
      <c r="U194" s="145" t="s">
        <v>1</v>
      </c>
      <c r="AR194" s="146" t="s">
        <v>356</v>
      </c>
      <c r="AT194" s="146" t="s">
        <v>381</v>
      </c>
      <c r="AU194" s="146" t="s">
        <v>81</v>
      </c>
      <c r="AY194" s="16" t="s">
        <v>167</v>
      </c>
      <c r="BE194" s="147">
        <f>IF(N194="základná",J194,0)</f>
        <v>0</v>
      </c>
      <c r="BF194" s="147">
        <f>IF(N194="znížená",J194,0)</f>
        <v>0</v>
      </c>
      <c r="BG194" s="147">
        <f>IF(N194="zákl. prenesená",J194,0)</f>
        <v>0</v>
      </c>
      <c r="BH194" s="147">
        <f>IF(N194="zníž. prenesená",J194,0)</f>
        <v>0</v>
      </c>
      <c r="BI194" s="147">
        <f>IF(N194="nulová",J194,0)</f>
        <v>0</v>
      </c>
      <c r="BJ194" s="16" t="s">
        <v>81</v>
      </c>
      <c r="BK194" s="147">
        <f>ROUND(I194*H194,2)</f>
        <v>0</v>
      </c>
      <c r="BL194" s="16" t="s">
        <v>278</v>
      </c>
      <c r="BM194" s="146" t="s">
        <v>530</v>
      </c>
    </row>
    <row r="195" spans="2:65" s="13" customFormat="1">
      <c r="B195" s="155"/>
      <c r="D195" s="149" t="s">
        <v>176</v>
      </c>
      <c r="F195" s="157" t="s">
        <v>531</v>
      </c>
      <c r="H195" s="158">
        <v>804.43700000000001</v>
      </c>
      <c r="L195" s="155"/>
      <c r="M195" s="159"/>
      <c r="N195" s="160"/>
      <c r="O195" s="160"/>
      <c r="P195" s="160"/>
      <c r="Q195" s="160"/>
      <c r="R195" s="160"/>
      <c r="S195" s="160"/>
      <c r="T195" s="160"/>
      <c r="U195" s="161"/>
      <c r="AT195" s="156" t="s">
        <v>176</v>
      </c>
      <c r="AU195" s="156" t="s">
        <v>81</v>
      </c>
      <c r="AV195" s="13" t="s">
        <v>81</v>
      </c>
      <c r="AW195" s="13" t="s">
        <v>3</v>
      </c>
      <c r="AX195" s="13" t="s">
        <v>76</v>
      </c>
      <c r="AY195" s="156" t="s">
        <v>167</v>
      </c>
    </row>
    <row r="196" spans="2:65" s="1" customFormat="1" ht="24" customHeight="1">
      <c r="B196" s="135"/>
      <c r="C196" s="136" t="s">
        <v>308</v>
      </c>
      <c r="D196" s="136" t="s">
        <v>170</v>
      </c>
      <c r="E196" s="137" t="s">
        <v>532</v>
      </c>
      <c r="F196" s="138" t="s">
        <v>533</v>
      </c>
      <c r="G196" s="139" t="s">
        <v>173</v>
      </c>
      <c r="H196" s="140">
        <v>0.93700000000000006</v>
      </c>
      <c r="I196" s="141"/>
      <c r="J196" s="141"/>
      <c r="K196" s="138" t="s">
        <v>174</v>
      </c>
      <c r="L196" s="28"/>
      <c r="M196" s="142" t="s">
        <v>1</v>
      </c>
      <c r="N196" s="143" t="s">
        <v>35</v>
      </c>
      <c r="O196" s="144">
        <v>0.1637496</v>
      </c>
      <c r="P196" s="144">
        <f>O196*H196</f>
        <v>0.1534333752</v>
      </c>
      <c r="Q196" s="144">
        <v>2.2899999999999999E-3</v>
      </c>
      <c r="R196" s="144">
        <f>Q196*H196</f>
        <v>2.1457300000000002E-3</v>
      </c>
      <c r="S196" s="144">
        <v>0</v>
      </c>
      <c r="T196" s="144">
        <f>S196*H196</f>
        <v>0</v>
      </c>
      <c r="U196" s="145" t="s">
        <v>1</v>
      </c>
      <c r="AR196" s="146" t="s">
        <v>278</v>
      </c>
      <c r="AT196" s="146" t="s">
        <v>170</v>
      </c>
      <c r="AU196" s="146" t="s">
        <v>81</v>
      </c>
      <c r="AY196" s="16" t="s">
        <v>167</v>
      </c>
      <c r="BE196" s="147">
        <f>IF(N196="základná",J196,0)</f>
        <v>0</v>
      </c>
      <c r="BF196" s="147">
        <f>IF(N196="znížená",J196,0)</f>
        <v>0</v>
      </c>
      <c r="BG196" s="147">
        <f>IF(N196="zákl. prenesená",J196,0)</f>
        <v>0</v>
      </c>
      <c r="BH196" s="147">
        <f>IF(N196="zníž. prenesená",J196,0)</f>
        <v>0</v>
      </c>
      <c r="BI196" s="147">
        <f>IF(N196="nulová",J196,0)</f>
        <v>0</v>
      </c>
      <c r="BJ196" s="16" t="s">
        <v>81</v>
      </c>
      <c r="BK196" s="147">
        <f>ROUND(I196*H196,2)</f>
        <v>0</v>
      </c>
      <c r="BL196" s="16" t="s">
        <v>278</v>
      </c>
      <c r="BM196" s="146" t="s">
        <v>534</v>
      </c>
    </row>
    <row r="197" spans="2:65" s="13" customFormat="1">
      <c r="B197" s="155"/>
      <c r="D197" s="149" t="s">
        <v>176</v>
      </c>
      <c r="E197" s="156" t="s">
        <v>1</v>
      </c>
      <c r="F197" s="157" t="s">
        <v>535</v>
      </c>
      <c r="H197" s="158">
        <v>0.93700000000000006</v>
      </c>
      <c r="L197" s="155"/>
      <c r="M197" s="159"/>
      <c r="N197" s="160"/>
      <c r="O197" s="160"/>
      <c r="P197" s="160"/>
      <c r="Q197" s="160"/>
      <c r="R197" s="160"/>
      <c r="S197" s="160"/>
      <c r="T197" s="160"/>
      <c r="U197" s="161"/>
      <c r="AT197" s="156" t="s">
        <v>176</v>
      </c>
      <c r="AU197" s="156" t="s">
        <v>81</v>
      </c>
      <c r="AV197" s="13" t="s">
        <v>81</v>
      </c>
      <c r="AW197" s="13" t="s">
        <v>26</v>
      </c>
      <c r="AX197" s="13" t="s">
        <v>76</v>
      </c>
      <c r="AY197" s="156" t="s">
        <v>167</v>
      </c>
    </row>
    <row r="198" spans="2:65" s="1" customFormat="1" ht="36" customHeight="1">
      <c r="B198" s="135"/>
      <c r="C198" s="169" t="s">
        <v>313</v>
      </c>
      <c r="D198" s="169" t="s">
        <v>381</v>
      </c>
      <c r="E198" s="170" t="s">
        <v>522</v>
      </c>
      <c r="F198" s="171" t="s">
        <v>2221</v>
      </c>
      <c r="G198" s="172" t="s">
        <v>173</v>
      </c>
      <c r="H198" s="173">
        <v>0.95599999999999996</v>
      </c>
      <c r="I198" s="174"/>
      <c r="J198" s="174"/>
      <c r="K198" s="171" t="s">
        <v>174</v>
      </c>
      <c r="L198" s="175"/>
      <c r="M198" s="176" t="s">
        <v>1</v>
      </c>
      <c r="N198" s="177" t="s">
        <v>35</v>
      </c>
      <c r="O198" s="144">
        <v>0</v>
      </c>
      <c r="P198" s="144">
        <f>O198*H198</f>
        <v>0</v>
      </c>
      <c r="Q198" s="144">
        <v>3.3E-3</v>
      </c>
      <c r="R198" s="144">
        <f>Q198*H198</f>
        <v>3.1547999999999997E-3</v>
      </c>
      <c r="S198" s="144">
        <v>0</v>
      </c>
      <c r="T198" s="144">
        <f>S198*H198</f>
        <v>0</v>
      </c>
      <c r="U198" s="145" t="s">
        <v>1</v>
      </c>
      <c r="AR198" s="146" t="s">
        <v>356</v>
      </c>
      <c r="AT198" s="146" t="s">
        <v>381</v>
      </c>
      <c r="AU198" s="146" t="s">
        <v>81</v>
      </c>
      <c r="AY198" s="16" t="s">
        <v>167</v>
      </c>
      <c r="BE198" s="147">
        <f>IF(N198="základná",J198,0)</f>
        <v>0</v>
      </c>
      <c r="BF198" s="147">
        <f>IF(N198="znížená",J198,0)</f>
        <v>0</v>
      </c>
      <c r="BG198" s="147">
        <f>IF(N198="zákl. prenesená",J198,0)</f>
        <v>0</v>
      </c>
      <c r="BH198" s="147">
        <f>IF(N198="zníž. prenesená",J198,0)</f>
        <v>0</v>
      </c>
      <c r="BI198" s="147">
        <f>IF(N198="nulová",J198,0)</f>
        <v>0</v>
      </c>
      <c r="BJ198" s="16" t="s">
        <v>81</v>
      </c>
      <c r="BK198" s="147">
        <f>ROUND(I198*H198,2)</f>
        <v>0</v>
      </c>
      <c r="BL198" s="16" t="s">
        <v>278</v>
      </c>
      <c r="BM198" s="146" t="s">
        <v>536</v>
      </c>
    </row>
    <row r="199" spans="2:65" s="13" customFormat="1">
      <c r="B199" s="155"/>
      <c r="D199" s="149" t="s">
        <v>176</v>
      </c>
      <c r="F199" s="157" t="s">
        <v>537</v>
      </c>
      <c r="H199" s="158">
        <v>0.95599999999999996</v>
      </c>
      <c r="L199" s="155"/>
      <c r="M199" s="159"/>
      <c r="N199" s="160"/>
      <c r="O199" s="160"/>
      <c r="P199" s="160"/>
      <c r="Q199" s="160"/>
      <c r="R199" s="160"/>
      <c r="S199" s="160"/>
      <c r="T199" s="160"/>
      <c r="U199" s="161"/>
      <c r="AT199" s="156" t="s">
        <v>176</v>
      </c>
      <c r="AU199" s="156" t="s">
        <v>81</v>
      </c>
      <c r="AV199" s="13" t="s">
        <v>81</v>
      </c>
      <c r="AW199" s="13" t="s">
        <v>3</v>
      </c>
      <c r="AX199" s="13" t="s">
        <v>76</v>
      </c>
      <c r="AY199" s="156" t="s">
        <v>167</v>
      </c>
    </row>
    <row r="200" spans="2:65" s="1" customFormat="1" ht="16.5" customHeight="1">
      <c r="B200" s="135"/>
      <c r="C200" s="136" t="s">
        <v>317</v>
      </c>
      <c r="D200" s="136" t="s">
        <v>170</v>
      </c>
      <c r="E200" s="137" t="s">
        <v>538</v>
      </c>
      <c r="F200" s="138" t="s">
        <v>539</v>
      </c>
      <c r="G200" s="139" t="s">
        <v>384</v>
      </c>
      <c r="H200" s="140">
        <v>2</v>
      </c>
      <c r="I200" s="141"/>
      <c r="J200" s="141"/>
      <c r="K200" s="138" t="s">
        <v>1</v>
      </c>
      <c r="L200" s="28"/>
      <c r="M200" s="142" t="s">
        <v>1</v>
      </c>
      <c r="N200" s="143" t="s">
        <v>35</v>
      </c>
      <c r="O200" s="144">
        <v>0.5</v>
      </c>
      <c r="P200" s="144">
        <f>O200*H200</f>
        <v>1</v>
      </c>
      <c r="Q200" s="144">
        <v>0</v>
      </c>
      <c r="R200" s="144">
        <f>Q200*H200</f>
        <v>0</v>
      </c>
      <c r="S200" s="144">
        <v>0</v>
      </c>
      <c r="T200" s="144">
        <f>S200*H200</f>
        <v>0</v>
      </c>
      <c r="U200" s="145" t="s">
        <v>1</v>
      </c>
      <c r="AR200" s="146" t="s">
        <v>278</v>
      </c>
      <c r="AT200" s="146" t="s">
        <v>170</v>
      </c>
      <c r="AU200" s="146" t="s">
        <v>81</v>
      </c>
      <c r="AY200" s="16" t="s">
        <v>167</v>
      </c>
      <c r="BE200" s="147">
        <f>IF(N200="základná",J200,0)</f>
        <v>0</v>
      </c>
      <c r="BF200" s="147">
        <f>IF(N200="znížená",J200,0)</f>
        <v>0</v>
      </c>
      <c r="BG200" s="147">
        <f>IF(N200="zákl. prenesená",J200,0)</f>
        <v>0</v>
      </c>
      <c r="BH200" s="147">
        <f>IF(N200="zníž. prenesená",J200,0)</f>
        <v>0</v>
      </c>
      <c r="BI200" s="147">
        <f>IF(N200="nulová",J200,0)</f>
        <v>0</v>
      </c>
      <c r="BJ200" s="16" t="s">
        <v>81</v>
      </c>
      <c r="BK200" s="147">
        <f>ROUND(I200*H200,2)</f>
        <v>0</v>
      </c>
      <c r="BL200" s="16" t="s">
        <v>278</v>
      </c>
      <c r="BM200" s="146" t="s">
        <v>540</v>
      </c>
    </row>
    <row r="201" spans="2:65" s="1" customFormat="1" ht="24" customHeight="1">
      <c r="B201" s="135"/>
      <c r="C201" s="169" t="s">
        <v>322</v>
      </c>
      <c r="D201" s="169" t="s">
        <v>381</v>
      </c>
      <c r="E201" s="170" t="s">
        <v>541</v>
      </c>
      <c r="F201" s="171" t="s">
        <v>542</v>
      </c>
      <c r="G201" s="172" t="s">
        <v>384</v>
      </c>
      <c r="H201" s="173">
        <v>2</v>
      </c>
      <c r="I201" s="174"/>
      <c r="J201" s="174"/>
      <c r="K201" s="171" t="s">
        <v>1</v>
      </c>
      <c r="L201" s="175"/>
      <c r="M201" s="176" t="s">
        <v>1</v>
      </c>
      <c r="N201" s="177" t="s">
        <v>35</v>
      </c>
      <c r="O201" s="144">
        <v>0</v>
      </c>
      <c r="P201" s="144">
        <f>O201*H201</f>
        <v>0</v>
      </c>
      <c r="Q201" s="144">
        <v>0</v>
      </c>
      <c r="R201" s="144">
        <f>Q201*H201</f>
        <v>0</v>
      </c>
      <c r="S201" s="144">
        <v>0</v>
      </c>
      <c r="T201" s="144">
        <f>S201*H201</f>
        <v>0</v>
      </c>
      <c r="U201" s="145" t="s">
        <v>1</v>
      </c>
      <c r="AR201" s="146" t="s">
        <v>356</v>
      </c>
      <c r="AT201" s="146" t="s">
        <v>381</v>
      </c>
      <c r="AU201" s="146" t="s">
        <v>81</v>
      </c>
      <c r="AY201" s="16" t="s">
        <v>167</v>
      </c>
      <c r="BE201" s="147">
        <f>IF(N201="základná",J201,0)</f>
        <v>0</v>
      </c>
      <c r="BF201" s="147">
        <f>IF(N201="znížená",J201,0)</f>
        <v>0</v>
      </c>
      <c r="BG201" s="147">
        <f>IF(N201="zákl. prenesená",J201,0)</f>
        <v>0</v>
      </c>
      <c r="BH201" s="147">
        <f>IF(N201="zníž. prenesená",J201,0)</f>
        <v>0</v>
      </c>
      <c r="BI201" s="147">
        <f>IF(N201="nulová",J201,0)</f>
        <v>0</v>
      </c>
      <c r="BJ201" s="16" t="s">
        <v>81</v>
      </c>
      <c r="BK201" s="147">
        <f>ROUND(I201*H201,2)</f>
        <v>0</v>
      </c>
      <c r="BL201" s="16" t="s">
        <v>278</v>
      </c>
      <c r="BM201" s="146" t="s">
        <v>543</v>
      </c>
    </row>
    <row r="202" spans="2:65" s="1" customFormat="1" ht="16.5" customHeight="1">
      <c r="B202" s="135"/>
      <c r="C202" s="136" t="s">
        <v>327</v>
      </c>
      <c r="D202" s="136" t="s">
        <v>170</v>
      </c>
      <c r="E202" s="137" t="s">
        <v>544</v>
      </c>
      <c r="F202" s="138" t="s">
        <v>545</v>
      </c>
      <c r="G202" s="139" t="s">
        <v>384</v>
      </c>
      <c r="H202" s="140">
        <v>2</v>
      </c>
      <c r="I202" s="141"/>
      <c r="J202" s="141"/>
      <c r="K202" s="138" t="s">
        <v>174</v>
      </c>
      <c r="L202" s="28"/>
      <c r="M202" s="142" t="s">
        <v>1</v>
      </c>
      <c r="N202" s="143" t="s">
        <v>35</v>
      </c>
      <c r="O202" s="144">
        <v>0.13</v>
      </c>
      <c r="P202" s="144">
        <f>O202*H202</f>
        <v>0.26</v>
      </c>
      <c r="Q202" s="144">
        <v>0</v>
      </c>
      <c r="R202" s="144">
        <f>Q202*H202</f>
        <v>0</v>
      </c>
      <c r="S202" s="144">
        <v>0</v>
      </c>
      <c r="T202" s="144">
        <f>S202*H202</f>
        <v>0</v>
      </c>
      <c r="U202" s="145" t="s">
        <v>1</v>
      </c>
      <c r="AR202" s="146" t="s">
        <v>278</v>
      </c>
      <c r="AT202" s="146" t="s">
        <v>170</v>
      </c>
      <c r="AU202" s="146" t="s">
        <v>81</v>
      </c>
      <c r="AY202" s="16" t="s">
        <v>167</v>
      </c>
      <c r="BE202" s="147">
        <f>IF(N202="základná",J202,0)</f>
        <v>0</v>
      </c>
      <c r="BF202" s="147">
        <f>IF(N202="znížená",J202,0)</f>
        <v>0</v>
      </c>
      <c r="BG202" s="147">
        <f>IF(N202="zákl. prenesená",J202,0)</f>
        <v>0</v>
      </c>
      <c r="BH202" s="147">
        <f>IF(N202="zníž. prenesená",J202,0)</f>
        <v>0</v>
      </c>
      <c r="BI202" s="147">
        <f>IF(N202="nulová",J202,0)</f>
        <v>0</v>
      </c>
      <c r="BJ202" s="16" t="s">
        <v>81</v>
      </c>
      <c r="BK202" s="147">
        <f>ROUND(I202*H202,2)</f>
        <v>0</v>
      </c>
      <c r="BL202" s="16" t="s">
        <v>278</v>
      </c>
      <c r="BM202" s="146" t="s">
        <v>546</v>
      </c>
    </row>
    <row r="203" spans="2:65" s="1" customFormat="1" ht="24" customHeight="1">
      <c r="B203" s="135"/>
      <c r="C203" s="169" t="s">
        <v>332</v>
      </c>
      <c r="D203" s="169" t="s">
        <v>381</v>
      </c>
      <c r="E203" s="170" t="s">
        <v>547</v>
      </c>
      <c r="F203" s="171" t="s">
        <v>2222</v>
      </c>
      <c r="G203" s="172" t="s">
        <v>548</v>
      </c>
      <c r="H203" s="173">
        <v>2</v>
      </c>
      <c r="I203" s="174"/>
      <c r="J203" s="174"/>
      <c r="K203" s="171" t="s">
        <v>174</v>
      </c>
      <c r="L203" s="175"/>
      <c r="M203" s="176" t="s">
        <v>1</v>
      </c>
      <c r="N203" s="177" t="s">
        <v>35</v>
      </c>
      <c r="O203" s="144">
        <v>0</v>
      </c>
      <c r="P203" s="144">
        <f>O203*H203</f>
        <v>0</v>
      </c>
      <c r="Q203" s="144">
        <v>8.3000000000000001E-4</v>
      </c>
      <c r="R203" s="144">
        <f>Q203*H203</f>
        <v>1.66E-3</v>
      </c>
      <c r="S203" s="144">
        <v>0</v>
      </c>
      <c r="T203" s="144">
        <f>S203*H203</f>
        <v>0</v>
      </c>
      <c r="U203" s="145" t="s">
        <v>1</v>
      </c>
      <c r="AR203" s="146" t="s">
        <v>356</v>
      </c>
      <c r="AT203" s="146" t="s">
        <v>381</v>
      </c>
      <c r="AU203" s="146" t="s">
        <v>81</v>
      </c>
      <c r="AY203" s="16" t="s">
        <v>167</v>
      </c>
      <c r="BE203" s="147">
        <f>IF(N203="základná",J203,0)</f>
        <v>0</v>
      </c>
      <c r="BF203" s="147">
        <f>IF(N203="znížená",J203,0)</f>
        <v>0</v>
      </c>
      <c r="BG203" s="147">
        <f>IF(N203="zákl. prenesená",J203,0)</f>
        <v>0</v>
      </c>
      <c r="BH203" s="147">
        <f>IF(N203="zníž. prenesená",J203,0)</f>
        <v>0</v>
      </c>
      <c r="BI203" s="147">
        <f>IF(N203="nulová",J203,0)</f>
        <v>0</v>
      </c>
      <c r="BJ203" s="16" t="s">
        <v>81</v>
      </c>
      <c r="BK203" s="147">
        <f>ROUND(I203*H203,2)</f>
        <v>0</v>
      </c>
      <c r="BL203" s="16" t="s">
        <v>278</v>
      </c>
      <c r="BM203" s="146" t="s">
        <v>549</v>
      </c>
    </row>
    <row r="204" spans="2:65" s="1" customFormat="1" ht="16.5" customHeight="1">
      <c r="B204" s="135"/>
      <c r="C204" s="136" t="s">
        <v>337</v>
      </c>
      <c r="D204" s="136" t="s">
        <v>170</v>
      </c>
      <c r="E204" s="137" t="s">
        <v>550</v>
      </c>
      <c r="F204" s="138" t="s">
        <v>551</v>
      </c>
      <c r="G204" s="139" t="s">
        <v>173</v>
      </c>
      <c r="H204" s="140">
        <v>0.19</v>
      </c>
      <c r="I204" s="141"/>
      <c r="J204" s="141"/>
      <c r="K204" s="138" t="s">
        <v>174</v>
      </c>
      <c r="L204" s="28"/>
      <c r="M204" s="142" t="s">
        <v>1</v>
      </c>
      <c r="N204" s="143" t="s">
        <v>35</v>
      </c>
      <c r="O204" s="144">
        <v>0.45900000000000002</v>
      </c>
      <c r="P204" s="144">
        <f>O204*H204</f>
        <v>8.721000000000001E-2</v>
      </c>
      <c r="Q204" s="144">
        <v>4.0000000000000001E-3</v>
      </c>
      <c r="R204" s="144">
        <f>Q204*H204</f>
        <v>7.6000000000000004E-4</v>
      </c>
      <c r="S204" s="144">
        <v>0</v>
      </c>
      <c r="T204" s="144">
        <f>S204*H204</f>
        <v>0</v>
      </c>
      <c r="U204" s="145" t="s">
        <v>1</v>
      </c>
      <c r="AR204" s="146" t="s">
        <v>278</v>
      </c>
      <c r="AT204" s="146" t="s">
        <v>170</v>
      </c>
      <c r="AU204" s="146" t="s">
        <v>81</v>
      </c>
      <c r="AY204" s="16" t="s">
        <v>167</v>
      </c>
      <c r="BE204" s="147">
        <f>IF(N204="základná",J204,0)</f>
        <v>0</v>
      </c>
      <c r="BF204" s="147">
        <f>IF(N204="znížená",J204,0)</f>
        <v>0</v>
      </c>
      <c r="BG204" s="147">
        <f>IF(N204="zákl. prenesená",J204,0)</f>
        <v>0</v>
      </c>
      <c r="BH204" s="147">
        <f>IF(N204="zníž. prenesená",J204,0)</f>
        <v>0</v>
      </c>
      <c r="BI204" s="147">
        <f>IF(N204="nulová",J204,0)</f>
        <v>0</v>
      </c>
      <c r="BJ204" s="16" t="s">
        <v>81</v>
      </c>
      <c r="BK204" s="147">
        <f>ROUND(I204*H204,2)</f>
        <v>0</v>
      </c>
      <c r="BL204" s="16" t="s">
        <v>278</v>
      </c>
      <c r="BM204" s="146" t="s">
        <v>552</v>
      </c>
    </row>
    <row r="205" spans="2:65" s="13" customFormat="1">
      <c r="B205" s="155"/>
      <c r="D205" s="149" t="s">
        <v>176</v>
      </c>
      <c r="E205" s="156" t="s">
        <v>1</v>
      </c>
      <c r="F205" s="157" t="s">
        <v>553</v>
      </c>
      <c r="H205" s="158">
        <v>0.19</v>
      </c>
      <c r="L205" s="155"/>
      <c r="M205" s="159"/>
      <c r="N205" s="160"/>
      <c r="O205" s="160"/>
      <c r="P205" s="160"/>
      <c r="Q205" s="160"/>
      <c r="R205" s="160"/>
      <c r="S205" s="160"/>
      <c r="T205" s="160"/>
      <c r="U205" s="161"/>
      <c r="AT205" s="156" t="s">
        <v>176</v>
      </c>
      <c r="AU205" s="156" t="s">
        <v>81</v>
      </c>
      <c r="AV205" s="13" t="s">
        <v>81</v>
      </c>
      <c r="AW205" s="13" t="s">
        <v>26</v>
      </c>
      <c r="AX205" s="13" t="s">
        <v>76</v>
      </c>
      <c r="AY205" s="156" t="s">
        <v>167</v>
      </c>
    </row>
    <row r="206" spans="2:65" s="1" customFormat="1" ht="24" customHeight="1">
      <c r="B206" s="135"/>
      <c r="C206" s="169" t="s">
        <v>342</v>
      </c>
      <c r="D206" s="169" t="s">
        <v>381</v>
      </c>
      <c r="E206" s="170" t="s">
        <v>554</v>
      </c>
      <c r="F206" s="171" t="s">
        <v>555</v>
      </c>
      <c r="G206" s="172" t="s">
        <v>330</v>
      </c>
      <c r="H206" s="173">
        <v>3.8759999999999999</v>
      </c>
      <c r="I206" s="174"/>
      <c r="J206" s="174"/>
      <c r="K206" s="171" t="s">
        <v>1</v>
      </c>
      <c r="L206" s="175"/>
      <c r="M206" s="176" t="s">
        <v>1</v>
      </c>
      <c r="N206" s="177" t="s">
        <v>35</v>
      </c>
      <c r="O206" s="144">
        <v>0</v>
      </c>
      <c r="P206" s="144">
        <f>O206*H206</f>
        <v>0</v>
      </c>
      <c r="Q206" s="144">
        <v>0</v>
      </c>
      <c r="R206" s="144">
        <f>Q206*H206</f>
        <v>0</v>
      </c>
      <c r="S206" s="144">
        <v>0</v>
      </c>
      <c r="T206" s="144">
        <f>S206*H206</f>
        <v>0</v>
      </c>
      <c r="U206" s="145" t="s">
        <v>1</v>
      </c>
      <c r="AR206" s="146" t="s">
        <v>356</v>
      </c>
      <c r="AT206" s="146" t="s">
        <v>381</v>
      </c>
      <c r="AU206" s="146" t="s">
        <v>81</v>
      </c>
      <c r="AY206" s="16" t="s">
        <v>167</v>
      </c>
      <c r="BE206" s="147">
        <f>IF(N206="základná",J206,0)</f>
        <v>0</v>
      </c>
      <c r="BF206" s="147">
        <f>IF(N206="znížená",J206,0)</f>
        <v>0</v>
      </c>
      <c r="BG206" s="147">
        <f>IF(N206="zákl. prenesená",J206,0)</f>
        <v>0</v>
      </c>
      <c r="BH206" s="147">
        <f>IF(N206="zníž. prenesená",J206,0)</f>
        <v>0</v>
      </c>
      <c r="BI206" s="147">
        <f>IF(N206="nulová",J206,0)</f>
        <v>0</v>
      </c>
      <c r="BJ206" s="16" t="s">
        <v>81</v>
      </c>
      <c r="BK206" s="147">
        <f>ROUND(I206*H206,2)</f>
        <v>0</v>
      </c>
      <c r="BL206" s="16" t="s">
        <v>278</v>
      </c>
      <c r="BM206" s="146" t="s">
        <v>556</v>
      </c>
    </row>
    <row r="207" spans="2:65" s="13" customFormat="1">
      <c r="B207" s="155"/>
      <c r="D207" s="149" t="s">
        <v>176</v>
      </c>
      <c r="F207" s="157" t="s">
        <v>557</v>
      </c>
      <c r="H207" s="158">
        <v>3.8759999999999999</v>
      </c>
      <c r="L207" s="155"/>
      <c r="M207" s="159"/>
      <c r="N207" s="160"/>
      <c r="O207" s="160"/>
      <c r="P207" s="160"/>
      <c r="Q207" s="160"/>
      <c r="R207" s="160"/>
      <c r="S207" s="160"/>
      <c r="T207" s="160"/>
      <c r="U207" s="161"/>
      <c r="AT207" s="156" t="s">
        <v>176</v>
      </c>
      <c r="AU207" s="156" t="s">
        <v>81</v>
      </c>
      <c r="AV207" s="13" t="s">
        <v>81</v>
      </c>
      <c r="AW207" s="13" t="s">
        <v>3</v>
      </c>
      <c r="AX207" s="13" t="s">
        <v>76</v>
      </c>
      <c r="AY207" s="156" t="s">
        <v>167</v>
      </c>
    </row>
    <row r="208" spans="2:65" s="1" customFormat="1" ht="24" customHeight="1">
      <c r="B208" s="135"/>
      <c r="C208" s="136" t="s">
        <v>347</v>
      </c>
      <c r="D208" s="136" t="s">
        <v>170</v>
      </c>
      <c r="E208" s="137" t="s">
        <v>558</v>
      </c>
      <c r="F208" s="138" t="s">
        <v>559</v>
      </c>
      <c r="G208" s="139" t="s">
        <v>395</v>
      </c>
      <c r="H208" s="140">
        <v>171.41499999999999</v>
      </c>
      <c r="I208" s="141"/>
      <c r="J208" s="141"/>
      <c r="K208" s="138" t="s">
        <v>174</v>
      </c>
      <c r="L208" s="28"/>
      <c r="M208" s="142" t="s">
        <v>1</v>
      </c>
      <c r="N208" s="143" t="s">
        <v>35</v>
      </c>
      <c r="O208" s="144">
        <v>0</v>
      </c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4">
        <f>S208*H208</f>
        <v>0</v>
      </c>
      <c r="U208" s="145" t="s">
        <v>1</v>
      </c>
      <c r="AR208" s="146" t="s">
        <v>278</v>
      </c>
      <c r="AT208" s="146" t="s">
        <v>170</v>
      </c>
      <c r="AU208" s="146" t="s">
        <v>81</v>
      </c>
      <c r="AY208" s="16" t="s">
        <v>167</v>
      </c>
      <c r="BE208" s="147">
        <f>IF(N208="základná",J208,0)</f>
        <v>0</v>
      </c>
      <c r="BF208" s="147">
        <f>IF(N208="znížená",J208,0)</f>
        <v>0</v>
      </c>
      <c r="BG208" s="147">
        <f>IF(N208="zákl. prenesená",J208,0)</f>
        <v>0</v>
      </c>
      <c r="BH208" s="147">
        <f>IF(N208="zníž. prenesená",J208,0)</f>
        <v>0</v>
      </c>
      <c r="BI208" s="147">
        <f>IF(N208="nulová",J208,0)</f>
        <v>0</v>
      </c>
      <c r="BJ208" s="16" t="s">
        <v>81</v>
      </c>
      <c r="BK208" s="147">
        <f>ROUND(I208*H208,2)</f>
        <v>0</v>
      </c>
      <c r="BL208" s="16" t="s">
        <v>278</v>
      </c>
      <c r="BM208" s="146" t="s">
        <v>560</v>
      </c>
    </row>
    <row r="209" spans="2:65" s="11" customFormat="1" ht="22.9" customHeight="1">
      <c r="B209" s="123"/>
      <c r="D209" s="124" t="s">
        <v>68</v>
      </c>
      <c r="E209" s="133" t="s">
        <v>561</v>
      </c>
      <c r="F209" s="133" t="s">
        <v>562</v>
      </c>
      <c r="J209" s="134"/>
      <c r="L209" s="123"/>
      <c r="M209" s="127"/>
      <c r="N209" s="128"/>
      <c r="O209" s="128"/>
      <c r="P209" s="129">
        <f>SUM(P210:P214)</f>
        <v>1.8490600000000001</v>
      </c>
      <c r="Q209" s="128"/>
      <c r="R209" s="129">
        <f>SUM(R210:R214)</f>
        <v>1.0279999999999999E-2</v>
      </c>
      <c r="S209" s="128"/>
      <c r="T209" s="129">
        <f>SUM(T210:T214)</f>
        <v>0</v>
      </c>
      <c r="U209" s="130"/>
      <c r="AR209" s="124" t="s">
        <v>81</v>
      </c>
      <c r="AT209" s="131" t="s">
        <v>68</v>
      </c>
      <c r="AU209" s="131" t="s">
        <v>76</v>
      </c>
      <c r="AY209" s="124" t="s">
        <v>167</v>
      </c>
      <c r="BK209" s="132">
        <f>SUM(BK210:BK214)</f>
        <v>0</v>
      </c>
    </row>
    <row r="210" spans="2:65" s="1" customFormat="1" ht="24" customHeight="1">
      <c r="B210" s="135"/>
      <c r="C210" s="136" t="s">
        <v>351</v>
      </c>
      <c r="D210" s="136" t="s">
        <v>170</v>
      </c>
      <c r="E210" s="137" t="s">
        <v>563</v>
      </c>
      <c r="F210" s="138" t="s">
        <v>564</v>
      </c>
      <c r="G210" s="139" t="s">
        <v>384</v>
      </c>
      <c r="H210" s="140">
        <v>2</v>
      </c>
      <c r="I210" s="141"/>
      <c r="J210" s="141"/>
      <c r="K210" s="138" t="s">
        <v>174</v>
      </c>
      <c r="L210" s="28"/>
      <c r="M210" s="142" t="s">
        <v>1</v>
      </c>
      <c r="N210" s="143" t="s">
        <v>35</v>
      </c>
      <c r="O210" s="144">
        <v>0.56927000000000005</v>
      </c>
      <c r="P210" s="144">
        <f>O210*H210</f>
        <v>1.1385400000000001</v>
      </c>
      <c r="Q210" s="144">
        <v>1.2899999999999999E-3</v>
      </c>
      <c r="R210" s="144">
        <f>Q210*H210</f>
        <v>2.5799999999999998E-3</v>
      </c>
      <c r="S210" s="144">
        <v>0</v>
      </c>
      <c r="T210" s="144">
        <f>S210*H210</f>
        <v>0</v>
      </c>
      <c r="U210" s="145" t="s">
        <v>1</v>
      </c>
      <c r="AR210" s="146" t="s">
        <v>278</v>
      </c>
      <c r="AT210" s="146" t="s">
        <v>170</v>
      </c>
      <c r="AU210" s="146" t="s">
        <v>81</v>
      </c>
      <c r="AY210" s="16" t="s">
        <v>167</v>
      </c>
      <c r="BE210" s="147">
        <f>IF(N210="základná",J210,0)</f>
        <v>0</v>
      </c>
      <c r="BF210" s="147">
        <f>IF(N210="znížená",J210,0)</f>
        <v>0</v>
      </c>
      <c r="BG210" s="147">
        <f>IF(N210="zákl. prenesená",J210,0)</f>
        <v>0</v>
      </c>
      <c r="BH210" s="147">
        <f>IF(N210="zníž. prenesená",J210,0)</f>
        <v>0</v>
      </c>
      <c r="BI210" s="147">
        <f>IF(N210="nulová",J210,0)</f>
        <v>0</v>
      </c>
      <c r="BJ210" s="16" t="s">
        <v>81</v>
      </c>
      <c r="BK210" s="147">
        <f>ROUND(I210*H210,2)</f>
        <v>0</v>
      </c>
      <c r="BL210" s="16" t="s">
        <v>278</v>
      </c>
      <c r="BM210" s="146" t="s">
        <v>565</v>
      </c>
    </row>
    <row r="211" spans="2:65" s="1" customFormat="1" ht="16.5" customHeight="1">
      <c r="B211" s="135"/>
      <c r="C211" s="136" t="s">
        <v>356</v>
      </c>
      <c r="D211" s="136" t="s">
        <v>170</v>
      </c>
      <c r="E211" s="137" t="s">
        <v>566</v>
      </c>
      <c r="F211" s="138" t="s">
        <v>567</v>
      </c>
      <c r="G211" s="139" t="s">
        <v>384</v>
      </c>
      <c r="H211" s="140">
        <v>2</v>
      </c>
      <c r="I211" s="141"/>
      <c r="J211" s="141"/>
      <c r="K211" s="138" t="s">
        <v>174</v>
      </c>
      <c r="L211" s="28"/>
      <c r="M211" s="142" t="s">
        <v>1</v>
      </c>
      <c r="N211" s="143" t="s">
        <v>35</v>
      </c>
      <c r="O211" s="144">
        <v>0.35526000000000002</v>
      </c>
      <c r="P211" s="144">
        <f>O211*H211</f>
        <v>0.71052000000000004</v>
      </c>
      <c r="Q211" s="144">
        <v>4.6000000000000001E-4</v>
      </c>
      <c r="R211" s="144">
        <f>Q211*H211</f>
        <v>9.2000000000000003E-4</v>
      </c>
      <c r="S211" s="144">
        <v>0</v>
      </c>
      <c r="T211" s="144">
        <f>S211*H211</f>
        <v>0</v>
      </c>
      <c r="U211" s="145" t="s">
        <v>1</v>
      </c>
      <c r="AR211" s="146" t="s">
        <v>278</v>
      </c>
      <c r="AT211" s="146" t="s">
        <v>170</v>
      </c>
      <c r="AU211" s="146" t="s">
        <v>81</v>
      </c>
      <c r="AY211" s="16" t="s">
        <v>167</v>
      </c>
      <c r="BE211" s="147">
        <f>IF(N211="základná",J211,0)</f>
        <v>0</v>
      </c>
      <c r="BF211" s="147">
        <f>IF(N211="znížená",J211,0)</f>
        <v>0</v>
      </c>
      <c r="BG211" s="147">
        <f>IF(N211="zákl. prenesená",J211,0)</f>
        <v>0</v>
      </c>
      <c r="BH211" s="147">
        <f>IF(N211="zníž. prenesená",J211,0)</f>
        <v>0</v>
      </c>
      <c r="BI211" s="147">
        <f>IF(N211="nulová",J211,0)</f>
        <v>0</v>
      </c>
      <c r="BJ211" s="16" t="s">
        <v>81</v>
      </c>
      <c r="BK211" s="147">
        <f>ROUND(I211*H211,2)</f>
        <v>0</v>
      </c>
      <c r="BL211" s="16" t="s">
        <v>278</v>
      </c>
      <c r="BM211" s="146" t="s">
        <v>568</v>
      </c>
    </row>
    <row r="212" spans="2:65" s="1" customFormat="1" ht="36" customHeight="1">
      <c r="B212" s="135"/>
      <c r="C212" s="169" t="s">
        <v>361</v>
      </c>
      <c r="D212" s="169" t="s">
        <v>381</v>
      </c>
      <c r="E212" s="170" t="s">
        <v>569</v>
      </c>
      <c r="F212" s="171" t="s">
        <v>2309</v>
      </c>
      <c r="G212" s="172" t="s">
        <v>384</v>
      </c>
      <c r="H212" s="173">
        <v>2</v>
      </c>
      <c r="I212" s="174"/>
      <c r="J212" s="174"/>
      <c r="K212" s="171" t="s">
        <v>174</v>
      </c>
      <c r="L212" s="175"/>
      <c r="M212" s="176" t="s">
        <v>1</v>
      </c>
      <c r="N212" s="177" t="s">
        <v>35</v>
      </c>
      <c r="O212" s="144">
        <v>0</v>
      </c>
      <c r="P212" s="144">
        <f>O212*H212</f>
        <v>0</v>
      </c>
      <c r="Q212" s="144">
        <v>1.9499999999999999E-3</v>
      </c>
      <c r="R212" s="144">
        <f>Q212*H212</f>
        <v>3.8999999999999998E-3</v>
      </c>
      <c r="S212" s="144">
        <v>0</v>
      </c>
      <c r="T212" s="144">
        <f>S212*H212</f>
        <v>0</v>
      </c>
      <c r="U212" s="145" t="s">
        <v>1</v>
      </c>
      <c r="AR212" s="146" t="s">
        <v>356</v>
      </c>
      <c r="AT212" s="146" t="s">
        <v>381</v>
      </c>
      <c r="AU212" s="146" t="s">
        <v>81</v>
      </c>
      <c r="AY212" s="16" t="s">
        <v>167</v>
      </c>
      <c r="BE212" s="147">
        <f>IF(N212="základná",J212,0)</f>
        <v>0</v>
      </c>
      <c r="BF212" s="147">
        <f>IF(N212="znížená",J212,0)</f>
        <v>0</v>
      </c>
      <c r="BG212" s="147">
        <f>IF(N212="zákl. prenesená",J212,0)</f>
        <v>0</v>
      </c>
      <c r="BH212" s="147">
        <f>IF(N212="zníž. prenesená",J212,0)</f>
        <v>0</v>
      </c>
      <c r="BI212" s="147">
        <f>IF(N212="nulová",J212,0)</f>
        <v>0</v>
      </c>
      <c r="BJ212" s="16" t="s">
        <v>81</v>
      </c>
      <c r="BK212" s="147">
        <f>ROUND(I212*H212,2)</f>
        <v>0</v>
      </c>
      <c r="BL212" s="16" t="s">
        <v>278</v>
      </c>
      <c r="BM212" s="146" t="s">
        <v>570</v>
      </c>
    </row>
    <row r="213" spans="2:65" s="1" customFormat="1" ht="24" customHeight="1">
      <c r="B213" s="135"/>
      <c r="C213" s="169" t="s">
        <v>365</v>
      </c>
      <c r="D213" s="169" t="s">
        <v>381</v>
      </c>
      <c r="E213" s="170" t="s">
        <v>571</v>
      </c>
      <c r="F213" s="171" t="s">
        <v>2310</v>
      </c>
      <c r="G213" s="172" t="s">
        <v>384</v>
      </c>
      <c r="H213" s="173">
        <v>2</v>
      </c>
      <c r="I213" s="174"/>
      <c r="J213" s="174"/>
      <c r="K213" s="171" t="s">
        <v>174</v>
      </c>
      <c r="L213" s="175"/>
      <c r="M213" s="176" t="s">
        <v>1</v>
      </c>
      <c r="N213" s="177" t="s">
        <v>35</v>
      </c>
      <c r="O213" s="144">
        <v>0</v>
      </c>
      <c r="P213" s="144">
        <f>O213*H213</f>
        <v>0</v>
      </c>
      <c r="Q213" s="144">
        <v>1.4400000000000001E-3</v>
      </c>
      <c r="R213" s="144">
        <f>Q213*H213</f>
        <v>2.8800000000000002E-3</v>
      </c>
      <c r="S213" s="144">
        <v>0</v>
      </c>
      <c r="T213" s="144">
        <f>S213*H213</f>
        <v>0</v>
      </c>
      <c r="U213" s="145" t="s">
        <v>1</v>
      </c>
      <c r="AR213" s="146" t="s">
        <v>356</v>
      </c>
      <c r="AT213" s="146" t="s">
        <v>381</v>
      </c>
      <c r="AU213" s="146" t="s">
        <v>81</v>
      </c>
      <c r="AY213" s="16" t="s">
        <v>167</v>
      </c>
      <c r="BE213" s="147">
        <f>IF(N213="základná",J213,0)</f>
        <v>0</v>
      </c>
      <c r="BF213" s="147">
        <f>IF(N213="znížená",J213,0)</f>
        <v>0</v>
      </c>
      <c r="BG213" s="147">
        <f>IF(N213="zákl. prenesená",J213,0)</f>
        <v>0</v>
      </c>
      <c r="BH213" s="147">
        <f>IF(N213="zníž. prenesená",J213,0)</f>
        <v>0</v>
      </c>
      <c r="BI213" s="147">
        <f>IF(N213="nulová",J213,0)</f>
        <v>0</v>
      </c>
      <c r="BJ213" s="16" t="s">
        <v>81</v>
      </c>
      <c r="BK213" s="147">
        <f>ROUND(I213*H213,2)</f>
        <v>0</v>
      </c>
      <c r="BL213" s="16" t="s">
        <v>278</v>
      </c>
      <c r="BM213" s="146" t="s">
        <v>572</v>
      </c>
    </row>
    <row r="214" spans="2:65" s="1" customFormat="1" ht="24" customHeight="1">
      <c r="B214" s="135"/>
      <c r="C214" s="136" t="s">
        <v>373</v>
      </c>
      <c r="D214" s="136" t="s">
        <v>170</v>
      </c>
      <c r="E214" s="137" t="s">
        <v>573</v>
      </c>
      <c r="F214" s="138" t="s">
        <v>574</v>
      </c>
      <c r="G214" s="139" t="s">
        <v>395</v>
      </c>
      <c r="H214" s="140">
        <v>3.3639999999999999</v>
      </c>
      <c r="I214" s="141"/>
      <c r="J214" s="141"/>
      <c r="K214" s="138" t="s">
        <v>174</v>
      </c>
      <c r="L214" s="28"/>
      <c r="M214" s="142" t="s">
        <v>1</v>
      </c>
      <c r="N214" s="143" t="s">
        <v>35</v>
      </c>
      <c r="O214" s="144">
        <v>0</v>
      </c>
      <c r="P214" s="144">
        <f>O214*H214</f>
        <v>0</v>
      </c>
      <c r="Q214" s="144">
        <v>0</v>
      </c>
      <c r="R214" s="144">
        <f>Q214*H214</f>
        <v>0</v>
      </c>
      <c r="S214" s="144">
        <v>0</v>
      </c>
      <c r="T214" s="144">
        <f>S214*H214</f>
        <v>0</v>
      </c>
      <c r="U214" s="145" t="s">
        <v>1</v>
      </c>
      <c r="AR214" s="146" t="s">
        <v>278</v>
      </c>
      <c r="AT214" s="146" t="s">
        <v>170</v>
      </c>
      <c r="AU214" s="146" t="s">
        <v>81</v>
      </c>
      <c r="AY214" s="16" t="s">
        <v>167</v>
      </c>
      <c r="BE214" s="147">
        <f>IF(N214="základná",J214,0)</f>
        <v>0</v>
      </c>
      <c r="BF214" s="147">
        <f>IF(N214="znížená",J214,0)</f>
        <v>0</v>
      </c>
      <c r="BG214" s="147">
        <f>IF(N214="zákl. prenesená",J214,0)</f>
        <v>0</v>
      </c>
      <c r="BH214" s="147">
        <f>IF(N214="zníž. prenesená",J214,0)</f>
        <v>0</v>
      </c>
      <c r="BI214" s="147">
        <f>IF(N214="nulová",J214,0)</f>
        <v>0</v>
      </c>
      <c r="BJ214" s="16" t="s">
        <v>81</v>
      </c>
      <c r="BK214" s="147">
        <f>ROUND(I214*H214,2)</f>
        <v>0</v>
      </c>
      <c r="BL214" s="16" t="s">
        <v>278</v>
      </c>
      <c r="BM214" s="146" t="s">
        <v>575</v>
      </c>
    </row>
    <row r="215" spans="2:65" s="11" customFormat="1" ht="22.9" customHeight="1">
      <c r="B215" s="123"/>
      <c r="D215" s="124" t="s">
        <v>68</v>
      </c>
      <c r="E215" s="133" t="s">
        <v>397</v>
      </c>
      <c r="F215" s="133" t="s">
        <v>398</v>
      </c>
      <c r="J215" s="134"/>
      <c r="L215" s="123"/>
      <c r="M215" s="127"/>
      <c r="N215" s="128"/>
      <c r="O215" s="128"/>
      <c r="P215" s="129">
        <f>SUM(P216:P218)</f>
        <v>0.22116948</v>
      </c>
      <c r="Q215" s="128"/>
      <c r="R215" s="129">
        <f>SUM(R216:R218)</f>
        <v>9.7166900000000018E-3</v>
      </c>
      <c r="S215" s="128"/>
      <c r="T215" s="129">
        <f>SUM(T216:T218)</f>
        <v>0</v>
      </c>
      <c r="U215" s="130"/>
      <c r="AR215" s="124" t="s">
        <v>81</v>
      </c>
      <c r="AT215" s="131" t="s">
        <v>68</v>
      </c>
      <c r="AU215" s="131" t="s">
        <v>76</v>
      </c>
      <c r="AY215" s="124" t="s">
        <v>167</v>
      </c>
      <c r="BK215" s="132">
        <f>SUM(BK216:BK218)</f>
        <v>0</v>
      </c>
    </row>
    <row r="216" spans="2:65" s="1" customFormat="1" ht="24" customHeight="1">
      <c r="B216" s="135"/>
      <c r="C216" s="136" t="s">
        <v>380</v>
      </c>
      <c r="D216" s="136" t="s">
        <v>170</v>
      </c>
      <c r="E216" s="137" t="s">
        <v>576</v>
      </c>
      <c r="F216" s="138" t="s">
        <v>577</v>
      </c>
      <c r="G216" s="139" t="s">
        <v>173</v>
      </c>
      <c r="H216" s="140">
        <v>0.93700000000000006</v>
      </c>
      <c r="I216" s="141"/>
      <c r="J216" s="141"/>
      <c r="K216" s="138" t="s">
        <v>174</v>
      </c>
      <c r="L216" s="28"/>
      <c r="M216" s="142" t="s">
        <v>1</v>
      </c>
      <c r="N216" s="143" t="s">
        <v>35</v>
      </c>
      <c r="O216" s="144">
        <v>0.23604</v>
      </c>
      <c r="P216" s="144">
        <f>O216*H216</f>
        <v>0.22116948</v>
      </c>
      <c r="Q216" s="144">
        <v>1.0370000000000001E-2</v>
      </c>
      <c r="R216" s="144">
        <f>Q216*H216</f>
        <v>9.7166900000000018E-3</v>
      </c>
      <c r="S216" s="144">
        <v>0</v>
      </c>
      <c r="T216" s="144">
        <f>S216*H216</f>
        <v>0</v>
      </c>
      <c r="U216" s="145" t="s">
        <v>1</v>
      </c>
      <c r="AR216" s="146" t="s">
        <v>278</v>
      </c>
      <c r="AT216" s="146" t="s">
        <v>170</v>
      </c>
      <c r="AU216" s="146" t="s">
        <v>81</v>
      </c>
      <c r="AY216" s="16" t="s">
        <v>167</v>
      </c>
      <c r="BE216" s="147">
        <f>IF(N216="základná",J216,0)</f>
        <v>0</v>
      </c>
      <c r="BF216" s="147">
        <f>IF(N216="znížená",J216,0)</f>
        <v>0</v>
      </c>
      <c r="BG216" s="147">
        <f>IF(N216="zákl. prenesená",J216,0)</f>
        <v>0</v>
      </c>
      <c r="BH216" s="147">
        <f>IF(N216="zníž. prenesená",J216,0)</f>
        <v>0</v>
      </c>
      <c r="BI216" s="147">
        <f>IF(N216="nulová",J216,0)</f>
        <v>0</v>
      </c>
      <c r="BJ216" s="16" t="s">
        <v>81</v>
      </c>
      <c r="BK216" s="147">
        <f>ROUND(I216*H216,2)</f>
        <v>0</v>
      </c>
      <c r="BL216" s="16" t="s">
        <v>278</v>
      </c>
      <c r="BM216" s="146" t="s">
        <v>578</v>
      </c>
    </row>
    <row r="217" spans="2:65" s="13" customFormat="1">
      <c r="B217" s="155"/>
      <c r="D217" s="149" t="s">
        <v>176</v>
      </c>
      <c r="E217" s="156" t="s">
        <v>1</v>
      </c>
      <c r="F217" s="157" t="s">
        <v>579</v>
      </c>
      <c r="H217" s="158">
        <v>0.93700000000000006</v>
      </c>
      <c r="L217" s="155"/>
      <c r="M217" s="159"/>
      <c r="N217" s="160"/>
      <c r="O217" s="160"/>
      <c r="P217" s="160"/>
      <c r="Q217" s="160"/>
      <c r="R217" s="160"/>
      <c r="S217" s="160"/>
      <c r="T217" s="160"/>
      <c r="U217" s="161"/>
      <c r="AT217" s="156" t="s">
        <v>176</v>
      </c>
      <c r="AU217" s="156" t="s">
        <v>81</v>
      </c>
      <c r="AV217" s="13" t="s">
        <v>81</v>
      </c>
      <c r="AW217" s="13" t="s">
        <v>26</v>
      </c>
      <c r="AX217" s="13" t="s">
        <v>76</v>
      </c>
      <c r="AY217" s="156" t="s">
        <v>167</v>
      </c>
    </row>
    <row r="218" spans="2:65" s="1" customFormat="1" ht="24" customHeight="1">
      <c r="B218" s="135"/>
      <c r="C218" s="136" t="s">
        <v>386</v>
      </c>
      <c r="D218" s="136" t="s">
        <v>170</v>
      </c>
      <c r="E218" s="137" t="s">
        <v>409</v>
      </c>
      <c r="F218" s="138" t="s">
        <v>410</v>
      </c>
      <c r="G218" s="139" t="s">
        <v>395</v>
      </c>
      <c r="H218" s="140">
        <v>0.14199999999999999</v>
      </c>
      <c r="I218" s="141"/>
      <c r="J218" s="141"/>
      <c r="K218" s="138" t="s">
        <v>174</v>
      </c>
      <c r="L218" s="28"/>
      <c r="M218" s="142" t="s">
        <v>1</v>
      </c>
      <c r="N218" s="143" t="s">
        <v>35</v>
      </c>
      <c r="O218" s="144">
        <v>0</v>
      </c>
      <c r="P218" s="144">
        <f>O218*H218</f>
        <v>0</v>
      </c>
      <c r="Q218" s="144">
        <v>0</v>
      </c>
      <c r="R218" s="144">
        <f>Q218*H218</f>
        <v>0</v>
      </c>
      <c r="S218" s="144">
        <v>0</v>
      </c>
      <c r="T218" s="144">
        <f>S218*H218</f>
        <v>0</v>
      </c>
      <c r="U218" s="145" t="s">
        <v>1</v>
      </c>
      <c r="AR218" s="146" t="s">
        <v>278</v>
      </c>
      <c r="AT218" s="146" t="s">
        <v>170</v>
      </c>
      <c r="AU218" s="146" t="s">
        <v>81</v>
      </c>
      <c r="AY218" s="16" t="s">
        <v>167</v>
      </c>
      <c r="BE218" s="147">
        <f>IF(N218="základná",J218,0)</f>
        <v>0</v>
      </c>
      <c r="BF218" s="147">
        <f>IF(N218="znížená",J218,0)</f>
        <v>0</v>
      </c>
      <c r="BG218" s="147">
        <f>IF(N218="zákl. prenesená",J218,0)</f>
        <v>0</v>
      </c>
      <c r="BH218" s="147">
        <f>IF(N218="zníž. prenesená",J218,0)</f>
        <v>0</v>
      </c>
      <c r="BI218" s="147">
        <f>IF(N218="nulová",J218,0)</f>
        <v>0</v>
      </c>
      <c r="BJ218" s="16" t="s">
        <v>81</v>
      </c>
      <c r="BK218" s="147">
        <f>ROUND(I218*H218,2)</f>
        <v>0</v>
      </c>
      <c r="BL218" s="16" t="s">
        <v>278</v>
      </c>
      <c r="BM218" s="146" t="s">
        <v>580</v>
      </c>
    </row>
    <row r="219" spans="2:65" s="11" customFormat="1" ht="22.9" customHeight="1">
      <c r="B219" s="123"/>
      <c r="D219" s="124" t="s">
        <v>68</v>
      </c>
      <c r="E219" s="133" t="s">
        <v>423</v>
      </c>
      <c r="F219" s="133" t="s">
        <v>424</v>
      </c>
      <c r="J219" s="134"/>
      <c r="L219" s="123"/>
      <c r="M219" s="127"/>
      <c r="N219" s="128"/>
      <c r="O219" s="128"/>
      <c r="P219" s="129">
        <f>SUM(P220:P226)</f>
        <v>0.37124999999999997</v>
      </c>
      <c r="Q219" s="128"/>
      <c r="R219" s="129">
        <f>SUM(R220:R226)</f>
        <v>0</v>
      </c>
      <c r="S219" s="128"/>
      <c r="T219" s="129">
        <f>SUM(T220:T226)</f>
        <v>3.6354000000000004E-2</v>
      </c>
      <c r="U219" s="130"/>
      <c r="AR219" s="124" t="s">
        <v>81</v>
      </c>
      <c r="AT219" s="131" t="s">
        <v>68</v>
      </c>
      <c r="AU219" s="131" t="s">
        <v>76</v>
      </c>
      <c r="AY219" s="124" t="s">
        <v>167</v>
      </c>
      <c r="BK219" s="132">
        <f>SUM(BK220:BK226)</f>
        <v>0</v>
      </c>
    </row>
    <row r="220" spans="2:65" s="1" customFormat="1" ht="16.5" customHeight="1">
      <c r="B220" s="135"/>
      <c r="C220" s="136" t="s">
        <v>392</v>
      </c>
      <c r="D220" s="136" t="s">
        <v>170</v>
      </c>
      <c r="E220" s="137" t="s">
        <v>581</v>
      </c>
      <c r="F220" s="138" t="s">
        <v>582</v>
      </c>
      <c r="G220" s="139" t="s">
        <v>173</v>
      </c>
      <c r="H220" s="140">
        <v>3.75</v>
      </c>
      <c r="I220" s="141"/>
      <c r="J220" s="141"/>
      <c r="K220" s="138" t="s">
        <v>1</v>
      </c>
      <c r="L220" s="28"/>
      <c r="M220" s="142" t="s">
        <v>1</v>
      </c>
      <c r="N220" s="143" t="s">
        <v>35</v>
      </c>
      <c r="O220" s="144">
        <v>7.4999999999999997E-2</v>
      </c>
      <c r="P220" s="144">
        <f>O220*H220</f>
        <v>0.28125</v>
      </c>
      <c r="Q220" s="144">
        <v>0</v>
      </c>
      <c r="R220" s="144">
        <f>Q220*H220</f>
        <v>0</v>
      </c>
      <c r="S220" s="144">
        <v>7.3200000000000001E-3</v>
      </c>
      <c r="T220" s="144">
        <f>S220*H220</f>
        <v>2.7450000000000002E-2</v>
      </c>
      <c r="U220" s="145" t="s">
        <v>1</v>
      </c>
      <c r="AR220" s="146" t="s">
        <v>278</v>
      </c>
      <c r="AT220" s="146" t="s">
        <v>170</v>
      </c>
      <c r="AU220" s="146" t="s">
        <v>81</v>
      </c>
      <c r="AY220" s="16" t="s">
        <v>167</v>
      </c>
      <c r="BE220" s="147">
        <f>IF(N220="základná",J220,0)</f>
        <v>0</v>
      </c>
      <c r="BF220" s="147">
        <f>IF(N220="znížená",J220,0)</f>
        <v>0</v>
      </c>
      <c r="BG220" s="147">
        <f>IF(N220="zákl. prenesená",J220,0)</f>
        <v>0</v>
      </c>
      <c r="BH220" s="147">
        <f>IF(N220="zníž. prenesená",J220,0)</f>
        <v>0</v>
      </c>
      <c r="BI220" s="147">
        <f>IF(N220="nulová",J220,0)</f>
        <v>0</v>
      </c>
      <c r="BJ220" s="16" t="s">
        <v>81</v>
      </c>
      <c r="BK220" s="147">
        <f>ROUND(I220*H220,2)</f>
        <v>0</v>
      </c>
      <c r="BL220" s="16" t="s">
        <v>278</v>
      </c>
      <c r="BM220" s="146" t="s">
        <v>583</v>
      </c>
    </row>
    <row r="221" spans="2:65" s="13" customFormat="1">
      <c r="B221" s="155"/>
      <c r="D221" s="149" t="s">
        <v>176</v>
      </c>
      <c r="E221" s="156" t="s">
        <v>1</v>
      </c>
      <c r="F221" s="157" t="s">
        <v>584</v>
      </c>
      <c r="H221" s="158">
        <v>1.95</v>
      </c>
      <c r="L221" s="155"/>
      <c r="M221" s="159"/>
      <c r="N221" s="160"/>
      <c r="O221" s="160"/>
      <c r="P221" s="160"/>
      <c r="Q221" s="160"/>
      <c r="R221" s="160"/>
      <c r="S221" s="160"/>
      <c r="T221" s="160"/>
      <c r="U221" s="161"/>
      <c r="AT221" s="156" t="s">
        <v>176</v>
      </c>
      <c r="AU221" s="156" t="s">
        <v>81</v>
      </c>
      <c r="AV221" s="13" t="s">
        <v>81</v>
      </c>
      <c r="AW221" s="13" t="s">
        <v>26</v>
      </c>
      <c r="AX221" s="13" t="s">
        <v>69</v>
      </c>
      <c r="AY221" s="156" t="s">
        <v>167</v>
      </c>
    </row>
    <row r="222" spans="2:65" s="13" customFormat="1">
      <c r="B222" s="155"/>
      <c r="D222" s="149" t="s">
        <v>176</v>
      </c>
      <c r="E222" s="156" t="s">
        <v>1</v>
      </c>
      <c r="F222" s="157" t="s">
        <v>585</v>
      </c>
      <c r="H222" s="158">
        <v>1.8</v>
      </c>
      <c r="L222" s="155"/>
      <c r="M222" s="159"/>
      <c r="N222" s="160"/>
      <c r="O222" s="160"/>
      <c r="P222" s="160"/>
      <c r="Q222" s="160"/>
      <c r="R222" s="160"/>
      <c r="S222" s="160"/>
      <c r="T222" s="160"/>
      <c r="U222" s="161"/>
      <c r="AT222" s="156" t="s">
        <v>176</v>
      </c>
      <c r="AU222" s="156" t="s">
        <v>81</v>
      </c>
      <c r="AV222" s="13" t="s">
        <v>81</v>
      </c>
      <c r="AW222" s="13" t="s">
        <v>26</v>
      </c>
      <c r="AX222" s="13" t="s">
        <v>69</v>
      </c>
      <c r="AY222" s="156" t="s">
        <v>167</v>
      </c>
    </row>
    <row r="223" spans="2:65" s="14" customFormat="1">
      <c r="B223" s="162"/>
      <c r="D223" s="149" t="s">
        <v>176</v>
      </c>
      <c r="E223" s="163" t="s">
        <v>1</v>
      </c>
      <c r="F223" s="164" t="s">
        <v>182</v>
      </c>
      <c r="H223" s="165">
        <v>3.75</v>
      </c>
      <c r="L223" s="162"/>
      <c r="M223" s="166"/>
      <c r="N223" s="167"/>
      <c r="O223" s="167"/>
      <c r="P223" s="167"/>
      <c r="Q223" s="167"/>
      <c r="R223" s="167"/>
      <c r="S223" s="167"/>
      <c r="T223" s="167"/>
      <c r="U223" s="168"/>
      <c r="AT223" s="163" t="s">
        <v>176</v>
      </c>
      <c r="AU223" s="163" t="s">
        <v>81</v>
      </c>
      <c r="AV223" s="14" t="s">
        <v>90</v>
      </c>
      <c r="AW223" s="14" t="s">
        <v>26</v>
      </c>
      <c r="AX223" s="14" t="s">
        <v>76</v>
      </c>
      <c r="AY223" s="163" t="s">
        <v>167</v>
      </c>
    </row>
    <row r="224" spans="2:65" s="1" customFormat="1" ht="16.5" customHeight="1">
      <c r="B224" s="135"/>
      <c r="C224" s="136" t="s">
        <v>399</v>
      </c>
      <c r="D224" s="136" t="s">
        <v>170</v>
      </c>
      <c r="E224" s="137" t="s">
        <v>586</v>
      </c>
      <c r="F224" s="138" t="s">
        <v>587</v>
      </c>
      <c r="G224" s="139" t="s">
        <v>173</v>
      </c>
      <c r="H224" s="140">
        <v>1.2</v>
      </c>
      <c r="I224" s="141"/>
      <c r="J224" s="141"/>
      <c r="K224" s="138" t="s">
        <v>174</v>
      </c>
      <c r="L224" s="28"/>
      <c r="M224" s="142" t="s">
        <v>1</v>
      </c>
      <c r="N224" s="143" t="s">
        <v>35</v>
      </c>
      <c r="O224" s="144">
        <v>7.4999999999999997E-2</v>
      </c>
      <c r="P224" s="144">
        <f>O224*H224</f>
        <v>0.09</v>
      </c>
      <c r="Q224" s="144">
        <v>0</v>
      </c>
      <c r="R224" s="144">
        <f>Q224*H224</f>
        <v>0</v>
      </c>
      <c r="S224" s="144">
        <v>7.4200000000000004E-3</v>
      </c>
      <c r="T224" s="144">
        <f>S224*H224</f>
        <v>8.9040000000000005E-3</v>
      </c>
      <c r="U224" s="145" t="s">
        <v>1</v>
      </c>
      <c r="AR224" s="146" t="s">
        <v>278</v>
      </c>
      <c r="AT224" s="146" t="s">
        <v>170</v>
      </c>
      <c r="AU224" s="146" t="s">
        <v>81</v>
      </c>
      <c r="AY224" s="16" t="s">
        <v>167</v>
      </c>
      <c r="BE224" s="147">
        <f>IF(N224="základná",J224,0)</f>
        <v>0</v>
      </c>
      <c r="BF224" s="147">
        <f>IF(N224="znížená",J224,0)</f>
        <v>0</v>
      </c>
      <c r="BG224" s="147">
        <f>IF(N224="zákl. prenesená",J224,0)</f>
        <v>0</v>
      </c>
      <c r="BH224" s="147">
        <f>IF(N224="zníž. prenesená",J224,0)</f>
        <v>0</v>
      </c>
      <c r="BI224" s="147">
        <f>IF(N224="nulová",J224,0)</f>
        <v>0</v>
      </c>
      <c r="BJ224" s="16" t="s">
        <v>81</v>
      </c>
      <c r="BK224" s="147">
        <f>ROUND(I224*H224,2)</f>
        <v>0</v>
      </c>
      <c r="BL224" s="16" t="s">
        <v>278</v>
      </c>
      <c r="BM224" s="146" t="s">
        <v>588</v>
      </c>
    </row>
    <row r="225" spans="2:65" s="13" customFormat="1">
      <c r="B225" s="155"/>
      <c r="D225" s="149" t="s">
        <v>176</v>
      </c>
      <c r="E225" s="156" t="s">
        <v>1</v>
      </c>
      <c r="F225" s="157" t="s">
        <v>589</v>
      </c>
      <c r="H225" s="158">
        <v>1.2</v>
      </c>
      <c r="L225" s="155"/>
      <c r="M225" s="159"/>
      <c r="N225" s="160"/>
      <c r="O225" s="160"/>
      <c r="P225" s="160"/>
      <c r="Q225" s="160"/>
      <c r="R225" s="160"/>
      <c r="S225" s="160"/>
      <c r="T225" s="160"/>
      <c r="U225" s="161"/>
      <c r="AT225" s="156" t="s">
        <v>176</v>
      </c>
      <c r="AU225" s="156" t="s">
        <v>81</v>
      </c>
      <c r="AV225" s="13" t="s">
        <v>81</v>
      </c>
      <c r="AW225" s="13" t="s">
        <v>26</v>
      </c>
      <c r="AX225" s="13" t="s">
        <v>76</v>
      </c>
      <c r="AY225" s="156" t="s">
        <v>167</v>
      </c>
    </row>
    <row r="226" spans="2:65" s="1" customFormat="1" ht="24" customHeight="1">
      <c r="B226" s="135"/>
      <c r="C226" s="136" t="s">
        <v>403</v>
      </c>
      <c r="D226" s="136" t="s">
        <v>170</v>
      </c>
      <c r="E226" s="137" t="s">
        <v>451</v>
      </c>
      <c r="F226" s="138" t="s">
        <v>452</v>
      </c>
      <c r="G226" s="139" t="s">
        <v>395</v>
      </c>
      <c r="H226" s="140">
        <v>5.6000000000000001E-2</v>
      </c>
      <c r="I226" s="141"/>
      <c r="J226" s="141"/>
      <c r="K226" s="138" t="s">
        <v>174</v>
      </c>
      <c r="L226" s="28"/>
      <c r="M226" s="142" t="s">
        <v>1</v>
      </c>
      <c r="N226" s="143" t="s">
        <v>35</v>
      </c>
      <c r="O226" s="144">
        <v>0</v>
      </c>
      <c r="P226" s="144">
        <f>O226*H226</f>
        <v>0</v>
      </c>
      <c r="Q226" s="144">
        <v>0</v>
      </c>
      <c r="R226" s="144">
        <f>Q226*H226</f>
        <v>0</v>
      </c>
      <c r="S226" s="144">
        <v>0</v>
      </c>
      <c r="T226" s="144">
        <f>S226*H226</f>
        <v>0</v>
      </c>
      <c r="U226" s="145" t="s">
        <v>1</v>
      </c>
      <c r="AR226" s="146" t="s">
        <v>278</v>
      </c>
      <c r="AT226" s="146" t="s">
        <v>170</v>
      </c>
      <c r="AU226" s="146" t="s">
        <v>81</v>
      </c>
      <c r="AY226" s="16" t="s">
        <v>167</v>
      </c>
      <c r="BE226" s="147">
        <f>IF(N226="základná",J226,0)</f>
        <v>0</v>
      </c>
      <c r="BF226" s="147">
        <f>IF(N226="znížená",J226,0)</f>
        <v>0</v>
      </c>
      <c r="BG226" s="147">
        <f>IF(N226="zákl. prenesená",J226,0)</f>
        <v>0</v>
      </c>
      <c r="BH226" s="147">
        <f>IF(N226="zníž. prenesená",J226,0)</f>
        <v>0</v>
      </c>
      <c r="BI226" s="147">
        <f>IF(N226="nulová",J226,0)</f>
        <v>0</v>
      </c>
      <c r="BJ226" s="16" t="s">
        <v>81</v>
      </c>
      <c r="BK226" s="147">
        <f>ROUND(I226*H226,2)</f>
        <v>0</v>
      </c>
      <c r="BL226" s="16" t="s">
        <v>278</v>
      </c>
      <c r="BM226" s="146" t="s">
        <v>590</v>
      </c>
    </row>
    <row r="227" spans="2:65" s="11" customFormat="1" ht="22.9" customHeight="1">
      <c r="B227" s="123"/>
      <c r="D227" s="124" t="s">
        <v>68</v>
      </c>
      <c r="E227" s="133" t="s">
        <v>591</v>
      </c>
      <c r="F227" s="133" t="s">
        <v>592</v>
      </c>
      <c r="J227" s="134"/>
      <c r="L227" s="123"/>
      <c r="M227" s="127"/>
      <c r="N227" s="128"/>
      <c r="O227" s="128"/>
      <c r="P227" s="129">
        <f>SUM(P228:P230)</f>
        <v>11.40268</v>
      </c>
      <c r="Q227" s="128"/>
      <c r="R227" s="129">
        <f>SUM(R228:R230)</f>
        <v>5.0000000000000002E-5</v>
      </c>
      <c r="S227" s="128"/>
      <c r="T227" s="129">
        <f>SUM(T228:T230)</f>
        <v>0</v>
      </c>
      <c r="U227" s="130"/>
      <c r="AR227" s="124" t="s">
        <v>81</v>
      </c>
      <c r="AT227" s="131" t="s">
        <v>68</v>
      </c>
      <c r="AU227" s="131" t="s">
        <v>76</v>
      </c>
      <c r="AY227" s="124" t="s">
        <v>167</v>
      </c>
      <c r="BK227" s="132">
        <f>SUM(BK228:BK230)</f>
        <v>0</v>
      </c>
    </row>
    <row r="228" spans="2:65" s="1" customFormat="1" ht="16.5" customHeight="1">
      <c r="B228" s="135"/>
      <c r="C228" s="136" t="s">
        <v>408</v>
      </c>
      <c r="D228" s="136" t="s">
        <v>170</v>
      </c>
      <c r="E228" s="137" t="s">
        <v>593</v>
      </c>
      <c r="F228" s="138" t="s">
        <v>594</v>
      </c>
      <c r="G228" s="139" t="s">
        <v>384</v>
      </c>
      <c r="H228" s="140">
        <v>1</v>
      </c>
      <c r="I228" s="141"/>
      <c r="J228" s="141"/>
      <c r="K228" s="138" t="s">
        <v>174</v>
      </c>
      <c r="L228" s="28"/>
      <c r="M228" s="142" t="s">
        <v>1</v>
      </c>
      <c r="N228" s="143" t="s">
        <v>35</v>
      </c>
      <c r="O228" s="144">
        <v>11.40268</v>
      </c>
      <c r="P228" s="144">
        <f>O228*H228</f>
        <v>11.40268</v>
      </c>
      <c r="Q228" s="144">
        <v>5.0000000000000002E-5</v>
      </c>
      <c r="R228" s="144">
        <f>Q228*H228</f>
        <v>5.0000000000000002E-5</v>
      </c>
      <c r="S228" s="144">
        <v>0</v>
      </c>
      <c r="T228" s="144">
        <f>S228*H228</f>
        <v>0</v>
      </c>
      <c r="U228" s="145" t="s">
        <v>1</v>
      </c>
      <c r="AR228" s="146" t="s">
        <v>278</v>
      </c>
      <c r="AT228" s="146" t="s">
        <v>170</v>
      </c>
      <c r="AU228" s="146" t="s">
        <v>81</v>
      </c>
      <c r="AY228" s="16" t="s">
        <v>167</v>
      </c>
      <c r="BE228" s="147">
        <f>IF(N228="základná",J228,0)</f>
        <v>0</v>
      </c>
      <c r="BF228" s="147">
        <f>IF(N228="znížená",J228,0)</f>
        <v>0</v>
      </c>
      <c r="BG228" s="147">
        <f>IF(N228="zákl. prenesená",J228,0)</f>
        <v>0</v>
      </c>
      <c r="BH228" s="147">
        <f>IF(N228="zníž. prenesená",J228,0)</f>
        <v>0</v>
      </c>
      <c r="BI228" s="147">
        <f>IF(N228="nulová",J228,0)</f>
        <v>0</v>
      </c>
      <c r="BJ228" s="16" t="s">
        <v>81</v>
      </c>
      <c r="BK228" s="147">
        <f>ROUND(I228*H228,2)</f>
        <v>0</v>
      </c>
      <c r="BL228" s="16" t="s">
        <v>278</v>
      </c>
      <c r="BM228" s="146" t="s">
        <v>595</v>
      </c>
    </row>
    <row r="229" spans="2:65" s="1" customFormat="1" ht="24" customHeight="1">
      <c r="B229" s="135"/>
      <c r="C229" s="169" t="s">
        <v>414</v>
      </c>
      <c r="D229" s="169" t="s">
        <v>381</v>
      </c>
      <c r="E229" s="170" t="s">
        <v>596</v>
      </c>
      <c r="F229" s="171" t="s">
        <v>2223</v>
      </c>
      <c r="G229" s="172" t="s">
        <v>384</v>
      </c>
      <c r="H229" s="173">
        <v>1</v>
      </c>
      <c r="I229" s="174"/>
      <c r="J229" s="174"/>
      <c r="K229" s="171" t="s">
        <v>1</v>
      </c>
      <c r="L229" s="175"/>
      <c r="M229" s="176" t="s">
        <v>1</v>
      </c>
      <c r="N229" s="177" t="s">
        <v>35</v>
      </c>
      <c r="O229" s="144">
        <v>0</v>
      </c>
      <c r="P229" s="144">
        <f>O229*H229</f>
        <v>0</v>
      </c>
      <c r="Q229" s="144">
        <v>0</v>
      </c>
      <c r="R229" s="144">
        <f>Q229*H229</f>
        <v>0</v>
      </c>
      <c r="S229" s="144">
        <v>0</v>
      </c>
      <c r="T229" s="144">
        <f>S229*H229</f>
        <v>0</v>
      </c>
      <c r="U229" s="145" t="s">
        <v>1</v>
      </c>
      <c r="AR229" s="146" t="s">
        <v>356</v>
      </c>
      <c r="AT229" s="146" t="s">
        <v>381</v>
      </c>
      <c r="AU229" s="146" t="s">
        <v>81</v>
      </c>
      <c r="AY229" s="16" t="s">
        <v>167</v>
      </c>
      <c r="BE229" s="147">
        <f>IF(N229="základná",J229,0)</f>
        <v>0</v>
      </c>
      <c r="BF229" s="147">
        <f>IF(N229="znížená",J229,0)</f>
        <v>0</v>
      </c>
      <c r="BG229" s="147">
        <f>IF(N229="zákl. prenesená",J229,0)</f>
        <v>0</v>
      </c>
      <c r="BH229" s="147">
        <f>IF(N229="zníž. prenesená",J229,0)</f>
        <v>0</v>
      </c>
      <c r="BI229" s="147">
        <f>IF(N229="nulová",J229,0)</f>
        <v>0</v>
      </c>
      <c r="BJ229" s="16" t="s">
        <v>81</v>
      </c>
      <c r="BK229" s="147">
        <f>ROUND(I229*H229,2)</f>
        <v>0</v>
      </c>
      <c r="BL229" s="16" t="s">
        <v>278</v>
      </c>
      <c r="BM229" s="146" t="s">
        <v>597</v>
      </c>
    </row>
    <row r="230" spans="2:65" s="1" customFormat="1" ht="24" customHeight="1">
      <c r="B230" s="135"/>
      <c r="C230" s="136" t="s">
        <v>419</v>
      </c>
      <c r="D230" s="136" t="s">
        <v>170</v>
      </c>
      <c r="E230" s="137" t="s">
        <v>598</v>
      </c>
      <c r="F230" s="138" t="s">
        <v>599</v>
      </c>
      <c r="G230" s="139" t="s">
        <v>395</v>
      </c>
      <c r="H230" s="140">
        <v>19.55</v>
      </c>
      <c r="I230" s="141"/>
      <c r="J230" s="141"/>
      <c r="K230" s="138" t="s">
        <v>174</v>
      </c>
      <c r="L230" s="28"/>
      <c r="M230" s="142" t="s">
        <v>1</v>
      </c>
      <c r="N230" s="143" t="s">
        <v>35</v>
      </c>
      <c r="O230" s="144">
        <v>0</v>
      </c>
      <c r="P230" s="144">
        <f>O230*H230</f>
        <v>0</v>
      </c>
      <c r="Q230" s="144">
        <v>0</v>
      </c>
      <c r="R230" s="144">
        <f>Q230*H230</f>
        <v>0</v>
      </c>
      <c r="S230" s="144">
        <v>0</v>
      </c>
      <c r="T230" s="144">
        <f>S230*H230</f>
        <v>0</v>
      </c>
      <c r="U230" s="145" t="s">
        <v>1</v>
      </c>
      <c r="AR230" s="146" t="s">
        <v>278</v>
      </c>
      <c r="AT230" s="146" t="s">
        <v>170</v>
      </c>
      <c r="AU230" s="146" t="s">
        <v>81</v>
      </c>
      <c r="AY230" s="16" t="s">
        <v>167</v>
      </c>
      <c r="BE230" s="147">
        <f>IF(N230="základná",J230,0)</f>
        <v>0</v>
      </c>
      <c r="BF230" s="147">
        <f>IF(N230="znížená",J230,0)</f>
        <v>0</v>
      </c>
      <c r="BG230" s="147">
        <f>IF(N230="zákl. prenesená",J230,0)</f>
        <v>0</v>
      </c>
      <c r="BH230" s="147">
        <f>IF(N230="zníž. prenesená",J230,0)</f>
        <v>0</v>
      </c>
      <c r="BI230" s="147">
        <f>IF(N230="nulová",J230,0)</f>
        <v>0</v>
      </c>
      <c r="BJ230" s="16" t="s">
        <v>81</v>
      </c>
      <c r="BK230" s="147">
        <f>ROUND(I230*H230,2)</f>
        <v>0</v>
      </c>
      <c r="BL230" s="16" t="s">
        <v>278</v>
      </c>
      <c r="BM230" s="146" t="s">
        <v>600</v>
      </c>
    </row>
    <row r="231" spans="2:65" s="11" customFormat="1" ht="22.9" customHeight="1">
      <c r="B231" s="123"/>
      <c r="D231" s="124" t="s">
        <v>68</v>
      </c>
      <c r="E231" s="133" t="s">
        <v>601</v>
      </c>
      <c r="F231" s="133" t="s">
        <v>602</v>
      </c>
      <c r="J231" s="134"/>
      <c r="L231" s="123"/>
      <c r="M231" s="127"/>
      <c r="N231" s="128"/>
      <c r="O231" s="128"/>
      <c r="P231" s="129">
        <f>SUM(P232:P236)</f>
        <v>0.66700000000000004</v>
      </c>
      <c r="Q231" s="128"/>
      <c r="R231" s="129">
        <f>SUM(R232:R236)</f>
        <v>3.1099999999999999E-3</v>
      </c>
      <c r="S231" s="128"/>
      <c r="T231" s="129">
        <f>SUM(T232:T236)</f>
        <v>0</v>
      </c>
      <c r="U231" s="130"/>
      <c r="AR231" s="124" t="s">
        <v>81</v>
      </c>
      <c r="AT231" s="131" t="s">
        <v>68</v>
      </c>
      <c r="AU231" s="131" t="s">
        <v>76</v>
      </c>
      <c r="AY231" s="124" t="s">
        <v>167</v>
      </c>
      <c r="BK231" s="132">
        <f>SUM(BK232:BK236)</f>
        <v>0</v>
      </c>
    </row>
    <row r="232" spans="2:65" s="1" customFormat="1" ht="16.5" customHeight="1">
      <c r="B232" s="135"/>
      <c r="C232" s="136" t="s">
        <v>425</v>
      </c>
      <c r="D232" s="136" t="s">
        <v>170</v>
      </c>
      <c r="E232" s="137" t="s">
        <v>603</v>
      </c>
      <c r="F232" s="138" t="s">
        <v>604</v>
      </c>
      <c r="G232" s="139" t="s">
        <v>330</v>
      </c>
      <c r="H232" s="140">
        <v>2</v>
      </c>
      <c r="I232" s="141"/>
      <c r="J232" s="141"/>
      <c r="K232" s="138" t="s">
        <v>174</v>
      </c>
      <c r="L232" s="28"/>
      <c r="M232" s="142" t="s">
        <v>1</v>
      </c>
      <c r="N232" s="143" t="s">
        <v>35</v>
      </c>
      <c r="O232" s="144">
        <v>0.22600000000000001</v>
      </c>
      <c r="P232" s="144">
        <f>O232*H232</f>
        <v>0.45200000000000001</v>
      </c>
      <c r="Q232" s="144">
        <v>0</v>
      </c>
      <c r="R232" s="144">
        <f>Q232*H232</f>
        <v>0</v>
      </c>
      <c r="S232" s="144">
        <v>0</v>
      </c>
      <c r="T232" s="144">
        <f>S232*H232</f>
        <v>0</v>
      </c>
      <c r="U232" s="145" t="s">
        <v>1</v>
      </c>
      <c r="AR232" s="146" t="s">
        <v>278</v>
      </c>
      <c r="AT232" s="146" t="s">
        <v>170</v>
      </c>
      <c r="AU232" s="146" t="s">
        <v>81</v>
      </c>
      <c r="AY232" s="16" t="s">
        <v>167</v>
      </c>
      <c r="BE232" s="147">
        <f>IF(N232="základná",J232,0)</f>
        <v>0</v>
      </c>
      <c r="BF232" s="147">
        <f>IF(N232="znížená",J232,0)</f>
        <v>0</v>
      </c>
      <c r="BG232" s="147">
        <f>IF(N232="zákl. prenesená",J232,0)</f>
        <v>0</v>
      </c>
      <c r="BH232" s="147">
        <f>IF(N232="zníž. prenesená",J232,0)</f>
        <v>0</v>
      </c>
      <c r="BI232" s="147">
        <f>IF(N232="nulová",J232,0)</f>
        <v>0</v>
      </c>
      <c r="BJ232" s="16" t="s">
        <v>81</v>
      </c>
      <c r="BK232" s="147">
        <f>ROUND(I232*H232,2)</f>
        <v>0</v>
      </c>
      <c r="BL232" s="16" t="s">
        <v>278</v>
      </c>
      <c r="BM232" s="146" t="s">
        <v>605</v>
      </c>
    </row>
    <row r="233" spans="2:65" s="1" customFormat="1" ht="24" customHeight="1">
      <c r="B233" s="135"/>
      <c r="C233" s="169" t="s">
        <v>431</v>
      </c>
      <c r="D233" s="169" t="s">
        <v>381</v>
      </c>
      <c r="E233" s="170" t="s">
        <v>606</v>
      </c>
      <c r="F233" s="171" t="s">
        <v>607</v>
      </c>
      <c r="G233" s="172" t="s">
        <v>330</v>
      </c>
      <c r="H233" s="173">
        <v>2</v>
      </c>
      <c r="I233" s="174"/>
      <c r="J233" s="174"/>
      <c r="K233" s="171" t="s">
        <v>174</v>
      </c>
      <c r="L233" s="175"/>
      <c r="M233" s="176" t="s">
        <v>1</v>
      </c>
      <c r="N233" s="177" t="s">
        <v>35</v>
      </c>
      <c r="O233" s="144">
        <v>0</v>
      </c>
      <c r="P233" s="144">
        <f>O233*H233</f>
        <v>0</v>
      </c>
      <c r="Q233" s="144">
        <v>1.1299999999999999E-3</v>
      </c>
      <c r="R233" s="144">
        <f>Q233*H233</f>
        <v>2.2599999999999999E-3</v>
      </c>
      <c r="S233" s="144">
        <v>0</v>
      </c>
      <c r="T233" s="144">
        <f>S233*H233</f>
        <v>0</v>
      </c>
      <c r="U233" s="145" t="s">
        <v>1</v>
      </c>
      <c r="AR233" s="146" t="s">
        <v>356</v>
      </c>
      <c r="AT233" s="146" t="s">
        <v>381</v>
      </c>
      <c r="AU233" s="146" t="s">
        <v>81</v>
      </c>
      <c r="AY233" s="16" t="s">
        <v>167</v>
      </c>
      <c r="BE233" s="147">
        <f>IF(N233="základná",J233,0)</f>
        <v>0</v>
      </c>
      <c r="BF233" s="147">
        <f>IF(N233="znížená",J233,0)</f>
        <v>0</v>
      </c>
      <c r="BG233" s="147">
        <f>IF(N233="zákl. prenesená",J233,0)</f>
        <v>0</v>
      </c>
      <c r="BH233" s="147">
        <f>IF(N233="zníž. prenesená",J233,0)</f>
        <v>0</v>
      </c>
      <c r="BI233" s="147">
        <f>IF(N233="nulová",J233,0)</f>
        <v>0</v>
      </c>
      <c r="BJ233" s="16" t="s">
        <v>81</v>
      </c>
      <c r="BK233" s="147">
        <f>ROUND(I233*H233,2)</f>
        <v>0</v>
      </c>
      <c r="BL233" s="16" t="s">
        <v>278</v>
      </c>
      <c r="BM233" s="146" t="s">
        <v>608</v>
      </c>
    </row>
    <row r="234" spans="2:65" s="1" customFormat="1" ht="16.5" customHeight="1">
      <c r="B234" s="135"/>
      <c r="C234" s="136" t="s">
        <v>437</v>
      </c>
      <c r="D234" s="136" t="s">
        <v>170</v>
      </c>
      <c r="E234" s="137" t="s">
        <v>609</v>
      </c>
      <c r="F234" s="138" t="s">
        <v>610</v>
      </c>
      <c r="G234" s="139" t="s">
        <v>384</v>
      </c>
      <c r="H234" s="140">
        <v>1</v>
      </c>
      <c r="I234" s="141"/>
      <c r="J234" s="141"/>
      <c r="K234" s="138" t="s">
        <v>174</v>
      </c>
      <c r="L234" s="28"/>
      <c r="M234" s="142" t="s">
        <v>1</v>
      </c>
      <c r="N234" s="143" t="s">
        <v>35</v>
      </c>
      <c r="O234" s="144">
        <v>0.215</v>
      </c>
      <c r="P234" s="144">
        <f>O234*H234</f>
        <v>0.215</v>
      </c>
      <c r="Q234" s="144">
        <v>0</v>
      </c>
      <c r="R234" s="144">
        <f>Q234*H234</f>
        <v>0</v>
      </c>
      <c r="S234" s="144">
        <v>0</v>
      </c>
      <c r="T234" s="144">
        <f>S234*H234</f>
        <v>0</v>
      </c>
      <c r="U234" s="145" t="s">
        <v>1</v>
      </c>
      <c r="AR234" s="146" t="s">
        <v>278</v>
      </c>
      <c r="AT234" s="146" t="s">
        <v>170</v>
      </c>
      <c r="AU234" s="146" t="s">
        <v>81</v>
      </c>
      <c r="AY234" s="16" t="s">
        <v>167</v>
      </c>
      <c r="BE234" s="147">
        <f>IF(N234="základná",J234,0)</f>
        <v>0</v>
      </c>
      <c r="BF234" s="147">
        <f>IF(N234="znížená",J234,0)</f>
        <v>0</v>
      </c>
      <c r="BG234" s="147">
        <f>IF(N234="zákl. prenesená",J234,0)</f>
        <v>0</v>
      </c>
      <c r="BH234" s="147">
        <f>IF(N234="zníž. prenesená",J234,0)</f>
        <v>0</v>
      </c>
      <c r="BI234" s="147">
        <f>IF(N234="nulová",J234,0)</f>
        <v>0</v>
      </c>
      <c r="BJ234" s="16" t="s">
        <v>81</v>
      </c>
      <c r="BK234" s="147">
        <f>ROUND(I234*H234,2)</f>
        <v>0</v>
      </c>
      <c r="BL234" s="16" t="s">
        <v>278</v>
      </c>
      <c r="BM234" s="146" t="s">
        <v>611</v>
      </c>
    </row>
    <row r="235" spans="2:65" s="1" customFormat="1" ht="16.5" customHeight="1">
      <c r="B235" s="135"/>
      <c r="C235" s="169" t="s">
        <v>441</v>
      </c>
      <c r="D235" s="169" t="s">
        <v>381</v>
      </c>
      <c r="E235" s="170" t="s">
        <v>612</v>
      </c>
      <c r="F235" s="171" t="s">
        <v>613</v>
      </c>
      <c r="G235" s="172" t="s">
        <v>384</v>
      </c>
      <c r="H235" s="173">
        <v>1</v>
      </c>
      <c r="I235" s="174"/>
      <c r="J235" s="174"/>
      <c r="K235" s="171" t="s">
        <v>174</v>
      </c>
      <c r="L235" s="175"/>
      <c r="M235" s="176" t="s">
        <v>1</v>
      </c>
      <c r="N235" s="177" t="s">
        <v>35</v>
      </c>
      <c r="O235" s="144">
        <v>0</v>
      </c>
      <c r="P235" s="144">
        <f>O235*H235</f>
        <v>0</v>
      </c>
      <c r="Q235" s="144">
        <v>8.4999999999999995E-4</v>
      </c>
      <c r="R235" s="144">
        <f>Q235*H235</f>
        <v>8.4999999999999995E-4</v>
      </c>
      <c r="S235" s="144">
        <v>0</v>
      </c>
      <c r="T235" s="144">
        <f>S235*H235</f>
        <v>0</v>
      </c>
      <c r="U235" s="145" t="s">
        <v>1</v>
      </c>
      <c r="AR235" s="146" t="s">
        <v>356</v>
      </c>
      <c r="AT235" s="146" t="s">
        <v>381</v>
      </c>
      <c r="AU235" s="146" t="s">
        <v>81</v>
      </c>
      <c r="AY235" s="16" t="s">
        <v>167</v>
      </c>
      <c r="BE235" s="147">
        <f>IF(N235="základná",J235,0)</f>
        <v>0</v>
      </c>
      <c r="BF235" s="147">
        <f>IF(N235="znížená",J235,0)</f>
        <v>0</v>
      </c>
      <c r="BG235" s="147">
        <f>IF(N235="zákl. prenesená",J235,0)</f>
        <v>0</v>
      </c>
      <c r="BH235" s="147">
        <f>IF(N235="zníž. prenesená",J235,0)</f>
        <v>0</v>
      </c>
      <c r="BI235" s="147">
        <f>IF(N235="nulová",J235,0)</f>
        <v>0</v>
      </c>
      <c r="BJ235" s="16" t="s">
        <v>81</v>
      </c>
      <c r="BK235" s="147">
        <f>ROUND(I235*H235,2)</f>
        <v>0</v>
      </c>
      <c r="BL235" s="16" t="s">
        <v>278</v>
      </c>
      <c r="BM235" s="146" t="s">
        <v>614</v>
      </c>
    </row>
    <row r="236" spans="2:65" s="1" customFormat="1" ht="24" customHeight="1">
      <c r="B236" s="135"/>
      <c r="C236" s="136" t="s">
        <v>446</v>
      </c>
      <c r="D236" s="136" t="s">
        <v>170</v>
      </c>
      <c r="E236" s="137" t="s">
        <v>615</v>
      </c>
      <c r="F236" s="138" t="s">
        <v>616</v>
      </c>
      <c r="G236" s="139" t="s">
        <v>395</v>
      </c>
      <c r="H236" s="140">
        <v>0.34499999999999997</v>
      </c>
      <c r="I236" s="141"/>
      <c r="J236" s="141"/>
      <c r="K236" s="138" t="s">
        <v>174</v>
      </c>
      <c r="L236" s="28"/>
      <c r="M236" s="142" t="s">
        <v>1</v>
      </c>
      <c r="N236" s="143" t="s">
        <v>35</v>
      </c>
      <c r="O236" s="144">
        <v>0</v>
      </c>
      <c r="P236" s="144">
        <f>O236*H236</f>
        <v>0</v>
      </c>
      <c r="Q236" s="144">
        <v>0</v>
      </c>
      <c r="R236" s="144">
        <f>Q236*H236</f>
        <v>0</v>
      </c>
      <c r="S236" s="144">
        <v>0</v>
      </c>
      <c r="T236" s="144">
        <f>S236*H236</f>
        <v>0</v>
      </c>
      <c r="U236" s="145" t="s">
        <v>1</v>
      </c>
      <c r="AR236" s="146" t="s">
        <v>278</v>
      </c>
      <c r="AT236" s="146" t="s">
        <v>170</v>
      </c>
      <c r="AU236" s="146" t="s">
        <v>81</v>
      </c>
      <c r="AY236" s="16" t="s">
        <v>167</v>
      </c>
      <c r="BE236" s="147">
        <f>IF(N236="základná",J236,0)</f>
        <v>0</v>
      </c>
      <c r="BF236" s="147">
        <f>IF(N236="znížená",J236,0)</f>
        <v>0</v>
      </c>
      <c r="BG236" s="147">
        <f>IF(N236="zákl. prenesená",J236,0)</f>
        <v>0</v>
      </c>
      <c r="BH236" s="147">
        <f>IF(N236="zníž. prenesená",J236,0)</f>
        <v>0</v>
      </c>
      <c r="BI236" s="147">
        <f>IF(N236="nulová",J236,0)</f>
        <v>0</v>
      </c>
      <c r="BJ236" s="16" t="s">
        <v>81</v>
      </c>
      <c r="BK236" s="147">
        <f>ROUND(I236*H236,2)</f>
        <v>0</v>
      </c>
      <c r="BL236" s="16" t="s">
        <v>278</v>
      </c>
      <c r="BM236" s="146" t="s">
        <v>617</v>
      </c>
    </row>
    <row r="237" spans="2:65" s="11" customFormat="1" ht="25.9" customHeight="1">
      <c r="B237" s="123"/>
      <c r="D237" s="124" t="s">
        <v>68</v>
      </c>
      <c r="E237" s="125" t="s">
        <v>381</v>
      </c>
      <c r="F237" s="125" t="s">
        <v>618</v>
      </c>
      <c r="J237" s="126"/>
      <c r="L237" s="123"/>
      <c r="M237" s="127"/>
      <c r="N237" s="128"/>
      <c r="O237" s="128"/>
      <c r="P237" s="129">
        <f>P238</f>
        <v>2.383</v>
      </c>
      <c r="Q237" s="128"/>
      <c r="R237" s="129">
        <f>R238</f>
        <v>0</v>
      </c>
      <c r="S237" s="128"/>
      <c r="T237" s="129">
        <f>T238</f>
        <v>0</v>
      </c>
      <c r="U237" s="130"/>
      <c r="AR237" s="124" t="s">
        <v>85</v>
      </c>
      <c r="AT237" s="131" t="s">
        <v>68</v>
      </c>
      <c r="AU237" s="131" t="s">
        <v>69</v>
      </c>
      <c r="AY237" s="124" t="s">
        <v>167</v>
      </c>
      <c r="BK237" s="132">
        <f>BK238</f>
        <v>0</v>
      </c>
    </row>
    <row r="238" spans="2:65" s="11" customFormat="1" ht="22.9" customHeight="1">
      <c r="B238" s="123"/>
      <c r="D238" s="124" t="s">
        <v>68</v>
      </c>
      <c r="E238" s="133" t="s">
        <v>619</v>
      </c>
      <c r="F238" s="133" t="s">
        <v>620</v>
      </c>
      <c r="J238" s="134"/>
      <c r="L238" s="123"/>
      <c r="M238" s="127"/>
      <c r="N238" s="128"/>
      <c r="O238" s="128"/>
      <c r="P238" s="129">
        <f>SUM(P239:P242)</f>
        <v>2.383</v>
      </c>
      <c r="Q238" s="128"/>
      <c r="R238" s="129">
        <f>SUM(R239:R242)</f>
        <v>0</v>
      </c>
      <c r="S238" s="128"/>
      <c r="T238" s="129">
        <f>SUM(T239:T242)</f>
        <v>0</v>
      </c>
      <c r="U238" s="130"/>
      <c r="AR238" s="124" t="s">
        <v>85</v>
      </c>
      <c r="AT238" s="131" t="s">
        <v>68</v>
      </c>
      <c r="AU238" s="131" t="s">
        <v>76</v>
      </c>
      <c r="AY238" s="124" t="s">
        <v>167</v>
      </c>
      <c r="BK238" s="132">
        <f>SUM(BK239:BK242)</f>
        <v>0</v>
      </c>
    </row>
    <row r="239" spans="2:65" s="1" customFormat="1" ht="16.5" customHeight="1">
      <c r="B239" s="135"/>
      <c r="C239" s="136" t="s">
        <v>450</v>
      </c>
      <c r="D239" s="136" t="s">
        <v>170</v>
      </c>
      <c r="E239" s="137" t="s">
        <v>621</v>
      </c>
      <c r="F239" s="138" t="s">
        <v>622</v>
      </c>
      <c r="G239" s="139" t="s">
        <v>384</v>
      </c>
      <c r="H239" s="140">
        <v>1</v>
      </c>
      <c r="I239" s="141"/>
      <c r="J239" s="141"/>
      <c r="K239" s="138" t="s">
        <v>1</v>
      </c>
      <c r="L239" s="28"/>
      <c r="M239" s="142" t="s">
        <v>1</v>
      </c>
      <c r="N239" s="143" t="s">
        <v>35</v>
      </c>
      <c r="O239" s="144">
        <v>1.649</v>
      </c>
      <c r="P239" s="144">
        <f>O239*H239</f>
        <v>1.649</v>
      </c>
      <c r="Q239" s="144">
        <v>0</v>
      </c>
      <c r="R239" s="144">
        <f>Q239*H239</f>
        <v>0</v>
      </c>
      <c r="S239" s="144">
        <v>0</v>
      </c>
      <c r="T239" s="144">
        <f>S239*H239</f>
        <v>0</v>
      </c>
      <c r="U239" s="145" t="s">
        <v>1</v>
      </c>
      <c r="AR239" s="146" t="s">
        <v>623</v>
      </c>
      <c r="AT239" s="146" t="s">
        <v>170</v>
      </c>
      <c r="AU239" s="146" t="s">
        <v>81</v>
      </c>
      <c r="AY239" s="16" t="s">
        <v>167</v>
      </c>
      <c r="BE239" s="147">
        <f>IF(N239="základná",J239,0)</f>
        <v>0</v>
      </c>
      <c r="BF239" s="147">
        <f>IF(N239="znížená",J239,0)</f>
        <v>0</v>
      </c>
      <c r="BG239" s="147">
        <f>IF(N239="zákl. prenesená",J239,0)</f>
        <v>0</v>
      </c>
      <c r="BH239" s="147">
        <f>IF(N239="zníž. prenesená",J239,0)</f>
        <v>0</v>
      </c>
      <c r="BI239" s="147">
        <f>IF(N239="nulová",J239,0)</f>
        <v>0</v>
      </c>
      <c r="BJ239" s="16" t="s">
        <v>81</v>
      </c>
      <c r="BK239" s="147">
        <f>ROUND(I239*H239,2)</f>
        <v>0</v>
      </c>
      <c r="BL239" s="16" t="s">
        <v>623</v>
      </c>
      <c r="BM239" s="146" t="s">
        <v>624</v>
      </c>
    </row>
    <row r="240" spans="2:65" s="1" customFormat="1" ht="16.5" customHeight="1">
      <c r="B240" s="135"/>
      <c r="C240" s="136" t="s">
        <v>185</v>
      </c>
      <c r="D240" s="136" t="s">
        <v>170</v>
      </c>
      <c r="E240" s="137" t="s">
        <v>625</v>
      </c>
      <c r="F240" s="138" t="s">
        <v>626</v>
      </c>
      <c r="G240" s="139" t="s">
        <v>384</v>
      </c>
      <c r="H240" s="140">
        <v>1</v>
      </c>
      <c r="I240" s="141"/>
      <c r="J240" s="141"/>
      <c r="K240" s="138" t="s">
        <v>174</v>
      </c>
      <c r="L240" s="28"/>
      <c r="M240" s="142" t="s">
        <v>1</v>
      </c>
      <c r="N240" s="143" t="s">
        <v>35</v>
      </c>
      <c r="O240" s="144">
        <v>0.73399999999999999</v>
      </c>
      <c r="P240" s="144">
        <f>O240*H240</f>
        <v>0.73399999999999999</v>
      </c>
      <c r="Q240" s="144">
        <v>0</v>
      </c>
      <c r="R240" s="144">
        <f>Q240*H240</f>
        <v>0</v>
      </c>
      <c r="S240" s="144">
        <v>0</v>
      </c>
      <c r="T240" s="144">
        <f>S240*H240</f>
        <v>0</v>
      </c>
      <c r="U240" s="145" t="s">
        <v>1</v>
      </c>
      <c r="AR240" s="146" t="s">
        <v>623</v>
      </c>
      <c r="AT240" s="146" t="s">
        <v>170</v>
      </c>
      <c r="AU240" s="146" t="s">
        <v>81</v>
      </c>
      <c r="AY240" s="16" t="s">
        <v>167</v>
      </c>
      <c r="BE240" s="147">
        <f>IF(N240="základná",J240,0)</f>
        <v>0</v>
      </c>
      <c r="BF240" s="147">
        <f>IF(N240="znížená",J240,0)</f>
        <v>0</v>
      </c>
      <c r="BG240" s="147">
        <f>IF(N240="zákl. prenesená",J240,0)</f>
        <v>0</v>
      </c>
      <c r="BH240" s="147">
        <f>IF(N240="zníž. prenesená",J240,0)</f>
        <v>0</v>
      </c>
      <c r="BI240" s="147">
        <f>IF(N240="nulová",J240,0)</f>
        <v>0</v>
      </c>
      <c r="BJ240" s="16" t="s">
        <v>81</v>
      </c>
      <c r="BK240" s="147">
        <f>ROUND(I240*H240,2)</f>
        <v>0</v>
      </c>
      <c r="BL240" s="16" t="s">
        <v>623</v>
      </c>
      <c r="BM240" s="146" t="s">
        <v>627</v>
      </c>
    </row>
    <row r="241" spans="2:65" s="1" customFormat="1" ht="16.5" customHeight="1">
      <c r="B241" s="135"/>
      <c r="C241" s="136" t="s">
        <v>189</v>
      </c>
      <c r="D241" s="136" t="s">
        <v>170</v>
      </c>
      <c r="E241" s="137" t="s">
        <v>628</v>
      </c>
      <c r="F241" s="138" t="s">
        <v>629</v>
      </c>
      <c r="G241" s="139" t="s">
        <v>395</v>
      </c>
      <c r="H241" s="140">
        <v>0.26100000000000001</v>
      </c>
      <c r="I241" s="141"/>
      <c r="J241" s="141"/>
      <c r="K241" s="138" t="s">
        <v>1</v>
      </c>
      <c r="L241" s="28"/>
      <c r="M241" s="142" t="s">
        <v>1</v>
      </c>
      <c r="N241" s="143" t="s">
        <v>35</v>
      </c>
      <c r="O241" s="144">
        <v>0</v>
      </c>
      <c r="P241" s="144">
        <f>O241*H241</f>
        <v>0</v>
      </c>
      <c r="Q241" s="144">
        <v>0</v>
      </c>
      <c r="R241" s="144">
        <f>Q241*H241</f>
        <v>0</v>
      </c>
      <c r="S241" s="144">
        <v>0</v>
      </c>
      <c r="T241" s="144">
        <f>S241*H241</f>
        <v>0</v>
      </c>
      <c r="U241" s="145" t="s">
        <v>1</v>
      </c>
      <c r="AR241" s="146" t="s">
        <v>623</v>
      </c>
      <c r="AT241" s="146" t="s">
        <v>170</v>
      </c>
      <c r="AU241" s="146" t="s">
        <v>81</v>
      </c>
      <c r="AY241" s="16" t="s">
        <v>167</v>
      </c>
      <c r="BE241" s="147">
        <f>IF(N241="základná",J241,0)</f>
        <v>0</v>
      </c>
      <c r="BF241" s="147">
        <f>IF(N241="znížená",J241,0)</f>
        <v>0</v>
      </c>
      <c r="BG241" s="147">
        <f>IF(N241="zákl. prenesená",J241,0)</f>
        <v>0</v>
      </c>
      <c r="BH241" s="147">
        <f>IF(N241="zníž. prenesená",J241,0)</f>
        <v>0</v>
      </c>
      <c r="BI241" s="147">
        <f>IF(N241="nulová",J241,0)</f>
        <v>0</v>
      </c>
      <c r="BJ241" s="16" t="s">
        <v>81</v>
      </c>
      <c r="BK241" s="147">
        <f>ROUND(I241*H241,2)</f>
        <v>0</v>
      </c>
      <c r="BL241" s="16" t="s">
        <v>623</v>
      </c>
      <c r="BM241" s="146" t="s">
        <v>630</v>
      </c>
    </row>
    <row r="242" spans="2:65" s="1" customFormat="1" ht="16.5" customHeight="1">
      <c r="B242" s="135"/>
      <c r="C242" s="136" t="s">
        <v>631</v>
      </c>
      <c r="D242" s="136" t="s">
        <v>170</v>
      </c>
      <c r="E242" s="137" t="s">
        <v>632</v>
      </c>
      <c r="F242" s="138" t="s">
        <v>633</v>
      </c>
      <c r="G242" s="139" t="s">
        <v>395</v>
      </c>
      <c r="H242" s="140">
        <v>0.26100000000000001</v>
      </c>
      <c r="I242" s="141"/>
      <c r="J242" s="141"/>
      <c r="K242" s="138" t="s">
        <v>1</v>
      </c>
      <c r="L242" s="28"/>
      <c r="M242" s="178" t="s">
        <v>1</v>
      </c>
      <c r="N242" s="179" t="s">
        <v>35</v>
      </c>
      <c r="O242" s="180">
        <v>0</v>
      </c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0">
        <f>S242*H242</f>
        <v>0</v>
      </c>
      <c r="U242" s="181" t="s">
        <v>1</v>
      </c>
      <c r="AR242" s="146" t="s">
        <v>623</v>
      </c>
      <c r="AT242" s="146" t="s">
        <v>170</v>
      </c>
      <c r="AU242" s="146" t="s">
        <v>81</v>
      </c>
      <c r="AY242" s="16" t="s">
        <v>167</v>
      </c>
      <c r="BE242" s="147">
        <f>IF(N242="základná",J242,0)</f>
        <v>0</v>
      </c>
      <c r="BF242" s="147">
        <f>IF(N242="znížená",J242,0)</f>
        <v>0</v>
      </c>
      <c r="BG242" s="147">
        <f>IF(N242="zákl. prenesená",J242,0)</f>
        <v>0</v>
      </c>
      <c r="BH242" s="147">
        <f>IF(N242="zníž. prenesená",J242,0)</f>
        <v>0</v>
      </c>
      <c r="BI242" s="147">
        <f>IF(N242="nulová",J242,0)</f>
        <v>0</v>
      </c>
      <c r="BJ242" s="16" t="s">
        <v>81</v>
      </c>
      <c r="BK242" s="147">
        <f>ROUND(I242*H242,2)</f>
        <v>0</v>
      </c>
      <c r="BL242" s="16" t="s">
        <v>623</v>
      </c>
      <c r="BM242" s="146" t="s">
        <v>634</v>
      </c>
    </row>
    <row r="243" spans="2:65" s="1" customFormat="1" ht="6.95" customHeight="1">
      <c r="B243" s="40"/>
      <c r="C243" s="41"/>
      <c r="D243" s="41"/>
      <c r="E243" s="41"/>
      <c r="F243" s="41"/>
      <c r="G243" s="41"/>
      <c r="H243" s="41"/>
      <c r="I243" s="41"/>
      <c r="J243" s="41"/>
      <c r="K243" s="41"/>
      <c r="L243" s="28"/>
    </row>
  </sheetData>
  <autoFilter ref="C137:K242"/>
  <mergeCells count="15">
    <mergeCell ref="E124:H124"/>
    <mergeCell ref="E128:H128"/>
    <mergeCell ref="E126:H126"/>
    <mergeCell ref="E130:H13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98"/>
  <sheetViews>
    <sheetView showGridLines="0" topLeftCell="A13" workbookViewId="0">
      <selection activeCell="E25" sqref="E2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97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137</v>
      </c>
      <c r="L12" s="28"/>
    </row>
    <row r="13" spans="1:46" s="1" customFormat="1" ht="36.950000000000003" customHeight="1">
      <c r="B13" s="28"/>
      <c r="E13" s="214" t="s">
        <v>635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17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">
        <v>1</v>
      </c>
      <c r="L18" s="28"/>
    </row>
    <row r="19" spans="2:12" s="1" customFormat="1" ht="18" customHeight="1">
      <c r="B19" s="28"/>
      <c r="E19" s="23" t="s">
        <v>21</v>
      </c>
      <c r="I19" s="25" t="s">
        <v>22</v>
      </c>
      <c r="J19" s="23" t="s">
        <v>1</v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">
        <v>1</v>
      </c>
      <c r="L24" s="28"/>
    </row>
    <row r="25" spans="2:12" s="1" customFormat="1" ht="18" customHeight="1">
      <c r="B25" s="28"/>
      <c r="E25" s="23"/>
      <c r="I25" s="25" t="s">
        <v>22</v>
      </c>
      <c r="J25" s="23" t="s">
        <v>1</v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ROUND((SUM(BE138:BE297)),  2)</f>
        <v>0</v>
      </c>
      <c r="I37" s="95">
        <v>0.2</v>
      </c>
      <c r="J37" s="94">
        <f>ROUND(((SUM(BE138:BE297))*I37),  2)</f>
        <v>0</v>
      </c>
      <c r="L37" s="28"/>
    </row>
    <row r="38" spans="2:12" s="1" customFormat="1" ht="14.45" customHeight="1">
      <c r="B38" s="28"/>
      <c r="E38" s="25" t="s">
        <v>35</v>
      </c>
      <c r="F38" s="94">
        <f>ROUND((SUM(BF138:BF297)),  2)</f>
        <v>0</v>
      </c>
      <c r="I38" s="95">
        <v>0.2</v>
      </c>
      <c r="J38" s="94">
        <f>ROUND(((SUM(BF138:BF297))*I38),  2)</f>
        <v>0</v>
      </c>
      <c r="L38" s="28"/>
    </row>
    <row r="39" spans="2:12" s="1" customFormat="1" ht="14.45" hidden="1" customHeight="1">
      <c r="B39" s="28"/>
      <c r="E39" s="25" t="s">
        <v>36</v>
      </c>
      <c r="F39" s="94">
        <f>ROUND((SUM(BG138:BG297)),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ROUND((SUM(BH138:BH297)),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ROUND((SUM(BI138:BI297)),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137</v>
      </c>
      <c r="L90" s="28"/>
    </row>
    <row r="91" spans="2:12" s="1" customFormat="1" ht="16.5" customHeight="1">
      <c r="B91" s="28"/>
      <c r="E91" s="214" t="str">
        <f>E13</f>
        <v>01.1.1.3 - SO 01.1.1.3  Výmena otvorových konštrukcií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>Námestovo</v>
      </c>
      <c r="I93" s="25" t="s">
        <v>18</v>
      </c>
      <c r="J93" s="48"/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/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145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146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455</v>
      </c>
      <c r="E104" s="113"/>
      <c r="F104" s="113"/>
      <c r="G104" s="113"/>
      <c r="H104" s="113"/>
      <c r="I104" s="113"/>
      <c r="J104" s="114"/>
      <c r="L104" s="111"/>
    </row>
    <row r="105" spans="2:47" s="8" customFormat="1" ht="24.95" customHeight="1">
      <c r="B105" s="107"/>
      <c r="D105" s="108" t="s">
        <v>147</v>
      </c>
      <c r="E105" s="109"/>
      <c r="F105" s="109"/>
      <c r="G105" s="109"/>
      <c r="H105" s="109"/>
      <c r="I105" s="109"/>
      <c r="J105" s="110"/>
      <c r="L105" s="107"/>
    </row>
    <row r="106" spans="2:47" s="9" customFormat="1" ht="19.899999999999999" customHeight="1">
      <c r="B106" s="111"/>
      <c r="D106" s="112" t="s">
        <v>151</v>
      </c>
      <c r="E106" s="113"/>
      <c r="F106" s="113"/>
      <c r="G106" s="113"/>
      <c r="H106" s="113"/>
      <c r="I106" s="113"/>
      <c r="J106" s="114"/>
      <c r="L106" s="111"/>
    </row>
    <row r="107" spans="2:47" s="9" customFormat="1" ht="19.899999999999999" customHeight="1">
      <c r="B107" s="111"/>
      <c r="D107" s="112" t="s">
        <v>636</v>
      </c>
      <c r="E107" s="113"/>
      <c r="F107" s="113"/>
      <c r="G107" s="113"/>
      <c r="H107" s="113"/>
      <c r="I107" s="113"/>
      <c r="J107" s="114"/>
      <c r="L107" s="111"/>
    </row>
    <row r="108" spans="2:47" s="9" customFormat="1" ht="19.899999999999999" customHeight="1">
      <c r="B108" s="111"/>
      <c r="D108" s="112" t="s">
        <v>458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637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9.899999999999999" customHeight="1">
      <c r="B110" s="111"/>
      <c r="D110" s="112" t="s">
        <v>638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9.899999999999999" customHeight="1">
      <c r="B111" s="111"/>
      <c r="D111" s="112" t="s">
        <v>639</v>
      </c>
      <c r="E111" s="113"/>
      <c r="F111" s="113"/>
      <c r="G111" s="113"/>
      <c r="H111" s="113"/>
      <c r="I111" s="113"/>
      <c r="J111" s="114"/>
      <c r="L111" s="111"/>
    </row>
    <row r="112" spans="2:47" s="9" customFormat="1" ht="19.899999999999999" customHeight="1">
      <c r="B112" s="111"/>
      <c r="D112" s="112" t="s">
        <v>640</v>
      </c>
      <c r="E112" s="113"/>
      <c r="F112" s="113"/>
      <c r="G112" s="113"/>
      <c r="H112" s="113"/>
      <c r="I112" s="113"/>
      <c r="J112" s="114"/>
      <c r="L112" s="111"/>
    </row>
    <row r="113" spans="2:12" s="8" customFormat="1" ht="24.95" customHeight="1">
      <c r="B113" s="107"/>
      <c r="D113" s="108" t="s">
        <v>460</v>
      </c>
      <c r="E113" s="109"/>
      <c r="F113" s="109"/>
      <c r="G113" s="109"/>
      <c r="H113" s="109"/>
      <c r="I113" s="109"/>
      <c r="J113" s="110"/>
      <c r="L113" s="107"/>
    </row>
    <row r="114" spans="2:12" s="9" customFormat="1" ht="19.899999999999999" customHeight="1">
      <c r="B114" s="111"/>
      <c r="D114" s="112" t="s">
        <v>641</v>
      </c>
      <c r="E114" s="113"/>
      <c r="F114" s="113"/>
      <c r="G114" s="113"/>
      <c r="H114" s="113"/>
      <c r="I114" s="113"/>
      <c r="J114" s="114"/>
      <c r="L114" s="111"/>
    </row>
    <row r="115" spans="2:12" s="1" customFormat="1" ht="21.75" customHeight="1">
      <c r="B115" s="28"/>
      <c r="L115" s="28"/>
    </row>
    <row r="116" spans="2:12" s="1" customFormat="1" ht="6.95" customHeight="1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28"/>
    </row>
    <row r="120" spans="2:12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28"/>
    </row>
    <row r="121" spans="2:12" s="1" customFormat="1" ht="24.95" customHeight="1">
      <c r="B121" s="28"/>
      <c r="C121" s="20" t="s">
        <v>152</v>
      </c>
      <c r="L121" s="28"/>
    </row>
    <row r="122" spans="2:12" s="1" customFormat="1" ht="6.95" customHeight="1">
      <c r="B122" s="28"/>
      <c r="L122" s="28"/>
    </row>
    <row r="123" spans="2:12" s="1" customFormat="1" ht="12" customHeight="1">
      <c r="B123" s="28"/>
      <c r="C123" s="25" t="s">
        <v>13</v>
      </c>
      <c r="L123" s="28"/>
    </row>
    <row r="124" spans="2:12" s="1" customFormat="1" ht="16.5" customHeight="1">
      <c r="B124" s="28"/>
      <c r="E124" s="232" t="str">
        <f>E7</f>
        <v>Námestovo OOPZ, Rekonštrukcia a modernizácia objektu</v>
      </c>
      <c r="F124" s="233"/>
      <c r="G124" s="233"/>
      <c r="H124" s="233"/>
      <c r="L124" s="28"/>
    </row>
    <row r="125" spans="2:12" ht="12" customHeight="1">
      <c r="B125" s="19"/>
      <c r="C125" s="25" t="s">
        <v>133</v>
      </c>
      <c r="L125" s="19"/>
    </row>
    <row r="126" spans="2:12" ht="16.5" customHeight="1">
      <c r="B126" s="19"/>
      <c r="E126" s="232" t="s">
        <v>134</v>
      </c>
      <c r="F126" s="196"/>
      <c r="G126" s="196"/>
      <c r="H126" s="196"/>
      <c r="L126" s="19"/>
    </row>
    <row r="127" spans="2:12" ht="12" customHeight="1">
      <c r="B127" s="19"/>
      <c r="C127" s="25" t="s">
        <v>135</v>
      </c>
      <c r="L127" s="19"/>
    </row>
    <row r="128" spans="2:12" s="1" customFormat="1" ht="16.5" customHeight="1">
      <c r="B128" s="28"/>
      <c r="E128" s="234" t="s">
        <v>136</v>
      </c>
      <c r="F128" s="235"/>
      <c r="G128" s="235"/>
      <c r="H128" s="235"/>
      <c r="L128" s="28"/>
    </row>
    <row r="129" spans="2:65" s="1" customFormat="1" ht="12" customHeight="1">
      <c r="B129" s="28"/>
      <c r="C129" s="25" t="s">
        <v>137</v>
      </c>
      <c r="L129" s="28"/>
    </row>
    <row r="130" spans="2:65" s="1" customFormat="1" ht="16.5" customHeight="1">
      <c r="B130" s="28"/>
      <c r="E130" s="214" t="str">
        <f>E13</f>
        <v>01.1.1.3 - SO 01.1.1.3  Výmena otvorových konštrukcií</v>
      </c>
      <c r="F130" s="235"/>
      <c r="G130" s="235"/>
      <c r="H130" s="235"/>
      <c r="L130" s="28"/>
    </row>
    <row r="131" spans="2:65" s="1" customFormat="1" ht="6.95" customHeight="1">
      <c r="B131" s="28"/>
      <c r="L131" s="28"/>
    </row>
    <row r="132" spans="2:65" s="1" customFormat="1" ht="12" customHeight="1">
      <c r="B132" s="28"/>
      <c r="C132" s="25" t="s">
        <v>16</v>
      </c>
      <c r="F132" s="23" t="str">
        <f>F16</f>
        <v>Námestovo</v>
      </c>
      <c r="I132" s="25" t="s">
        <v>18</v>
      </c>
      <c r="J132" s="48"/>
      <c r="L132" s="28"/>
    </row>
    <row r="133" spans="2:65" s="1" customFormat="1" ht="6.95" customHeight="1">
      <c r="B133" s="28"/>
      <c r="L133" s="28"/>
    </row>
    <row r="134" spans="2:65" s="1" customFormat="1" ht="27.95" customHeight="1">
      <c r="B134" s="28"/>
      <c r="C134" s="25" t="s">
        <v>19</v>
      </c>
      <c r="F134" s="23" t="str">
        <f>E19</f>
        <v>Minist.vnútra Slov.republiky Pribinova2,Bratislava</v>
      </c>
      <c r="I134" s="25" t="s">
        <v>25</v>
      </c>
      <c r="J134" s="26"/>
      <c r="L134" s="28"/>
    </row>
    <row r="135" spans="2:65" s="1" customFormat="1" ht="15.2" customHeight="1">
      <c r="B135" s="28"/>
      <c r="C135" s="25" t="s">
        <v>23</v>
      </c>
      <c r="F135" s="23" t="str">
        <f>IF(E22="","",E22)</f>
        <v xml:space="preserve"> </v>
      </c>
      <c r="I135" s="25" t="s">
        <v>27</v>
      </c>
      <c r="J135" s="26" t="str">
        <f>E28</f>
        <v xml:space="preserve"> </v>
      </c>
      <c r="L135" s="28"/>
    </row>
    <row r="136" spans="2:65" s="1" customFormat="1" ht="10.35" customHeight="1">
      <c r="B136" s="28"/>
      <c r="L136" s="28"/>
    </row>
    <row r="137" spans="2:65" s="10" customFormat="1" ht="29.25" customHeight="1">
      <c r="B137" s="115"/>
      <c r="C137" s="116" t="s">
        <v>153</v>
      </c>
      <c r="D137" s="117" t="s">
        <v>54</v>
      </c>
      <c r="E137" s="117" t="s">
        <v>50</v>
      </c>
      <c r="F137" s="117" t="s">
        <v>51</v>
      </c>
      <c r="G137" s="117" t="s">
        <v>154</v>
      </c>
      <c r="H137" s="117" t="s">
        <v>155</v>
      </c>
      <c r="I137" s="117" t="s">
        <v>156</v>
      </c>
      <c r="J137" s="118" t="s">
        <v>141</v>
      </c>
      <c r="K137" s="119" t="s">
        <v>157</v>
      </c>
      <c r="L137" s="115"/>
      <c r="M137" s="55" t="s">
        <v>1</v>
      </c>
      <c r="N137" s="56" t="s">
        <v>33</v>
      </c>
      <c r="O137" s="56" t="s">
        <v>158</v>
      </c>
      <c r="P137" s="56" t="s">
        <v>159</v>
      </c>
      <c r="Q137" s="56" t="s">
        <v>160</v>
      </c>
      <c r="R137" s="56" t="s">
        <v>161</v>
      </c>
      <c r="S137" s="56" t="s">
        <v>162</v>
      </c>
      <c r="T137" s="56" t="s">
        <v>163</v>
      </c>
      <c r="U137" s="57" t="s">
        <v>164</v>
      </c>
    </row>
    <row r="138" spans="2:65" s="1" customFormat="1" ht="22.9" customHeight="1">
      <c r="B138" s="28"/>
      <c r="C138" s="60" t="s">
        <v>142</v>
      </c>
      <c r="J138" s="120"/>
      <c r="L138" s="28"/>
      <c r="M138" s="58"/>
      <c r="N138" s="49"/>
      <c r="O138" s="49"/>
      <c r="P138" s="121">
        <f>P139+P211+P289</f>
        <v>2139.0201928400002</v>
      </c>
      <c r="Q138" s="49"/>
      <c r="R138" s="121">
        <f>R139+R211+R289</f>
        <v>28.193169419999997</v>
      </c>
      <c r="S138" s="49"/>
      <c r="T138" s="121">
        <f>T139+T211+T289</f>
        <v>11.342273</v>
      </c>
      <c r="U138" s="50"/>
      <c r="AT138" s="16" t="s">
        <v>68</v>
      </c>
      <c r="AU138" s="16" t="s">
        <v>143</v>
      </c>
      <c r="BK138" s="122">
        <f>BK139+BK211+BK289</f>
        <v>0</v>
      </c>
    </row>
    <row r="139" spans="2:65" s="11" customFormat="1" ht="25.9" customHeight="1">
      <c r="B139" s="123"/>
      <c r="D139" s="124" t="s">
        <v>68</v>
      </c>
      <c r="E139" s="125" t="s">
        <v>165</v>
      </c>
      <c r="F139" s="125" t="s">
        <v>166</v>
      </c>
      <c r="J139" s="126"/>
      <c r="L139" s="123"/>
      <c r="M139" s="127"/>
      <c r="N139" s="128"/>
      <c r="O139" s="128"/>
      <c r="P139" s="129">
        <f>P140+P161+P209</f>
        <v>1347.99928804</v>
      </c>
      <c r="Q139" s="128"/>
      <c r="R139" s="129">
        <f>R140+R161+R209</f>
        <v>13.729026919999999</v>
      </c>
      <c r="S139" s="128"/>
      <c r="T139" s="129">
        <f>T140+T161+T209</f>
        <v>10.710224</v>
      </c>
      <c r="U139" s="130"/>
      <c r="AR139" s="124" t="s">
        <v>76</v>
      </c>
      <c r="AT139" s="131" t="s">
        <v>68</v>
      </c>
      <c r="AU139" s="131" t="s">
        <v>69</v>
      </c>
      <c r="AY139" s="124" t="s">
        <v>167</v>
      </c>
      <c r="BK139" s="132">
        <f>BK140+BK161+BK209</f>
        <v>0</v>
      </c>
    </row>
    <row r="140" spans="2:65" s="11" customFormat="1" ht="22.9" customHeight="1">
      <c r="B140" s="123"/>
      <c r="D140" s="124" t="s">
        <v>68</v>
      </c>
      <c r="E140" s="133" t="s">
        <v>168</v>
      </c>
      <c r="F140" s="133" t="s">
        <v>169</v>
      </c>
      <c r="J140" s="134"/>
      <c r="L140" s="123"/>
      <c r="M140" s="127"/>
      <c r="N140" s="128"/>
      <c r="O140" s="128"/>
      <c r="P140" s="129">
        <f>SUM(P141:P160)</f>
        <v>539.06795435999993</v>
      </c>
      <c r="Q140" s="128"/>
      <c r="R140" s="129">
        <f>SUM(R141:R160)</f>
        <v>13.508346119999999</v>
      </c>
      <c r="S140" s="128"/>
      <c r="T140" s="129">
        <f>SUM(T141:T160)</f>
        <v>0</v>
      </c>
      <c r="U140" s="130"/>
      <c r="AR140" s="124" t="s">
        <v>76</v>
      </c>
      <c r="AT140" s="131" t="s">
        <v>68</v>
      </c>
      <c r="AU140" s="131" t="s">
        <v>76</v>
      </c>
      <c r="AY140" s="124" t="s">
        <v>167</v>
      </c>
      <c r="BK140" s="132">
        <f>SUM(BK141:BK160)</f>
        <v>0</v>
      </c>
    </row>
    <row r="141" spans="2:65" s="1" customFormat="1" ht="24" customHeight="1">
      <c r="B141" s="135"/>
      <c r="C141" s="136" t="s">
        <v>76</v>
      </c>
      <c r="D141" s="136" t="s">
        <v>170</v>
      </c>
      <c r="E141" s="137" t="s">
        <v>642</v>
      </c>
      <c r="F141" s="138" t="s">
        <v>643</v>
      </c>
      <c r="G141" s="139" t="s">
        <v>173</v>
      </c>
      <c r="H141" s="140">
        <v>179.245</v>
      </c>
      <c r="I141" s="141"/>
      <c r="J141" s="141"/>
      <c r="K141" s="138" t="s">
        <v>174</v>
      </c>
      <c r="L141" s="28"/>
      <c r="M141" s="142" t="s">
        <v>1</v>
      </c>
      <c r="N141" s="143" t="s">
        <v>35</v>
      </c>
      <c r="O141" s="144">
        <v>0.8</v>
      </c>
      <c r="P141" s="144">
        <f>O141*H141</f>
        <v>143.39600000000002</v>
      </c>
      <c r="Q141" s="144">
        <v>3.7560000000000003E-2</v>
      </c>
      <c r="R141" s="144">
        <f>Q141*H141</f>
        <v>6.7324422000000004</v>
      </c>
      <c r="S141" s="144">
        <v>0</v>
      </c>
      <c r="T141" s="144">
        <f>S141*H141</f>
        <v>0</v>
      </c>
      <c r="U141" s="145" t="s">
        <v>1</v>
      </c>
      <c r="AR141" s="146" t="s">
        <v>90</v>
      </c>
      <c r="AT141" s="146" t="s">
        <v>170</v>
      </c>
      <c r="AU141" s="146" t="s">
        <v>81</v>
      </c>
      <c r="AY141" s="16" t="s">
        <v>167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6" t="s">
        <v>81</v>
      </c>
      <c r="BK141" s="147">
        <f>ROUND(I141*H141,2)</f>
        <v>0</v>
      </c>
      <c r="BL141" s="16" t="s">
        <v>90</v>
      </c>
      <c r="BM141" s="146" t="s">
        <v>644</v>
      </c>
    </row>
    <row r="142" spans="2:65" s="13" customFormat="1">
      <c r="B142" s="155"/>
      <c r="D142" s="149" t="s">
        <v>176</v>
      </c>
      <c r="E142" s="156" t="s">
        <v>1</v>
      </c>
      <c r="F142" s="157" t="s">
        <v>645</v>
      </c>
      <c r="H142" s="158">
        <v>179.245</v>
      </c>
      <c r="L142" s="155"/>
      <c r="M142" s="159"/>
      <c r="N142" s="160"/>
      <c r="O142" s="160"/>
      <c r="P142" s="160"/>
      <c r="Q142" s="160"/>
      <c r="R142" s="160"/>
      <c r="S142" s="160"/>
      <c r="T142" s="160"/>
      <c r="U142" s="161"/>
      <c r="AT142" s="156" t="s">
        <v>176</v>
      </c>
      <c r="AU142" s="156" t="s">
        <v>81</v>
      </c>
      <c r="AV142" s="13" t="s">
        <v>81</v>
      </c>
      <c r="AW142" s="13" t="s">
        <v>26</v>
      </c>
      <c r="AX142" s="13" t="s">
        <v>76</v>
      </c>
      <c r="AY142" s="156" t="s">
        <v>167</v>
      </c>
    </row>
    <row r="143" spans="2:65" s="1" customFormat="1" ht="24" customHeight="1">
      <c r="B143" s="135"/>
      <c r="C143" s="136" t="s">
        <v>81</v>
      </c>
      <c r="D143" s="136" t="s">
        <v>170</v>
      </c>
      <c r="E143" s="137" t="s">
        <v>646</v>
      </c>
      <c r="F143" s="138" t="s">
        <v>647</v>
      </c>
      <c r="G143" s="139" t="s">
        <v>330</v>
      </c>
      <c r="H143" s="140">
        <v>716.98</v>
      </c>
      <c r="I143" s="141"/>
      <c r="J143" s="141"/>
      <c r="K143" s="138" t="s">
        <v>174</v>
      </c>
      <c r="L143" s="28"/>
      <c r="M143" s="142" t="s">
        <v>1</v>
      </c>
      <c r="N143" s="143" t="s">
        <v>35</v>
      </c>
      <c r="O143" s="144">
        <v>0.14599999999999999</v>
      </c>
      <c r="P143" s="144">
        <f>O143*H143</f>
        <v>104.67908</v>
      </c>
      <c r="Q143" s="144">
        <v>2.8E-3</v>
      </c>
      <c r="R143" s="144">
        <f>Q143*H143</f>
        <v>2.0075440000000002</v>
      </c>
      <c r="S143" s="144">
        <v>0</v>
      </c>
      <c r="T143" s="144">
        <f>S143*H143</f>
        <v>0</v>
      </c>
      <c r="U143" s="145" t="s">
        <v>1</v>
      </c>
      <c r="AR143" s="146" t="s">
        <v>90</v>
      </c>
      <c r="AT143" s="146" t="s">
        <v>170</v>
      </c>
      <c r="AU143" s="146" t="s">
        <v>81</v>
      </c>
      <c r="AY143" s="16" t="s">
        <v>167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6" t="s">
        <v>81</v>
      </c>
      <c r="BK143" s="147">
        <f>ROUND(I143*H143,2)</f>
        <v>0</v>
      </c>
      <c r="BL143" s="16" t="s">
        <v>90</v>
      </c>
      <c r="BM143" s="146" t="s">
        <v>648</v>
      </c>
    </row>
    <row r="144" spans="2:65" s="13" customFormat="1">
      <c r="B144" s="155"/>
      <c r="D144" s="149" t="s">
        <v>176</v>
      </c>
      <c r="E144" s="156" t="s">
        <v>1</v>
      </c>
      <c r="F144" s="157" t="s">
        <v>649</v>
      </c>
      <c r="H144" s="158">
        <v>91.4</v>
      </c>
      <c r="L144" s="155"/>
      <c r="M144" s="159"/>
      <c r="N144" s="160"/>
      <c r="O144" s="160"/>
      <c r="P144" s="160"/>
      <c r="Q144" s="160"/>
      <c r="R144" s="160"/>
      <c r="S144" s="160"/>
      <c r="T144" s="160"/>
      <c r="U144" s="161"/>
      <c r="AT144" s="156" t="s">
        <v>176</v>
      </c>
      <c r="AU144" s="156" t="s">
        <v>81</v>
      </c>
      <c r="AV144" s="13" t="s">
        <v>81</v>
      </c>
      <c r="AW144" s="13" t="s">
        <v>26</v>
      </c>
      <c r="AX144" s="13" t="s">
        <v>69</v>
      </c>
      <c r="AY144" s="156" t="s">
        <v>167</v>
      </c>
    </row>
    <row r="145" spans="2:65" s="13" customFormat="1">
      <c r="B145" s="155"/>
      <c r="D145" s="149" t="s">
        <v>176</v>
      </c>
      <c r="E145" s="156" t="s">
        <v>1</v>
      </c>
      <c r="F145" s="157" t="s">
        <v>650</v>
      </c>
      <c r="H145" s="158">
        <v>604.79999999999995</v>
      </c>
      <c r="L145" s="155"/>
      <c r="M145" s="159"/>
      <c r="N145" s="160"/>
      <c r="O145" s="160"/>
      <c r="P145" s="160"/>
      <c r="Q145" s="160"/>
      <c r="R145" s="160"/>
      <c r="S145" s="160"/>
      <c r="T145" s="160"/>
      <c r="U145" s="161"/>
      <c r="AT145" s="156" t="s">
        <v>176</v>
      </c>
      <c r="AU145" s="156" t="s">
        <v>81</v>
      </c>
      <c r="AV145" s="13" t="s">
        <v>81</v>
      </c>
      <c r="AW145" s="13" t="s">
        <v>26</v>
      </c>
      <c r="AX145" s="13" t="s">
        <v>69</v>
      </c>
      <c r="AY145" s="156" t="s">
        <v>167</v>
      </c>
    </row>
    <row r="146" spans="2:65" s="13" customFormat="1">
      <c r="B146" s="155"/>
      <c r="D146" s="149" t="s">
        <v>176</v>
      </c>
      <c r="E146" s="156" t="s">
        <v>1</v>
      </c>
      <c r="F146" s="157" t="s">
        <v>651</v>
      </c>
      <c r="H146" s="158">
        <v>20.78</v>
      </c>
      <c r="L146" s="155"/>
      <c r="M146" s="159"/>
      <c r="N146" s="160"/>
      <c r="O146" s="160"/>
      <c r="P146" s="160"/>
      <c r="Q146" s="160"/>
      <c r="R146" s="160"/>
      <c r="S146" s="160"/>
      <c r="T146" s="160"/>
      <c r="U146" s="161"/>
      <c r="AT146" s="156" t="s">
        <v>176</v>
      </c>
      <c r="AU146" s="156" t="s">
        <v>81</v>
      </c>
      <c r="AV146" s="13" t="s">
        <v>81</v>
      </c>
      <c r="AW146" s="13" t="s">
        <v>26</v>
      </c>
      <c r="AX146" s="13" t="s">
        <v>69</v>
      </c>
      <c r="AY146" s="156" t="s">
        <v>167</v>
      </c>
    </row>
    <row r="147" spans="2:65" s="14" customFormat="1">
      <c r="B147" s="162"/>
      <c r="D147" s="149" t="s">
        <v>176</v>
      </c>
      <c r="E147" s="163" t="s">
        <v>1</v>
      </c>
      <c r="F147" s="164" t="s">
        <v>182</v>
      </c>
      <c r="H147" s="165">
        <v>716.98</v>
      </c>
      <c r="L147" s="162"/>
      <c r="M147" s="166"/>
      <c r="N147" s="167"/>
      <c r="O147" s="167"/>
      <c r="P147" s="167"/>
      <c r="Q147" s="167"/>
      <c r="R147" s="167"/>
      <c r="S147" s="167"/>
      <c r="T147" s="167"/>
      <c r="U147" s="168"/>
      <c r="AT147" s="163" t="s">
        <v>176</v>
      </c>
      <c r="AU147" s="163" t="s">
        <v>81</v>
      </c>
      <c r="AV147" s="14" t="s">
        <v>90</v>
      </c>
      <c r="AW147" s="14" t="s">
        <v>26</v>
      </c>
      <c r="AX147" s="14" t="s">
        <v>76</v>
      </c>
      <c r="AY147" s="163" t="s">
        <v>167</v>
      </c>
    </row>
    <row r="148" spans="2:65" s="1" customFormat="1" ht="24" customHeight="1">
      <c r="B148" s="135"/>
      <c r="C148" s="136" t="s">
        <v>85</v>
      </c>
      <c r="D148" s="136" t="s">
        <v>170</v>
      </c>
      <c r="E148" s="137" t="s">
        <v>652</v>
      </c>
      <c r="F148" s="138" t="s">
        <v>653</v>
      </c>
      <c r="G148" s="139" t="s">
        <v>173</v>
      </c>
      <c r="H148" s="140">
        <v>500.48599999999999</v>
      </c>
      <c r="I148" s="141"/>
      <c r="J148" s="141"/>
      <c r="K148" s="138" t="s">
        <v>174</v>
      </c>
      <c r="L148" s="28"/>
      <c r="M148" s="142" t="s">
        <v>1</v>
      </c>
      <c r="N148" s="143" t="s">
        <v>35</v>
      </c>
      <c r="O148" s="144">
        <v>0.31825999999999999</v>
      </c>
      <c r="P148" s="144">
        <f>O148*H148</f>
        <v>159.28467436</v>
      </c>
      <c r="Q148" s="144">
        <v>4.7200000000000002E-3</v>
      </c>
      <c r="R148" s="144">
        <f>Q148*H148</f>
        <v>2.3622939199999999</v>
      </c>
      <c r="S148" s="144">
        <v>0</v>
      </c>
      <c r="T148" s="144">
        <f>S148*H148</f>
        <v>0</v>
      </c>
      <c r="U148" s="145" t="s">
        <v>1</v>
      </c>
      <c r="AR148" s="146" t="s">
        <v>90</v>
      </c>
      <c r="AT148" s="146" t="s">
        <v>170</v>
      </c>
      <c r="AU148" s="146" t="s">
        <v>81</v>
      </c>
      <c r="AY148" s="16" t="s">
        <v>167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6" t="s">
        <v>81</v>
      </c>
      <c r="BK148" s="147">
        <f>ROUND(I148*H148,2)</f>
        <v>0</v>
      </c>
      <c r="BL148" s="16" t="s">
        <v>90</v>
      </c>
      <c r="BM148" s="146" t="s">
        <v>654</v>
      </c>
    </row>
    <row r="149" spans="2:65" s="12" customFormat="1">
      <c r="B149" s="148"/>
      <c r="D149" s="149" t="s">
        <v>176</v>
      </c>
      <c r="E149" s="150" t="s">
        <v>1</v>
      </c>
      <c r="F149" s="151" t="s">
        <v>655</v>
      </c>
      <c r="H149" s="150" t="s">
        <v>1</v>
      </c>
      <c r="L149" s="148"/>
      <c r="M149" s="152"/>
      <c r="N149" s="153"/>
      <c r="O149" s="153"/>
      <c r="P149" s="153"/>
      <c r="Q149" s="153"/>
      <c r="R149" s="153"/>
      <c r="S149" s="153"/>
      <c r="T149" s="153"/>
      <c r="U149" s="154"/>
      <c r="AT149" s="150" t="s">
        <v>176</v>
      </c>
      <c r="AU149" s="150" t="s">
        <v>81</v>
      </c>
      <c r="AV149" s="12" t="s">
        <v>76</v>
      </c>
      <c r="AW149" s="12" t="s">
        <v>26</v>
      </c>
      <c r="AX149" s="12" t="s">
        <v>69</v>
      </c>
      <c r="AY149" s="150" t="s">
        <v>167</v>
      </c>
    </row>
    <row r="150" spans="2:65" s="13" customFormat="1" ht="22.5">
      <c r="B150" s="155"/>
      <c r="D150" s="149" t="s">
        <v>176</v>
      </c>
      <c r="E150" s="156" t="s">
        <v>1</v>
      </c>
      <c r="F150" s="157" t="s">
        <v>656</v>
      </c>
      <c r="H150" s="158">
        <v>56.843000000000004</v>
      </c>
      <c r="L150" s="155"/>
      <c r="M150" s="159"/>
      <c r="N150" s="160"/>
      <c r="O150" s="160"/>
      <c r="P150" s="160"/>
      <c r="Q150" s="160"/>
      <c r="R150" s="160"/>
      <c r="S150" s="160"/>
      <c r="T150" s="160"/>
      <c r="U150" s="161"/>
      <c r="AT150" s="156" t="s">
        <v>176</v>
      </c>
      <c r="AU150" s="156" t="s">
        <v>81</v>
      </c>
      <c r="AV150" s="13" t="s">
        <v>81</v>
      </c>
      <c r="AW150" s="13" t="s">
        <v>26</v>
      </c>
      <c r="AX150" s="13" t="s">
        <v>69</v>
      </c>
      <c r="AY150" s="156" t="s">
        <v>167</v>
      </c>
    </row>
    <row r="151" spans="2:65" s="13" customFormat="1">
      <c r="B151" s="155"/>
      <c r="D151" s="149" t="s">
        <v>176</v>
      </c>
      <c r="E151" s="156" t="s">
        <v>1</v>
      </c>
      <c r="F151" s="157" t="s">
        <v>657</v>
      </c>
      <c r="H151" s="158">
        <v>149.09100000000001</v>
      </c>
      <c r="L151" s="155"/>
      <c r="M151" s="159"/>
      <c r="N151" s="160"/>
      <c r="O151" s="160"/>
      <c r="P151" s="160"/>
      <c r="Q151" s="160"/>
      <c r="R151" s="160"/>
      <c r="S151" s="160"/>
      <c r="T151" s="160"/>
      <c r="U151" s="161"/>
      <c r="AT151" s="156" t="s">
        <v>176</v>
      </c>
      <c r="AU151" s="156" t="s">
        <v>81</v>
      </c>
      <c r="AV151" s="13" t="s">
        <v>81</v>
      </c>
      <c r="AW151" s="13" t="s">
        <v>26</v>
      </c>
      <c r="AX151" s="13" t="s">
        <v>69</v>
      </c>
      <c r="AY151" s="156" t="s">
        <v>167</v>
      </c>
    </row>
    <row r="152" spans="2:65" s="13" customFormat="1">
      <c r="B152" s="155"/>
      <c r="D152" s="149" t="s">
        <v>176</v>
      </c>
      <c r="E152" s="156" t="s">
        <v>1</v>
      </c>
      <c r="F152" s="157" t="s">
        <v>658</v>
      </c>
      <c r="H152" s="158">
        <v>261.92099999999999</v>
      </c>
      <c r="L152" s="155"/>
      <c r="M152" s="159"/>
      <c r="N152" s="160"/>
      <c r="O152" s="160"/>
      <c r="P152" s="160"/>
      <c r="Q152" s="160"/>
      <c r="R152" s="160"/>
      <c r="S152" s="160"/>
      <c r="T152" s="160"/>
      <c r="U152" s="161"/>
      <c r="AT152" s="156" t="s">
        <v>176</v>
      </c>
      <c r="AU152" s="156" t="s">
        <v>81</v>
      </c>
      <c r="AV152" s="13" t="s">
        <v>81</v>
      </c>
      <c r="AW152" s="13" t="s">
        <v>26</v>
      </c>
      <c r="AX152" s="13" t="s">
        <v>69</v>
      </c>
      <c r="AY152" s="156" t="s">
        <v>167</v>
      </c>
    </row>
    <row r="153" spans="2:65" s="13" customFormat="1">
      <c r="B153" s="155"/>
      <c r="D153" s="149" t="s">
        <v>176</v>
      </c>
      <c r="E153" s="156" t="s">
        <v>1</v>
      </c>
      <c r="F153" s="157" t="s">
        <v>659</v>
      </c>
      <c r="H153" s="158">
        <v>-114.48</v>
      </c>
      <c r="L153" s="155"/>
      <c r="M153" s="159"/>
      <c r="N153" s="160"/>
      <c r="O153" s="160"/>
      <c r="P153" s="160"/>
      <c r="Q153" s="160"/>
      <c r="R153" s="160"/>
      <c r="S153" s="160"/>
      <c r="T153" s="160"/>
      <c r="U153" s="161"/>
      <c r="AT153" s="156" t="s">
        <v>176</v>
      </c>
      <c r="AU153" s="156" t="s">
        <v>81</v>
      </c>
      <c r="AV153" s="13" t="s">
        <v>81</v>
      </c>
      <c r="AW153" s="13" t="s">
        <v>26</v>
      </c>
      <c r="AX153" s="13" t="s">
        <v>69</v>
      </c>
      <c r="AY153" s="156" t="s">
        <v>167</v>
      </c>
    </row>
    <row r="154" spans="2:65" s="13" customFormat="1">
      <c r="B154" s="155"/>
      <c r="D154" s="149" t="s">
        <v>176</v>
      </c>
      <c r="E154" s="156" t="s">
        <v>1</v>
      </c>
      <c r="F154" s="157" t="s">
        <v>660</v>
      </c>
      <c r="H154" s="158">
        <v>261.59100000000001</v>
      </c>
      <c r="L154" s="155"/>
      <c r="M154" s="159"/>
      <c r="N154" s="160"/>
      <c r="O154" s="160"/>
      <c r="P154" s="160"/>
      <c r="Q154" s="160"/>
      <c r="R154" s="160"/>
      <c r="S154" s="160"/>
      <c r="T154" s="160"/>
      <c r="U154" s="161"/>
      <c r="AT154" s="156" t="s">
        <v>176</v>
      </c>
      <c r="AU154" s="156" t="s">
        <v>81</v>
      </c>
      <c r="AV154" s="13" t="s">
        <v>81</v>
      </c>
      <c r="AW154" s="13" t="s">
        <v>26</v>
      </c>
      <c r="AX154" s="13" t="s">
        <v>69</v>
      </c>
      <c r="AY154" s="156" t="s">
        <v>167</v>
      </c>
    </row>
    <row r="155" spans="2:65" s="13" customFormat="1">
      <c r="B155" s="155"/>
      <c r="D155" s="149" t="s">
        <v>176</v>
      </c>
      <c r="E155" s="156" t="s">
        <v>1</v>
      </c>
      <c r="F155" s="157" t="s">
        <v>659</v>
      </c>
      <c r="H155" s="158">
        <v>-114.48</v>
      </c>
      <c r="L155" s="155"/>
      <c r="M155" s="159"/>
      <c r="N155" s="160"/>
      <c r="O155" s="160"/>
      <c r="P155" s="160"/>
      <c r="Q155" s="160"/>
      <c r="R155" s="160"/>
      <c r="S155" s="160"/>
      <c r="T155" s="160"/>
      <c r="U155" s="161"/>
      <c r="AT155" s="156" t="s">
        <v>176</v>
      </c>
      <c r="AU155" s="156" t="s">
        <v>81</v>
      </c>
      <c r="AV155" s="13" t="s">
        <v>81</v>
      </c>
      <c r="AW155" s="13" t="s">
        <v>26</v>
      </c>
      <c r="AX155" s="13" t="s">
        <v>69</v>
      </c>
      <c r="AY155" s="156" t="s">
        <v>167</v>
      </c>
    </row>
    <row r="156" spans="2:65" s="14" customFormat="1">
      <c r="B156" s="162"/>
      <c r="D156" s="149" t="s">
        <v>176</v>
      </c>
      <c r="E156" s="163" t="s">
        <v>1</v>
      </c>
      <c r="F156" s="164" t="s">
        <v>182</v>
      </c>
      <c r="H156" s="165">
        <v>500.48599999999999</v>
      </c>
      <c r="L156" s="162"/>
      <c r="M156" s="166"/>
      <c r="N156" s="167"/>
      <c r="O156" s="167"/>
      <c r="P156" s="167"/>
      <c r="Q156" s="167"/>
      <c r="R156" s="167"/>
      <c r="S156" s="167"/>
      <c r="T156" s="167"/>
      <c r="U156" s="168"/>
      <c r="AT156" s="163" t="s">
        <v>176</v>
      </c>
      <c r="AU156" s="163" t="s">
        <v>81</v>
      </c>
      <c r="AV156" s="14" t="s">
        <v>90</v>
      </c>
      <c r="AW156" s="14" t="s">
        <v>26</v>
      </c>
      <c r="AX156" s="14" t="s">
        <v>76</v>
      </c>
      <c r="AY156" s="163" t="s">
        <v>167</v>
      </c>
    </row>
    <row r="157" spans="2:65" s="1" customFormat="1" ht="36" customHeight="1">
      <c r="B157" s="135"/>
      <c r="C157" s="136" t="s">
        <v>90</v>
      </c>
      <c r="D157" s="136" t="s">
        <v>170</v>
      </c>
      <c r="E157" s="137" t="s">
        <v>661</v>
      </c>
      <c r="F157" s="138" t="s">
        <v>2326</v>
      </c>
      <c r="G157" s="139" t="s">
        <v>173</v>
      </c>
      <c r="H157" s="140">
        <v>183.95</v>
      </c>
      <c r="I157" s="141"/>
      <c r="J157" s="141"/>
      <c r="K157" s="138" t="s">
        <v>174</v>
      </c>
      <c r="L157" s="28"/>
      <c r="M157" s="142" t="s">
        <v>1</v>
      </c>
      <c r="N157" s="143" t="s">
        <v>35</v>
      </c>
      <c r="O157" s="144">
        <v>0.71599999999999997</v>
      </c>
      <c r="P157" s="144">
        <f>O157*H157</f>
        <v>131.70819999999998</v>
      </c>
      <c r="Q157" s="144">
        <v>1.308E-2</v>
      </c>
      <c r="R157" s="144">
        <f>Q157*H157</f>
        <v>2.4060659999999996</v>
      </c>
      <c r="S157" s="144">
        <v>0</v>
      </c>
      <c r="T157" s="144">
        <f>S157*H157</f>
        <v>0</v>
      </c>
      <c r="U157" s="145" t="s">
        <v>1</v>
      </c>
      <c r="AR157" s="146" t="s">
        <v>90</v>
      </c>
      <c r="AT157" s="146" t="s">
        <v>170</v>
      </c>
      <c r="AU157" s="146" t="s">
        <v>81</v>
      </c>
      <c r="AY157" s="16" t="s">
        <v>167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6" t="s">
        <v>81</v>
      </c>
      <c r="BK157" s="147">
        <f>ROUND(I157*H157,2)</f>
        <v>0</v>
      </c>
      <c r="BL157" s="16" t="s">
        <v>90</v>
      </c>
      <c r="BM157" s="146" t="s">
        <v>662</v>
      </c>
    </row>
    <row r="158" spans="2:65" s="13" customFormat="1">
      <c r="B158" s="155"/>
      <c r="D158" s="149" t="s">
        <v>176</v>
      </c>
      <c r="E158" s="156" t="s">
        <v>1</v>
      </c>
      <c r="F158" s="157" t="s">
        <v>663</v>
      </c>
      <c r="H158" s="158">
        <v>32.75</v>
      </c>
      <c r="L158" s="155"/>
      <c r="M158" s="159"/>
      <c r="N158" s="160"/>
      <c r="O158" s="160"/>
      <c r="P158" s="160"/>
      <c r="Q158" s="160"/>
      <c r="R158" s="160"/>
      <c r="S158" s="160"/>
      <c r="T158" s="160"/>
      <c r="U158" s="161"/>
      <c r="AT158" s="156" t="s">
        <v>176</v>
      </c>
      <c r="AU158" s="156" t="s">
        <v>81</v>
      </c>
      <c r="AV158" s="13" t="s">
        <v>81</v>
      </c>
      <c r="AW158" s="13" t="s">
        <v>26</v>
      </c>
      <c r="AX158" s="13" t="s">
        <v>69</v>
      </c>
      <c r="AY158" s="156" t="s">
        <v>167</v>
      </c>
    </row>
    <row r="159" spans="2:65" s="13" customFormat="1">
      <c r="B159" s="155"/>
      <c r="D159" s="149" t="s">
        <v>176</v>
      </c>
      <c r="E159" s="156" t="s">
        <v>1</v>
      </c>
      <c r="F159" s="157" t="s">
        <v>664</v>
      </c>
      <c r="H159" s="158">
        <v>151.19999999999999</v>
      </c>
      <c r="L159" s="155"/>
      <c r="M159" s="159"/>
      <c r="N159" s="160"/>
      <c r="O159" s="160"/>
      <c r="P159" s="160"/>
      <c r="Q159" s="160"/>
      <c r="R159" s="160"/>
      <c r="S159" s="160"/>
      <c r="T159" s="160"/>
      <c r="U159" s="161"/>
      <c r="AT159" s="156" t="s">
        <v>176</v>
      </c>
      <c r="AU159" s="156" t="s">
        <v>81</v>
      </c>
      <c r="AV159" s="13" t="s">
        <v>81</v>
      </c>
      <c r="AW159" s="13" t="s">
        <v>26</v>
      </c>
      <c r="AX159" s="13" t="s">
        <v>69</v>
      </c>
      <c r="AY159" s="156" t="s">
        <v>167</v>
      </c>
    </row>
    <row r="160" spans="2:65" s="14" customFormat="1">
      <c r="B160" s="162"/>
      <c r="D160" s="149" t="s">
        <v>176</v>
      </c>
      <c r="E160" s="163" t="s">
        <v>1</v>
      </c>
      <c r="F160" s="164" t="s">
        <v>182</v>
      </c>
      <c r="H160" s="165">
        <v>183.95</v>
      </c>
      <c r="L160" s="162"/>
      <c r="M160" s="166"/>
      <c r="N160" s="167"/>
      <c r="O160" s="167"/>
      <c r="P160" s="167"/>
      <c r="Q160" s="167"/>
      <c r="R160" s="167"/>
      <c r="S160" s="167"/>
      <c r="T160" s="167"/>
      <c r="U160" s="168"/>
      <c r="AT160" s="163" t="s">
        <v>176</v>
      </c>
      <c r="AU160" s="163" t="s">
        <v>81</v>
      </c>
      <c r="AV160" s="14" t="s">
        <v>90</v>
      </c>
      <c r="AW160" s="14" t="s">
        <v>26</v>
      </c>
      <c r="AX160" s="14" t="s">
        <v>76</v>
      </c>
      <c r="AY160" s="163" t="s">
        <v>167</v>
      </c>
    </row>
    <row r="161" spans="2:65" s="11" customFormat="1" ht="22.9" customHeight="1">
      <c r="B161" s="123"/>
      <c r="D161" s="124" t="s">
        <v>68</v>
      </c>
      <c r="E161" s="133" t="s">
        <v>240</v>
      </c>
      <c r="F161" s="133" t="s">
        <v>298</v>
      </c>
      <c r="J161" s="134"/>
      <c r="L161" s="123"/>
      <c r="M161" s="127"/>
      <c r="N161" s="128"/>
      <c r="O161" s="128"/>
      <c r="P161" s="129">
        <f>SUM(P162:P208)</f>
        <v>775.11680668000008</v>
      </c>
      <c r="Q161" s="128"/>
      <c r="R161" s="129">
        <f>SUM(R162:R208)</f>
        <v>0.22068080000000001</v>
      </c>
      <c r="S161" s="128"/>
      <c r="T161" s="129">
        <f>SUM(T162:T208)</f>
        <v>10.710224</v>
      </c>
      <c r="U161" s="130"/>
      <c r="AR161" s="124" t="s">
        <v>76</v>
      </c>
      <c r="AT161" s="131" t="s">
        <v>68</v>
      </c>
      <c r="AU161" s="131" t="s">
        <v>76</v>
      </c>
      <c r="AY161" s="124" t="s">
        <v>167</v>
      </c>
      <c r="BK161" s="132">
        <f>SUM(BK162:BK208)</f>
        <v>0</v>
      </c>
    </row>
    <row r="162" spans="2:65" s="1" customFormat="1" ht="16.5" customHeight="1">
      <c r="B162" s="135"/>
      <c r="C162" s="136" t="s">
        <v>112</v>
      </c>
      <c r="D162" s="136" t="s">
        <v>170</v>
      </c>
      <c r="E162" s="137" t="s">
        <v>323</v>
      </c>
      <c r="F162" s="138" t="s">
        <v>324</v>
      </c>
      <c r="G162" s="139" t="s">
        <v>173</v>
      </c>
      <c r="H162" s="140">
        <v>398.52800000000002</v>
      </c>
      <c r="I162" s="141"/>
      <c r="J162" s="141"/>
      <c r="K162" s="138" t="s">
        <v>174</v>
      </c>
      <c r="L162" s="28"/>
      <c r="M162" s="142" t="s">
        <v>1</v>
      </c>
      <c r="N162" s="143" t="s">
        <v>35</v>
      </c>
      <c r="O162" s="144">
        <v>0.32401000000000002</v>
      </c>
      <c r="P162" s="144">
        <f>O162*H162</f>
        <v>129.12705728</v>
      </c>
      <c r="Q162" s="144">
        <v>5.0000000000000002E-5</v>
      </c>
      <c r="R162" s="144">
        <f>Q162*H162</f>
        <v>1.99264E-2</v>
      </c>
      <c r="S162" s="144">
        <v>0</v>
      </c>
      <c r="T162" s="144">
        <f>S162*H162</f>
        <v>0</v>
      </c>
      <c r="U162" s="145" t="s">
        <v>1</v>
      </c>
      <c r="AR162" s="146" t="s">
        <v>90</v>
      </c>
      <c r="AT162" s="146" t="s">
        <v>170</v>
      </c>
      <c r="AU162" s="146" t="s">
        <v>81</v>
      </c>
      <c r="AY162" s="16" t="s">
        <v>167</v>
      </c>
      <c r="BE162" s="147">
        <f>IF(N162="základná",J162,0)</f>
        <v>0</v>
      </c>
      <c r="BF162" s="147">
        <f>IF(N162="znížená",J162,0)</f>
        <v>0</v>
      </c>
      <c r="BG162" s="147">
        <f>IF(N162="zákl. prenesená",J162,0)</f>
        <v>0</v>
      </c>
      <c r="BH162" s="147">
        <f>IF(N162="zníž. prenesená",J162,0)</f>
        <v>0</v>
      </c>
      <c r="BI162" s="147">
        <f>IF(N162="nulová",J162,0)</f>
        <v>0</v>
      </c>
      <c r="BJ162" s="16" t="s">
        <v>81</v>
      </c>
      <c r="BK162" s="147">
        <f>ROUND(I162*H162,2)</f>
        <v>0</v>
      </c>
      <c r="BL162" s="16" t="s">
        <v>90</v>
      </c>
      <c r="BM162" s="146" t="s">
        <v>665</v>
      </c>
    </row>
    <row r="163" spans="2:65" s="13" customFormat="1">
      <c r="B163" s="155"/>
      <c r="D163" s="149" t="s">
        <v>176</v>
      </c>
      <c r="E163" s="156" t="s">
        <v>1</v>
      </c>
      <c r="F163" s="157" t="s">
        <v>666</v>
      </c>
      <c r="H163" s="158">
        <v>33.488</v>
      </c>
      <c r="L163" s="155"/>
      <c r="M163" s="159"/>
      <c r="N163" s="160"/>
      <c r="O163" s="160"/>
      <c r="P163" s="160"/>
      <c r="Q163" s="160"/>
      <c r="R163" s="160"/>
      <c r="S163" s="160"/>
      <c r="T163" s="160"/>
      <c r="U163" s="161"/>
      <c r="AT163" s="156" t="s">
        <v>176</v>
      </c>
      <c r="AU163" s="156" t="s">
        <v>81</v>
      </c>
      <c r="AV163" s="13" t="s">
        <v>81</v>
      </c>
      <c r="AW163" s="13" t="s">
        <v>26</v>
      </c>
      <c r="AX163" s="13" t="s">
        <v>69</v>
      </c>
      <c r="AY163" s="156" t="s">
        <v>167</v>
      </c>
    </row>
    <row r="164" spans="2:65" s="13" customFormat="1">
      <c r="B164" s="155"/>
      <c r="D164" s="149" t="s">
        <v>176</v>
      </c>
      <c r="E164" s="156" t="s">
        <v>1</v>
      </c>
      <c r="F164" s="157" t="s">
        <v>667</v>
      </c>
      <c r="H164" s="158">
        <v>365.04</v>
      </c>
      <c r="L164" s="155"/>
      <c r="M164" s="159"/>
      <c r="N164" s="160"/>
      <c r="O164" s="160"/>
      <c r="P164" s="160"/>
      <c r="Q164" s="160"/>
      <c r="R164" s="160"/>
      <c r="S164" s="160"/>
      <c r="T164" s="160"/>
      <c r="U164" s="161"/>
      <c r="AT164" s="156" t="s">
        <v>176</v>
      </c>
      <c r="AU164" s="156" t="s">
        <v>81</v>
      </c>
      <c r="AV164" s="13" t="s">
        <v>81</v>
      </c>
      <c r="AW164" s="13" t="s">
        <v>26</v>
      </c>
      <c r="AX164" s="13" t="s">
        <v>69</v>
      </c>
      <c r="AY164" s="156" t="s">
        <v>167</v>
      </c>
    </row>
    <row r="165" spans="2:65" s="14" customFormat="1">
      <c r="B165" s="162"/>
      <c r="D165" s="149" t="s">
        <v>176</v>
      </c>
      <c r="E165" s="163" t="s">
        <v>1</v>
      </c>
      <c r="F165" s="164" t="s">
        <v>182</v>
      </c>
      <c r="H165" s="165">
        <v>398.52800000000002</v>
      </c>
      <c r="L165" s="162"/>
      <c r="M165" s="166"/>
      <c r="N165" s="167"/>
      <c r="O165" s="167"/>
      <c r="P165" s="167"/>
      <c r="Q165" s="167"/>
      <c r="R165" s="167"/>
      <c r="S165" s="167"/>
      <c r="T165" s="167"/>
      <c r="U165" s="168"/>
      <c r="AT165" s="163" t="s">
        <v>176</v>
      </c>
      <c r="AU165" s="163" t="s">
        <v>81</v>
      </c>
      <c r="AV165" s="14" t="s">
        <v>90</v>
      </c>
      <c r="AW165" s="14" t="s">
        <v>26</v>
      </c>
      <c r="AX165" s="14" t="s">
        <v>76</v>
      </c>
      <c r="AY165" s="163" t="s">
        <v>167</v>
      </c>
    </row>
    <row r="166" spans="2:65" s="1" customFormat="1" ht="16.5" customHeight="1">
      <c r="B166" s="135"/>
      <c r="C166" s="136" t="s">
        <v>168</v>
      </c>
      <c r="D166" s="136" t="s">
        <v>170</v>
      </c>
      <c r="E166" s="137" t="s">
        <v>668</v>
      </c>
      <c r="F166" s="138" t="s">
        <v>669</v>
      </c>
      <c r="G166" s="139" t="s">
        <v>330</v>
      </c>
      <c r="H166" s="140">
        <v>716.98</v>
      </c>
      <c r="I166" s="141"/>
      <c r="J166" s="141"/>
      <c r="K166" s="138" t="s">
        <v>174</v>
      </c>
      <c r="L166" s="28"/>
      <c r="M166" s="142" t="s">
        <v>1</v>
      </c>
      <c r="N166" s="143" t="s">
        <v>35</v>
      </c>
      <c r="O166" s="144">
        <v>9.4100000000000003E-2</v>
      </c>
      <c r="P166" s="144">
        <f>O166*H166</f>
        <v>67.467818000000008</v>
      </c>
      <c r="Q166" s="144">
        <v>2.1000000000000001E-4</v>
      </c>
      <c r="R166" s="144">
        <f>Q166*H166</f>
        <v>0.1505658</v>
      </c>
      <c r="S166" s="144">
        <v>0</v>
      </c>
      <c r="T166" s="144">
        <f>S166*H166</f>
        <v>0</v>
      </c>
      <c r="U166" s="145" t="s">
        <v>1</v>
      </c>
      <c r="AR166" s="146" t="s">
        <v>90</v>
      </c>
      <c r="AT166" s="146" t="s">
        <v>170</v>
      </c>
      <c r="AU166" s="146" t="s">
        <v>81</v>
      </c>
      <c r="AY166" s="16" t="s">
        <v>167</v>
      </c>
      <c r="BE166" s="147">
        <f>IF(N166="základná",J166,0)</f>
        <v>0</v>
      </c>
      <c r="BF166" s="147">
        <f>IF(N166="znížená",J166,0)</f>
        <v>0</v>
      </c>
      <c r="BG166" s="147">
        <f>IF(N166="zákl. prenesená",J166,0)</f>
        <v>0</v>
      </c>
      <c r="BH166" s="147">
        <f>IF(N166="zníž. prenesená",J166,0)</f>
        <v>0</v>
      </c>
      <c r="BI166" s="147">
        <f>IF(N166="nulová",J166,0)</f>
        <v>0</v>
      </c>
      <c r="BJ166" s="16" t="s">
        <v>81</v>
      </c>
      <c r="BK166" s="147">
        <f>ROUND(I166*H166,2)</f>
        <v>0</v>
      </c>
      <c r="BL166" s="16" t="s">
        <v>90</v>
      </c>
      <c r="BM166" s="146" t="s">
        <v>670</v>
      </c>
    </row>
    <row r="167" spans="2:65" s="13" customFormat="1">
      <c r="B167" s="155"/>
      <c r="D167" s="149" t="s">
        <v>176</v>
      </c>
      <c r="E167" s="156" t="s">
        <v>1</v>
      </c>
      <c r="F167" s="157" t="s">
        <v>649</v>
      </c>
      <c r="H167" s="158">
        <v>91.4</v>
      </c>
      <c r="L167" s="155"/>
      <c r="M167" s="159"/>
      <c r="N167" s="160"/>
      <c r="O167" s="160"/>
      <c r="P167" s="160"/>
      <c r="Q167" s="160"/>
      <c r="R167" s="160"/>
      <c r="S167" s="160"/>
      <c r="T167" s="160"/>
      <c r="U167" s="161"/>
      <c r="AT167" s="156" t="s">
        <v>176</v>
      </c>
      <c r="AU167" s="156" t="s">
        <v>81</v>
      </c>
      <c r="AV167" s="13" t="s">
        <v>81</v>
      </c>
      <c r="AW167" s="13" t="s">
        <v>26</v>
      </c>
      <c r="AX167" s="13" t="s">
        <v>69</v>
      </c>
      <c r="AY167" s="156" t="s">
        <v>167</v>
      </c>
    </row>
    <row r="168" spans="2:65" s="13" customFormat="1">
      <c r="B168" s="155"/>
      <c r="D168" s="149" t="s">
        <v>176</v>
      </c>
      <c r="E168" s="156" t="s">
        <v>1</v>
      </c>
      <c r="F168" s="157" t="s">
        <v>650</v>
      </c>
      <c r="H168" s="158">
        <v>604.79999999999995</v>
      </c>
      <c r="L168" s="155"/>
      <c r="M168" s="159"/>
      <c r="N168" s="160"/>
      <c r="O168" s="160"/>
      <c r="P168" s="160"/>
      <c r="Q168" s="160"/>
      <c r="R168" s="160"/>
      <c r="S168" s="160"/>
      <c r="T168" s="160"/>
      <c r="U168" s="161"/>
      <c r="AT168" s="156" t="s">
        <v>176</v>
      </c>
      <c r="AU168" s="156" t="s">
        <v>81</v>
      </c>
      <c r="AV168" s="13" t="s">
        <v>81</v>
      </c>
      <c r="AW168" s="13" t="s">
        <v>26</v>
      </c>
      <c r="AX168" s="13" t="s">
        <v>69</v>
      </c>
      <c r="AY168" s="156" t="s">
        <v>167</v>
      </c>
    </row>
    <row r="169" spans="2:65" s="13" customFormat="1">
      <c r="B169" s="155"/>
      <c r="D169" s="149" t="s">
        <v>176</v>
      </c>
      <c r="E169" s="156" t="s">
        <v>1</v>
      </c>
      <c r="F169" s="157" t="s">
        <v>651</v>
      </c>
      <c r="H169" s="158">
        <v>20.78</v>
      </c>
      <c r="L169" s="155"/>
      <c r="M169" s="159"/>
      <c r="N169" s="160"/>
      <c r="O169" s="160"/>
      <c r="P169" s="160"/>
      <c r="Q169" s="160"/>
      <c r="R169" s="160"/>
      <c r="S169" s="160"/>
      <c r="T169" s="160"/>
      <c r="U169" s="161"/>
      <c r="AT169" s="156" t="s">
        <v>176</v>
      </c>
      <c r="AU169" s="156" t="s">
        <v>81</v>
      </c>
      <c r="AV169" s="13" t="s">
        <v>81</v>
      </c>
      <c r="AW169" s="13" t="s">
        <v>26</v>
      </c>
      <c r="AX169" s="13" t="s">
        <v>69</v>
      </c>
      <c r="AY169" s="156" t="s">
        <v>167</v>
      </c>
    </row>
    <row r="170" spans="2:65" s="14" customFormat="1">
      <c r="B170" s="162"/>
      <c r="D170" s="149" t="s">
        <v>176</v>
      </c>
      <c r="E170" s="163" t="s">
        <v>1</v>
      </c>
      <c r="F170" s="164" t="s">
        <v>182</v>
      </c>
      <c r="H170" s="165">
        <v>716.98</v>
      </c>
      <c r="L170" s="162"/>
      <c r="M170" s="166"/>
      <c r="N170" s="167"/>
      <c r="O170" s="167"/>
      <c r="P170" s="167"/>
      <c r="Q170" s="167"/>
      <c r="R170" s="167"/>
      <c r="S170" s="167"/>
      <c r="T170" s="167"/>
      <c r="U170" s="168"/>
      <c r="AT170" s="163" t="s">
        <v>176</v>
      </c>
      <c r="AU170" s="163" t="s">
        <v>81</v>
      </c>
      <c r="AV170" s="14" t="s">
        <v>90</v>
      </c>
      <c r="AW170" s="14" t="s">
        <v>26</v>
      </c>
      <c r="AX170" s="14" t="s">
        <v>76</v>
      </c>
      <c r="AY170" s="163" t="s">
        <v>167</v>
      </c>
    </row>
    <row r="171" spans="2:65" s="1" customFormat="1" ht="16.5" customHeight="1">
      <c r="B171" s="135"/>
      <c r="C171" s="136" t="s">
        <v>227</v>
      </c>
      <c r="D171" s="136" t="s">
        <v>170</v>
      </c>
      <c r="E171" s="137" t="s">
        <v>671</v>
      </c>
      <c r="F171" s="138" t="s">
        <v>672</v>
      </c>
      <c r="G171" s="139" t="s">
        <v>330</v>
      </c>
      <c r="H171" s="140">
        <v>716.98</v>
      </c>
      <c r="I171" s="141"/>
      <c r="J171" s="141"/>
      <c r="K171" s="138" t="s">
        <v>174</v>
      </c>
      <c r="L171" s="28"/>
      <c r="M171" s="142" t="s">
        <v>1</v>
      </c>
      <c r="N171" s="143" t="s">
        <v>35</v>
      </c>
      <c r="O171" s="144">
        <v>9.4030000000000002E-2</v>
      </c>
      <c r="P171" s="144">
        <f>O171*H171</f>
        <v>67.41762940000001</v>
      </c>
      <c r="Q171" s="144">
        <v>6.9999999999999994E-5</v>
      </c>
      <c r="R171" s="144">
        <f>Q171*H171</f>
        <v>5.01886E-2</v>
      </c>
      <c r="S171" s="144">
        <v>0</v>
      </c>
      <c r="T171" s="144">
        <f>S171*H171</f>
        <v>0</v>
      </c>
      <c r="U171" s="145" t="s">
        <v>1</v>
      </c>
      <c r="AR171" s="146" t="s">
        <v>90</v>
      </c>
      <c r="AT171" s="146" t="s">
        <v>170</v>
      </c>
      <c r="AU171" s="146" t="s">
        <v>81</v>
      </c>
      <c r="AY171" s="16" t="s">
        <v>167</v>
      </c>
      <c r="BE171" s="147">
        <f>IF(N171="základná",J171,0)</f>
        <v>0</v>
      </c>
      <c r="BF171" s="147">
        <f>IF(N171="znížená",J171,0)</f>
        <v>0</v>
      </c>
      <c r="BG171" s="147">
        <f>IF(N171="zákl. prenesená",J171,0)</f>
        <v>0</v>
      </c>
      <c r="BH171" s="147">
        <f>IF(N171="zníž. prenesená",J171,0)</f>
        <v>0</v>
      </c>
      <c r="BI171" s="147">
        <f>IF(N171="nulová",J171,0)</f>
        <v>0</v>
      </c>
      <c r="BJ171" s="16" t="s">
        <v>81</v>
      </c>
      <c r="BK171" s="147">
        <f>ROUND(I171*H171,2)</f>
        <v>0</v>
      </c>
      <c r="BL171" s="16" t="s">
        <v>90</v>
      </c>
      <c r="BM171" s="146" t="s">
        <v>673</v>
      </c>
    </row>
    <row r="172" spans="2:65" s="13" customFormat="1">
      <c r="B172" s="155"/>
      <c r="D172" s="149" t="s">
        <v>176</v>
      </c>
      <c r="E172" s="156" t="s">
        <v>1</v>
      </c>
      <c r="F172" s="157" t="s">
        <v>649</v>
      </c>
      <c r="H172" s="158">
        <v>91.4</v>
      </c>
      <c r="L172" s="155"/>
      <c r="M172" s="159"/>
      <c r="N172" s="160"/>
      <c r="O172" s="160"/>
      <c r="P172" s="160"/>
      <c r="Q172" s="160"/>
      <c r="R172" s="160"/>
      <c r="S172" s="160"/>
      <c r="T172" s="160"/>
      <c r="U172" s="161"/>
      <c r="AT172" s="156" t="s">
        <v>176</v>
      </c>
      <c r="AU172" s="156" t="s">
        <v>81</v>
      </c>
      <c r="AV172" s="13" t="s">
        <v>81</v>
      </c>
      <c r="AW172" s="13" t="s">
        <v>26</v>
      </c>
      <c r="AX172" s="13" t="s">
        <v>69</v>
      </c>
      <c r="AY172" s="156" t="s">
        <v>167</v>
      </c>
    </row>
    <row r="173" spans="2:65" s="13" customFormat="1">
      <c r="B173" s="155"/>
      <c r="D173" s="149" t="s">
        <v>176</v>
      </c>
      <c r="E173" s="156" t="s">
        <v>1</v>
      </c>
      <c r="F173" s="157" t="s">
        <v>650</v>
      </c>
      <c r="H173" s="158">
        <v>604.79999999999995</v>
      </c>
      <c r="L173" s="155"/>
      <c r="M173" s="159"/>
      <c r="N173" s="160"/>
      <c r="O173" s="160"/>
      <c r="P173" s="160"/>
      <c r="Q173" s="160"/>
      <c r="R173" s="160"/>
      <c r="S173" s="160"/>
      <c r="T173" s="160"/>
      <c r="U173" s="161"/>
      <c r="AT173" s="156" t="s">
        <v>176</v>
      </c>
      <c r="AU173" s="156" t="s">
        <v>81</v>
      </c>
      <c r="AV173" s="13" t="s">
        <v>81</v>
      </c>
      <c r="AW173" s="13" t="s">
        <v>26</v>
      </c>
      <c r="AX173" s="13" t="s">
        <v>69</v>
      </c>
      <c r="AY173" s="156" t="s">
        <v>167</v>
      </c>
    </row>
    <row r="174" spans="2:65" s="13" customFormat="1">
      <c r="B174" s="155"/>
      <c r="D174" s="149" t="s">
        <v>176</v>
      </c>
      <c r="E174" s="156" t="s">
        <v>1</v>
      </c>
      <c r="F174" s="157" t="s">
        <v>651</v>
      </c>
      <c r="H174" s="158">
        <v>20.78</v>
      </c>
      <c r="L174" s="155"/>
      <c r="M174" s="159"/>
      <c r="N174" s="160"/>
      <c r="O174" s="160"/>
      <c r="P174" s="160"/>
      <c r="Q174" s="160"/>
      <c r="R174" s="160"/>
      <c r="S174" s="160"/>
      <c r="T174" s="160"/>
      <c r="U174" s="161"/>
      <c r="AT174" s="156" t="s">
        <v>176</v>
      </c>
      <c r="AU174" s="156" t="s">
        <v>81</v>
      </c>
      <c r="AV174" s="13" t="s">
        <v>81</v>
      </c>
      <c r="AW174" s="13" t="s">
        <v>26</v>
      </c>
      <c r="AX174" s="13" t="s">
        <v>69</v>
      </c>
      <c r="AY174" s="156" t="s">
        <v>167</v>
      </c>
    </row>
    <row r="175" spans="2:65" s="14" customFormat="1">
      <c r="B175" s="162"/>
      <c r="D175" s="149" t="s">
        <v>176</v>
      </c>
      <c r="E175" s="163" t="s">
        <v>1</v>
      </c>
      <c r="F175" s="164" t="s">
        <v>182</v>
      </c>
      <c r="H175" s="165">
        <v>716.98</v>
      </c>
      <c r="L175" s="162"/>
      <c r="M175" s="166"/>
      <c r="N175" s="167"/>
      <c r="O175" s="167"/>
      <c r="P175" s="167"/>
      <c r="Q175" s="167"/>
      <c r="R175" s="167"/>
      <c r="S175" s="167"/>
      <c r="T175" s="167"/>
      <c r="U175" s="168"/>
      <c r="AT175" s="163" t="s">
        <v>176</v>
      </c>
      <c r="AU175" s="163" t="s">
        <v>81</v>
      </c>
      <c r="AV175" s="14" t="s">
        <v>90</v>
      </c>
      <c r="AW175" s="14" t="s">
        <v>26</v>
      </c>
      <c r="AX175" s="14" t="s">
        <v>76</v>
      </c>
      <c r="AY175" s="163" t="s">
        <v>167</v>
      </c>
    </row>
    <row r="176" spans="2:65" s="1" customFormat="1" ht="24" customHeight="1">
      <c r="B176" s="135"/>
      <c r="C176" s="136" t="s">
        <v>235</v>
      </c>
      <c r="D176" s="136" t="s">
        <v>170</v>
      </c>
      <c r="E176" s="137" t="s">
        <v>674</v>
      </c>
      <c r="F176" s="138" t="s">
        <v>675</v>
      </c>
      <c r="G176" s="139" t="s">
        <v>384</v>
      </c>
      <c r="H176" s="140">
        <v>1</v>
      </c>
      <c r="I176" s="141"/>
      <c r="J176" s="141"/>
      <c r="K176" s="138" t="s">
        <v>174</v>
      </c>
      <c r="L176" s="28"/>
      <c r="M176" s="142" t="s">
        <v>1</v>
      </c>
      <c r="N176" s="143" t="s">
        <v>35</v>
      </c>
      <c r="O176" s="144">
        <v>4.9000000000000002E-2</v>
      </c>
      <c r="P176" s="144">
        <f>O176*H176</f>
        <v>4.9000000000000002E-2</v>
      </c>
      <c r="Q176" s="144">
        <v>0</v>
      </c>
      <c r="R176" s="144">
        <f>Q176*H176</f>
        <v>0</v>
      </c>
      <c r="S176" s="144">
        <v>2.4E-2</v>
      </c>
      <c r="T176" s="144">
        <f>S176*H176</f>
        <v>2.4E-2</v>
      </c>
      <c r="U176" s="145" t="s">
        <v>1</v>
      </c>
      <c r="AR176" s="146" t="s">
        <v>90</v>
      </c>
      <c r="AT176" s="146" t="s">
        <v>170</v>
      </c>
      <c r="AU176" s="146" t="s">
        <v>81</v>
      </c>
      <c r="AY176" s="16" t="s">
        <v>167</v>
      </c>
      <c r="BE176" s="147">
        <f>IF(N176="základná",J176,0)</f>
        <v>0</v>
      </c>
      <c r="BF176" s="147">
        <f>IF(N176="znížená",J176,0)</f>
        <v>0</v>
      </c>
      <c r="BG176" s="147">
        <f>IF(N176="zákl. prenesená",J176,0)</f>
        <v>0</v>
      </c>
      <c r="BH176" s="147">
        <f>IF(N176="zníž. prenesená",J176,0)</f>
        <v>0</v>
      </c>
      <c r="BI176" s="147">
        <f>IF(N176="nulová",J176,0)</f>
        <v>0</v>
      </c>
      <c r="BJ176" s="16" t="s">
        <v>81</v>
      </c>
      <c r="BK176" s="147">
        <f>ROUND(I176*H176,2)</f>
        <v>0</v>
      </c>
      <c r="BL176" s="16" t="s">
        <v>90</v>
      </c>
      <c r="BM176" s="146" t="s">
        <v>676</v>
      </c>
    </row>
    <row r="177" spans="2:65" s="1" customFormat="1" ht="24" customHeight="1">
      <c r="B177" s="135"/>
      <c r="C177" s="136" t="s">
        <v>240</v>
      </c>
      <c r="D177" s="136" t="s">
        <v>170</v>
      </c>
      <c r="E177" s="137" t="s">
        <v>677</v>
      </c>
      <c r="F177" s="138" t="s">
        <v>678</v>
      </c>
      <c r="G177" s="139" t="s">
        <v>330</v>
      </c>
      <c r="H177" s="140">
        <v>647.19000000000005</v>
      </c>
      <c r="I177" s="141"/>
      <c r="J177" s="141"/>
      <c r="K177" s="138" t="s">
        <v>174</v>
      </c>
      <c r="L177" s="28"/>
      <c r="M177" s="142" t="s">
        <v>1</v>
      </c>
      <c r="N177" s="143" t="s">
        <v>35</v>
      </c>
      <c r="O177" s="144">
        <v>0.34399999999999997</v>
      </c>
      <c r="P177" s="144">
        <f>O177*H177</f>
        <v>222.63336000000001</v>
      </c>
      <c r="Q177" s="144">
        <v>0</v>
      </c>
      <c r="R177" s="144">
        <f>Q177*H177</f>
        <v>0</v>
      </c>
      <c r="S177" s="144">
        <v>5.0000000000000001E-3</v>
      </c>
      <c r="T177" s="144">
        <f>S177*H177</f>
        <v>3.2359500000000003</v>
      </c>
      <c r="U177" s="145" t="s">
        <v>1</v>
      </c>
      <c r="AR177" s="146" t="s">
        <v>90</v>
      </c>
      <c r="AT177" s="146" t="s">
        <v>170</v>
      </c>
      <c r="AU177" s="146" t="s">
        <v>81</v>
      </c>
      <c r="AY177" s="16" t="s">
        <v>167</v>
      </c>
      <c r="BE177" s="147">
        <f>IF(N177="základná",J177,0)</f>
        <v>0</v>
      </c>
      <c r="BF177" s="147">
        <f>IF(N177="znížená",J177,0)</f>
        <v>0</v>
      </c>
      <c r="BG177" s="147">
        <f>IF(N177="zákl. prenesená",J177,0)</f>
        <v>0</v>
      </c>
      <c r="BH177" s="147">
        <f>IF(N177="zníž. prenesená",J177,0)</f>
        <v>0</v>
      </c>
      <c r="BI177" s="147">
        <f>IF(N177="nulová",J177,0)</f>
        <v>0</v>
      </c>
      <c r="BJ177" s="16" t="s">
        <v>81</v>
      </c>
      <c r="BK177" s="147">
        <f>ROUND(I177*H177,2)</f>
        <v>0</v>
      </c>
      <c r="BL177" s="16" t="s">
        <v>90</v>
      </c>
      <c r="BM177" s="146" t="s">
        <v>679</v>
      </c>
    </row>
    <row r="178" spans="2:65" s="12" customFormat="1">
      <c r="B178" s="148"/>
      <c r="D178" s="149" t="s">
        <v>176</v>
      </c>
      <c r="E178" s="150" t="s">
        <v>1</v>
      </c>
      <c r="F178" s="151" t="s">
        <v>680</v>
      </c>
      <c r="H178" s="150" t="s">
        <v>1</v>
      </c>
      <c r="L178" s="148"/>
      <c r="M178" s="152"/>
      <c r="N178" s="153"/>
      <c r="O178" s="153"/>
      <c r="P178" s="153"/>
      <c r="Q178" s="153"/>
      <c r="R178" s="153"/>
      <c r="S178" s="153"/>
      <c r="T178" s="153"/>
      <c r="U178" s="154"/>
      <c r="AT178" s="150" t="s">
        <v>176</v>
      </c>
      <c r="AU178" s="150" t="s">
        <v>81</v>
      </c>
      <c r="AV178" s="12" t="s">
        <v>76</v>
      </c>
      <c r="AW178" s="12" t="s">
        <v>26</v>
      </c>
      <c r="AX178" s="12" t="s">
        <v>69</v>
      </c>
      <c r="AY178" s="150" t="s">
        <v>167</v>
      </c>
    </row>
    <row r="179" spans="2:65" s="13" customFormat="1">
      <c r="B179" s="155"/>
      <c r="D179" s="149" t="s">
        <v>176</v>
      </c>
      <c r="E179" s="156" t="s">
        <v>1</v>
      </c>
      <c r="F179" s="157" t="s">
        <v>681</v>
      </c>
      <c r="H179" s="158">
        <v>55.23</v>
      </c>
      <c r="L179" s="155"/>
      <c r="M179" s="159"/>
      <c r="N179" s="160"/>
      <c r="O179" s="160"/>
      <c r="P179" s="160"/>
      <c r="Q179" s="160"/>
      <c r="R179" s="160"/>
      <c r="S179" s="160"/>
      <c r="T179" s="160"/>
      <c r="U179" s="161"/>
      <c r="AT179" s="156" t="s">
        <v>176</v>
      </c>
      <c r="AU179" s="156" t="s">
        <v>81</v>
      </c>
      <c r="AV179" s="13" t="s">
        <v>81</v>
      </c>
      <c r="AW179" s="13" t="s">
        <v>26</v>
      </c>
      <c r="AX179" s="13" t="s">
        <v>69</v>
      </c>
      <c r="AY179" s="156" t="s">
        <v>167</v>
      </c>
    </row>
    <row r="180" spans="2:65" s="13" customFormat="1">
      <c r="B180" s="155"/>
      <c r="D180" s="149" t="s">
        <v>176</v>
      </c>
      <c r="E180" s="156" t="s">
        <v>1</v>
      </c>
      <c r="F180" s="157" t="s">
        <v>682</v>
      </c>
      <c r="H180" s="158">
        <v>197.32</v>
      </c>
      <c r="L180" s="155"/>
      <c r="M180" s="159"/>
      <c r="N180" s="160"/>
      <c r="O180" s="160"/>
      <c r="P180" s="160"/>
      <c r="Q180" s="160"/>
      <c r="R180" s="160"/>
      <c r="S180" s="160"/>
      <c r="T180" s="160"/>
      <c r="U180" s="161"/>
      <c r="AT180" s="156" t="s">
        <v>176</v>
      </c>
      <c r="AU180" s="156" t="s">
        <v>81</v>
      </c>
      <c r="AV180" s="13" t="s">
        <v>81</v>
      </c>
      <c r="AW180" s="13" t="s">
        <v>26</v>
      </c>
      <c r="AX180" s="13" t="s">
        <v>69</v>
      </c>
      <c r="AY180" s="156" t="s">
        <v>167</v>
      </c>
    </row>
    <row r="181" spans="2:65" s="13" customFormat="1">
      <c r="B181" s="155"/>
      <c r="D181" s="149" t="s">
        <v>176</v>
      </c>
      <c r="E181" s="156" t="s">
        <v>1</v>
      </c>
      <c r="F181" s="157" t="s">
        <v>682</v>
      </c>
      <c r="H181" s="158">
        <v>197.32</v>
      </c>
      <c r="L181" s="155"/>
      <c r="M181" s="159"/>
      <c r="N181" s="160"/>
      <c r="O181" s="160"/>
      <c r="P181" s="160"/>
      <c r="Q181" s="160"/>
      <c r="R181" s="160"/>
      <c r="S181" s="160"/>
      <c r="T181" s="160"/>
      <c r="U181" s="161"/>
      <c r="AT181" s="156" t="s">
        <v>176</v>
      </c>
      <c r="AU181" s="156" t="s">
        <v>81</v>
      </c>
      <c r="AV181" s="13" t="s">
        <v>81</v>
      </c>
      <c r="AW181" s="13" t="s">
        <v>26</v>
      </c>
      <c r="AX181" s="13" t="s">
        <v>69</v>
      </c>
      <c r="AY181" s="156" t="s">
        <v>167</v>
      </c>
    </row>
    <row r="182" spans="2:65" s="13" customFormat="1">
      <c r="B182" s="155"/>
      <c r="D182" s="149" t="s">
        <v>176</v>
      </c>
      <c r="E182" s="156" t="s">
        <v>1</v>
      </c>
      <c r="F182" s="157" t="s">
        <v>682</v>
      </c>
      <c r="H182" s="158">
        <v>197.32</v>
      </c>
      <c r="L182" s="155"/>
      <c r="M182" s="159"/>
      <c r="N182" s="160"/>
      <c r="O182" s="160"/>
      <c r="P182" s="160"/>
      <c r="Q182" s="160"/>
      <c r="R182" s="160"/>
      <c r="S182" s="160"/>
      <c r="T182" s="160"/>
      <c r="U182" s="161"/>
      <c r="AT182" s="156" t="s">
        <v>176</v>
      </c>
      <c r="AU182" s="156" t="s">
        <v>81</v>
      </c>
      <c r="AV182" s="13" t="s">
        <v>81</v>
      </c>
      <c r="AW182" s="13" t="s">
        <v>26</v>
      </c>
      <c r="AX182" s="13" t="s">
        <v>69</v>
      </c>
      <c r="AY182" s="156" t="s">
        <v>167</v>
      </c>
    </row>
    <row r="183" spans="2:65" s="14" customFormat="1">
      <c r="B183" s="162"/>
      <c r="D183" s="149" t="s">
        <v>176</v>
      </c>
      <c r="E183" s="163" t="s">
        <v>1</v>
      </c>
      <c r="F183" s="164" t="s">
        <v>182</v>
      </c>
      <c r="H183" s="165">
        <v>647.19000000000005</v>
      </c>
      <c r="L183" s="162"/>
      <c r="M183" s="166"/>
      <c r="N183" s="167"/>
      <c r="O183" s="167"/>
      <c r="P183" s="167"/>
      <c r="Q183" s="167"/>
      <c r="R183" s="167"/>
      <c r="S183" s="167"/>
      <c r="T183" s="167"/>
      <c r="U183" s="168"/>
      <c r="AT183" s="163" t="s">
        <v>176</v>
      </c>
      <c r="AU183" s="163" t="s">
        <v>81</v>
      </c>
      <c r="AV183" s="14" t="s">
        <v>90</v>
      </c>
      <c r="AW183" s="14" t="s">
        <v>26</v>
      </c>
      <c r="AX183" s="14" t="s">
        <v>76</v>
      </c>
      <c r="AY183" s="163" t="s">
        <v>167</v>
      </c>
    </row>
    <row r="184" spans="2:65" s="1" customFormat="1" ht="24" customHeight="1">
      <c r="B184" s="135"/>
      <c r="C184" s="136" t="s">
        <v>244</v>
      </c>
      <c r="D184" s="136" t="s">
        <v>170</v>
      </c>
      <c r="E184" s="137" t="s">
        <v>683</v>
      </c>
      <c r="F184" s="138" t="s">
        <v>684</v>
      </c>
      <c r="G184" s="139" t="s">
        <v>384</v>
      </c>
      <c r="H184" s="140">
        <v>1</v>
      </c>
      <c r="I184" s="141"/>
      <c r="J184" s="141"/>
      <c r="K184" s="138" t="s">
        <v>174</v>
      </c>
      <c r="L184" s="28"/>
      <c r="M184" s="142" t="s">
        <v>1</v>
      </c>
      <c r="N184" s="143" t="s">
        <v>35</v>
      </c>
      <c r="O184" s="144">
        <v>6.7000000000000004E-2</v>
      </c>
      <c r="P184" s="144">
        <f>O184*H184</f>
        <v>6.7000000000000004E-2</v>
      </c>
      <c r="Q184" s="144">
        <v>0</v>
      </c>
      <c r="R184" s="144">
        <f>Q184*H184</f>
        <v>0</v>
      </c>
      <c r="S184" s="144">
        <v>0.03</v>
      </c>
      <c r="T184" s="144">
        <f>S184*H184</f>
        <v>0.03</v>
      </c>
      <c r="U184" s="145" t="s">
        <v>1</v>
      </c>
      <c r="AR184" s="146" t="s">
        <v>90</v>
      </c>
      <c r="AT184" s="146" t="s">
        <v>170</v>
      </c>
      <c r="AU184" s="146" t="s">
        <v>81</v>
      </c>
      <c r="AY184" s="16" t="s">
        <v>167</v>
      </c>
      <c r="BE184" s="147">
        <f>IF(N184="základná",J184,0)</f>
        <v>0</v>
      </c>
      <c r="BF184" s="147">
        <f>IF(N184="znížená",J184,0)</f>
        <v>0</v>
      </c>
      <c r="BG184" s="147">
        <f>IF(N184="zákl. prenesená",J184,0)</f>
        <v>0</v>
      </c>
      <c r="BH184" s="147">
        <f>IF(N184="zníž. prenesená",J184,0)</f>
        <v>0</v>
      </c>
      <c r="BI184" s="147">
        <f>IF(N184="nulová",J184,0)</f>
        <v>0</v>
      </c>
      <c r="BJ184" s="16" t="s">
        <v>81</v>
      </c>
      <c r="BK184" s="147">
        <f>ROUND(I184*H184,2)</f>
        <v>0</v>
      </c>
      <c r="BL184" s="16" t="s">
        <v>90</v>
      </c>
      <c r="BM184" s="146" t="s">
        <v>685</v>
      </c>
    </row>
    <row r="185" spans="2:65" s="1" customFormat="1" ht="24" customHeight="1">
      <c r="B185" s="135"/>
      <c r="C185" s="136" t="s">
        <v>254</v>
      </c>
      <c r="D185" s="136" t="s">
        <v>170</v>
      </c>
      <c r="E185" s="137" t="s">
        <v>686</v>
      </c>
      <c r="F185" s="138" t="s">
        <v>687</v>
      </c>
      <c r="G185" s="139" t="s">
        <v>173</v>
      </c>
      <c r="H185" s="140">
        <v>3.3490000000000002</v>
      </c>
      <c r="I185" s="141"/>
      <c r="J185" s="141"/>
      <c r="K185" s="138" t="s">
        <v>174</v>
      </c>
      <c r="L185" s="28"/>
      <c r="M185" s="142" t="s">
        <v>1</v>
      </c>
      <c r="N185" s="143" t="s">
        <v>35</v>
      </c>
      <c r="O185" s="144">
        <v>1.6</v>
      </c>
      <c r="P185" s="144">
        <f>O185*H185</f>
        <v>5.3584000000000005</v>
      </c>
      <c r="Q185" s="144">
        <v>0</v>
      </c>
      <c r="R185" s="144">
        <f>Q185*H185</f>
        <v>0</v>
      </c>
      <c r="S185" s="144">
        <v>7.5999999999999998E-2</v>
      </c>
      <c r="T185" s="144">
        <f>S185*H185</f>
        <v>0.25452400000000003</v>
      </c>
      <c r="U185" s="145" t="s">
        <v>1</v>
      </c>
      <c r="AR185" s="146" t="s">
        <v>90</v>
      </c>
      <c r="AT185" s="146" t="s">
        <v>170</v>
      </c>
      <c r="AU185" s="146" t="s">
        <v>81</v>
      </c>
      <c r="AY185" s="16" t="s">
        <v>167</v>
      </c>
      <c r="BE185" s="147">
        <f>IF(N185="základná",J185,0)</f>
        <v>0</v>
      </c>
      <c r="BF185" s="147">
        <f>IF(N185="znížená",J185,0)</f>
        <v>0</v>
      </c>
      <c r="BG185" s="147">
        <f>IF(N185="zákl. prenesená",J185,0)</f>
        <v>0</v>
      </c>
      <c r="BH185" s="147">
        <f>IF(N185="zníž. prenesená",J185,0)</f>
        <v>0</v>
      </c>
      <c r="BI185" s="147">
        <f>IF(N185="nulová",J185,0)</f>
        <v>0</v>
      </c>
      <c r="BJ185" s="16" t="s">
        <v>81</v>
      </c>
      <c r="BK185" s="147">
        <f>ROUND(I185*H185,2)</f>
        <v>0</v>
      </c>
      <c r="BL185" s="16" t="s">
        <v>90</v>
      </c>
      <c r="BM185" s="146" t="s">
        <v>688</v>
      </c>
    </row>
    <row r="186" spans="2:65" s="13" customFormat="1">
      <c r="B186" s="155"/>
      <c r="D186" s="149" t="s">
        <v>176</v>
      </c>
      <c r="E186" s="156" t="s">
        <v>1</v>
      </c>
      <c r="F186" s="157" t="s">
        <v>689</v>
      </c>
      <c r="H186" s="158">
        <v>1.7729999999999999</v>
      </c>
      <c r="L186" s="155"/>
      <c r="M186" s="159"/>
      <c r="N186" s="160"/>
      <c r="O186" s="160"/>
      <c r="P186" s="160"/>
      <c r="Q186" s="160"/>
      <c r="R186" s="160"/>
      <c r="S186" s="160"/>
      <c r="T186" s="160"/>
      <c r="U186" s="161"/>
      <c r="AT186" s="156" t="s">
        <v>176</v>
      </c>
      <c r="AU186" s="156" t="s">
        <v>81</v>
      </c>
      <c r="AV186" s="13" t="s">
        <v>81</v>
      </c>
      <c r="AW186" s="13" t="s">
        <v>26</v>
      </c>
      <c r="AX186" s="13" t="s">
        <v>69</v>
      </c>
      <c r="AY186" s="156" t="s">
        <v>167</v>
      </c>
    </row>
    <row r="187" spans="2:65" s="13" customFormat="1">
      <c r="B187" s="155"/>
      <c r="D187" s="149" t="s">
        <v>176</v>
      </c>
      <c r="E187" s="156" t="s">
        <v>1</v>
      </c>
      <c r="F187" s="157" t="s">
        <v>690</v>
      </c>
      <c r="H187" s="158">
        <v>1.5760000000000001</v>
      </c>
      <c r="L187" s="155"/>
      <c r="M187" s="159"/>
      <c r="N187" s="160"/>
      <c r="O187" s="160"/>
      <c r="P187" s="160"/>
      <c r="Q187" s="160"/>
      <c r="R187" s="160"/>
      <c r="S187" s="160"/>
      <c r="T187" s="160"/>
      <c r="U187" s="161"/>
      <c r="AT187" s="156" t="s">
        <v>176</v>
      </c>
      <c r="AU187" s="156" t="s">
        <v>81</v>
      </c>
      <c r="AV187" s="13" t="s">
        <v>81</v>
      </c>
      <c r="AW187" s="13" t="s">
        <v>26</v>
      </c>
      <c r="AX187" s="13" t="s">
        <v>69</v>
      </c>
      <c r="AY187" s="156" t="s">
        <v>167</v>
      </c>
    </row>
    <row r="188" spans="2:65" s="14" customFormat="1">
      <c r="B188" s="162"/>
      <c r="D188" s="149" t="s">
        <v>176</v>
      </c>
      <c r="E188" s="163" t="s">
        <v>1</v>
      </c>
      <c r="F188" s="164" t="s">
        <v>182</v>
      </c>
      <c r="H188" s="165">
        <v>3.3490000000000002</v>
      </c>
      <c r="L188" s="162"/>
      <c r="M188" s="166"/>
      <c r="N188" s="167"/>
      <c r="O188" s="167"/>
      <c r="P188" s="167"/>
      <c r="Q188" s="167"/>
      <c r="R188" s="167"/>
      <c r="S188" s="167"/>
      <c r="T188" s="167"/>
      <c r="U188" s="168"/>
      <c r="AT188" s="163" t="s">
        <v>176</v>
      </c>
      <c r="AU188" s="163" t="s">
        <v>81</v>
      </c>
      <c r="AV188" s="14" t="s">
        <v>90</v>
      </c>
      <c r="AW188" s="14" t="s">
        <v>26</v>
      </c>
      <c r="AX188" s="14" t="s">
        <v>76</v>
      </c>
      <c r="AY188" s="163" t="s">
        <v>167</v>
      </c>
    </row>
    <row r="189" spans="2:65" s="1" customFormat="1" ht="24" customHeight="1">
      <c r="B189" s="135"/>
      <c r="C189" s="136" t="s">
        <v>258</v>
      </c>
      <c r="D189" s="136" t="s">
        <v>170</v>
      </c>
      <c r="E189" s="137" t="s">
        <v>691</v>
      </c>
      <c r="F189" s="138" t="s">
        <v>692</v>
      </c>
      <c r="G189" s="139" t="s">
        <v>173</v>
      </c>
      <c r="H189" s="140">
        <v>30.8</v>
      </c>
      <c r="I189" s="141"/>
      <c r="J189" s="141"/>
      <c r="K189" s="138" t="s">
        <v>174</v>
      </c>
      <c r="L189" s="28"/>
      <c r="M189" s="142" t="s">
        <v>1</v>
      </c>
      <c r="N189" s="143" t="s">
        <v>35</v>
      </c>
      <c r="O189" s="144">
        <v>0.35799999999999998</v>
      </c>
      <c r="P189" s="144">
        <f>O189*H189</f>
        <v>11.026400000000001</v>
      </c>
      <c r="Q189" s="144">
        <v>0</v>
      </c>
      <c r="R189" s="144">
        <f>Q189*H189</f>
        <v>0</v>
      </c>
      <c r="S189" s="144">
        <v>2.5000000000000001E-2</v>
      </c>
      <c r="T189" s="144">
        <f>S189*H189</f>
        <v>0.77</v>
      </c>
      <c r="U189" s="145" t="s">
        <v>1</v>
      </c>
      <c r="AR189" s="146" t="s">
        <v>90</v>
      </c>
      <c r="AT189" s="146" t="s">
        <v>170</v>
      </c>
      <c r="AU189" s="146" t="s">
        <v>81</v>
      </c>
      <c r="AY189" s="16" t="s">
        <v>167</v>
      </c>
      <c r="BE189" s="147">
        <f>IF(N189="základná",J189,0)</f>
        <v>0</v>
      </c>
      <c r="BF189" s="147">
        <f>IF(N189="znížená",J189,0)</f>
        <v>0</v>
      </c>
      <c r="BG189" s="147">
        <f>IF(N189="zákl. prenesená",J189,0)</f>
        <v>0</v>
      </c>
      <c r="BH189" s="147">
        <f>IF(N189="zníž. prenesená",J189,0)</f>
        <v>0</v>
      </c>
      <c r="BI189" s="147">
        <f>IF(N189="nulová",J189,0)</f>
        <v>0</v>
      </c>
      <c r="BJ189" s="16" t="s">
        <v>81</v>
      </c>
      <c r="BK189" s="147">
        <f>ROUND(I189*H189,2)</f>
        <v>0</v>
      </c>
      <c r="BL189" s="16" t="s">
        <v>90</v>
      </c>
      <c r="BM189" s="146" t="s">
        <v>693</v>
      </c>
    </row>
    <row r="190" spans="2:65" s="12" customFormat="1">
      <c r="B190" s="148"/>
      <c r="D190" s="149" t="s">
        <v>176</v>
      </c>
      <c r="E190" s="150" t="s">
        <v>1</v>
      </c>
      <c r="F190" s="151" t="s">
        <v>694</v>
      </c>
      <c r="H190" s="150" t="s">
        <v>1</v>
      </c>
      <c r="L190" s="148"/>
      <c r="M190" s="152"/>
      <c r="N190" s="153"/>
      <c r="O190" s="153"/>
      <c r="P190" s="153"/>
      <c r="Q190" s="153"/>
      <c r="R190" s="153"/>
      <c r="S190" s="153"/>
      <c r="T190" s="153"/>
      <c r="U190" s="154"/>
      <c r="AT190" s="150" t="s">
        <v>176</v>
      </c>
      <c r="AU190" s="150" t="s">
        <v>81</v>
      </c>
      <c r="AV190" s="12" t="s">
        <v>76</v>
      </c>
      <c r="AW190" s="12" t="s">
        <v>26</v>
      </c>
      <c r="AX190" s="12" t="s">
        <v>69</v>
      </c>
      <c r="AY190" s="150" t="s">
        <v>167</v>
      </c>
    </row>
    <row r="191" spans="2:65" s="13" customFormat="1">
      <c r="B191" s="155"/>
      <c r="D191" s="149" t="s">
        <v>176</v>
      </c>
      <c r="E191" s="156" t="s">
        <v>1</v>
      </c>
      <c r="F191" s="157" t="s">
        <v>695</v>
      </c>
      <c r="H191" s="158">
        <v>30.8</v>
      </c>
      <c r="L191" s="155"/>
      <c r="M191" s="159"/>
      <c r="N191" s="160"/>
      <c r="O191" s="160"/>
      <c r="P191" s="160"/>
      <c r="Q191" s="160"/>
      <c r="R191" s="160"/>
      <c r="S191" s="160"/>
      <c r="T191" s="160"/>
      <c r="U191" s="161"/>
      <c r="AT191" s="156" t="s">
        <v>176</v>
      </c>
      <c r="AU191" s="156" t="s">
        <v>81</v>
      </c>
      <c r="AV191" s="13" t="s">
        <v>81</v>
      </c>
      <c r="AW191" s="13" t="s">
        <v>26</v>
      </c>
      <c r="AX191" s="13" t="s">
        <v>76</v>
      </c>
      <c r="AY191" s="156" t="s">
        <v>167</v>
      </c>
    </row>
    <row r="192" spans="2:65" s="1" customFormat="1" ht="16.5" customHeight="1">
      <c r="B192" s="135"/>
      <c r="C192" s="136" t="s">
        <v>266</v>
      </c>
      <c r="D192" s="136" t="s">
        <v>170</v>
      </c>
      <c r="E192" s="137" t="s">
        <v>696</v>
      </c>
      <c r="F192" s="138" t="s">
        <v>697</v>
      </c>
      <c r="G192" s="139" t="s">
        <v>173</v>
      </c>
      <c r="H192" s="140">
        <v>22.71</v>
      </c>
      <c r="I192" s="141"/>
      <c r="J192" s="141"/>
      <c r="K192" s="138" t="s">
        <v>1</v>
      </c>
      <c r="L192" s="28"/>
      <c r="M192" s="142" t="s">
        <v>1</v>
      </c>
      <c r="N192" s="143" t="s">
        <v>35</v>
      </c>
      <c r="O192" s="144">
        <v>0.217</v>
      </c>
      <c r="P192" s="144">
        <f>O192*H192</f>
        <v>4.92807</v>
      </c>
      <c r="Q192" s="144">
        <v>0</v>
      </c>
      <c r="R192" s="144">
        <f>Q192*H192</f>
        <v>0</v>
      </c>
      <c r="S192" s="144">
        <v>2E-3</v>
      </c>
      <c r="T192" s="144">
        <f>S192*H192</f>
        <v>4.5420000000000002E-2</v>
      </c>
      <c r="U192" s="145" t="s">
        <v>1</v>
      </c>
      <c r="AR192" s="146" t="s">
        <v>90</v>
      </c>
      <c r="AT192" s="146" t="s">
        <v>170</v>
      </c>
      <c r="AU192" s="146" t="s">
        <v>81</v>
      </c>
      <c r="AY192" s="16" t="s">
        <v>167</v>
      </c>
      <c r="BE192" s="147">
        <f>IF(N192="základná",J192,0)</f>
        <v>0</v>
      </c>
      <c r="BF192" s="147">
        <f>IF(N192="znížená",J192,0)</f>
        <v>0</v>
      </c>
      <c r="BG192" s="147">
        <f>IF(N192="zákl. prenesená",J192,0)</f>
        <v>0</v>
      </c>
      <c r="BH192" s="147">
        <f>IF(N192="zníž. prenesená",J192,0)</f>
        <v>0</v>
      </c>
      <c r="BI192" s="147">
        <f>IF(N192="nulová",J192,0)</f>
        <v>0</v>
      </c>
      <c r="BJ192" s="16" t="s">
        <v>81</v>
      </c>
      <c r="BK192" s="147">
        <f>ROUND(I192*H192,2)</f>
        <v>0</v>
      </c>
      <c r="BL192" s="16" t="s">
        <v>90</v>
      </c>
      <c r="BM192" s="146" t="s">
        <v>698</v>
      </c>
    </row>
    <row r="193" spans="2:65" s="12" customFormat="1">
      <c r="B193" s="148"/>
      <c r="D193" s="149" t="s">
        <v>176</v>
      </c>
      <c r="E193" s="150" t="s">
        <v>1</v>
      </c>
      <c r="F193" s="151" t="s">
        <v>699</v>
      </c>
      <c r="H193" s="150" t="s">
        <v>1</v>
      </c>
      <c r="L193" s="148"/>
      <c r="M193" s="152"/>
      <c r="N193" s="153"/>
      <c r="O193" s="153"/>
      <c r="P193" s="153"/>
      <c r="Q193" s="153"/>
      <c r="R193" s="153"/>
      <c r="S193" s="153"/>
      <c r="T193" s="153"/>
      <c r="U193" s="154"/>
      <c r="AT193" s="150" t="s">
        <v>176</v>
      </c>
      <c r="AU193" s="150" t="s">
        <v>81</v>
      </c>
      <c r="AV193" s="12" t="s">
        <v>76</v>
      </c>
      <c r="AW193" s="12" t="s">
        <v>26</v>
      </c>
      <c r="AX193" s="12" t="s">
        <v>69</v>
      </c>
      <c r="AY193" s="150" t="s">
        <v>167</v>
      </c>
    </row>
    <row r="194" spans="2:65" s="13" customFormat="1">
      <c r="B194" s="155"/>
      <c r="D194" s="149" t="s">
        <v>176</v>
      </c>
      <c r="E194" s="156" t="s">
        <v>1</v>
      </c>
      <c r="F194" s="157" t="s">
        <v>700</v>
      </c>
      <c r="H194" s="158">
        <v>22.71</v>
      </c>
      <c r="L194" s="155"/>
      <c r="M194" s="159"/>
      <c r="N194" s="160"/>
      <c r="O194" s="160"/>
      <c r="P194" s="160"/>
      <c r="Q194" s="160"/>
      <c r="R194" s="160"/>
      <c r="S194" s="160"/>
      <c r="T194" s="160"/>
      <c r="U194" s="161"/>
      <c r="AT194" s="156" t="s">
        <v>176</v>
      </c>
      <c r="AU194" s="156" t="s">
        <v>81</v>
      </c>
      <c r="AV194" s="13" t="s">
        <v>81</v>
      </c>
      <c r="AW194" s="13" t="s">
        <v>26</v>
      </c>
      <c r="AX194" s="13" t="s">
        <v>76</v>
      </c>
      <c r="AY194" s="156" t="s">
        <v>167</v>
      </c>
    </row>
    <row r="195" spans="2:65" s="1" customFormat="1" ht="24" customHeight="1">
      <c r="B195" s="135"/>
      <c r="C195" s="136" t="s">
        <v>270</v>
      </c>
      <c r="D195" s="136" t="s">
        <v>170</v>
      </c>
      <c r="E195" s="137" t="s">
        <v>701</v>
      </c>
      <c r="F195" s="138" t="s">
        <v>702</v>
      </c>
      <c r="G195" s="139" t="s">
        <v>384</v>
      </c>
      <c r="H195" s="140">
        <v>91</v>
      </c>
      <c r="I195" s="141"/>
      <c r="J195" s="141"/>
      <c r="K195" s="138" t="s">
        <v>174</v>
      </c>
      <c r="L195" s="28"/>
      <c r="M195" s="142" t="s">
        <v>1</v>
      </c>
      <c r="N195" s="143" t="s">
        <v>35</v>
      </c>
      <c r="O195" s="144">
        <v>0.06</v>
      </c>
      <c r="P195" s="144">
        <f>O195*H195</f>
        <v>5.46</v>
      </c>
      <c r="Q195" s="144">
        <v>0</v>
      </c>
      <c r="R195" s="144">
        <f>Q195*H195</f>
        <v>0</v>
      </c>
      <c r="S195" s="144">
        <v>0.02</v>
      </c>
      <c r="T195" s="144">
        <f>S195*H195</f>
        <v>1.82</v>
      </c>
      <c r="U195" s="145" t="s">
        <v>1</v>
      </c>
      <c r="AR195" s="146" t="s">
        <v>90</v>
      </c>
      <c r="AT195" s="146" t="s">
        <v>170</v>
      </c>
      <c r="AU195" s="146" t="s">
        <v>81</v>
      </c>
      <c r="AY195" s="16" t="s">
        <v>167</v>
      </c>
      <c r="BE195" s="147">
        <f>IF(N195="základná",J195,0)</f>
        <v>0</v>
      </c>
      <c r="BF195" s="147">
        <f>IF(N195="znížená",J195,0)</f>
        <v>0</v>
      </c>
      <c r="BG195" s="147">
        <f>IF(N195="zákl. prenesená",J195,0)</f>
        <v>0</v>
      </c>
      <c r="BH195" s="147">
        <f>IF(N195="zníž. prenesená",J195,0)</f>
        <v>0</v>
      </c>
      <c r="BI195" s="147">
        <f>IF(N195="nulová",J195,0)</f>
        <v>0</v>
      </c>
      <c r="BJ195" s="16" t="s">
        <v>81</v>
      </c>
      <c r="BK195" s="147">
        <f>ROUND(I195*H195,2)</f>
        <v>0</v>
      </c>
      <c r="BL195" s="16" t="s">
        <v>90</v>
      </c>
      <c r="BM195" s="146" t="s">
        <v>703</v>
      </c>
    </row>
    <row r="196" spans="2:65" s="13" customFormat="1">
      <c r="B196" s="155"/>
      <c r="D196" s="149" t="s">
        <v>176</v>
      </c>
      <c r="E196" s="156" t="s">
        <v>1</v>
      </c>
      <c r="F196" s="157" t="s">
        <v>704</v>
      </c>
      <c r="H196" s="158">
        <v>91</v>
      </c>
      <c r="L196" s="155"/>
      <c r="M196" s="159"/>
      <c r="N196" s="160"/>
      <c r="O196" s="160"/>
      <c r="P196" s="160"/>
      <c r="Q196" s="160"/>
      <c r="R196" s="160"/>
      <c r="S196" s="160"/>
      <c r="T196" s="160"/>
      <c r="U196" s="161"/>
      <c r="AT196" s="156" t="s">
        <v>176</v>
      </c>
      <c r="AU196" s="156" t="s">
        <v>81</v>
      </c>
      <c r="AV196" s="13" t="s">
        <v>81</v>
      </c>
      <c r="AW196" s="13" t="s">
        <v>26</v>
      </c>
      <c r="AX196" s="13" t="s">
        <v>76</v>
      </c>
      <c r="AY196" s="156" t="s">
        <v>167</v>
      </c>
    </row>
    <row r="197" spans="2:65" s="1" customFormat="1" ht="24" customHeight="1">
      <c r="B197" s="135"/>
      <c r="C197" s="136" t="s">
        <v>275</v>
      </c>
      <c r="D197" s="136" t="s">
        <v>170</v>
      </c>
      <c r="E197" s="137" t="s">
        <v>705</v>
      </c>
      <c r="F197" s="138" t="s">
        <v>706</v>
      </c>
      <c r="G197" s="139" t="s">
        <v>330</v>
      </c>
      <c r="H197" s="140">
        <v>647.19000000000005</v>
      </c>
      <c r="I197" s="141"/>
      <c r="J197" s="141"/>
      <c r="K197" s="138" t="s">
        <v>174</v>
      </c>
      <c r="L197" s="28"/>
      <c r="M197" s="142" t="s">
        <v>1</v>
      </c>
      <c r="N197" s="143" t="s">
        <v>35</v>
      </c>
      <c r="O197" s="144">
        <v>0.377</v>
      </c>
      <c r="P197" s="144">
        <f>O197*H197</f>
        <v>243.99063000000001</v>
      </c>
      <c r="Q197" s="144">
        <v>0</v>
      </c>
      <c r="R197" s="144">
        <f>Q197*H197</f>
        <v>0</v>
      </c>
      <c r="S197" s="144">
        <v>7.0000000000000001E-3</v>
      </c>
      <c r="T197" s="144">
        <f>S197*H197</f>
        <v>4.5303300000000002</v>
      </c>
      <c r="U197" s="145" t="s">
        <v>1</v>
      </c>
      <c r="AR197" s="146" t="s">
        <v>90</v>
      </c>
      <c r="AT197" s="146" t="s">
        <v>170</v>
      </c>
      <c r="AU197" s="146" t="s">
        <v>81</v>
      </c>
      <c r="AY197" s="16" t="s">
        <v>167</v>
      </c>
      <c r="BE197" s="147">
        <f>IF(N197="základná",J197,0)</f>
        <v>0</v>
      </c>
      <c r="BF197" s="147">
        <f>IF(N197="znížená",J197,0)</f>
        <v>0</v>
      </c>
      <c r="BG197" s="147">
        <f>IF(N197="zákl. prenesená",J197,0)</f>
        <v>0</v>
      </c>
      <c r="BH197" s="147">
        <f>IF(N197="zníž. prenesená",J197,0)</f>
        <v>0</v>
      </c>
      <c r="BI197" s="147">
        <f>IF(N197="nulová",J197,0)</f>
        <v>0</v>
      </c>
      <c r="BJ197" s="16" t="s">
        <v>81</v>
      </c>
      <c r="BK197" s="147">
        <f>ROUND(I197*H197,2)</f>
        <v>0</v>
      </c>
      <c r="BL197" s="16" t="s">
        <v>90</v>
      </c>
      <c r="BM197" s="146" t="s">
        <v>707</v>
      </c>
    </row>
    <row r="198" spans="2:65" s="12" customFormat="1">
      <c r="B198" s="148"/>
      <c r="D198" s="149" t="s">
        <v>176</v>
      </c>
      <c r="E198" s="150" t="s">
        <v>1</v>
      </c>
      <c r="F198" s="151" t="s">
        <v>680</v>
      </c>
      <c r="H198" s="150" t="s">
        <v>1</v>
      </c>
      <c r="L198" s="148"/>
      <c r="M198" s="152"/>
      <c r="N198" s="153"/>
      <c r="O198" s="153"/>
      <c r="P198" s="153"/>
      <c r="Q198" s="153"/>
      <c r="R198" s="153"/>
      <c r="S198" s="153"/>
      <c r="T198" s="153"/>
      <c r="U198" s="154"/>
      <c r="AT198" s="150" t="s">
        <v>176</v>
      </c>
      <c r="AU198" s="150" t="s">
        <v>81</v>
      </c>
      <c r="AV198" s="12" t="s">
        <v>76</v>
      </c>
      <c r="AW198" s="12" t="s">
        <v>26</v>
      </c>
      <c r="AX198" s="12" t="s">
        <v>69</v>
      </c>
      <c r="AY198" s="150" t="s">
        <v>167</v>
      </c>
    </row>
    <row r="199" spans="2:65" s="13" customFormat="1">
      <c r="B199" s="155"/>
      <c r="D199" s="149" t="s">
        <v>176</v>
      </c>
      <c r="E199" s="156" t="s">
        <v>1</v>
      </c>
      <c r="F199" s="157" t="s">
        <v>681</v>
      </c>
      <c r="H199" s="158">
        <v>55.23</v>
      </c>
      <c r="L199" s="155"/>
      <c r="M199" s="159"/>
      <c r="N199" s="160"/>
      <c r="O199" s="160"/>
      <c r="P199" s="160"/>
      <c r="Q199" s="160"/>
      <c r="R199" s="160"/>
      <c r="S199" s="160"/>
      <c r="T199" s="160"/>
      <c r="U199" s="161"/>
      <c r="AT199" s="156" t="s">
        <v>176</v>
      </c>
      <c r="AU199" s="156" t="s">
        <v>81</v>
      </c>
      <c r="AV199" s="13" t="s">
        <v>81</v>
      </c>
      <c r="AW199" s="13" t="s">
        <v>26</v>
      </c>
      <c r="AX199" s="13" t="s">
        <v>69</v>
      </c>
      <c r="AY199" s="156" t="s">
        <v>167</v>
      </c>
    </row>
    <row r="200" spans="2:65" s="13" customFormat="1">
      <c r="B200" s="155"/>
      <c r="D200" s="149" t="s">
        <v>176</v>
      </c>
      <c r="E200" s="156" t="s">
        <v>1</v>
      </c>
      <c r="F200" s="157" t="s">
        <v>682</v>
      </c>
      <c r="H200" s="158">
        <v>197.32</v>
      </c>
      <c r="L200" s="155"/>
      <c r="M200" s="159"/>
      <c r="N200" s="160"/>
      <c r="O200" s="160"/>
      <c r="P200" s="160"/>
      <c r="Q200" s="160"/>
      <c r="R200" s="160"/>
      <c r="S200" s="160"/>
      <c r="T200" s="160"/>
      <c r="U200" s="161"/>
      <c r="AT200" s="156" t="s">
        <v>176</v>
      </c>
      <c r="AU200" s="156" t="s">
        <v>81</v>
      </c>
      <c r="AV200" s="13" t="s">
        <v>81</v>
      </c>
      <c r="AW200" s="13" t="s">
        <v>26</v>
      </c>
      <c r="AX200" s="13" t="s">
        <v>69</v>
      </c>
      <c r="AY200" s="156" t="s">
        <v>167</v>
      </c>
    </row>
    <row r="201" spans="2:65" s="13" customFormat="1">
      <c r="B201" s="155"/>
      <c r="D201" s="149" t="s">
        <v>176</v>
      </c>
      <c r="E201" s="156" t="s">
        <v>1</v>
      </c>
      <c r="F201" s="157" t="s">
        <v>682</v>
      </c>
      <c r="H201" s="158">
        <v>197.32</v>
      </c>
      <c r="L201" s="155"/>
      <c r="M201" s="159"/>
      <c r="N201" s="160"/>
      <c r="O201" s="160"/>
      <c r="P201" s="160"/>
      <c r="Q201" s="160"/>
      <c r="R201" s="160"/>
      <c r="S201" s="160"/>
      <c r="T201" s="160"/>
      <c r="U201" s="161"/>
      <c r="AT201" s="156" t="s">
        <v>176</v>
      </c>
      <c r="AU201" s="156" t="s">
        <v>81</v>
      </c>
      <c r="AV201" s="13" t="s">
        <v>81</v>
      </c>
      <c r="AW201" s="13" t="s">
        <v>26</v>
      </c>
      <c r="AX201" s="13" t="s">
        <v>69</v>
      </c>
      <c r="AY201" s="156" t="s">
        <v>167</v>
      </c>
    </row>
    <row r="202" spans="2:65" s="13" customFormat="1">
      <c r="B202" s="155"/>
      <c r="D202" s="149" t="s">
        <v>176</v>
      </c>
      <c r="E202" s="156" t="s">
        <v>1</v>
      </c>
      <c r="F202" s="157" t="s">
        <v>682</v>
      </c>
      <c r="H202" s="158">
        <v>197.32</v>
      </c>
      <c r="L202" s="155"/>
      <c r="M202" s="159"/>
      <c r="N202" s="160"/>
      <c r="O202" s="160"/>
      <c r="P202" s="160"/>
      <c r="Q202" s="160"/>
      <c r="R202" s="160"/>
      <c r="S202" s="160"/>
      <c r="T202" s="160"/>
      <c r="U202" s="161"/>
      <c r="AT202" s="156" t="s">
        <v>176</v>
      </c>
      <c r="AU202" s="156" t="s">
        <v>81</v>
      </c>
      <c r="AV202" s="13" t="s">
        <v>81</v>
      </c>
      <c r="AW202" s="13" t="s">
        <v>26</v>
      </c>
      <c r="AX202" s="13" t="s">
        <v>69</v>
      </c>
      <c r="AY202" s="156" t="s">
        <v>167</v>
      </c>
    </row>
    <row r="203" spans="2:65" s="14" customFormat="1">
      <c r="B203" s="162"/>
      <c r="D203" s="149" t="s">
        <v>176</v>
      </c>
      <c r="E203" s="163" t="s">
        <v>1</v>
      </c>
      <c r="F203" s="164" t="s">
        <v>182</v>
      </c>
      <c r="H203" s="165">
        <v>647.19000000000005</v>
      </c>
      <c r="L203" s="162"/>
      <c r="M203" s="166"/>
      <c r="N203" s="167"/>
      <c r="O203" s="167"/>
      <c r="P203" s="167"/>
      <c r="Q203" s="167"/>
      <c r="R203" s="167"/>
      <c r="S203" s="167"/>
      <c r="T203" s="167"/>
      <c r="U203" s="168"/>
      <c r="AT203" s="163" t="s">
        <v>176</v>
      </c>
      <c r="AU203" s="163" t="s">
        <v>81</v>
      </c>
      <c r="AV203" s="14" t="s">
        <v>90</v>
      </c>
      <c r="AW203" s="14" t="s">
        <v>26</v>
      </c>
      <c r="AX203" s="14" t="s">
        <v>76</v>
      </c>
      <c r="AY203" s="163" t="s">
        <v>167</v>
      </c>
    </row>
    <row r="204" spans="2:65" s="1" customFormat="1" ht="16.5" customHeight="1">
      <c r="B204" s="135"/>
      <c r="C204" s="136" t="s">
        <v>278</v>
      </c>
      <c r="D204" s="136" t="s">
        <v>170</v>
      </c>
      <c r="E204" s="137" t="s">
        <v>352</v>
      </c>
      <c r="F204" s="138" t="s">
        <v>353</v>
      </c>
      <c r="G204" s="139" t="s">
        <v>354</v>
      </c>
      <c r="H204" s="140">
        <v>11.342000000000001</v>
      </c>
      <c r="I204" s="141"/>
      <c r="J204" s="141"/>
      <c r="K204" s="138" t="s">
        <v>174</v>
      </c>
      <c r="L204" s="28"/>
      <c r="M204" s="142" t="s">
        <v>1</v>
      </c>
      <c r="N204" s="143" t="s">
        <v>35</v>
      </c>
      <c r="O204" s="144">
        <v>0.59799999999999998</v>
      </c>
      <c r="P204" s="144">
        <f>O204*H204</f>
        <v>6.7825160000000002</v>
      </c>
      <c r="Q204" s="144">
        <v>0</v>
      </c>
      <c r="R204" s="144">
        <f>Q204*H204</f>
        <v>0</v>
      </c>
      <c r="S204" s="144">
        <v>0</v>
      </c>
      <c r="T204" s="144">
        <f>S204*H204</f>
        <v>0</v>
      </c>
      <c r="U204" s="145" t="s">
        <v>1</v>
      </c>
      <c r="AR204" s="146" t="s">
        <v>90</v>
      </c>
      <c r="AT204" s="146" t="s">
        <v>170</v>
      </c>
      <c r="AU204" s="146" t="s">
        <v>81</v>
      </c>
      <c r="AY204" s="16" t="s">
        <v>167</v>
      </c>
      <c r="BE204" s="147">
        <f>IF(N204="základná",J204,0)</f>
        <v>0</v>
      </c>
      <c r="BF204" s="147">
        <f>IF(N204="znížená",J204,0)</f>
        <v>0</v>
      </c>
      <c r="BG204" s="147">
        <f>IF(N204="zákl. prenesená",J204,0)</f>
        <v>0</v>
      </c>
      <c r="BH204" s="147">
        <f>IF(N204="zníž. prenesená",J204,0)</f>
        <v>0</v>
      </c>
      <c r="BI204" s="147">
        <f>IF(N204="nulová",J204,0)</f>
        <v>0</v>
      </c>
      <c r="BJ204" s="16" t="s">
        <v>81</v>
      </c>
      <c r="BK204" s="147">
        <f>ROUND(I204*H204,2)</f>
        <v>0</v>
      </c>
      <c r="BL204" s="16" t="s">
        <v>90</v>
      </c>
      <c r="BM204" s="146" t="s">
        <v>708</v>
      </c>
    </row>
    <row r="205" spans="2:65" s="1" customFormat="1" ht="24" customHeight="1">
      <c r="B205" s="135"/>
      <c r="C205" s="136" t="s">
        <v>282</v>
      </c>
      <c r="D205" s="136" t="s">
        <v>170</v>
      </c>
      <c r="E205" s="137" t="s">
        <v>357</v>
      </c>
      <c r="F205" s="138" t="s">
        <v>358</v>
      </c>
      <c r="G205" s="139" t="s">
        <v>354</v>
      </c>
      <c r="H205" s="140">
        <v>102.078</v>
      </c>
      <c r="I205" s="141"/>
      <c r="J205" s="141"/>
      <c r="K205" s="138" t="s">
        <v>174</v>
      </c>
      <c r="L205" s="28"/>
      <c r="M205" s="142" t="s">
        <v>1</v>
      </c>
      <c r="N205" s="143" t="s">
        <v>35</v>
      </c>
      <c r="O205" s="144">
        <v>7.0000000000000001E-3</v>
      </c>
      <c r="P205" s="144">
        <f>O205*H205</f>
        <v>0.71454600000000001</v>
      </c>
      <c r="Q205" s="144">
        <v>0</v>
      </c>
      <c r="R205" s="144">
        <f>Q205*H205</f>
        <v>0</v>
      </c>
      <c r="S205" s="144">
        <v>0</v>
      </c>
      <c r="T205" s="144">
        <f>S205*H205</f>
        <v>0</v>
      </c>
      <c r="U205" s="145" t="s">
        <v>1</v>
      </c>
      <c r="AR205" s="146" t="s">
        <v>90</v>
      </c>
      <c r="AT205" s="146" t="s">
        <v>170</v>
      </c>
      <c r="AU205" s="146" t="s">
        <v>81</v>
      </c>
      <c r="AY205" s="16" t="s">
        <v>167</v>
      </c>
      <c r="BE205" s="147">
        <f>IF(N205="základná",J205,0)</f>
        <v>0</v>
      </c>
      <c r="BF205" s="147">
        <f>IF(N205="znížená",J205,0)</f>
        <v>0</v>
      </c>
      <c r="BG205" s="147">
        <f>IF(N205="zákl. prenesená",J205,0)</f>
        <v>0</v>
      </c>
      <c r="BH205" s="147">
        <f>IF(N205="zníž. prenesená",J205,0)</f>
        <v>0</v>
      </c>
      <c r="BI205" s="147">
        <f>IF(N205="nulová",J205,0)</f>
        <v>0</v>
      </c>
      <c r="BJ205" s="16" t="s">
        <v>81</v>
      </c>
      <c r="BK205" s="147">
        <f>ROUND(I205*H205,2)</f>
        <v>0</v>
      </c>
      <c r="BL205" s="16" t="s">
        <v>90</v>
      </c>
      <c r="BM205" s="146" t="s">
        <v>709</v>
      </c>
    </row>
    <row r="206" spans="2:65" s="13" customFormat="1">
      <c r="B206" s="155"/>
      <c r="D206" s="149" t="s">
        <v>176</v>
      </c>
      <c r="F206" s="157" t="s">
        <v>710</v>
      </c>
      <c r="H206" s="158">
        <v>102.078</v>
      </c>
      <c r="L206" s="155"/>
      <c r="M206" s="159"/>
      <c r="N206" s="160"/>
      <c r="O206" s="160"/>
      <c r="P206" s="160"/>
      <c r="Q206" s="160"/>
      <c r="R206" s="160"/>
      <c r="S206" s="160"/>
      <c r="T206" s="160"/>
      <c r="U206" s="161"/>
      <c r="AT206" s="156" t="s">
        <v>176</v>
      </c>
      <c r="AU206" s="156" t="s">
        <v>81</v>
      </c>
      <c r="AV206" s="13" t="s">
        <v>81</v>
      </c>
      <c r="AW206" s="13" t="s">
        <v>3</v>
      </c>
      <c r="AX206" s="13" t="s">
        <v>76</v>
      </c>
      <c r="AY206" s="156" t="s">
        <v>167</v>
      </c>
    </row>
    <row r="207" spans="2:65" s="1" customFormat="1" ht="24" customHeight="1">
      <c r="B207" s="135"/>
      <c r="C207" s="136" t="s">
        <v>288</v>
      </c>
      <c r="D207" s="136" t="s">
        <v>170</v>
      </c>
      <c r="E207" s="137" t="s">
        <v>362</v>
      </c>
      <c r="F207" s="138" t="s">
        <v>363</v>
      </c>
      <c r="G207" s="139" t="s">
        <v>354</v>
      </c>
      <c r="H207" s="140">
        <v>11.342000000000001</v>
      </c>
      <c r="I207" s="141"/>
      <c r="J207" s="141"/>
      <c r="K207" s="138" t="s">
        <v>174</v>
      </c>
      <c r="L207" s="28"/>
      <c r="M207" s="142" t="s">
        <v>1</v>
      </c>
      <c r="N207" s="143" t="s">
        <v>35</v>
      </c>
      <c r="O207" s="144">
        <v>0.89</v>
      </c>
      <c r="P207" s="144">
        <f>O207*H207</f>
        <v>10.094380000000001</v>
      </c>
      <c r="Q207" s="144">
        <v>0</v>
      </c>
      <c r="R207" s="144">
        <f>Q207*H207</f>
        <v>0</v>
      </c>
      <c r="S207" s="144">
        <v>0</v>
      </c>
      <c r="T207" s="144">
        <f>S207*H207</f>
        <v>0</v>
      </c>
      <c r="U207" s="145" t="s">
        <v>1</v>
      </c>
      <c r="AR207" s="146" t="s">
        <v>90</v>
      </c>
      <c r="AT207" s="146" t="s">
        <v>170</v>
      </c>
      <c r="AU207" s="146" t="s">
        <v>81</v>
      </c>
      <c r="AY207" s="16" t="s">
        <v>167</v>
      </c>
      <c r="BE207" s="147">
        <f>IF(N207="základná",J207,0)</f>
        <v>0</v>
      </c>
      <c r="BF207" s="147">
        <f>IF(N207="znížená",J207,0)</f>
        <v>0</v>
      </c>
      <c r="BG207" s="147">
        <f>IF(N207="zákl. prenesená",J207,0)</f>
        <v>0</v>
      </c>
      <c r="BH207" s="147">
        <f>IF(N207="zníž. prenesená",J207,0)</f>
        <v>0</v>
      </c>
      <c r="BI207" s="147">
        <f>IF(N207="nulová",J207,0)</f>
        <v>0</v>
      </c>
      <c r="BJ207" s="16" t="s">
        <v>81</v>
      </c>
      <c r="BK207" s="147">
        <f>ROUND(I207*H207,2)</f>
        <v>0</v>
      </c>
      <c r="BL207" s="16" t="s">
        <v>90</v>
      </c>
      <c r="BM207" s="146" t="s">
        <v>711</v>
      </c>
    </row>
    <row r="208" spans="2:65" s="1" customFormat="1" ht="24" customHeight="1">
      <c r="B208" s="135"/>
      <c r="C208" s="136" t="s">
        <v>293</v>
      </c>
      <c r="D208" s="136" t="s">
        <v>170</v>
      </c>
      <c r="E208" s="137" t="s">
        <v>366</v>
      </c>
      <c r="F208" s="138" t="s">
        <v>367</v>
      </c>
      <c r="G208" s="139" t="s">
        <v>354</v>
      </c>
      <c r="H208" s="140">
        <v>11.342000000000001</v>
      </c>
      <c r="I208" s="141"/>
      <c r="J208" s="141"/>
      <c r="K208" s="138" t="s">
        <v>174</v>
      </c>
      <c r="L208" s="28"/>
      <c r="M208" s="142" t="s">
        <v>1</v>
      </c>
      <c r="N208" s="143" t="s">
        <v>35</v>
      </c>
      <c r="O208" s="144">
        <v>0</v>
      </c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4">
        <f>S208*H208</f>
        <v>0</v>
      </c>
      <c r="U208" s="145" t="s">
        <v>1</v>
      </c>
      <c r="AR208" s="146" t="s">
        <v>90</v>
      </c>
      <c r="AT208" s="146" t="s">
        <v>170</v>
      </c>
      <c r="AU208" s="146" t="s">
        <v>81</v>
      </c>
      <c r="AY208" s="16" t="s">
        <v>167</v>
      </c>
      <c r="BE208" s="147">
        <f>IF(N208="základná",J208,0)</f>
        <v>0</v>
      </c>
      <c r="BF208" s="147">
        <f>IF(N208="znížená",J208,0)</f>
        <v>0</v>
      </c>
      <c r="BG208" s="147">
        <f>IF(N208="zákl. prenesená",J208,0)</f>
        <v>0</v>
      </c>
      <c r="BH208" s="147">
        <f>IF(N208="zníž. prenesená",J208,0)</f>
        <v>0</v>
      </c>
      <c r="BI208" s="147">
        <f>IF(N208="nulová",J208,0)</f>
        <v>0</v>
      </c>
      <c r="BJ208" s="16" t="s">
        <v>81</v>
      </c>
      <c r="BK208" s="147">
        <f>ROUND(I208*H208,2)</f>
        <v>0</v>
      </c>
      <c r="BL208" s="16" t="s">
        <v>90</v>
      </c>
      <c r="BM208" s="146" t="s">
        <v>712</v>
      </c>
    </row>
    <row r="209" spans="2:65" s="11" customFormat="1" ht="22.9" customHeight="1">
      <c r="B209" s="123"/>
      <c r="D209" s="124" t="s">
        <v>68</v>
      </c>
      <c r="E209" s="133" t="s">
        <v>480</v>
      </c>
      <c r="F209" s="133" t="s">
        <v>481</v>
      </c>
      <c r="J209" s="134"/>
      <c r="L209" s="123"/>
      <c r="M209" s="127"/>
      <c r="N209" s="128"/>
      <c r="O209" s="128"/>
      <c r="P209" s="129">
        <f>P210</f>
        <v>33.814526999999998</v>
      </c>
      <c r="Q209" s="128"/>
      <c r="R209" s="129">
        <f>R210</f>
        <v>0</v>
      </c>
      <c r="S209" s="128"/>
      <c r="T209" s="129">
        <f>T210</f>
        <v>0</v>
      </c>
      <c r="U209" s="130"/>
      <c r="AR209" s="124" t="s">
        <v>76</v>
      </c>
      <c r="AT209" s="131" t="s">
        <v>68</v>
      </c>
      <c r="AU209" s="131" t="s">
        <v>76</v>
      </c>
      <c r="AY209" s="124" t="s">
        <v>167</v>
      </c>
      <c r="BK209" s="132">
        <f>BK210</f>
        <v>0</v>
      </c>
    </row>
    <row r="210" spans="2:65" s="1" customFormat="1" ht="24" customHeight="1">
      <c r="B210" s="135"/>
      <c r="C210" s="136" t="s">
        <v>7</v>
      </c>
      <c r="D210" s="136" t="s">
        <v>170</v>
      </c>
      <c r="E210" s="137" t="s">
        <v>482</v>
      </c>
      <c r="F210" s="138" t="s">
        <v>483</v>
      </c>
      <c r="G210" s="139" t="s">
        <v>354</v>
      </c>
      <c r="H210" s="140">
        <v>13.728999999999999</v>
      </c>
      <c r="I210" s="141"/>
      <c r="J210" s="141"/>
      <c r="K210" s="138" t="s">
        <v>174</v>
      </c>
      <c r="L210" s="28"/>
      <c r="M210" s="142" t="s">
        <v>1</v>
      </c>
      <c r="N210" s="143" t="s">
        <v>35</v>
      </c>
      <c r="O210" s="144">
        <v>2.4630000000000001</v>
      </c>
      <c r="P210" s="144">
        <f>O210*H210</f>
        <v>33.814526999999998</v>
      </c>
      <c r="Q210" s="144">
        <v>0</v>
      </c>
      <c r="R210" s="144">
        <f>Q210*H210</f>
        <v>0</v>
      </c>
      <c r="S210" s="144">
        <v>0</v>
      </c>
      <c r="T210" s="144">
        <f>S210*H210</f>
        <v>0</v>
      </c>
      <c r="U210" s="145" t="s">
        <v>1</v>
      </c>
      <c r="AR210" s="146" t="s">
        <v>90</v>
      </c>
      <c r="AT210" s="146" t="s">
        <v>170</v>
      </c>
      <c r="AU210" s="146" t="s">
        <v>81</v>
      </c>
      <c r="AY210" s="16" t="s">
        <v>167</v>
      </c>
      <c r="BE210" s="147">
        <f>IF(N210="základná",J210,0)</f>
        <v>0</v>
      </c>
      <c r="BF210" s="147">
        <f>IF(N210="znížená",J210,0)</f>
        <v>0</v>
      </c>
      <c r="BG210" s="147">
        <f>IF(N210="zákl. prenesená",J210,0)</f>
        <v>0</v>
      </c>
      <c r="BH210" s="147">
        <f>IF(N210="zníž. prenesená",J210,0)</f>
        <v>0</v>
      </c>
      <c r="BI210" s="147">
        <f>IF(N210="nulová",J210,0)</f>
        <v>0</v>
      </c>
      <c r="BJ210" s="16" t="s">
        <v>81</v>
      </c>
      <c r="BK210" s="147">
        <f>ROUND(I210*H210,2)</f>
        <v>0</v>
      </c>
      <c r="BL210" s="16" t="s">
        <v>90</v>
      </c>
      <c r="BM210" s="146" t="s">
        <v>713</v>
      </c>
    </row>
    <row r="211" spans="2:65" s="11" customFormat="1" ht="25.9" customHeight="1">
      <c r="B211" s="123"/>
      <c r="D211" s="124" t="s">
        <v>68</v>
      </c>
      <c r="E211" s="125" t="s">
        <v>369</v>
      </c>
      <c r="F211" s="125" t="s">
        <v>370</v>
      </c>
      <c r="J211" s="126"/>
      <c r="L211" s="123"/>
      <c r="M211" s="127"/>
      <c r="N211" s="128"/>
      <c r="O211" s="128"/>
      <c r="P211" s="129">
        <f>P212+P222+P255+P273+P278+P281+P286</f>
        <v>781.54522180000004</v>
      </c>
      <c r="Q211" s="128"/>
      <c r="R211" s="129">
        <f>R212+R222+R255+R273+R278+R281+R286</f>
        <v>14.437813449999998</v>
      </c>
      <c r="S211" s="128"/>
      <c r="T211" s="129">
        <f>T212+T222+T255+T273+T278+T281+T286</f>
        <v>0.63204900000000008</v>
      </c>
      <c r="U211" s="130"/>
      <c r="AR211" s="124" t="s">
        <v>81</v>
      </c>
      <c r="AT211" s="131" t="s">
        <v>68</v>
      </c>
      <c r="AU211" s="131" t="s">
        <v>69</v>
      </c>
      <c r="AY211" s="124" t="s">
        <v>167</v>
      </c>
      <c r="BK211" s="132">
        <f>BK212+BK222+BK255+BK273+BK278+BK281+BK286</f>
        <v>0</v>
      </c>
    </row>
    <row r="212" spans="2:65" s="11" customFormat="1" ht="22.9" customHeight="1">
      <c r="B212" s="123"/>
      <c r="D212" s="124" t="s">
        <v>68</v>
      </c>
      <c r="E212" s="133" t="s">
        <v>423</v>
      </c>
      <c r="F212" s="133" t="s">
        <v>424</v>
      </c>
      <c r="J212" s="134"/>
      <c r="L212" s="123"/>
      <c r="M212" s="127"/>
      <c r="N212" s="128"/>
      <c r="O212" s="128"/>
      <c r="P212" s="129">
        <f>SUM(P213:P221)</f>
        <v>139.66983300000001</v>
      </c>
      <c r="Q212" s="128"/>
      <c r="R212" s="129">
        <f>SUM(R213:R221)</f>
        <v>0.71927999999999992</v>
      </c>
      <c r="S212" s="128"/>
      <c r="T212" s="129">
        <f>SUM(T213:T221)</f>
        <v>0.356049</v>
      </c>
      <c r="U212" s="130"/>
      <c r="AR212" s="124" t="s">
        <v>81</v>
      </c>
      <c r="AT212" s="131" t="s">
        <v>68</v>
      </c>
      <c r="AU212" s="131" t="s">
        <v>76</v>
      </c>
      <c r="AY212" s="124" t="s">
        <v>167</v>
      </c>
      <c r="BK212" s="132">
        <f>SUM(BK213:BK221)</f>
        <v>0</v>
      </c>
    </row>
    <row r="213" spans="2:65" s="1" customFormat="1" ht="24" customHeight="1">
      <c r="B213" s="135"/>
      <c r="C213" s="136" t="s">
        <v>303</v>
      </c>
      <c r="D213" s="136" t="s">
        <v>170</v>
      </c>
      <c r="E213" s="137" t="s">
        <v>714</v>
      </c>
      <c r="F213" s="138" t="s">
        <v>715</v>
      </c>
      <c r="G213" s="139" t="s">
        <v>330</v>
      </c>
      <c r="H213" s="140">
        <v>263.74</v>
      </c>
      <c r="I213" s="141"/>
      <c r="J213" s="141"/>
      <c r="K213" s="138" t="s">
        <v>174</v>
      </c>
      <c r="L213" s="28"/>
      <c r="M213" s="142" t="s">
        <v>1</v>
      </c>
      <c r="N213" s="143" t="s">
        <v>35</v>
      </c>
      <c r="O213" s="144">
        <v>7.4999999999999997E-2</v>
      </c>
      <c r="P213" s="144">
        <f>O213*H213</f>
        <v>19.7805</v>
      </c>
      <c r="Q213" s="144">
        <v>0</v>
      </c>
      <c r="R213" s="144">
        <f>Q213*H213</f>
        <v>0</v>
      </c>
      <c r="S213" s="144">
        <v>1.3500000000000001E-3</v>
      </c>
      <c r="T213" s="144">
        <f>S213*H213</f>
        <v>0.356049</v>
      </c>
      <c r="U213" s="145" t="s">
        <v>1</v>
      </c>
      <c r="AR213" s="146" t="s">
        <v>278</v>
      </c>
      <c r="AT213" s="146" t="s">
        <v>170</v>
      </c>
      <c r="AU213" s="146" t="s">
        <v>81</v>
      </c>
      <c r="AY213" s="16" t="s">
        <v>167</v>
      </c>
      <c r="BE213" s="147">
        <f>IF(N213="základná",J213,0)</f>
        <v>0</v>
      </c>
      <c r="BF213" s="147">
        <f>IF(N213="znížená",J213,0)</f>
        <v>0</v>
      </c>
      <c r="BG213" s="147">
        <f>IF(N213="zákl. prenesená",J213,0)</f>
        <v>0</v>
      </c>
      <c r="BH213" s="147">
        <f>IF(N213="zníž. prenesená",J213,0)</f>
        <v>0</v>
      </c>
      <c r="BI213" s="147">
        <f>IF(N213="nulová",J213,0)</f>
        <v>0</v>
      </c>
      <c r="BJ213" s="16" t="s">
        <v>81</v>
      </c>
      <c r="BK213" s="147">
        <f>ROUND(I213*H213,2)</f>
        <v>0</v>
      </c>
      <c r="BL213" s="16" t="s">
        <v>278</v>
      </c>
      <c r="BM213" s="146" t="s">
        <v>716</v>
      </c>
    </row>
    <row r="214" spans="2:65" s="13" customFormat="1">
      <c r="B214" s="155"/>
      <c r="D214" s="149" t="s">
        <v>176</v>
      </c>
      <c r="E214" s="156" t="s">
        <v>1</v>
      </c>
      <c r="F214" s="157" t="s">
        <v>717</v>
      </c>
      <c r="H214" s="158">
        <v>18.28</v>
      </c>
      <c r="L214" s="155"/>
      <c r="M214" s="159"/>
      <c r="N214" s="160"/>
      <c r="O214" s="160"/>
      <c r="P214" s="160"/>
      <c r="Q214" s="160"/>
      <c r="R214" s="160"/>
      <c r="S214" s="160"/>
      <c r="T214" s="160"/>
      <c r="U214" s="161"/>
      <c r="AT214" s="156" t="s">
        <v>176</v>
      </c>
      <c r="AU214" s="156" t="s">
        <v>81</v>
      </c>
      <c r="AV214" s="13" t="s">
        <v>81</v>
      </c>
      <c r="AW214" s="13" t="s">
        <v>26</v>
      </c>
      <c r="AX214" s="13" t="s">
        <v>69</v>
      </c>
      <c r="AY214" s="156" t="s">
        <v>167</v>
      </c>
    </row>
    <row r="215" spans="2:65" s="13" customFormat="1" ht="22.5">
      <c r="B215" s="155"/>
      <c r="D215" s="149" t="s">
        <v>176</v>
      </c>
      <c r="E215" s="156" t="s">
        <v>1</v>
      </c>
      <c r="F215" s="157" t="s">
        <v>718</v>
      </c>
      <c r="H215" s="158">
        <v>81.819999999999993</v>
      </c>
      <c r="L215" s="155"/>
      <c r="M215" s="159"/>
      <c r="N215" s="160"/>
      <c r="O215" s="160"/>
      <c r="P215" s="160"/>
      <c r="Q215" s="160"/>
      <c r="R215" s="160"/>
      <c r="S215" s="160"/>
      <c r="T215" s="160"/>
      <c r="U215" s="161"/>
      <c r="AT215" s="156" t="s">
        <v>176</v>
      </c>
      <c r="AU215" s="156" t="s">
        <v>81</v>
      </c>
      <c r="AV215" s="13" t="s">
        <v>81</v>
      </c>
      <c r="AW215" s="13" t="s">
        <v>26</v>
      </c>
      <c r="AX215" s="13" t="s">
        <v>69</v>
      </c>
      <c r="AY215" s="156" t="s">
        <v>167</v>
      </c>
    </row>
    <row r="216" spans="2:65" s="13" customFormat="1" ht="22.5">
      <c r="B216" s="155"/>
      <c r="D216" s="149" t="s">
        <v>176</v>
      </c>
      <c r="E216" s="156" t="s">
        <v>1</v>
      </c>
      <c r="F216" s="157" t="s">
        <v>719</v>
      </c>
      <c r="H216" s="158">
        <v>81.819999999999993</v>
      </c>
      <c r="L216" s="155"/>
      <c r="M216" s="159"/>
      <c r="N216" s="160"/>
      <c r="O216" s="160"/>
      <c r="P216" s="160"/>
      <c r="Q216" s="160"/>
      <c r="R216" s="160"/>
      <c r="S216" s="160"/>
      <c r="T216" s="160"/>
      <c r="U216" s="161"/>
      <c r="AT216" s="156" t="s">
        <v>176</v>
      </c>
      <c r="AU216" s="156" t="s">
        <v>81</v>
      </c>
      <c r="AV216" s="13" t="s">
        <v>81</v>
      </c>
      <c r="AW216" s="13" t="s">
        <v>26</v>
      </c>
      <c r="AX216" s="13" t="s">
        <v>69</v>
      </c>
      <c r="AY216" s="156" t="s">
        <v>167</v>
      </c>
    </row>
    <row r="217" spans="2:65" s="13" customFormat="1" ht="22.5">
      <c r="B217" s="155"/>
      <c r="D217" s="149" t="s">
        <v>176</v>
      </c>
      <c r="E217" s="156" t="s">
        <v>1</v>
      </c>
      <c r="F217" s="157" t="s">
        <v>720</v>
      </c>
      <c r="H217" s="158">
        <v>81.819999999999993</v>
      </c>
      <c r="L217" s="155"/>
      <c r="M217" s="159"/>
      <c r="N217" s="160"/>
      <c r="O217" s="160"/>
      <c r="P217" s="160"/>
      <c r="Q217" s="160"/>
      <c r="R217" s="160"/>
      <c r="S217" s="160"/>
      <c r="T217" s="160"/>
      <c r="U217" s="161"/>
      <c r="AT217" s="156" t="s">
        <v>176</v>
      </c>
      <c r="AU217" s="156" t="s">
        <v>81</v>
      </c>
      <c r="AV217" s="13" t="s">
        <v>81</v>
      </c>
      <c r="AW217" s="13" t="s">
        <v>26</v>
      </c>
      <c r="AX217" s="13" t="s">
        <v>69</v>
      </c>
      <c r="AY217" s="156" t="s">
        <v>167</v>
      </c>
    </row>
    <row r="218" spans="2:65" s="14" customFormat="1">
      <c r="B218" s="162"/>
      <c r="D218" s="149" t="s">
        <v>176</v>
      </c>
      <c r="E218" s="163" t="s">
        <v>1</v>
      </c>
      <c r="F218" s="164" t="s">
        <v>182</v>
      </c>
      <c r="H218" s="165">
        <v>263.74</v>
      </c>
      <c r="L218" s="162"/>
      <c r="M218" s="166"/>
      <c r="N218" s="167"/>
      <c r="O218" s="167"/>
      <c r="P218" s="167"/>
      <c r="Q218" s="167"/>
      <c r="R218" s="167"/>
      <c r="S218" s="167"/>
      <c r="T218" s="167"/>
      <c r="U218" s="168"/>
      <c r="AT218" s="163" t="s">
        <v>176</v>
      </c>
      <c r="AU218" s="163" t="s">
        <v>81</v>
      </c>
      <c r="AV218" s="14" t="s">
        <v>90</v>
      </c>
      <c r="AW218" s="14" t="s">
        <v>26</v>
      </c>
      <c r="AX218" s="14" t="s">
        <v>76</v>
      </c>
      <c r="AY218" s="163" t="s">
        <v>167</v>
      </c>
    </row>
    <row r="219" spans="2:65" s="1" customFormat="1" ht="16.5" customHeight="1">
      <c r="B219" s="135"/>
      <c r="C219" s="136" t="s">
        <v>308</v>
      </c>
      <c r="D219" s="136" t="s">
        <v>170</v>
      </c>
      <c r="E219" s="137" t="s">
        <v>721</v>
      </c>
      <c r="F219" s="138" t="s">
        <v>722</v>
      </c>
      <c r="G219" s="139" t="s">
        <v>330</v>
      </c>
      <c r="H219" s="140">
        <v>190.2</v>
      </c>
      <c r="I219" s="141"/>
      <c r="J219" s="141"/>
      <c r="K219" s="138" t="s">
        <v>174</v>
      </c>
      <c r="L219" s="28"/>
      <c r="M219" s="142" t="s">
        <v>1</v>
      </c>
      <c r="N219" s="143" t="s">
        <v>35</v>
      </c>
      <c r="O219" s="144">
        <v>0.56735000000000002</v>
      </c>
      <c r="P219" s="144">
        <f>O219*H219</f>
        <v>107.90997</v>
      </c>
      <c r="Q219" s="144">
        <v>3.3999999999999998E-3</v>
      </c>
      <c r="R219" s="144">
        <f>Q219*H219</f>
        <v>0.64667999999999992</v>
      </c>
      <c r="S219" s="144">
        <v>0</v>
      </c>
      <c r="T219" s="144">
        <f>S219*H219</f>
        <v>0</v>
      </c>
      <c r="U219" s="145" t="s">
        <v>1</v>
      </c>
      <c r="AR219" s="146" t="s">
        <v>278</v>
      </c>
      <c r="AT219" s="146" t="s">
        <v>170</v>
      </c>
      <c r="AU219" s="146" t="s">
        <v>81</v>
      </c>
      <c r="AY219" s="16" t="s">
        <v>167</v>
      </c>
      <c r="BE219" s="147">
        <f>IF(N219="základná",J219,0)</f>
        <v>0</v>
      </c>
      <c r="BF219" s="147">
        <f>IF(N219="znížená",J219,0)</f>
        <v>0</v>
      </c>
      <c r="BG219" s="147">
        <f>IF(N219="zákl. prenesená",J219,0)</f>
        <v>0</v>
      </c>
      <c r="BH219" s="147">
        <f>IF(N219="zníž. prenesená",J219,0)</f>
        <v>0</v>
      </c>
      <c r="BI219" s="147">
        <f>IF(N219="nulová",J219,0)</f>
        <v>0</v>
      </c>
      <c r="BJ219" s="16" t="s">
        <v>81</v>
      </c>
      <c r="BK219" s="147">
        <f>ROUND(I219*H219,2)</f>
        <v>0</v>
      </c>
      <c r="BL219" s="16" t="s">
        <v>278</v>
      </c>
      <c r="BM219" s="146" t="s">
        <v>723</v>
      </c>
    </row>
    <row r="220" spans="2:65" s="1" customFormat="1" ht="16.5" customHeight="1">
      <c r="B220" s="135"/>
      <c r="C220" s="136" t="s">
        <v>313</v>
      </c>
      <c r="D220" s="136" t="s">
        <v>170</v>
      </c>
      <c r="E220" s="137" t="s">
        <v>724</v>
      </c>
      <c r="F220" s="138" t="s">
        <v>725</v>
      </c>
      <c r="G220" s="139" t="s">
        <v>330</v>
      </c>
      <c r="H220" s="140">
        <v>18.149999999999999</v>
      </c>
      <c r="I220" s="141"/>
      <c r="J220" s="141"/>
      <c r="K220" s="138" t="s">
        <v>174</v>
      </c>
      <c r="L220" s="28"/>
      <c r="M220" s="142" t="s">
        <v>1</v>
      </c>
      <c r="N220" s="143" t="s">
        <v>35</v>
      </c>
      <c r="O220" s="144">
        <v>0.66002000000000005</v>
      </c>
      <c r="P220" s="144">
        <f>O220*H220</f>
        <v>11.979362999999999</v>
      </c>
      <c r="Q220" s="144">
        <v>4.0000000000000001E-3</v>
      </c>
      <c r="R220" s="144">
        <f>Q220*H220</f>
        <v>7.2599999999999998E-2</v>
      </c>
      <c r="S220" s="144">
        <v>0</v>
      </c>
      <c r="T220" s="144">
        <f>S220*H220</f>
        <v>0</v>
      </c>
      <c r="U220" s="145" t="s">
        <v>1</v>
      </c>
      <c r="AR220" s="146" t="s">
        <v>278</v>
      </c>
      <c r="AT220" s="146" t="s">
        <v>170</v>
      </c>
      <c r="AU220" s="146" t="s">
        <v>81</v>
      </c>
      <c r="AY220" s="16" t="s">
        <v>167</v>
      </c>
      <c r="BE220" s="147">
        <f>IF(N220="základná",J220,0)</f>
        <v>0</v>
      </c>
      <c r="BF220" s="147">
        <f>IF(N220="znížená",J220,0)</f>
        <v>0</v>
      </c>
      <c r="BG220" s="147">
        <f>IF(N220="zákl. prenesená",J220,0)</f>
        <v>0</v>
      </c>
      <c r="BH220" s="147">
        <f>IF(N220="zníž. prenesená",J220,0)</f>
        <v>0</v>
      </c>
      <c r="BI220" s="147">
        <f>IF(N220="nulová",J220,0)</f>
        <v>0</v>
      </c>
      <c r="BJ220" s="16" t="s">
        <v>81</v>
      </c>
      <c r="BK220" s="147">
        <f>ROUND(I220*H220,2)</f>
        <v>0</v>
      </c>
      <c r="BL220" s="16" t="s">
        <v>278</v>
      </c>
      <c r="BM220" s="146" t="s">
        <v>726</v>
      </c>
    </row>
    <row r="221" spans="2:65" s="1" customFormat="1" ht="24" customHeight="1">
      <c r="B221" s="135"/>
      <c r="C221" s="136" t="s">
        <v>317</v>
      </c>
      <c r="D221" s="136" t="s">
        <v>170</v>
      </c>
      <c r="E221" s="137" t="s">
        <v>451</v>
      </c>
      <c r="F221" s="138" t="s">
        <v>452</v>
      </c>
      <c r="G221" s="139" t="s">
        <v>395</v>
      </c>
      <c r="H221" s="140">
        <v>33.831000000000003</v>
      </c>
      <c r="I221" s="141"/>
      <c r="J221" s="141"/>
      <c r="K221" s="138" t="s">
        <v>174</v>
      </c>
      <c r="L221" s="28"/>
      <c r="M221" s="142" t="s">
        <v>1</v>
      </c>
      <c r="N221" s="143" t="s">
        <v>35</v>
      </c>
      <c r="O221" s="144">
        <v>0</v>
      </c>
      <c r="P221" s="144">
        <f>O221*H221</f>
        <v>0</v>
      </c>
      <c r="Q221" s="144">
        <v>0</v>
      </c>
      <c r="R221" s="144">
        <f>Q221*H221</f>
        <v>0</v>
      </c>
      <c r="S221" s="144">
        <v>0</v>
      </c>
      <c r="T221" s="144">
        <f>S221*H221</f>
        <v>0</v>
      </c>
      <c r="U221" s="145" t="s">
        <v>1</v>
      </c>
      <c r="AR221" s="146" t="s">
        <v>278</v>
      </c>
      <c r="AT221" s="146" t="s">
        <v>170</v>
      </c>
      <c r="AU221" s="146" t="s">
        <v>81</v>
      </c>
      <c r="AY221" s="16" t="s">
        <v>167</v>
      </c>
      <c r="BE221" s="147">
        <f>IF(N221="základná",J221,0)</f>
        <v>0</v>
      </c>
      <c r="BF221" s="147">
        <f>IF(N221="znížená",J221,0)</f>
        <v>0</v>
      </c>
      <c r="BG221" s="147">
        <f>IF(N221="zákl. prenesená",J221,0)</f>
        <v>0</v>
      </c>
      <c r="BH221" s="147">
        <f>IF(N221="zníž. prenesená",J221,0)</f>
        <v>0</v>
      </c>
      <c r="BI221" s="147">
        <f>IF(N221="nulová",J221,0)</f>
        <v>0</v>
      </c>
      <c r="BJ221" s="16" t="s">
        <v>81</v>
      </c>
      <c r="BK221" s="147">
        <f>ROUND(I221*H221,2)</f>
        <v>0</v>
      </c>
      <c r="BL221" s="16" t="s">
        <v>278</v>
      </c>
      <c r="BM221" s="146" t="s">
        <v>727</v>
      </c>
    </row>
    <row r="222" spans="2:65" s="11" customFormat="1" ht="22.9" customHeight="1">
      <c r="B222" s="123"/>
      <c r="D222" s="124" t="s">
        <v>68</v>
      </c>
      <c r="E222" s="133" t="s">
        <v>728</v>
      </c>
      <c r="F222" s="133" t="s">
        <v>729</v>
      </c>
      <c r="J222" s="134"/>
      <c r="L222" s="123"/>
      <c r="M222" s="127"/>
      <c r="N222" s="128"/>
      <c r="O222" s="128"/>
      <c r="P222" s="129">
        <f>SUM(P223:P254)</f>
        <v>487.94725400000004</v>
      </c>
      <c r="Q222" s="128"/>
      <c r="R222" s="129">
        <f>SUM(R223:R254)</f>
        <v>12.604033999999999</v>
      </c>
      <c r="S222" s="128"/>
      <c r="T222" s="129">
        <f>SUM(T223:T254)</f>
        <v>0.27600000000000002</v>
      </c>
      <c r="U222" s="130"/>
      <c r="AR222" s="124" t="s">
        <v>81</v>
      </c>
      <c r="AT222" s="131" t="s">
        <v>68</v>
      </c>
      <c r="AU222" s="131" t="s">
        <v>76</v>
      </c>
      <c r="AY222" s="124" t="s">
        <v>167</v>
      </c>
      <c r="BK222" s="132">
        <f>SUM(BK223:BK254)</f>
        <v>0</v>
      </c>
    </row>
    <row r="223" spans="2:65" s="1" customFormat="1" ht="24" customHeight="1">
      <c r="B223" s="135"/>
      <c r="C223" s="136" t="s">
        <v>322</v>
      </c>
      <c r="D223" s="136" t="s">
        <v>170</v>
      </c>
      <c r="E223" s="137" t="s">
        <v>730</v>
      </c>
      <c r="F223" s="138" t="s">
        <v>731</v>
      </c>
      <c r="G223" s="139" t="s">
        <v>330</v>
      </c>
      <c r="H223" s="140">
        <v>696.2</v>
      </c>
      <c r="I223" s="141"/>
      <c r="J223" s="141"/>
      <c r="K223" s="138" t="s">
        <v>174</v>
      </c>
      <c r="L223" s="28"/>
      <c r="M223" s="142" t="s">
        <v>1</v>
      </c>
      <c r="N223" s="143" t="s">
        <v>35</v>
      </c>
      <c r="O223" s="144">
        <v>0.60467000000000004</v>
      </c>
      <c r="P223" s="144">
        <f>O223*H223</f>
        <v>420.97125400000004</v>
      </c>
      <c r="Q223" s="144">
        <v>2.1000000000000001E-4</v>
      </c>
      <c r="R223" s="144">
        <f>Q223*H223</f>
        <v>0.14620200000000003</v>
      </c>
      <c r="S223" s="144">
        <v>0</v>
      </c>
      <c r="T223" s="144">
        <f>S223*H223</f>
        <v>0</v>
      </c>
      <c r="U223" s="145" t="s">
        <v>1</v>
      </c>
      <c r="AR223" s="146" t="s">
        <v>278</v>
      </c>
      <c r="AT223" s="146" t="s">
        <v>170</v>
      </c>
      <c r="AU223" s="146" t="s">
        <v>81</v>
      </c>
      <c r="AY223" s="16" t="s">
        <v>167</v>
      </c>
      <c r="BE223" s="147">
        <f>IF(N223="základná",J223,0)</f>
        <v>0</v>
      </c>
      <c r="BF223" s="147">
        <f>IF(N223="znížená",J223,0)</f>
        <v>0</v>
      </c>
      <c r="BG223" s="147">
        <f>IF(N223="zákl. prenesená",J223,0)</f>
        <v>0</v>
      </c>
      <c r="BH223" s="147">
        <f>IF(N223="zníž. prenesená",J223,0)</f>
        <v>0</v>
      </c>
      <c r="BI223" s="147">
        <f>IF(N223="nulová",J223,0)</f>
        <v>0</v>
      </c>
      <c r="BJ223" s="16" t="s">
        <v>81</v>
      </c>
      <c r="BK223" s="147">
        <f>ROUND(I223*H223,2)</f>
        <v>0</v>
      </c>
      <c r="BL223" s="16" t="s">
        <v>278</v>
      </c>
      <c r="BM223" s="146" t="s">
        <v>732</v>
      </c>
    </row>
    <row r="224" spans="2:65" s="13" customFormat="1">
      <c r="B224" s="155"/>
      <c r="D224" s="149" t="s">
        <v>176</v>
      </c>
      <c r="E224" s="156" t="s">
        <v>1</v>
      </c>
      <c r="F224" s="157" t="s">
        <v>649</v>
      </c>
      <c r="H224" s="158">
        <v>91.4</v>
      </c>
      <c r="L224" s="155"/>
      <c r="M224" s="159"/>
      <c r="N224" s="160"/>
      <c r="O224" s="160"/>
      <c r="P224" s="160"/>
      <c r="Q224" s="160"/>
      <c r="R224" s="160"/>
      <c r="S224" s="160"/>
      <c r="T224" s="160"/>
      <c r="U224" s="161"/>
      <c r="AT224" s="156" t="s">
        <v>176</v>
      </c>
      <c r="AU224" s="156" t="s">
        <v>81</v>
      </c>
      <c r="AV224" s="13" t="s">
        <v>81</v>
      </c>
      <c r="AW224" s="13" t="s">
        <v>26</v>
      </c>
      <c r="AX224" s="13" t="s">
        <v>69</v>
      </c>
      <c r="AY224" s="156" t="s">
        <v>167</v>
      </c>
    </row>
    <row r="225" spans="2:65" s="13" customFormat="1">
      <c r="B225" s="155"/>
      <c r="D225" s="149" t="s">
        <v>176</v>
      </c>
      <c r="E225" s="156" t="s">
        <v>1</v>
      </c>
      <c r="F225" s="157" t="s">
        <v>650</v>
      </c>
      <c r="H225" s="158">
        <v>604.79999999999995</v>
      </c>
      <c r="L225" s="155"/>
      <c r="M225" s="159"/>
      <c r="N225" s="160"/>
      <c r="O225" s="160"/>
      <c r="P225" s="160"/>
      <c r="Q225" s="160"/>
      <c r="R225" s="160"/>
      <c r="S225" s="160"/>
      <c r="T225" s="160"/>
      <c r="U225" s="161"/>
      <c r="AT225" s="156" t="s">
        <v>176</v>
      </c>
      <c r="AU225" s="156" t="s">
        <v>81</v>
      </c>
      <c r="AV225" s="13" t="s">
        <v>81</v>
      </c>
      <c r="AW225" s="13" t="s">
        <v>26</v>
      </c>
      <c r="AX225" s="13" t="s">
        <v>69</v>
      </c>
      <c r="AY225" s="156" t="s">
        <v>167</v>
      </c>
    </row>
    <row r="226" spans="2:65" s="14" customFormat="1">
      <c r="B226" s="162"/>
      <c r="D226" s="149" t="s">
        <v>176</v>
      </c>
      <c r="E226" s="163" t="s">
        <v>1</v>
      </c>
      <c r="F226" s="164" t="s">
        <v>182</v>
      </c>
      <c r="H226" s="165">
        <v>696.2</v>
      </c>
      <c r="L226" s="162"/>
      <c r="M226" s="166"/>
      <c r="N226" s="167"/>
      <c r="O226" s="167"/>
      <c r="P226" s="167"/>
      <c r="Q226" s="167"/>
      <c r="R226" s="167"/>
      <c r="S226" s="167"/>
      <c r="T226" s="167"/>
      <c r="U226" s="168"/>
      <c r="AT226" s="163" t="s">
        <v>176</v>
      </c>
      <c r="AU226" s="163" t="s">
        <v>81</v>
      </c>
      <c r="AV226" s="14" t="s">
        <v>90</v>
      </c>
      <c r="AW226" s="14" t="s">
        <v>26</v>
      </c>
      <c r="AX226" s="14" t="s">
        <v>76</v>
      </c>
      <c r="AY226" s="163" t="s">
        <v>167</v>
      </c>
    </row>
    <row r="227" spans="2:65" s="1" customFormat="1" ht="36" customHeight="1">
      <c r="B227" s="135"/>
      <c r="C227" s="169" t="s">
        <v>327</v>
      </c>
      <c r="D227" s="169" t="s">
        <v>381</v>
      </c>
      <c r="E227" s="170" t="s">
        <v>733</v>
      </c>
      <c r="F227" s="171" t="s">
        <v>734</v>
      </c>
      <c r="G227" s="172" t="s">
        <v>330</v>
      </c>
      <c r="H227" s="173">
        <v>731.01</v>
      </c>
      <c r="I227" s="174"/>
      <c r="J227" s="174"/>
      <c r="K227" s="171" t="s">
        <v>174</v>
      </c>
      <c r="L227" s="175"/>
      <c r="M227" s="176" t="s">
        <v>1</v>
      </c>
      <c r="N227" s="177" t="s">
        <v>35</v>
      </c>
      <c r="O227" s="144">
        <v>0</v>
      </c>
      <c r="P227" s="144">
        <f>O227*H227</f>
        <v>0</v>
      </c>
      <c r="Q227" s="144">
        <v>1E-4</v>
      </c>
      <c r="R227" s="144">
        <f>Q227*H227</f>
        <v>7.3100999999999999E-2</v>
      </c>
      <c r="S227" s="144">
        <v>0</v>
      </c>
      <c r="T227" s="144">
        <f>S227*H227</f>
        <v>0</v>
      </c>
      <c r="U227" s="145" t="s">
        <v>1</v>
      </c>
      <c r="AR227" s="146" t="s">
        <v>356</v>
      </c>
      <c r="AT227" s="146" t="s">
        <v>381</v>
      </c>
      <c r="AU227" s="146" t="s">
        <v>81</v>
      </c>
      <c r="AY227" s="16" t="s">
        <v>167</v>
      </c>
      <c r="BE227" s="147">
        <f>IF(N227="základná",J227,0)</f>
        <v>0</v>
      </c>
      <c r="BF227" s="147">
        <f>IF(N227="znížená",J227,0)</f>
        <v>0</v>
      </c>
      <c r="BG227" s="147">
        <f>IF(N227="zákl. prenesená",J227,0)</f>
        <v>0</v>
      </c>
      <c r="BH227" s="147">
        <f>IF(N227="zníž. prenesená",J227,0)</f>
        <v>0</v>
      </c>
      <c r="BI227" s="147">
        <f>IF(N227="nulová",J227,0)</f>
        <v>0</v>
      </c>
      <c r="BJ227" s="16" t="s">
        <v>81</v>
      </c>
      <c r="BK227" s="147">
        <f>ROUND(I227*H227,2)</f>
        <v>0</v>
      </c>
      <c r="BL227" s="16" t="s">
        <v>278</v>
      </c>
      <c r="BM227" s="146" t="s">
        <v>735</v>
      </c>
    </row>
    <row r="228" spans="2:65" s="1" customFormat="1" ht="36" customHeight="1">
      <c r="B228" s="135"/>
      <c r="C228" s="169" t="s">
        <v>332</v>
      </c>
      <c r="D228" s="169" t="s">
        <v>381</v>
      </c>
      <c r="E228" s="170" t="s">
        <v>736</v>
      </c>
      <c r="F228" s="171" t="s">
        <v>737</v>
      </c>
      <c r="G228" s="172" t="s">
        <v>330</v>
      </c>
      <c r="H228" s="173">
        <v>731.01</v>
      </c>
      <c r="I228" s="174"/>
      <c r="J228" s="174"/>
      <c r="K228" s="171" t="s">
        <v>174</v>
      </c>
      <c r="L228" s="175"/>
      <c r="M228" s="176" t="s">
        <v>1</v>
      </c>
      <c r="N228" s="177" t="s">
        <v>35</v>
      </c>
      <c r="O228" s="144">
        <v>0</v>
      </c>
      <c r="P228" s="144">
        <f>O228*H228</f>
        <v>0</v>
      </c>
      <c r="Q228" s="144">
        <v>1E-4</v>
      </c>
      <c r="R228" s="144">
        <f>Q228*H228</f>
        <v>7.3100999999999999E-2</v>
      </c>
      <c r="S228" s="144">
        <v>0</v>
      </c>
      <c r="T228" s="144">
        <f>S228*H228</f>
        <v>0</v>
      </c>
      <c r="U228" s="145" t="s">
        <v>1</v>
      </c>
      <c r="AR228" s="146" t="s">
        <v>356</v>
      </c>
      <c r="AT228" s="146" t="s">
        <v>381</v>
      </c>
      <c r="AU228" s="146" t="s">
        <v>81</v>
      </c>
      <c r="AY228" s="16" t="s">
        <v>167</v>
      </c>
      <c r="BE228" s="147">
        <f>IF(N228="základná",J228,0)</f>
        <v>0</v>
      </c>
      <c r="BF228" s="147">
        <f>IF(N228="znížená",J228,0)</f>
        <v>0</v>
      </c>
      <c r="BG228" s="147">
        <f>IF(N228="zákl. prenesená",J228,0)</f>
        <v>0</v>
      </c>
      <c r="BH228" s="147">
        <f>IF(N228="zníž. prenesená",J228,0)</f>
        <v>0</v>
      </c>
      <c r="BI228" s="147">
        <f>IF(N228="nulová",J228,0)</f>
        <v>0</v>
      </c>
      <c r="BJ228" s="16" t="s">
        <v>81</v>
      </c>
      <c r="BK228" s="147">
        <f>ROUND(I228*H228,2)</f>
        <v>0</v>
      </c>
      <c r="BL228" s="16" t="s">
        <v>278</v>
      </c>
      <c r="BM228" s="146" t="s">
        <v>738</v>
      </c>
    </row>
    <row r="229" spans="2:65" s="1" customFormat="1" ht="24" customHeight="1">
      <c r="B229" s="135"/>
      <c r="C229" s="169" t="s">
        <v>337</v>
      </c>
      <c r="D229" s="169" t="s">
        <v>381</v>
      </c>
      <c r="E229" s="170" t="s">
        <v>739</v>
      </c>
      <c r="F229" s="171" t="s">
        <v>740</v>
      </c>
      <c r="G229" s="172" t="s">
        <v>384</v>
      </c>
      <c r="H229" s="173">
        <v>1</v>
      </c>
      <c r="I229" s="174"/>
      <c r="J229" s="174"/>
      <c r="K229" s="171" t="s">
        <v>174</v>
      </c>
      <c r="L229" s="175"/>
      <c r="M229" s="176" t="s">
        <v>1</v>
      </c>
      <c r="N229" s="177" t="s">
        <v>35</v>
      </c>
      <c r="O229" s="144">
        <v>0</v>
      </c>
      <c r="P229" s="144">
        <f>O229*H229</f>
        <v>0</v>
      </c>
      <c r="Q229" s="144">
        <v>3.5999999999999997E-2</v>
      </c>
      <c r="R229" s="144">
        <f>Q229*H229</f>
        <v>3.5999999999999997E-2</v>
      </c>
      <c r="S229" s="144">
        <v>0</v>
      </c>
      <c r="T229" s="144">
        <f>S229*H229</f>
        <v>0</v>
      </c>
      <c r="U229" s="145" t="s">
        <v>1</v>
      </c>
      <c r="AR229" s="146" t="s">
        <v>356</v>
      </c>
      <c r="AT229" s="146" t="s">
        <v>381</v>
      </c>
      <c r="AU229" s="146" t="s">
        <v>81</v>
      </c>
      <c r="AY229" s="16" t="s">
        <v>167</v>
      </c>
      <c r="BE229" s="147">
        <f>IF(N229="základná",J229,0)</f>
        <v>0</v>
      </c>
      <c r="BF229" s="147">
        <f>IF(N229="znížená",J229,0)</f>
        <v>0</v>
      </c>
      <c r="BG229" s="147">
        <f>IF(N229="zákl. prenesená",J229,0)</f>
        <v>0</v>
      </c>
      <c r="BH229" s="147">
        <f>IF(N229="zníž. prenesená",J229,0)</f>
        <v>0</v>
      </c>
      <c r="BI229" s="147">
        <f>IF(N229="nulová",J229,0)</f>
        <v>0</v>
      </c>
      <c r="BJ229" s="16" t="s">
        <v>81</v>
      </c>
      <c r="BK229" s="147">
        <f>ROUND(I229*H229,2)</f>
        <v>0</v>
      </c>
      <c r="BL229" s="16" t="s">
        <v>278</v>
      </c>
      <c r="BM229" s="146" t="s">
        <v>741</v>
      </c>
    </row>
    <row r="230" spans="2:65" s="13" customFormat="1">
      <c r="B230" s="155"/>
      <c r="D230" s="149" t="s">
        <v>176</v>
      </c>
      <c r="E230" s="156" t="s">
        <v>1</v>
      </c>
      <c r="F230" s="157" t="s">
        <v>742</v>
      </c>
      <c r="H230" s="158">
        <v>1</v>
      </c>
      <c r="L230" s="155"/>
      <c r="M230" s="159"/>
      <c r="N230" s="160"/>
      <c r="O230" s="160"/>
      <c r="P230" s="160"/>
      <c r="Q230" s="160"/>
      <c r="R230" s="160"/>
      <c r="S230" s="160"/>
      <c r="T230" s="160"/>
      <c r="U230" s="161"/>
      <c r="AT230" s="156" t="s">
        <v>176</v>
      </c>
      <c r="AU230" s="156" t="s">
        <v>81</v>
      </c>
      <c r="AV230" s="13" t="s">
        <v>81</v>
      </c>
      <c r="AW230" s="13" t="s">
        <v>26</v>
      </c>
      <c r="AX230" s="13" t="s">
        <v>76</v>
      </c>
      <c r="AY230" s="156" t="s">
        <v>167</v>
      </c>
    </row>
    <row r="231" spans="2:65" s="1" customFormat="1" ht="24" customHeight="1">
      <c r="B231" s="135"/>
      <c r="C231" s="169" t="s">
        <v>342</v>
      </c>
      <c r="D231" s="169" t="s">
        <v>381</v>
      </c>
      <c r="E231" s="170" t="s">
        <v>743</v>
      </c>
      <c r="F231" s="171" t="s">
        <v>744</v>
      </c>
      <c r="G231" s="172" t="s">
        <v>384</v>
      </c>
      <c r="H231" s="173">
        <v>6</v>
      </c>
      <c r="I231" s="174"/>
      <c r="J231" s="174"/>
      <c r="K231" s="171" t="s">
        <v>1</v>
      </c>
      <c r="L231" s="175"/>
      <c r="M231" s="176" t="s">
        <v>1</v>
      </c>
      <c r="N231" s="177" t="s">
        <v>35</v>
      </c>
      <c r="O231" s="144">
        <v>0</v>
      </c>
      <c r="P231" s="144">
        <f>O231*H231</f>
        <v>0</v>
      </c>
      <c r="Q231" s="144">
        <v>3.5999999999999997E-2</v>
      </c>
      <c r="R231" s="144">
        <f>Q231*H231</f>
        <v>0.21599999999999997</v>
      </c>
      <c r="S231" s="144">
        <v>0</v>
      </c>
      <c r="T231" s="144">
        <f>S231*H231</f>
        <v>0</v>
      </c>
      <c r="U231" s="145" t="s">
        <v>1</v>
      </c>
      <c r="AR231" s="146" t="s">
        <v>356</v>
      </c>
      <c r="AT231" s="146" t="s">
        <v>381</v>
      </c>
      <c r="AU231" s="146" t="s">
        <v>81</v>
      </c>
      <c r="AY231" s="16" t="s">
        <v>167</v>
      </c>
      <c r="BE231" s="147">
        <f>IF(N231="základná",J231,0)</f>
        <v>0</v>
      </c>
      <c r="BF231" s="147">
        <f>IF(N231="znížená",J231,0)</f>
        <v>0</v>
      </c>
      <c r="BG231" s="147">
        <f>IF(N231="zákl. prenesená",J231,0)</f>
        <v>0</v>
      </c>
      <c r="BH231" s="147">
        <f>IF(N231="zníž. prenesená",J231,0)</f>
        <v>0</v>
      </c>
      <c r="BI231" s="147">
        <f>IF(N231="nulová",J231,0)</f>
        <v>0</v>
      </c>
      <c r="BJ231" s="16" t="s">
        <v>81</v>
      </c>
      <c r="BK231" s="147">
        <f>ROUND(I231*H231,2)</f>
        <v>0</v>
      </c>
      <c r="BL231" s="16" t="s">
        <v>278</v>
      </c>
      <c r="BM231" s="146" t="s">
        <v>745</v>
      </c>
    </row>
    <row r="232" spans="2:65" s="13" customFormat="1">
      <c r="B232" s="155"/>
      <c r="D232" s="149" t="s">
        <v>176</v>
      </c>
      <c r="E232" s="156" t="s">
        <v>1</v>
      </c>
      <c r="F232" s="157" t="s">
        <v>746</v>
      </c>
      <c r="H232" s="158">
        <v>5</v>
      </c>
      <c r="L232" s="155"/>
      <c r="M232" s="159"/>
      <c r="N232" s="160"/>
      <c r="O232" s="160"/>
      <c r="P232" s="160"/>
      <c r="Q232" s="160"/>
      <c r="R232" s="160"/>
      <c r="S232" s="160"/>
      <c r="T232" s="160"/>
      <c r="U232" s="161"/>
      <c r="AT232" s="156" t="s">
        <v>176</v>
      </c>
      <c r="AU232" s="156" t="s">
        <v>81</v>
      </c>
      <c r="AV232" s="13" t="s">
        <v>81</v>
      </c>
      <c r="AW232" s="13" t="s">
        <v>26</v>
      </c>
      <c r="AX232" s="13" t="s">
        <v>69</v>
      </c>
      <c r="AY232" s="156" t="s">
        <v>167</v>
      </c>
    </row>
    <row r="233" spans="2:65" s="13" customFormat="1">
      <c r="B233" s="155"/>
      <c r="D233" s="149" t="s">
        <v>176</v>
      </c>
      <c r="E233" s="156" t="s">
        <v>1</v>
      </c>
      <c r="F233" s="157" t="s">
        <v>747</v>
      </c>
      <c r="H233" s="158">
        <v>1</v>
      </c>
      <c r="L233" s="155"/>
      <c r="M233" s="159"/>
      <c r="N233" s="160"/>
      <c r="O233" s="160"/>
      <c r="P233" s="160"/>
      <c r="Q233" s="160"/>
      <c r="R233" s="160"/>
      <c r="S233" s="160"/>
      <c r="T233" s="160"/>
      <c r="U233" s="161"/>
      <c r="AT233" s="156" t="s">
        <v>176</v>
      </c>
      <c r="AU233" s="156" t="s">
        <v>81</v>
      </c>
      <c r="AV233" s="13" t="s">
        <v>81</v>
      </c>
      <c r="AW233" s="13" t="s">
        <v>26</v>
      </c>
      <c r="AX233" s="13" t="s">
        <v>69</v>
      </c>
      <c r="AY233" s="156" t="s">
        <v>167</v>
      </c>
    </row>
    <row r="234" spans="2:65" s="14" customFormat="1">
      <c r="B234" s="162"/>
      <c r="D234" s="149" t="s">
        <v>176</v>
      </c>
      <c r="E234" s="163" t="s">
        <v>1</v>
      </c>
      <c r="F234" s="164" t="s">
        <v>182</v>
      </c>
      <c r="H234" s="165">
        <v>6</v>
      </c>
      <c r="L234" s="162"/>
      <c r="M234" s="166"/>
      <c r="N234" s="167"/>
      <c r="O234" s="167"/>
      <c r="P234" s="167"/>
      <c r="Q234" s="167"/>
      <c r="R234" s="167"/>
      <c r="S234" s="167"/>
      <c r="T234" s="167"/>
      <c r="U234" s="168"/>
      <c r="AT234" s="163" t="s">
        <v>176</v>
      </c>
      <c r="AU234" s="163" t="s">
        <v>81</v>
      </c>
      <c r="AV234" s="14" t="s">
        <v>90</v>
      </c>
      <c r="AW234" s="14" t="s">
        <v>26</v>
      </c>
      <c r="AX234" s="14" t="s">
        <v>76</v>
      </c>
      <c r="AY234" s="163" t="s">
        <v>167</v>
      </c>
    </row>
    <row r="235" spans="2:65" s="1" customFormat="1" ht="36" customHeight="1">
      <c r="B235" s="135"/>
      <c r="C235" s="169" t="s">
        <v>347</v>
      </c>
      <c r="D235" s="169" t="s">
        <v>381</v>
      </c>
      <c r="E235" s="170" t="s">
        <v>748</v>
      </c>
      <c r="F235" s="171" t="s">
        <v>749</v>
      </c>
      <c r="G235" s="172" t="s">
        <v>384</v>
      </c>
      <c r="H235" s="173">
        <v>1</v>
      </c>
      <c r="I235" s="174"/>
      <c r="J235" s="174"/>
      <c r="K235" s="171" t="s">
        <v>1</v>
      </c>
      <c r="L235" s="175"/>
      <c r="M235" s="176" t="s">
        <v>1</v>
      </c>
      <c r="N235" s="177" t="s">
        <v>35</v>
      </c>
      <c r="O235" s="144">
        <v>0</v>
      </c>
      <c r="P235" s="144">
        <f>O235*H235</f>
        <v>0</v>
      </c>
      <c r="Q235" s="144">
        <v>3.5999999999999997E-2</v>
      </c>
      <c r="R235" s="144">
        <f>Q235*H235</f>
        <v>3.5999999999999997E-2</v>
      </c>
      <c r="S235" s="144">
        <v>0</v>
      </c>
      <c r="T235" s="144">
        <f>S235*H235</f>
        <v>0</v>
      </c>
      <c r="U235" s="145" t="s">
        <v>1</v>
      </c>
      <c r="AR235" s="146" t="s">
        <v>356</v>
      </c>
      <c r="AT235" s="146" t="s">
        <v>381</v>
      </c>
      <c r="AU235" s="146" t="s">
        <v>81</v>
      </c>
      <c r="AY235" s="16" t="s">
        <v>167</v>
      </c>
      <c r="BE235" s="147">
        <f>IF(N235="základná",J235,0)</f>
        <v>0</v>
      </c>
      <c r="BF235" s="147">
        <f>IF(N235="znížená",J235,0)</f>
        <v>0</v>
      </c>
      <c r="BG235" s="147">
        <f>IF(N235="zákl. prenesená",J235,0)</f>
        <v>0</v>
      </c>
      <c r="BH235" s="147">
        <f>IF(N235="zníž. prenesená",J235,0)</f>
        <v>0</v>
      </c>
      <c r="BI235" s="147">
        <f>IF(N235="nulová",J235,0)</f>
        <v>0</v>
      </c>
      <c r="BJ235" s="16" t="s">
        <v>81</v>
      </c>
      <c r="BK235" s="147">
        <f>ROUND(I235*H235,2)</f>
        <v>0</v>
      </c>
      <c r="BL235" s="16" t="s">
        <v>278</v>
      </c>
      <c r="BM235" s="146" t="s">
        <v>750</v>
      </c>
    </row>
    <row r="236" spans="2:65" s="13" customFormat="1">
      <c r="B236" s="155"/>
      <c r="D236" s="149" t="s">
        <v>176</v>
      </c>
      <c r="E236" s="156" t="s">
        <v>1</v>
      </c>
      <c r="F236" s="157" t="s">
        <v>751</v>
      </c>
      <c r="H236" s="158">
        <v>1</v>
      </c>
      <c r="L236" s="155"/>
      <c r="M236" s="159"/>
      <c r="N236" s="160"/>
      <c r="O236" s="160"/>
      <c r="P236" s="160"/>
      <c r="Q236" s="160"/>
      <c r="R236" s="160"/>
      <c r="S236" s="160"/>
      <c r="T236" s="160"/>
      <c r="U236" s="161"/>
      <c r="AT236" s="156" t="s">
        <v>176</v>
      </c>
      <c r="AU236" s="156" t="s">
        <v>81</v>
      </c>
      <c r="AV236" s="13" t="s">
        <v>81</v>
      </c>
      <c r="AW236" s="13" t="s">
        <v>26</v>
      </c>
      <c r="AX236" s="13" t="s">
        <v>76</v>
      </c>
      <c r="AY236" s="156" t="s">
        <v>167</v>
      </c>
    </row>
    <row r="237" spans="2:65" s="1" customFormat="1" ht="24" customHeight="1">
      <c r="B237" s="135"/>
      <c r="C237" s="169" t="s">
        <v>351</v>
      </c>
      <c r="D237" s="169" t="s">
        <v>381</v>
      </c>
      <c r="E237" s="170" t="s">
        <v>752</v>
      </c>
      <c r="F237" s="171" t="s">
        <v>753</v>
      </c>
      <c r="G237" s="172" t="s">
        <v>384</v>
      </c>
      <c r="H237" s="173">
        <v>12</v>
      </c>
      <c r="I237" s="174"/>
      <c r="J237" s="174"/>
      <c r="K237" s="171" t="s">
        <v>1</v>
      </c>
      <c r="L237" s="175"/>
      <c r="M237" s="176" t="s">
        <v>1</v>
      </c>
      <c r="N237" s="177" t="s">
        <v>35</v>
      </c>
      <c r="O237" s="144">
        <v>0</v>
      </c>
      <c r="P237" s="144">
        <f>O237*H237</f>
        <v>0</v>
      </c>
      <c r="Q237" s="144">
        <v>0.121</v>
      </c>
      <c r="R237" s="144">
        <f>Q237*H237</f>
        <v>1.452</v>
      </c>
      <c r="S237" s="144">
        <v>0</v>
      </c>
      <c r="T237" s="144">
        <f>S237*H237</f>
        <v>0</v>
      </c>
      <c r="U237" s="145" t="s">
        <v>1</v>
      </c>
      <c r="AR237" s="146" t="s">
        <v>356</v>
      </c>
      <c r="AT237" s="146" t="s">
        <v>381</v>
      </c>
      <c r="AU237" s="146" t="s">
        <v>81</v>
      </c>
      <c r="AY237" s="16" t="s">
        <v>167</v>
      </c>
      <c r="BE237" s="147">
        <f>IF(N237="základná",J237,0)</f>
        <v>0</v>
      </c>
      <c r="BF237" s="147">
        <f>IF(N237="znížená",J237,0)</f>
        <v>0</v>
      </c>
      <c r="BG237" s="147">
        <f>IF(N237="zákl. prenesená",J237,0)</f>
        <v>0</v>
      </c>
      <c r="BH237" s="147">
        <f>IF(N237="zníž. prenesená",J237,0)</f>
        <v>0</v>
      </c>
      <c r="BI237" s="147">
        <f>IF(N237="nulová",J237,0)</f>
        <v>0</v>
      </c>
      <c r="BJ237" s="16" t="s">
        <v>81</v>
      </c>
      <c r="BK237" s="147">
        <f>ROUND(I237*H237,2)</f>
        <v>0</v>
      </c>
      <c r="BL237" s="16" t="s">
        <v>278</v>
      </c>
      <c r="BM237" s="146" t="s">
        <v>754</v>
      </c>
    </row>
    <row r="238" spans="2:65" s="13" customFormat="1">
      <c r="B238" s="155"/>
      <c r="D238" s="149" t="s">
        <v>176</v>
      </c>
      <c r="E238" s="156" t="s">
        <v>1</v>
      </c>
      <c r="F238" s="157" t="s">
        <v>755</v>
      </c>
      <c r="H238" s="158">
        <v>12</v>
      </c>
      <c r="L238" s="155"/>
      <c r="M238" s="159"/>
      <c r="N238" s="160"/>
      <c r="O238" s="160"/>
      <c r="P238" s="160"/>
      <c r="Q238" s="160"/>
      <c r="R238" s="160"/>
      <c r="S238" s="160"/>
      <c r="T238" s="160"/>
      <c r="U238" s="161"/>
      <c r="AT238" s="156" t="s">
        <v>176</v>
      </c>
      <c r="AU238" s="156" t="s">
        <v>81</v>
      </c>
      <c r="AV238" s="13" t="s">
        <v>81</v>
      </c>
      <c r="AW238" s="13" t="s">
        <v>26</v>
      </c>
      <c r="AX238" s="13" t="s">
        <v>76</v>
      </c>
      <c r="AY238" s="156" t="s">
        <v>167</v>
      </c>
    </row>
    <row r="239" spans="2:65" s="1" customFormat="1" ht="24" customHeight="1">
      <c r="B239" s="135"/>
      <c r="C239" s="169" t="s">
        <v>356</v>
      </c>
      <c r="D239" s="169" t="s">
        <v>381</v>
      </c>
      <c r="E239" s="170" t="s">
        <v>756</v>
      </c>
      <c r="F239" s="171" t="s">
        <v>757</v>
      </c>
      <c r="G239" s="172" t="s">
        <v>384</v>
      </c>
      <c r="H239" s="173">
        <v>72</v>
      </c>
      <c r="I239" s="174"/>
      <c r="J239" s="174"/>
      <c r="K239" s="171" t="s">
        <v>1</v>
      </c>
      <c r="L239" s="175"/>
      <c r="M239" s="176" t="s">
        <v>1</v>
      </c>
      <c r="N239" s="177" t="s">
        <v>35</v>
      </c>
      <c r="O239" s="144">
        <v>0</v>
      </c>
      <c r="P239" s="144">
        <f>O239*H239</f>
        <v>0</v>
      </c>
      <c r="Q239" s="144">
        <v>0.14299999999999999</v>
      </c>
      <c r="R239" s="144">
        <f>Q239*H239</f>
        <v>10.295999999999999</v>
      </c>
      <c r="S239" s="144">
        <v>0</v>
      </c>
      <c r="T239" s="144">
        <f>S239*H239</f>
        <v>0</v>
      </c>
      <c r="U239" s="145" t="s">
        <v>1</v>
      </c>
      <c r="AR239" s="146" t="s">
        <v>356</v>
      </c>
      <c r="AT239" s="146" t="s">
        <v>381</v>
      </c>
      <c r="AU239" s="146" t="s">
        <v>81</v>
      </c>
      <c r="AY239" s="16" t="s">
        <v>167</v>
      </c>
      <c r="BE239" s="147">
        <f>IF(N239="základná",J239,0)</f>
        <v>0</v>
      </c>
      <c r="BF239" s="147">
        <f>IF(N239="znížená",J239,0)</f>
        <v>0</v>
      </c>
      <c r="BG239" s="147">
        <f>IF(N239="zákl. prenesená",J239,0)</f>
        <v>0</v>
      </c>
      <c r="BH239" s="147">
        <f>IF(N239="zníž. prenesená",J239,0)</f>
        <v>0</v>
      </c>
      <c r="BI239" s="147">
        <f>IF(N239="nulová",J239,0)</f>
        <v>0</v>
      </c>
      <c r="BJ239" s="16" t="s">
        <v>81</v>
      </c>
      <c r="BK239" s="147">
        <f>ROUND(I239*H239,2)</f>
        <v>0</v>
      </c>
      <c r="BL239" s="16" t="s">
        <v>278</v>
      </c>
      <c r="BM239" s="146" t="s">
        <v>758</v>
      </c>
    </row>
    <row r="240" spans="2:65" s="13" customFormat="1">
      <c r="B240" s="155"/>
      <c r="D240" s="149" t="s">
        <v>176</v>
      </c>
      <c r="E240" s="156" t="s">
        <v>1</v>
      </c>
      <c r="F240" s="157" t="s">
        <v>759</v>
      </c>
      <c r="H240" s="158">
        <v>72</v>
      </c>
      <c r="L240" s="155"/>
      <c r="M240" s="159"/>
      <c r="N240" s="160"/>
      <c r="O240" s="160"/>
      <c r="P240" s="160"/>
      <c r="Q240" s="160"/>
      <c r="R240" s="160"/>
      <c r="S240" s="160"/>
      <c r="T240" s="160"/>
      <c r="U240" s="161"/>
      <c r="AT240" s="156" t="s">
        <v>176</v>
      </c>
      <c r="AU240" s="156" t="s">
        <v>81</v>
      </c>
      <c r="AV240" s="13" t="s">
        <v>81</v>
      </c>
      <c r="AW240" s="13" t="s">
        <v>26</v>
      </c>
      <c r="AX240" s="13" t="s">
        <v>76</v>
      </c>
      <c r="AY240" s="156" t="s">
        <v>167</v>
      </c>
    </row>
    <row r="241" spans="2:65" s="1" customFormat="1" ht="24" customHeight="1">
      <c r="B241" s="135"/>
      <c r="C241" s="136" t="s">
        <v>361</v>
      </c>
      <c r="D241" s="136" t="s">
        <v>170</v>
      </c>
      <c r="E241" s="137" t="s">
        <v>760</v>
      </c>
      <c r="F241" s="138" t="s">
        <v>761</v>
      </c>
      <c r="G241" s="139" t="s">
        <v>384</v>
      </c>
      <c r="H241" s="140">
        <v>92</v>
      </c>
      <c r="I241" s="141"/>
      <c r="J241" s="141"/>
      <c r="K241" s="138" t="s">
        <v>174</v>
      </c>
      <c r="L241" s="28"/>
      <c r="M241" s="142" t="s">
        <v>1</v>
      </c>
      <c r="N241" s="143" t="s">
        <v>35</v>
      </c>
      <c r="O241" s="144">
        <v>0.628</v>
      </c>
      <c r="P241" s="144">
        <f>O241*H241</f>
        <v>57.776000000000003</v>
      </c>
      <c r="Q241" s="144">
        <v>2.9999999999999997E-4</v>
      </c>
      <c r="R241" s="144">
        <f>Q241*H241</f>
        <v>2.7599999999999996E-2</v>
      </c>
      <c r="S241" s="144">
        <v>0</v>
      </c>
      <c r="T241" s="144">
        <f>S241*H241</f>
        <v>0</v>
      </c>
      <c r="U241" s="145" t="s">
        <v>1</v>
      </c>
      <c r="AR241" s="146" t="s">
        <v>278</v>
      </c>
      <c r="AT241" s="146" t="s">
        <v>170</v>
      </c>
      <c r="AU241" s="146" t="s">
        <v>81</v>
      </c>
      <c r="AY241" s="16" t="s">
        <v>167</v>
      </c>
      <c r="BE241" s="147">
        <f>IF(N241="základná",J241,0)</f>
        <v>0</v>
      </c>
      <c r="BF241" s="147">
        <f>IF(N241="znížená",J241,0)</f>
        <v>0</v>
      </c>
      <c r="BG241" s="147">
        <f>IF(N241="zákl. prenesená",J241,0)</f>
        <v>0</v>
      </c>
      <c r="BH241" s="147">
        <f>IF(N241="zníž. prenesená",J241,0)</f>
        <v>0</v>
      </c>
      <c r="BI241" s="147">
        <f>IF(N241="nulová",J241,0)</f>
        <v>0</v>
      </c>
      <c r="BJ241" s="16" t="s">
        <v>81</v>
      </c>
      <c r="BK241" s="147">
        <f>ROUND(I241*H241,2)</f>
        <v>0</v>
      </c>
      <c r="BL241" s="16" t="s">
        <v>278</v>
      </c>
      <c r="BM241" s="146" t="s">
        <v>762</v>
      </c>
    </row>
    <row r="242" spans="2:65" s="13" customFormat="1">
      <c r="B242" s="155"/>
      <c r="D242" s="149" t="s">
        <v>176</v>
      </c>
      <c r="E242" s="156" t="s">
        <v>1</v>
      </c>
      <c r="F242" s="157" t="s">
        <v>763</v>
      </c>
      <c r="H242" s="158">
        <v>92</v>
      </c>
      <c r="L242" s="155"/>
      <c r="M242" s="159"/>
      <c r="N242" s="160"/>
      <c r="O242" s="160"/>
      <c r="P242" s="160"/>
      <c r="Q242" s="160"/>
      <c r="R242" s="160"/>
      <c r="S242" s="160"/>
      <c r="T242" s="160"/>
      <c r="U242" s="161"/>
      <c r="AT242" s="156" t="s">
        <v>176</v>
      </c>
      <c r="AU242" s="156" t="s">
        <v>81</v>
      </c>
      <c r="AV242" s="13" t="s">
        <v>81</v>
      </c>
      <c r="AW242" s="13" t="s">
        <v>26</v>
      </c>
      <c r="AX242" s="13" t="s">
        <v>76</v>
      </c>
      <c r="AY242" s="156" t="s">
        <v>167</v>
      </c>
    </row>
    <row r="243" spans="2:65" s="1" customFormat="1" ht="24" customHeight="1">
      <c r="B243" s="135"/>
      <c r="C243" s="169" t="s">
        <v>365</v>
      </c>
      <c r="D243" s="169" t="s">
        <v>381</v>
      </c>
      <c r="E243" s="170" t="s">
        <v>764</v>
      </c>
      <c r="F243" s="171" t="s">
        <v>765</v>
      </c>
      <c r="G243" s="172" t="s">
        <v>384</v>
      </c>
      <c r="H243" s="173">
        <v>92</v>
      </c>
      <c r="I243" s="174"/>
      <c r="J243" s="174"/>
      <c r="K243" s="171" t="s">
        <v>174</v>
      </c>
      <c r="L243" s="175"/>
      <c r="M243" s="176" t="s">
        <v>1</v>
      </c>
      <c r="N243" s="177" t="s">
        <v>35</v>
      </c>
      <c r="O243" s="144">
        <v>0</v>
      </c>
      <c r="P243" s="144">
        <f>O243*H243</f>
        <v>0</v>
      </c>
      <c r="Q243" s="144">
        <v>1E-4</v>
      </c>
      <c r="R243" s="144">
        <f>Q243*H243</f>
        <v>9.1999999999999998E-3</v>
      </c>
      <c r="S243" s="144">
        <v>0</v>
      </c>
      <c r="T243" s="144">
        <f>S243*H243</f>
        <v>0</v>
      </c>
      <c r="U243" s="145" t="s">
        <v>1</v>
      </c>
      <c r="AR243" s="146" t="s">
        <v>356</v>
      </c>
      <c r="AT243" s="146" t="s">
        <v>381</v>
      </c>
      <c r="AU243" s="146" t="s">
        <v>81</v>
      </c>
      <c r="AY243" s="16" t="s">
        <v>167</v>
      </c>
      <c r="BE243" s="147">
        <f>IF(N243="základná",J243,0)</f>
        <v>0</v>
      </c>
      <c r="BF243" s="147">
        <f>IF(N243="znížená",J243,0)</f>
        <v>0</v>
      </c>
      <c r="BG243" s="147">
        <f>IF(N243="zákl. prenesená",J243,0)</f>
        <v>0</v>
      </c>
      <c r="BH243" s="147">
        <f>IF(N243="zníž. prenesená",J243,0)</f>
        <v>0</v>
      </c>
      <c r="BI243" s="147">
        <f>IF(N243="nulová",J243,0)</f>
        <v>0</v>
      </c>
      <c r="BJ243" s="16" t="s">
        <v>81</v>
      </c>
      <c r="BK243" s="147">
        <f>ROUND(I243*H243,2)</f>
        <v>0</v>
      </c>
      <c r="BL243" s="16" t="s">
        <v>278</v>
      </c>
      <c r="BM243" s="146" t="s">
        <v>766</v>
      </c>
    </row>
    <row r="244" spans="2:65" s="1" customFormat="1" ht="24" customHeight="1">
      <c r="B244" s="135"/>
      <c r="C244" s="169" t="s">
        <v>373</v>
      </c>
      <c r="D244" s="169" t="s">
        <v>381</v>
      </c>
      <c r="E244" s="170" t="s">
        <v>767</v>
      </c>
      <c r="F244" s="171" t="s">
        <v>768</v>
      </c>
      <c r="G244" s="172" t="s">
        <v>330</v>
      </c>
      <c r="H244" s="173">
        <v>18.7</v>
      </c>
      <c r="I244" s="174"/>
      <c r="J244" s="174"/>
      <c r="K244" s="171" t="s">
        <v>174</v>
      </c>
      <c r="L244" s="175"/>
      <c r="M244" s="176" t="s">
        <v>1</v>
      </c>
      <c r="N244" s="177" t="s">
        <v>35</v>
      </c>
      <c r="O244" s="144">
        <v>0</v>
      </c>
      <c r="P244" s="144">
        <f>O244*H244</f>
        <v>0</v>
      </c>
      <c r="Q244" s="144">
        <v>1.14E-3</v>
      </c>
      <c r="R244" s="144">
        <f>Q244*H244</f>
        <v>2.1317999999999997E-2</v>
      </c>
      <c r="S244" s="144">
        <v>0</v>
      </c>
      <c r="T244" s="144">
        <f>S244*H244</f>
        <v>0</v>
      </c>
      <c r="U244" s="145" t="s">
        <v>1</v>
      </c>
      <c r="AR244" s="146" t="s">
        <v>356</v>
      </c>
      <c r="AT244" s="146" t="s">
        <v>381</v>
      </c>
      <c r="AU244" s="146" t="s">
        <v>81</v>
      </c>
      <c r="AY244" s="16" t="s">
        <v>167</v>
      </c>
      <c r="BE244" s="147">
        <f>IF(N244="základná",J244,0)</f>
        <v>0</v>
      </c>
      <c r="BF244" s="147">
        <f>IF(N244="znížená",J244,0)</f>
        <v>0</v>
      </c>
      <c r="BG244" s="147">
        <f>IF(N244="zákl. prenesená",J244,0)</f>
        <v>0</v>
      </c>
      <c r="BH244" s="147">
        <f>IF(N244="zníž. prenesená",J244,0)</f>
        <v>0</v>
      </c>
      <c r="BI244" s="147">
        <f>IF(N244="nulová",J244,0)</f>
        <v>0</v>
      </c>
      <c r="BJ244" s="16" t="s">
        <v>81</v>
      </c>
      <c r="BK244" s="147">
        <f>ROUND(I244*H244,2)</f>
        <v>0</v>
      </c>
      <c r="BL244" s="16" t="s">
        <v>278</v>
      </c>
      <c r="BM244" s="146" t="s">
        <v>769</v>
      </c>
    </row>
    <row r="245" spans="2:65" s="13" customFormat="1">
      <c r="B245" s="155"/>
      <c r="D245" s="149" t="s">
        <v>176</v>
      </c>
      <c r="E245" s="156" t="s">
        <v>1</v>
      </c>
      <c r="F245" s="157" t="s">
        <v>770</v>
      </c>
      <c r="H245" s="158">
        <v>18.7</v>
      </c>
      <c r="L245" s="155"/>
      <c r="M245" s="159"/>
      <c r="N245" s="160"/>
      <c r="O245" s="160"/>
      <c r="P245" s="160"/>
      <c r="Q245" s="160"/>
      <c r="R245" s="160"/>
      <c r="S245" s="160"/>
      <c r="T245" s="160"/>
      <c r="U245" s="161"/>
      <c r="AT245" s="156" t="s">
        <v>176</v>
      </c>
      <c r="AU245" s="156" t="s">
        <v>81</v>
      </c>
      <c r="AV245" s="13" t="s">
        <v>81</v>
      </c>
      <c r="AW245" s="13" t="s">
        <v>26</v>
      </c>
      <c r="AX245" s="13" t="s">
        <v>76</v>
      </c>
      <c r="AY245" s="156" t="s">
        <v>167</v>
      </c>
    </row>
    <row r="246" spans="2:65" s="1" customFormat="1" ht="24" customHeight="1">
      <c r="B246" s="135"/>
      <c r="C246" s="169" t="s">
        <v>380</v>
      </c>
      <c r="D246" s="169" t="s">
        <v>381</v>
      </c>
      <c r="E246" s="170" t="s">
        <v>771</v>
      </c>
      <c r="F246" s="171" t="s">
        <v>772</v>
      </c>
      <c r="G246" s="172" t="s">
        <v>330</v>
      </c>
      <c r="H246" s="173">
        <v>190.8</v>
      </c>
      <c r="I246" s="174"/>
      <c r="J246" s="174"/>
      <c r="K246" s="171" t="s">
        <v>1</v>
      </c>
      <c r="L246" s="175"/>
      <c r="M246" s="176" t="s">
        <v>1</v>
      </c>
      <c r="N246" s="177" t="s">
        <v>35</v>
      </c>
      <c r="O246" s="144">
        <v>0</v>
      </c>
      <c r="P246" s="144">
        <f>O246*H246</f>
        <v>0</v>
      </c>
      <c r="Q246" s="144">
        <v>1.14E-3</v>
      </c>
      <c r="R246" s="144">
        <f>Q246*H246</f>
        <v>0.21751200000000001</v>
      </c>
      <c r="S246" s="144">
        <v>0</v>
      </c>
      <c r="T246" s="144">
        <f>S246*H246</f>
        <v>0</v>
      </c>
      <c r="U246" s="145" t="s">
        <v>1</v>
      </c>
      <c r="AR246" s="146" t="s">
        <v>356</v>
      </c>
      <c r="AT246" s="146" t="s">
        <v>381</v>
      </c>
      <c r="AU246" s="146" t="s">
        <v>81</v>
      </c>
      <c r="AY246" s="16" t="s">
        <v>167</v>
      </c>
      <c r="BE246" s="147">
        <f>IF(N246="základná",J246,0)</f>
        <v>0</v>
      </c>
      <c r="BF246" s="147">
        <f>IF(N246="znížená",J246,0)</f>
        <v>0</v>
      </c>
      <c r="BG246" s="147">
        <f>IF(N246="zákl. prenesená",J246,0)</f>
        <v>0</v>
      </c>
      <c r="BH246" s="147">
        <f>IF(N246="zníž. prenesená",J246,0)</f>
        <v>0</v>
      </c>
      <c r="BI246" s="147">
        <f>IF(N246="nulová",J246,0)</f>
        <v>0</v>
      </c>
      <c r="BJ246" s="16" t="s">
        <v>81</v>
      </c>
      <c r="BK246" s="147">
        <f>ROUND(I246*H246,2)</f>
        <v>0</v>
      </c>
      <c r="BL246" s="16" t="s">
        <v>278</v>
      </c>
      <c r="BM246" s="146" t="s">
        <v>773</v>
      </c>
    </row>
    <row r="247" spans="2:65" s="13" customFormat="1">
      <c r="B247" s="155"/>
      <c r="D247" s="149" t="s">
        <v>176</v>
      </c>
      <c r="E247" s="156" t="s">
        <v>1</v>
      </c>
      <c r="F247" s="157" t="s">
        <v>774</v>
      </c>
      <c r="H247" s="158">
        <v>190.8</v>
      </c>
      <c r="L247" s="155"/>
      <c r="M247" s="159"/>
      <c r="N247" s="160"/>
      <c r="O247" s="160"/>
      <c r="P247" s="160"/>
      <c r="Q247" s="160"/>
      <c r="R247" s="160"/>
      <c r="S247" s="160"/>
      <c r="T247" s="160"/>
      <c r="U247" s="161"/>
      <c r="AT247" s="156" t="s">
        <v>176</v>
      </c>
      <c r="AU247" s="156" t="s">
        <v>81</v>
      </c>
      <c r="AV247" s="13" t="s">
        <v>81</v>
      </c>
      <c r="AW247" s="13" t="s">
        <v>26</v>
      </c>
      <c r="AX247" s="13" t="s">
        <v>76</v>
      </c>
      <c r="AY247" s="156" t="s">
        <v>167</v>
      </c>
    </row>
    <row r="248" spans="2:65" s="1" customFormat="1" ht="24" customHeight="1">
      <c r="B248" s="135"/>
      <c r="C248" s="136" t="s">
        <v>386</v>
      </c>
      <c r="D248" s="136" t="s">
        <v>170</v>
      </c>
      <c r="E248" s="137" t="s">
        <v>775</v>
      </c>
      <c r="F248" s="138" t="s">
        <v>776</v>
      </c>
      <c r="G248" s="139" t="s">
        <v>384</v>
      </c>
      <c r="H248" s="140">
        <v>92</v>
      </c>
      <c r="I248" s="141"/>
      <c r="J248" s="141"/>
      <c r="K248" s="138" t="s">
        <v>174</v>
      </c>
      <c r="L248" s="28"/>
      <c r="M248" s="142" t="s">
        <v>1</v>
      </c>
      <c r="N248" s="143" t="s">
        <v>35</v>
      </c>
      <c r="O248" s="144">
        <v>0.1</v>
      </c>
      <c r="P248" s="144">
        <f>O248*H248</f>
        <v>9.2000000000000011</v>
      </c>
      <c r="Q248" s="144">
        <v>0</v>
      </c>
      <c r="R248" s="144">
        <f>Q248*H248</f>
        <v>0</v>
      </c>
      <c r="S248" s="144">
        <v>3.0000000000000001E-3</v>
      </c>
      <c r="T248" s="144">
        <f>S248*H248</f>
        <v>0.27600000000000002</v>
      </c>
      <c r="U248" s="145" t="s">
        <v>1</v>
      </c>
      <c r="AR248" s="146" t="s">
        <v>278</v>
      </c>
      <c r="AT248" s="146" t="s">
        <v>170</v>
      </c>
      <c r="AU248" s="146" t="s">
        <v>81</v>
      </c>
      <c r="AY248" s="16" t="s">
        <v>167</v>
      </c>
      <c r="BE248" s="147">
        <f>IF(N248="základná",J248,0)</f>
        <v>0</v>
      </c>
      <c r="BF248" s="147">
        <f>IF(N248="znížená",J248,0)</f>
        <v>0</v>
      </c>
      <c r="BG248" s="147">
        <f>IF(N248="zákl. prenesená",J248,0)</f>
        <v>0</v>
      </c>
      <c r="BH248" s="147">
        <f>IF(N248="zníž. prenesená",J248,0)</f>
        <v>0</v>
      </c>
      <c r="BI248" s="147">
        <f>IF(N248="nulová",J248,0)</f>
        <v>0</v>
      </c>
      <c r="BJ248" s="16" t="s">
        <v>81</v>
      </c>
      <c r="BK248" s="147">
        <f>ROUND(I248*H248,2)</f>
        <v>0</v>
      </c>
      <c r="BL248" s="16" t="s">
        <v>278</v>
      </c>
      <c r="BM248" s="146" t="s">
        <v>777</v>
      </c>
    </row>
    <row r="249" spans="2:65" s="13" customFormat="1">
      <c r="B249" s="155"/>
      <c r="D249" s="149" t="s">
        <v>176</v>
      </c>
      <c r="E249" s="156" t="s">
        <v>1</v>
      </c>
      <c r="F249" s="157" t="s">
        <v>778</v>
      </c>
      <c r="H249" s="158">
        <v>8</v>
      </c>
      <c r="L249" s="155"/>
      <c r="M249" s="159"/>
      <c r="N249" s="160"/>
      <c r="O249" s="160"/>
      <c r="P249" s="160"/>
      <c r="Q249" s="160"/>
      <c r="R249" s="160"/>
      <c r="S249" s="160"/>
      <c r="T249" s="160"/>
      <c r="U249" s="161"/>
      <c r="AT249" s="156" t="s">
        <v>176</v>
      </c>
      <c r="AU249" s="156" t="s">
        <v>81</v>
      </c>
      <c r="AV249" s="13" t="s">
        <v>81</v>
      </c>
      <c r="AW249" s="13" t="s">
        <v>26</v>
      </c>
      <c r="AX249" s="13" t="s">
        <v>69</v>
      </c>
      <c r="AY249" s="156" t="s">
        <v>167</v>
      </c>
    </row>
    <row r="250" spans="2:65" s="13" customFormat="1">
      <c r="B250" s="155"/>
      <c r="D250" s="149" t="s">
        <v>176</v>
      </c>
      <c r="E250" s="156" t="s">
        <v>1</v>
      </c>
      <c r="F250" s="157" t="s">
        <v>779</v>
      </c>
      <c r="H250" s="158">
        <v>28</v>
      </c>
      <c r="L250" s="155"/>
      <c r="M250" s="159"/>
      <c r="N250" s="160"/>
      <c r="O250" s="160"/>
      <c r="P250" s="160"/>
      <c r="Q250" s="160"/>
      <c r="R250" s="160"/>
      <c r="S250" s="160"/>
      <c r="T250" s="160"/>
      <c r="U250" s="161"/>
      <c r="AT250" s="156" t="s">
        <v>176</v>
      </c>
      <c r="AU250" s="156" t="s">
        <v>81</v>
      </c>
      <c r="AV250" s="13" t="s">
        <v>81</v>
      </c>
      <c r="AW250" s="13" t="s">
        <v>26</v>
      </c>
      <c r="AX250" s="13" t="s">
        <v>69</v>
      </c>
      <c r="AY250" s="156" t="s">
        <v>167</v>
      </c>
    </row>
    <row r="251" spans="2:65" s="13" customFormat="1">
      <c r="B251" s="155"/>
      <c r="D251" s="149" t="s">
        <v>176</v>
      </c>
      <c r="E251" s="156" t="s">
        <v>1</v>
      </c>
      <c r="F251" s="157" t="s">
        <v>780</v>
      </c>
      <c r="H251" s="158">
        <v>28</v>
      </c>
      <c r="L251" s="155"/>
      <c r="M251" s="159"/>
      <c r="N251" s="160"/>
      <c r="O251" s="160"/>
      <c r="P251" s="160"/>
      <c r="Q251" s="160"/>
      <c r="R251" s="160"/>
      <c r="S251" s="160"/>
      <c r="T251" s="160"/>
      <c r="U251" s="161"/>
      <c r="AT251" s="156" t="s">
        <v>176</v>
      </c>
      <c r="AU251" s="156" t="s">
        <v>81</v>
      </c>
      <c r="AV251" s="13" t="s">
        <v>81</v>
      </c>
      <c r="AW251" s="13" t="s">
        <v>26</v>
      </c>
      <c r="AX251" s="13" t="s">
        <v>69</v>
      </c>
      <c r="AY251" s="156" t="s">
        <v>167</v>
      </c>
    </row>
    <row r="252" spans="2:65" s="13" customFormat="1">
      <c r="B252" s="155"/>
      <c r="D252" s="149" t="s">
        <v>176</v>
      </c>
      <c r="E252" s="156" t="s">
        <v>1</v>
      </c>
      <c r="F252" s="157" t="s">
        <v>781</v>
      </c>
      <c r="H252" s="158">
        <v>28</v>
      </c>
      <c r="L252" s="155"/>
      <c r="M252" s="159"/>
      <c r="N252" s="160"/>
      <c r="O252" s="160"/>
      <c r="P252" s="160"/>
      <c r="Q252" s="160"/>
      <c r="R252" s="160"/>
      <c r="S252" s="160"/>
      <c r="T252" s="160"/>
      <c r="U252" s="161"/>
      <c r="AT252" s="156" t="s">
        <v>176</v>
      </c>
      <c r="AU252" s="156" t="s">
        <v>81</v>
      </c>
      <c r="AV252" s="13" t="s">
        <v>81</v>
      </c>
      <c r="AW252" s="13" t="s">
        <v>26</v>
      </c>
      <c r="AX252" s="13" t="s">
        <v>69</v>
      </c>
      <c r="AY252" s="156" t="s">
        <v>167</v>
      </c>
    </row>
    <row r="253" spans="2:65" s="14" customFormat="1">
      <c r="B253" s="162"/>
      <c r="D253" s="149" t="s">
        <v>176</v>
      </c>
      <c r="E253" s="163" t="s">
        <v>1</v>
      </c>
      <c r="F253" s="164" t="s">
        <v>182</v>
      </c>
      <c r="H253" s="165">
        <v>92</v>
      </c>
      <c r="L253" s="162"/>
      <c r="M253" s="166"/>
      <c r="N253" s="167"/>
      <c r="O253" s="167"/>
      <c r="P253" s="167"/>
      <c r="Q253" s="167"/>
      <c r="R253" s="167"/>
      <c r="S253" s="167"/>
      <c r="T253" s="167"/>
      <c r="U253" s="168"/>
      <c r="AT253" s="163" t="s">
        <v>176</v>
      </c>
      <c r="AU253" s="163" t="s">
        <v>81</v>
      </c>
      <c r="AV253" s="14" t="s">
        <v>90</v>
      </c>
      <c r="AW253" s="14" t="s">
        <v>26</v>
      </c>
      <c r="AX253" s="14" t="s">
        <v>76</v>
      </c>
      <c r="AY253" s="163" t="s">
        <v>167</v>
      </c>
    </row>
    <row r="254" spans="2:65" s="1" customFormat="1" ht="24" customHeight="1">
      <c r="B254" s="135"/>
      <c r="C254" s="136" t="s">
        <v>392</v>
      </c>
      <c r="D254" s="136" t="s">
        <v>170</v>
      </c>
      <c r="E254" s="137" t="s">
        <v>782</v>
      </c>
      <c r="F254" s="138" t="s">
        <v>783</v>
      </c>
      <c r="G254" s="139" t="s">
        <v>395</v>
      </c>
      <c r="H254" s="140">
        <v>849.54300000000001</v>
      </c>
      <c r="I254" s="141"/>
      <c r="J254" s="141"/>
      <c r="K254" s="138" t="s">
        <v>174</v>
      </c>
      <c r="L254" s="28"/>
      <c r="M254" s="142" t="s">
        <v>1</v>
      </c>
      <c r="N254" s="143" t="s">
        <v>35</v>
      </c>
      <c r="O254" s="144">
        <v>0</v>
      </c>
      <c r="P254" s="144">
        <f>O254*H254</f>
        <v>0</v>
      </c>
      <c r="Q254" s="144">
        <v>0</v>
      </c>
      <c r="R254" s="144">
        <f>Q254*H254</f>
        <v>0</v>
      </c>
      <c r="S254" s="144">
        <v>0</v>
      </c>
      <c r="T254" s="144">
        <f>S254*H254</f>
        <v>0</v>
      </c>
      <c r="U254" s="145" t="s">
        <v>1</v>
      </c>
      <c r="AR254" s="146" t="s">
        <v>278</v>
      </c>
      <c r="AT254" s="146" t="s">
        <v>170</v>
      </c>
      <c r="AU254" s="146" t="s">
        <v>81</v>
      </c>
      <c r="AY254" s="16" t="s">
        <v>167</v>
      </c>
      <c r="BE254" s="147">
        <f>IF(N254="základná",J254,0)</f>
        <v>0</v>
      </c>
      <c r="BF254" s="147">
        <f>IF(N254="znížená",J254,0)</f>
        <v>0</v>
      </c>
      <c r="BG254" s="147">
        <f>IF(N254="zákl. prenesená",J254,0)</f>
        <v>0</v>
      </c>
      <c r="BH254" s="147">
        <f>IF(N254="zníž. prenesená",J254,0)</f>
        <v>0</v>
      </c>
      <c r="BI254" s="147">
        <f>IF(N254="nulová",J254,0)</f>
        <v>0</v>
      </c>
      <c r="BJ254" s="16" t="s">
        <v>81</v>
      </c>
      <c r="BK254" s="147">
        <f>ROUND(I254*H254,2)</f>
        <v>0</v>
      </c>
      <c r="BL254" s="16" t="s">
        <v>278</v>
      </c>
      <c r="BM254" s="146" t="s">
        <v>784</v>
      </c>
    </row>
    <row r="255" spans="2:65" s="11" customFormat="1" ht="22.9" customHeight="1">
      <c r="B255" s="123"/>
      <c r="D255" s="124" t="s">
        <v>68</v>
      </c>
      <c r="E255" s="133" t="s">
        <v>591</v>
      </c>
      <c r="F255" s="133" t="s">
        <v>592</v>
      </c>
      <c r="J255" s="134"/>
      <c r="L255" s="123"/>
      <c r="M255" s="127"/>
      <c r="N255" s="128"/>
      <c r="O255" s="128"/>
      <c r="P255" s="129">
        <f>SUM(P256:P272)</f>
        <v>97.839755800000006</v>
      </c>
      <c r="Q255" s="128"/>
      <c r="R255" s="129">
        <f>SUM(R256:R272)</f>
        <v>0.87801532999999998</v>
      </c>
      <c r="S255" s="128"/>
      <c r="T255" s="129">
        <f>SUM(T256:T272)</f>
        <v>0</v>
      </c>
      <c r="U255" s="130"/>
      <c r="AR255" s="124" t="s">
        <v>81</v>
      </c>
      <c r="AT255" s="131" t="s">
        <v>68</v>
      </c>
      <c r="AU255" s="131" t="s">
        <v>76</v>
      </c>
      <c r="AY255" s="124" t="s">
        <v>167</v>
      </c>
      <c r="BK255" s="132">
        <f>SUM(BK256:BK272)</f>
        <v>0</v>
      </c>
    </row>
    <row r="256" spans="2:65" s="1" customFormat="1" ht="36" customHeight="1">
      <c r="B256" s="135"/>
      <c r="C256" s="136" t="s">
        <v>399</v>
      </c>
      <c r="D256" s="136" t="s">
        <v>170</v>
      </c>
      <c r="E256" s="137" t="s">
        <v>785</v>
      </c>
      <c r="F256" s="138" t="s">
        <v>786</v>
      </c>
      <c r="G256" s="139" t="s">
        <v>384</v>
      </c>
      <c r="H256" s="140">
        <v>2</v>
      </c>
      <c r="I256" s="141"/>
      <c r="J256" s="141"/>
      <c r="K256" s="138" t="s">
        <v>174</v>
      </c>
      <c r="L256" s="28"/>
      <c r="M256" s="142" t="s">
        <v>1</v>
      </c>
      <c r="N256" s="143" t="s">
        <v>35</v>
      </c>
      <c r="O256" s="144">
        <v>2.37</v>
      </c>
      <c r="P256" s="144">
        <f>O256*H256</f>
        <v>4.74</v>
      </c>
      <c r="Q256" s="144">
        <v>0</v>
      </c>
      <c r="R256" s="144">
        <f>Q256*H256</f>
        <v>0</v>
      </c>
      <c r="S256" s="144">
        <v>0</v>
      </c>
      <c r="T256" s="144">
        <f>S256*H256</f>
        <v>0</v>
      </c>
      <c r="U256" s="145" t="s">
        <v>1</v>
      </c>
      <c r="AR256" s="146" t="s">
        <v>278</v>
      </c>
      <c r="AT256" s="146" t="s">
        <v>170</v>
      </c>
      <c r="AU256" s="146" t="s">
        <v>81</v>
      </c>
      <c r="AY256" s="16" t="s">
        <v>167</v>
      </c>
      <c r="BE256" s="147">
        <f>IF(N256="základná",J256,0)</f>
        <v>0</v>
      </c>
      <c r="BF256" s="147">
        <f>IF(N256="znížená",J256,0)</f>
        <v>0</v>
      </c>
      <c r="BG256" s="147">
        <f>IF(N256="zákl. prenesená",J256,0)</f>
        <v>0</v>
      </c>
      <c r="BH256" s="147">
        <f>IF(N256="zníž. prenesená",J256,0)</f>
        <v>0</v>
      </c>
      <c r="BI256" s="147">
        <f>IF(N256="nulová",J256,0)</f>
        <v>0</v>
      </c>
      <c r="BJ256" s="16" t="s">
        <v>81</v>
      </c>
      <c r="BK256" s="147">
        <f>ROUND(I256*H256,2)</f>
        <v>0</v>
      </c>
      <c r="BL256" s="16" t="s">
        <v>278</v>
      </c>
      <c r="BM256" s="146" t="s">
        <v>787</v>
      </c>
    </row>
    <row r="257" spans="2:65" s="1" customFormat="1" ht="24" customHeight="1">
      <c r="B257" s="135"/>
      <c r="C257" s="169" t="s">
        <v>403</v>
      </c>
      <c r="D257" s="169" t="s">
        <v>381</v>
      </c>
      <c r="E257" s="170" t="s">
        <v>788</v>
      </c>
      <c r="F257" s="171" t="s">
        <v>2224</v>
      </c>
      <c r="G257" s="172" t="s">
        <v>384</v>
      </c>
      <c r="H257" s="173">
        <v>2</v>
      </c>
      <c r="I257" s="174"/>
      <c r="J257" s="174"/>
      <c r="K257" s="171" t="s">
        <v>174</v>
      </c>
      <c r="L257" s="175"/>
      <c r="M257" s="176" t="s">
        <v>1</v>
      </c>
      <c r="N257" s="177" t="s">
        <v>35</v>
      </c>
      <c r="O257" s="144">
        <v>0</v>
      </c>
      <c r="P257" s="144">
        <f>O257*H257</f>
        <v>0</v>
      </c>
      <c r="Q257" s="144">
        <v>1E-3</v>
      </c>
      <c r="R257" s="144">
        <f>Q257*H257</f>
        <v>2E-3</v>
      </c>
      <c r="S257" s="144">
        <v>0</v>
      </c>
      <c r="T257" s="144">
        <f>S257*H257</f>
        <v>0</v>
      </c>
      <c r="U257" s="145" t="s">
        <v>1</v>
      </c>
      <c r="AR257" s="146" t="s">
        <v>356</v>
      </c>
      <c r="AT257" s="146" t="s">
        <v>381</v>
      </c>
      <c r="AU257" s="146" t="s">
        <v>81</v>
      </c>
      <c r="AY257" s="16" t="s">
        <v>167</v>
      </c>
      <c r="BE257" s="147">
        <f>IF(N257="základná",J257,0)</f>
        <v>0</v>
      </c>
      <c r="BF257" s="147">
        <f>IF(N257="znížená",J257,0)</f>
        <v>0</v>
      </c>
      <c r="BG257" s="147">
        <f>IF(N257="zákl. prenesená",J257,0)</f>
        <v>0</v>
      </c>
      <c r="BH257" s="147">
        <f>IF(N257="zníž. prenesená",J257,0)</f>
        <v>0</v>
      </c>
      <c r="BI257" s="147">
        <f>IF(N257="nulová",J257,0)</f>
        <v>0</v>
      </c>
      <c r="BJ257" s="16" t="s">
        <v>81</v>
      </c>
      <c r="BK257" s="147">
        <f>ROUND(I257*H257,2)</f>
        <v>0</v>
      </c>
      <c r="BL257" s="16" t="s">
        <v>278</v>
      </c>
      <c r="BM257" s="146" t="s">
        <v>789</v>
      </c>
    </row>
    <row r="258" spans="2:65" s="1" customFormat="1" ht="24" customHeight="1">
      <c r="B258" s="135"/>
      <c r="C258" s="169" t="s">
        <v>408</v>
      </c>
      <c r="D258" s="169" t="s">
        <v>381</v>
      </c>
      <c r="E258" s="170" t="s">
        <v>790</v>
      </c>
      <c r="F258" s="171" t="s">
        <v>791</v>
      </c>
      <c r="G258" s="172" t="s">
        <v>384</v>
      </c>
      <c r="H258" s="173">
        <v>1</v>
      </c>
      <c r="I258" s="174"/>
      <c r="J258" s="174"/>
      <c r="K258" s="171" t="s">
        <v>174</v>
      </c>
      <c r="L258" s="175"/>
      <c r="M258" s="176" t="s">
        <v>1</v>
      </c>
      <c r="N258" s="177" t="s">
        <v>35</v>
      </c>
      <c r="O258" s="144">
        <v>0</v>
      </c>
      <c r="P258" s="144">
        <f>O258*H258</f>
        <v>0</v>
      </c>
      <c r="Q258" s="144">
        <v>8.4379999999999997E-2</v>
      </c>
      <c r="R258" s="144">
        <f>Q258*H258</f>
        <v>8.4379999999999997E-2</v>
      </c>
      <c r="S258" s="144">
        <v>0</v>
      </c>
      <c r="T258" s="144">
        <f>S258*H258</f>
        <v>0</v>
      </c>
      <c r="U258" s="145" t="s">
        <v>1</v>
      </c>
      <c r="AR258" s="146" t="s">
        <v>356</v>
      </c>
      <c r="AT258" s="146" t="s">
        <v>381</v>
      </c>
      <c r="AU258" s="146" t="s">
        <v>81</v>
      </c>
      <c r="AY258" s="16" t="s">
        <v>167</v>
      </c>
      <c r="BE258" s="147">
        <f>IF(N258="základná",J258,0)</f>
        <v>0</v>
      </c>
      <c r="BF258" s="147">
        <f>IF(N258="znížená",J258,0)</f>
        <v>0</v>
      </c>
      <c r="BG258" s="147">
        <f>IF(N258="zákl. prenesená",J258,0)</f>
        <v>0</v>
      </c>
      <c r="BH258" s="147">
        <f>IF(N258="zníž. prenesená",J258,0)</f>
        <v>0</v>
      </c>
      <c r="BI258" s="147">
        <f>IF(N258="nulová",J258,0)</f>
        <v>0</v>
      </c>
      <c r="BJ258" s="16" t="s">
        <v>81</v>
      </c>
      <c r="BK258" s="147">
        <f>ROUND(I258*H258,2)</f>
        <v>0</v>
      </c>
      <c r="BL258" s="16" t="s">
        <v>278</v>
      </c>
      <c r="BM258" s="146" t="s">
        <v>792</v>
      </c>
    </row>
    <row r="259" spans="2:65" s="1" customFormat="1" ht="24" customHeight="1">
      <c r="B259" s="135"/>
      <c r="C259" s="169" t="s">
        <v>414</v>
      </c>
      <c r="D259" s="169" t="s">
        <v>381</v>
      </c>
      <c r="E259" s="170" t="s">
        <v>793</v>
      </c>
      <c r="F259" s="171" t="s">
        <v>794</v>
      </c>
      <c r="G259" s="172" t="s">
        <v>384</v>
      </c>
      <c r="H259" s="173">
        <v>1</v>
      </c>
      <c r="I259" s="174"/>
      <c r="J259" s="174"/>
      <c r="K259" s="171" t="s">
        <v>174</v>
      </c>
      <c r="L259" s="175"/>
      <c r="M259" s="176" t="s">
        <v>1</v>
      </c>
      <c r="N259" s="177" t="s">
        <v>35</v>
      </c>
      <c r="O259" s="144">
        <v>0</v>
      </c>
      <c r="P259" s="144">
        <f>O259*H259</f>
        <v>0</v>
      </c>
      <c r="Q259" s="144">
        <v>7.9089999999999994E-2</v>
      </c>
      <c r="R259" s="144">
        <f>Q259*H259</f>
        <v>7.9089999999999994E-2</v>
      </c>
      <c r="S259" s="144">
        <v>0</v>
      </c>
      <c r="T259" s="144">
        <f>S259*H259</f>
        <v>0</v>
      </c>
      <c r="U259" s="145" t="s">
        <v>1</v>
      </c>
      <c r="AR259" s="146" t="s">
        <v>356</v>
      </c>
      <c r="AT259" s="146" t="s">
        <v>381</v>
      </c>
      <c r="AU259" s="146" t="s">
        <v>81</v>
      </c>
      <c r="AY259" s="16" t="s">
        <v>167</v>
      </c>
      <c r="BE259" s="147">
        <f>IF(N259="základná",J259,0)</f>
        <v>0</v>
      </c>
      <c r="BF259" s="147">
        <f>IF(N259="znížená",J259,0)</f>
        <v>0</v>
      </c>
      <c r="BG259" s="147">
        <f>IF(N259="zákl. prenesená",J259,0)</f>
        <v>0</v>
      </c>
      <c r="BH259" s="147">
        <f>IF(N259="zníž. prenesená",J259,0)</f>
        <v>0</v>
      </c>
      <c r="BI259" s="147">
        <f>IF(N259="nulová",J259,0)</f>
        <v>0</v>
      </c>
      <c r="BJ259" s="16" t="s">
        <v>81</v>
      </c>
      <c r="BK259" s="147">
        <f>ROUND(I259*H259,2)</f>
        <v>0</v>
      </c>
      <c r="BL259" s="16" t="s">
        <v>278</v>
      </c>
      <c r="BM259" s="146" t="s">
        <v>795</v>
      </c>
    </row>
    <row r="260" spans="2:65" s="1" customFormat="1" ht="24" customHeight="1">
      <c r="B260" s="135"/>
      <c r="C260" s="136" t="s">
        <v>419</v>
      </c>
      <c r="D260" s="136" t="s">
        <v>170</v>
      </c>
      <c r="E260" s="137" t="s">
        <v>796</v>
      </c>
      <c r="F260" s="138" t="s">
        <v>797</v>
      </c>
      <c r="G260" s="139" t="s">
        <v>173</v>
      </c>
      <c r="H260" s="140">
        <v>123.48</v>
      </c>
      <c r="I260" s="141"/>
      <c r="J260" s="141"/>
      <c r="K260" s="138" t="s">
        <v>174</v>
      </c>
      <c r="L260" s="28"/>
      <c r="M260" s="142" t="s">
        <v>1</v>
      </c>
      <c r="N260" s="143" t="s">
        <v>35</v>
      </c>
      <c r="O260" s="144">
        <v>0.20052</v>
      </c>
      <c r="P260" s="144">
        <f>O260*H260</f>
        <v>24.7602096</v>
      </c>
      <c r="Q260" s="144">
        <v>1E-4</v>
      </c>
      <c r="R260" s="144">
        <f>Q260*H260</f>
        <v>1.2348000000000001E-2</v>
      </c>
      <c r="S260" s="144">
        <v>0</v>
      </c>
      <c r="T260" s="144">
        <f>S260*H260</f>
        <v>0</v>
      </c>
      <c r="U260" s="145" t="s">
        <v>1</v>
      </c>
      <c r="AR260" s="146" t="s">
        <v>278</v>
      </c>
      <c r="AT260" s="146" t="s">
        <v>170</v>
      </c>
      <c r="AU260" s="146" t="s">
        <v>81</v>
      </c>
      <c r="AY260" s="16" t="s">
        <v>167</v>
      </c>
      <c r="BE260" s="147">
        <f>IF(N260="základná",J260,0)</f>
        <v>0</v>
      </c>
      <c r="BF260" s="147">
        <f>IF(N260="znížená",J260,0)</f>
        <v>0</v>
      </c>
      <c r="BG260" s="147">
        <f>IF(N260="zákl. prenesená",J260,0)</f>
        <v>0</v>
      </c>
      <c r="BH260" s="147">
        <f>IF(N260="zníž. prenesená",J260,0)</f>
        <v>0</v>
      </c>
      <c r="BI260" s="147">
        <f>IF(N260="nulová",J260,0)</f>
        <v>0</v>
      </c>
      <c r="BJ260" s="16" t="s">
        <v>81</v>
      </c>
      <c r="BK260" s="147">
        <f>ROUND(I260*H260,2)</f>
        <v>0</v>
      </c>
      <c r="BL260" s="16" t="s">
        <v>278</v>
      </c>
      <c r="BM260" s="146" t="s">
        <v>798</v>
      </c>
    </row>
    <row r="261" spans="2:65" s="13" customFormat="1">
      <c r="B261" s="155"/>
      <c r="D261" s="149" t="s">
        <v>176</v>
      </c>
      <c r="E261" s="156" t="s">
        <v>1</v>
      </c>
      <c r="F261" s="157" t="s">
        <v>799</v>
      </c>
      <c r="H261" s="158">
        <v>123.48</v>
      </c>
      <c r="L261" s="155"/>
      <c r="M261" s="159"/>
      <c r="N261" s="160"/>
      <c r="O261" s="160"/>
      <c r="P261" s="160"/>
      <c r="Q261" s="160"/>
      <c r="R261" s="160"/>
      <c r="S261" s="160"/>
      <c r="T261" s="160"/>
      <c r="U261" s="161"/>
      <c r="AT261" s="156" t="s">
        <v>176</v>
      </c>
      <c r="AU261" s="156" t="s">
        <v>81</v>
      </c>
      <c r="AV261" s="13" t="s">
        <v>81</v>
      </c>
      <c r="AW261" s="13" t="s">
        <v>26</v>
      </c>
      <c r="AX261" s="13" t="s">
        <v>76</v>
      </c>
      <c r="AY261" s="156" t="s">
        <v>167</v>
      </c>
    </row>
    <row r="262" spans="2:65" s="1" customFormat="1" ht="24" customHeight="1">
      <c r="B262" s="135"/>
      <c r="C262" s="169" t="s">
        <v>425</v>
      </c>
      <c r="D262" s="169" t="s">
        <v>381</v>
      </c>
      <c r="E262" s="170" t="s">
        <v>800</v>
      </c>
      <c r="F262" s="171" t="s">
        <v>801</v>
      </c>
      <c r="G262" s="172" t="s">
        <v>173</v>
      </c>
      <c r="H262" s="173">
        <v>123.48</v>
      </c>
      <c r="I262" s="174"/>
      <c r="J262" s="174"/>
      <c r="K262" s="171" t="s">
        <v>174</v>
      </c>
      <c r="L262" s="175"/>
      <c r="M262" s="176" t="s">
        <v>1</v>
      </c>
      <c r="N262" s="177" t="s">
        <v>35</v>
      </c>
      <c r="O262" s="144">
        <v>0</v>
      </c>
      <c r="P262" s="144">
        <f>O262*H262</f>
        <v>0</v>
      </c>
      <c r="Q262" s="144">
        <v>2E-3</v>
      </c>
      <c r="R262" s="144">
        <f>Q262*H262</f>
        <v>0.24696000000000001</v>
      </c>
      <c r="S262" s="144">
        <v>0</v>
      </c>
      <c r="T262" s="144">
        <f>S262*H262</f>
        <v>0</v>
      </c>
      <c r="U262" s="145" t="s">
        <v>1</v>
      </c>
      <c r="AR262" s="146" t="s">
        <v>356</v>
      </c>
      <c r="AT262" s="146" t="s">
        <v>381</v>
      </c>
      <c r="AU262" s="146" t="s">
        <v>81</v>
      </c>
      <c r="AY262" s="16" t="s">
        <v>167</v>
      </c>
      <c r="BE262" s="147">
        <f>IF(N262="základná",J262,0)</f>
        <v>0</v>
      </c>
      <c r="BF262" s="147">
        <f>IF(N262="znížená",J262,0)</f>
        <v>0</v>
      </c>
      <c r="BG262" s="147">
        <f>IF(N262="zákl. prenesená",J262,0)</f>
        <v>0</v>
      </c>
      <c r="BH262" s="147">
        <f>IF(N262="zníž. prenesená",J262,0)</f>
        <v>0</v>
      </c>
      <c r="BI262" s="147">
        <f>IF(N262="nulová",J262,0)</f>
        <v>0</v>
      </c>
      <c r="BJ262" s="16" t="s">
        <v>81</v>
      </c>
      <c r="BK262" s="147">
        <f>ROUND(I262*H262,2)</f>
        <v>0</v>
      </c>
      <c r="BL262" s="16" t="s">
        <v>278</v>
      </c>
      <c r="BM262" s="146" t="s">
        <v>802</v>
      </c>
    </row>
    <row r="263" spans="2:65" s="1" customFormat="1" ht="24" customHeight="1">
      <c r="B263" s="135"/>
      <c r="C263" s="169" t="s">
        <v>431</v>
      </c>
      <c r="D263" s="169" t="s">
        <v>381</v>
      </c>
      <c r="E263" s="170" t="s">
        <v>803</v>
      </c>
      <c r="F263" s="171" t="s">
        <v>804</v>
      </c>
      <c r="G263" s="172" t="s">
        <v>384</v>
      </c>
      <c r="H263" s="173">
        <v>92</v>
      </c>
      <c r="I263" s="174"/>
      <c r="J263" s="174"/>
      <c r="K263" s="171" t="s">
        <v>174</v>
      </c>
      <c r="L263" s="175"/>
      <c r="M263" s="176" t="s">
        <v>1</v>
      </c>
      <c r="N263" s="177" t="s">
        <v>35</v>
      </c>
      <c r="O263" s="144">
        <v>0</v>
      </c>
      <c r="P263" s="144">
        <f>O263*H263</f>
        <v>0</v>
      </c>
      <c r="Q263" s="144">
        <v>1E-4</v>
      </c>
      <c r="R263" s="144">
        <f>Q263*H263</f>
        <v>9.1999999999999998E-3</v>
      </c>
      <c r="S263" s="144">
        <v>0</v>
      </c>
      <c r="T263" s="144">
        <f>S263*H263</f>
        <v>0</v>
      </c>
      <c r="U263" s="145" t="s">
        <v>1</v>
      </c>
      <c r="AR263" s="146" t="s">
        <v>356</v>
      </c>
      <c r="AT263" s="146" t="s">
        <v>381</v>
      </c>
      <c r="AU263" s="146" t="s">
        <v>81</v>
      </c>
      <c r="AY263" s="16" t="s">
        <v>167</v>
      </c>
      <c r="BE263" s="147">
        <f>IF(N263="základná",J263,0)</f>
        <v>0</v>
      </c>
      <c r="BF263" s="147">
        <f>IF(N263="znížená",J263,0)</f>
        <v>0</v>
      </c>
      <c r="BG263" s="147">
        <f>IF(N263="zákl. prenesená",J263,0)</f>
        <v>0</v>
      </c>
      <c r="BH263" s="147">
        <f>IF(N263="zníž. prenesená",J263,0)</f>
        <v>0</v>
      </c>
      <c r="BI263" s="147">
        <f>IF(N263="nulová",J263,0)</f>
        <v>0</v>
      </c>
      <c r="BJ263" s="16" t="s">
        <v>81</v>
      </c>
      <c r="BK263" s="147">
        <f>ROUND(I263*H263,2)</f>
        <v>0</v>
      </c>
      <c r="BL263" s="16" t="s">
        <v>278</v>
      </c>
      <c r="BM263" s="146" t="s">
        <v>805</v>
      </c>
    </row>
    <row r="264" spans="2:65" s="13" customFormat="1">
      <c r="B264" s="155"/>
      <c r="D264" s="149" t="s">
        <v>176</v>
      </c>
      <c r="E264" s="156" t="s">
        <v>1</v>
      </c>
      <c r="F264" s="157" t="s">
        <v>806</v>
      </c>
      <c r="H264" s="158">
        <v>92</v>
      </c>
      <c r="L264" s="155"/>
      <c r="M264" s="159"/>
      <c r="N264" s="160"/>
      <c r="O264" s="160"/>
      <c r="P264" s="160"/>
      <c r="Q264" s="160"/>
      <c r="R264" s="160"/>
      <c r="S264" s="160"/>
      <c r="T264" s="160"/>
      <c r="U264" s="161"/>
      <c r="AT264" s="156" t="s">
        <v>176</v>
      </c>
      <c r="AU264" s="156" t="s">
        <v>81</v>
      </c>
      <c r="AV264" s="13" t="s">
        <v>81</v>
      </c>
      <c r="AW264" s="13" t="s">
        <v>26</v>
      </c>
      <c r="AX264" s="13" t="s">
        <v>76</v>
      </c>
      <c r="AY264" s="156" t="s">
        <v>167</v>
      </c>
    </row>
    <row r="265" spans="2:65" s="1" customFormat="1" ht="16.5" customHeight="1">
      <c r="B265" s="135"/>
      <c r="C265" s="136" t="s">
        <v>437</v>
      </c>
      <c r="D265" s="136" t="s">
        <v>170</v>
      </c>
      <c r="E265" s="137" t="s">
        <v>807</v>
      </c>
      <c r="F265" s="138" t="s">
        <v>808</v>
      </c>
      <c r="G265" s="139" t="s">
        <v>173</v>
      </c>
      <c r="H265" s="140">
        <v>35.959000000000003</v>
      </c>
      <c r="I265" s="141"/>
      <c r="J265" s="141"/>
      <c r="K265" s="138" t="s">
        <v>174</v>
      </c>
      <c r="L265" s="28"/>
      <c r="M265" s="142" t="s">
        <v>1</v>
      </c>
      <c r="N265" s="143" t="s">
        <v>35</v>
      </c>
      <c r="O265" s="144">
        <v>0.45679999999999998</v>
      </c>
      <c r="P265" s="144">
        <f>O265*H265</f>
        <v>16.426071200000003</v>
      </c>
      <c r="Q265" s="144">
        <v>3.6999999999999999E-4</v>
      </c>
      <c r="R265" s="144">
        <f>Q265*H265</f>
        <v>1.330483E-2</v>
      </c>
      <c r="S265" s="144">
        <v>0</v>
      </c>
      <c r="T265" s="144">
        <f>S265*H265</f>
        <v>0</v>
      </c>
      <c r="U265" s="145" t="s">
        <v>1</v>
      </c>
      <c r="AR265" s="146" t="s">
        <v>278</v>
      </c>
      <c r="AT265" s="146" t="s">
        <v>170</v>
      </c>
      <c r="AU265" s="146" t="s">
        <v>81</v>
      </c>
      <c r="AY265" s="16" t="s">
        <v>167</v>
      </c>
      <c r="BE265" s="147">
        <f>IF(N265="základná",J265,0)</f>
        <v>0</v>
      </c>
      <c r="BF265" s="147">
        <f>IF(N265="znížená",J265,0)</f>
        <v>0</v>
      </c>
      <c r="BG265" s="147">
        <f>IF(N265="zákl. prenesená",J265,0)</f>
        <v>0</v>
      </c>
      <c r="BH265" s="147">
        <f>IF(N265="zníž. prenesená",J265,0)</f>
        <v>0</v>
      </c>
      <c r="BI265" s="147">
        <f>IF(N265="nulová",J265,0)</f>
        <v>0</v>
      </c>
      <c r="BJ265" s="16" t="s">
        <v>81</v>
      </c>
      <c r="BK265" s="147">
        <f>ROUND(I265*H265,2)</f>
        <v>0</v>
      </c>
      <c r="BL265" s="16" t="s">
        <v>278</v>
      </c>
      <c r="BM265" s="146" t="s">
        <v>809</v>
      </c>
    </row>
    <row r="266" spans="2:65" s="13" customFormat="1">
      <c r="B266" s="155"/>
      <c r="D266" s="149" t="s">
        <v>176</v>
      </c>
      <c r="E266" s="156" t="s">
        <v>1</v>
      </c>
      <c r="F266" s="157" t="s">
        <v>810</v>
      </c>
      <c r="H266" s="158">
        <v>35.959000000000003</v>
      </c>
      <c r="L266" s="155"/>
      <c r="M266" s="159"/>
      <c r="N266" s="160"/>
      <c r="O266" s="160"/>
      <c r="P266" s="160"/>
      <c r="Q266" s="160"/>
      <c r="R266" s="160"/>
      <c r="S266" s="160"/>
      <c r="T266" s="160"/>
      <c r="U266" s="161"/>
      <c r="AT266" s="156" t="s">
        <v>176</v>
      </c>
      <c r="AU266" s="156" t="s">
        <v>81</v>
      </c>
      <c r="AV266" s="13" t="s">
        <v>81</v>
      </c>
      <c r="AW266" s="13" t="s">
        <v>26</v>
      </c>
      <c r="AX266" s="13" t="s">
        <v>76</v>
      </c>
      <c r="AY266" s="156" t="s">
        <v>167</v>
      </c>
    </row>
    <row r="267" spans="2:65" s="1" customFormat="1" ht="24" customHeight="1">
      <c r="B267" s="135"/>
      <c r="C267" s="136" t="s">
        <v>441</v>
      </c>
      <c r="D267" s="136" t="s">
        <v>170</v>
      </c>
      <c r="E267" s="137" t="s">
        <v>811</v>
      </c>
      <c r="F267" s="138" t="s">
        <v>812</v>
      </c>
      <c r="G267" s="139" t="s">
        <v>813</v>
      </c>
      <c r="H267" s="140">
        <v>43.85</v>
      </c>
      <c r="I267" s="141"/>
      <c r="J267" s="141"/>
      <c r="K267" s="138" t="s">
        <v>174</v>
      </c>
      <c r="L267" s="28"/>
      <c r="M267" s="142" t="s">
        <v>1</v>
      </c>
      <c r="N267" s="143" t="s">
        <v>35</v>
      </c>
      <c r="O267" s="144">
        <v>9.9099999999999994E-2</v>
      </c>
      <c r="P267" s="144">
        <f>O267*H267</f>
        <v>4.3455349999999999</v>
      </c>
      <c r="Q267" s="144">
        <v>5.0000000000000002E-5</v>
      </c>
      <c r="R267" s="144">
        <f>Q267*H267</f>
        <v>2.1925E-3</v>
      </c>
      <c r="S267" s="144">
        <v>0</v>
      </c>
      <c r="T267" s="144">
        <f>S267*H267</f>
        <v>0</v>
      </c>
      <c r="U267" s="145" t="s">
        <v>1</v>
      </c>
      <c r="AR267" s="146" t="s">
        <v>278</v>
      </c>
      <c r="AT267" s="146" t="s">
        <v>170</v>
      </c>
      <c r="AU267" s="146" t="s">
        <v>81</v>
      </c>
      <c r="AY267" s="16" t="s">
        <v>167</v>
      </c>
      <c r="BE267" s="147">
        <f>IF(N267="základná",J267,0)</f>
        <v>0</v>
      </c>
      <c r="BF267" s="147">
        <f>IF(N267="znížená",J267,0)</f>
        <v>0</v>
      </c>
      <c r="BG267" s="147">
        <f>IF(N267="zákl. prenesená",J267,0)</f>
        <v>0</v>
      </c>
      <c r="BH267" s="147">
        <f>IF(N267="zníž. prenesená",J267,0)</f>
        <v>0</v>
      </c>
      <c r="BI267" s="147">
        <f>IF(N267="nulová",J267,0)</f>
        <v>0</v>
      </c>
      <c r="BJ267" s="16" t="s">
        <v>81</v>
      </c>
      <c r="BK267" s="147">
        <f>ROUND(I267*H267,2)</f>
        <v>0</v>
      </c>
      <c r="BL267" s="16" t="s">
        <v>278</v>
      </c>
      <c r="BM267" s="146" t="s">
        <v>814</v>
      </c>
    </row>
    <row r="268" spans="2:65" s="1" customFormat="1" ht="16.5" customHeight="1">
      <c r="B268" s="135"/>
      <c r="C268" s="169" t="s">
        <v>446</v>
      </c>
      <c r="D268" s="169" t="s">
        <v>381</v>
      </c>
      <c r="E268" s="170" t="s">
        <v>815</v>
      </c>
      <c r="F268" s="171" t="s">
        <v>816</v>
      </c>
      <c r="G268" s="172" t="s">
        <v>813</v>
      </c>
      <c r="H268" s="173">
        <v>428.54</v>
      </c>
      <c r="I268" s="174"/>
      <c r="J268" s="174"/>
      <c r="K268" s="171" t="s">
        <v>1</v>
      </c>
      <c r="L268" s="175"/>
      <c r="M268" s="176" t="s">
        <v>1</v>
      </c>
      <c r="N268" s="177" t="s">
        <v>35</v>
      </c>
      <c r="O268" s="144">
        <v>0</v>
      </c>
      <c r="P268" s="144">
        <f>O268*H268</f>
        <v>0</v>
      </c>
      <c r="Q268" s="144">
        <v>1E-3</v>
      </c>
      <c r="R268" s="144">
        <f>Q268*H268</f>
        <v>0.42854000000000003</v>
      </c>
      <c r="S268" s="144">
        <v>0</v>
      </c>
      <c r="T268" s="144">
        <f>S268*H268</f>
        <v>0</v>
      </c>
      <c r="U268" s="145" t="s">
        <v>1</v>
      </c>
      <c r="AR268" s="146" t="s">
        <v>356</v>
      </c>
      <c r="AT268" s="146" t="s">
        <v>381</v>
      </c>
      <c r="AU268" s="146" t="s">
        <v>81</v>
      </c>
      <c r="AY268" s="16" t="s">
        <v>167</v>
      </c>
      <c r="BE268" s="147">
        <f>IF(N268="základná",J268,0)</f>
        <v>0</v>
      </c>
      <c r="BF268" s="147">
        <f>IF(N268="znížená",J268,0)</f>
        <v>0</v>
      </c>
      <c r="BG268" s="147">
        <f>IF(N268="zákl. prenesená",J268,0)</f>
        <v>0</v>
      </c>
      <c r="BH268" s="147">
        <f>IF(N268="zníž. prenesená",J268,0)</f>
        <v>0</v>
      </c>
      <c r="BI268" s="147">
        <f>IF(N268="nulová",J268,0)</f>
        <v>0</v>
      </c>
      <c r="BJ268" s="16" t="s">
        <v>81</v>
      </c>
      <c r="BK268" s="147">
        <f>ROUND(I268*H268,2)</f>
        <v>0</v>
      </c>
      <c r="BL268" s="16" t="s">
        <v>278</v>
      </c>
      <c r="BM268" s="146" t="s">
        <v>817</v>
      </c>
    </row>
    <row r="269" spans="2:65" s="13" customFormat="1">
      <c r="B269" s="155"/>
      <c r="D269" s="149" t="s">
        <v>176</v>
      </c>
      <c r="E269" s="156" t="s">
        <v>1</v>
      </c>
      <c r="F269" s="157" t="s">
        <v>818</v>
      </c>
      <c r="H269" s="158">
        <v>428.54</v>
      </c>
      <c r="L269" s="155"/>
      <c r="M269" s="159"/>
      <c r="N269" s="160"/>
      <c r="O269" s="160"/>
      <c r="P269" s="160"/>
      <c r="Q269" s="160"/>
      <c r="R269" s="160"/>
      <c r="S269" s="160"/>
      <c r="T269" s="160"/>
      <c r="U269" s="161"/>
      <c r="AT269" s="156" t="s">
        <v>176</v>
      </c>
      <c r="AU269" s="156" t="s">
        <v>81</v>
      </c>
      <c r="AV269" s="13" t="s">
        <v>81</v>
      </c>
      <c r="AW269" s="13" t="s">
        <v>26</v>
      </c>
      <c r="AX269" s="13" t="s">
        <v>76</v>
      </c>
      <c r="AY269" s="156" t="s">
        <v>167</v>
      </c>
    </row>
    <row r="270" spans="2:65" s="1" customFormat="1" ht="16.5" customHeight="1">
      <c r="B270" s="135"/>
      <c r="C270" s="136" t="s">
        <v>450</v>
      </c>
      <c r="D270" s="136" t="s">
        <v>170</v>
      </c>
      <c r="E270" s="137" t="s">
        <v>819</v>
      </c>
      <c r="F270" s="138" t="s">
        <v>820</v>
      </c>
      <c r="G270" s="139" t="s">
        <v>813</v>
      </c>
      <c r="H270" s="140">
        <v>428.54</v>
      </c>
      <c r="I270" s="141"/>
      <c r="J270" s="141"/>
      <c r="K270" s="138" t="s">
        <v>174</v>
      </c>
      <c r="L270" s="28"/>
      <c r="M270" s="142" t="s">
        <v>1</v>
      </c>
      <c r="N270" s="143" t="s">
        <v>35</v>
      </c>
      <c r="O270" s="144">
        <v>0.111</v>
      </c>
      <c r="P270" s="144">
        <f>O270*H270</f>
        <v>47.56794</v>
      </c>
      <c r="Q270" s="144">
        <v>0</v>
      </c>
      <c r="R270" s="144">
        <f>Q270*H270</f>
        <v>0</v>
      </c>
      <c r="S270" s="144">
        <v>0</v>
      </c>
      <c r="T270" s="144">
        <f>S270*H270</f>
        <v>0</v>
      </c>
      <c r="U270" s="145" t="s">
        <v>1</v>
      </c>
      <c r="AR270" s="146" t="s">
        <v>278</v>
      </c>
      <c r="AT270" s="146" t="s">
        <v>170</v>
      </c>
      <c r="AU270" s="146" t="s">
        <v>81</v>
      </c>
      <c r="AY270" s="16" t="s">
        <v>167</v>
      </c>
      <c r="BE270" s="147">
        <f>IF(N270="základná",J270,0)</f>
        <v>0</v>
      </c>
      <c r="BF270" s="147">
        <f>IF(N270="znížená",J270,0)</f>
        <v>0</v>
      </c>
      <c r="BG270" s="147">
        <f>IF(N270="zákl. prenesená",J270,0)</f>
        <v>0</v>
      </c>
      <c r="BH270" s="147">
        <f>IF(N270="zníž. prenesená",J270,0)</f>
        <v>0</v>
      </c>
      <c r="BI270" s="147">
        <f>IF(N270="nulová",J270,0)</f>
        <v>0</v>
      </c>
      <c r="BJ270" s="16" t="s">
        <v>81</v>
      </c>
      <c r="BK270" s="147">
        <f>ROUND(I270*H270,2)</f>
        <v>0</v>
      </c>
      <c r="BL270" s="16" t="s">
        <v>278</v>
      </c>
      <c r="BM270" s="146" t="s">
        <v>821</v>
      </c>
    </row>
    <row r="271" spans="2:65" s="13" customFormat="1">
      <c r="B271" s="155"/>
      <c r="D271" s="149" t="s">
        <v>176</v>
      </c>
      <c r="E271" s="156" t="s">
        <v>1</v>
      </c>
      <c r="F271" s="157" t="s">
        <v>822</v>
      </c>
      <c r="H271" s="158">
        <v>428.54</v>
      </c>
      <c r="L271" s="155"/>
      <c r="M271" s="159"/>
      <c r="N271" s="160"/>
      <c r="O271" s="160"/>
      <c r="P271" s="160"/>
      <c r="Q271" s="160"/>
      <c r="R271" s="160"/>
      <c r="S271" s="160"/>
      <c r="T271" s="160"/>
      <c r="U271" s="161"/>
      <c r="AT271" s="156" t="s">
        <v>176</v>
      </c>
      <c r="AU271" s="156" t="s">
        <v>81</v>
      </c>
      <c r="AV271" s="13" t="s">
        <v>81</v>
      </c>
      <c r="AW271" s="13" t="s">
        <v>26</v>
      </c>
      <c r="AX271" s="13" t="s">
        <v>76</v>
      </c>
      <c r="AY271" s="156" t="s">
        <v>167</v>
      </c>
    </row>
    <row r="272" spans="2:65" s="1" customFormat="1" ht="24" customHeight="1">
      <c r="B272" s="135"/>
      <c r="C272" s="136" t="s">
        <v>185</v>
      </c>
      <c r="D272" s="136" t="s">
        <v>170</v>
      </c>
      <c r="E272" s="137" t="s">
        <v>598</v>
      </c>
      <c r="F272" s="138" t="s">
        <v>599</v>
      </c>
      <c r="G272" s="139" t="s">
        <v>395</v>
      </c>
      <c r="H272" s="140">
        <v>53.703000000000003</v>
      </c>
      <c r="I272" s="141"/>
      <c r="J272" s="141"/>
      <c r="K272" s="138" t="s">
        <v>174</v>
      </c>
      <c r="L272" s="28"/>
      <c r="M272" s="142" t="s">
        <v>1</v>
      </c>
      <c r="N272" s="143" t="s">
        <v>35</v>
      </c>
      <c r="O272" s="144">
        <v>0</v>
      </c>
      <c r="P272" s="144">
        <f>O272*H272</f>
        <v>0</v>
      </c>
      <c r="Q272" s="144">
        <v>0</v>
      </c>
      <c r="R272" s="144">
        <f>Q272*H272</f>
        <v>0</v>
      </c>
      <c r="S272" s="144">
        <v>0</v>
      </c>
      <c r="T272" s="144">
        <f>S272*H272</f>
        <v>0</v>
      </c>
      <c r="U272" s="145" t="s">
        <v>1</v>
      </c>
      <c r="AR272" s="146" t="s">
        <v>278</v>
      </c>
      <c r="AT272" s="146" t="s">
        <v>170</v>
      </c>
      <c r="AU272" s="146" t="s">
        <v>81</v>
      </c>
      <c r="AY272" s="16" t="s">
        <v>167</v>
      </c>
      <c r="BE272" s="147">
        <f>IF(N272="základná",J272,0)</f>
        <v>0</v>
      </c>
      <c r="BF272" s="147">
        <f>IF(N272="znížená",J272,0)</f>
        <v>0</v>
      </c>
      <c r="BG272" s="147">
        <f>IF(N272="zákl. prenesená",J272,0)</f>
        <v>0</v>
      </c>
      <c r="BH272" s="147">
        <f>IF(N272="zníž. prenesená",J272,0)</f>
        <v>0</v>
      </c>
      <c r="BI272" s="147">
        <f>IF(N272="nulová",J272,0)</f>
        <v>0</v>
      </c>
      <c r="BJ272" s="16" t="s">
        <v>81</v>
      </c>
      <c r="BK272" s="147">
        <f>ROUND(I272*H272,2)</f>
        <v>0</v>
      </c>
      <c r="BL272" s="16" t="s">
        <v>278</v>
      </c>
      <c r="BM272" s="146" t="s">
        <v>823</v>
      </c>
    </row>
    <row r="273" spans="2:65" s="11" customFormat="1" ht="22.9" customHeight="1">
      <c r="B273" s="123"/>
      <c r="D273" s="124" t="s">
        <v>68</v>
      </c>
      <c r="E273" s="133" t="s">
        <v>824</v>
      </c>
      <c r="F273" s="133" t="s">
        <v>825</v>
      </c>
      <c r="J273" s="134"/>
      <c r="L273" s="123"/>
      <c r="M273" s="127"/>
      <c r="N273" s="128"/>
      <c r="O273" s="128"/>
      <c r="P273" s="129">
        <f>SUM(P274:P277)</f>
        <v>6.074859</v>
      </c>
      <c r="Q273" s="128"/>
      <c r="R273" s="129">
        <f>SUM(R274:R277)</f>
        <v>7.2678899999999991E-3</v>
      </c>
      <c r="S273" s="128"/>
      <c r="T273" s="129">
        <f>SUM(T274:T277)</f>
        <v>0</v>
      </c>
      <c r="U273" s="130"/>
      <c r="AR273" s="124" t="s">
        <v>81</v>
      </c>
      <c r="AT273" s="131" t="s">
        <v>68</v>
      </c>
      <c r="AU273" s="131" t="s">
        <v>76</v>
      </c>
      <c r="AY273" s="124" t="s">
        <v>167</v>
      </c>
      <c r="BK273" s="132">
        <f>SUM(BK274:BK277)</f>
        <v>0</v>
      </c>
    </row>
    <row r="274" spans="2:65" s="1" customFormat="1" ht="24" customHeight="1">
      <c r="B274" s="135"/>
      <c r="C274" s="136" t="s">
        <v>189</v>
      </c>
      <c r="D274" s="136" t="s">
        <v>170</v>
      </c>
      <c r="E274" s="137" t="s">
        <v>826</v>
      </c>
      <c r="F274" s="138" t="s">
        <v>827</v>
      </c>
      <c r="G274" s="139" t="s">
        <v>173</v>
      </c>
      <c r="H274" s="140">
        <v>13.712999999999999</v>
      </c>
      <c r="I274" s="141"/>
      <c r="J274" s="141"/>
      <c r="K274" s="138" t="s">
        <v>174</v>
      </c>
      <c r="L274" s="28"/>
      <c r="M274" s="142" t="s">
        <v>1</v>
      </c>
      <c r="N274" s="143" t="s">
        <v>35</v>
      </c>
      <c r="O274" s="144">
        <v>0.443</v>
      </c>
      <c r="P274" s="144">
        <f>O274*H274</f>
        <v>6.074859</v>
      </c>
      <c r="Q274" s="144">
        <v>5.2999999999999998E-4</v>
      </c>
      <c r="R274" s="144">
        <f>Q274*H274</f>
        <v>7.2678899999999991E-3</v>
      </c>
      <c r="S274" s="144">
        <v>0</v>
      </c>
      <c r="T274" s="144">
        <f>S274*H274</f>
        <v>0</v>
      </c>
      <c r="U274" s="145" t="s">
        <v>1</v>
      </c>
      <c r="AR274" s="146" t="s">
        <v>278</v>
      </c>
      <c r="AT274" s="146" t="s">
        <v>170</v>
      </c>
      <c r="AU274" s="146" t="s">
        <v>81</v>
      </c>
      <c r="AY274" s="16" t="s">
        <v>167</v>
      </c>
      <c r="BE274" s="147">
        <f>IF(N274="základná",J274,0)</f>
        <v>0</v>
      </c>
      <c r="BF274" s="147">
        <f>IF(N274="znížená",J274,0)</f>
        <v>0</v>
      </c>
      <c r="BG274" s="147">
        <f>IF(N274="zákl. prenesená",J274,0)</f>
        <v>0</v>
      </c>
      <c r="BH274" s="147">
        <f>IF(N274="zníž. prenesená",J274,0)</f>
        <v>0</v>
      </c>
      <c r="BI274" s="147">
        <f>IF(N274="nulová",J274,0)</f>
        <v>0</v>
      </c>
      <c r="BJ274" s="16" t="s">
        <v>81</v>
      </c>
      <c r="BK274" s="147">
        <f>ROUND(I274*H274,2)</f>
        <v>0</v>
      </c>
      <c r="BL274" s="16" t="s">
        <v>278</v>
      </c>
      <c r="BM274" s="146" t="s">
        <v>828</v>
      </c>
    </row>
    <row r="275" spans="2:65" s="12" customFormat="1">
      <c r="B275" s="148"/>
      <c r="D275" s="149" t="s">
        <v>176</v>
      </c>
      <c r="E275" s="150" t="s">
        <v>1</v>
      </c>
      <c r="F275" s="151" t="s">
        <v>829</v>
      </c>
      <c r="H275" s="150" t="s">
        <v>1</v>
      </c>
      <c r="L275" s="148"/>
      <c r="M275" s="152"/>
      <c r="N275" s="153"/>
      <c r="O275" s="153"/>
      <c r="P275" s="153"/>
      <c r="Q275" s="153"/>
      <c r="R275" s="153"/>
      <c r="S275" s="153"/>
      <c r="T275" s="153"/>
      <c r="U275" s="154"/>
      <c r="AT275" s="150" t="s">
        <v>176</v>
      </c>
      <c r="AU275" s="150" t="s">
        <v>81</v>
      </c>
      <c r="AV275" s="12" t="s">
        <v>76</v>
      </c>
      <c r="AW275" s="12" t="s">
        <v>26</v>
      </c>
      <c r="AX275" s="12" t="s">
        <v>69</v>
      </c>
      <c r="AY275" s="150" t="s">
        <v>167</v>
      </c>
    </row>
    <row r="276" spans="2:65" s="13" customFormat="1">
      <c r="B276" s="155"/>
      <c r="D276" s="149" t="s">
        <v>176</v>
      </c>
      <c r="E276" s="156" t="s">
        <v>1</v>
      </c>
      <c r="F276" s="157" t="s">
        <v>830</v>
      </c>
      <c r="H276" s="158">
        <v>13.712999999999999</v>
      </c>
      <c r="L276" s="155"/>
      <c r="M276" s="159"/>
      <c r="N276" s="160"/>
      <c r="O276" s="160"/>
      <c r="P276" s="160"/>
      <c r="Q276" s="160"/>
      <c r="R276" s="160"/>
      <c r="S276" s="160"/>
      <c r="T276" s="160"/>
      <c r="U276" s="161"/>
      <c r="AT276" s="156" t="s">
        <v>176</v>
      </c>
      <c r="AU276" s="156" t="s">
        <v>81</v>
      </c>
      <c r="AV276" s="13" t="s">
        <v>81</v>
      </c>
      <c r="AW276" s="13" t="s">
        <v>26</v>
      </c>
      <c r="AX276" s="13" t="s">
        <v>69</v>
      </c>
      <c r="AY276" s="156" t="s">
        <v>167</v>
      </c>
    </row>
    <row r="277" spans="2:65" s="14" customFormat="1">
      <c r="B277" s="162"/>
      <c r="D277" s="149" t="s">
        <v>176</v>
      </c>
      <c r="E277" s="163" t="s">
        <v>1</v>
      </c>
      <c r="F277" s="164" t="s">
        <v>182</v>
      </c>
      <c r="H277" s="165">
        <v>13.712999999999999</v>
      </c>
      <c r="L277" s="162"/>
      <c r="M277" s="166"/>
      <c r="N277" s="167"/>
      <c r="O277" s="167"/>
      <c r="P277" s="167"/>
      <c r="Q277" s="167"/>
      <c r="R277" s="167"/>
      <c r="S277" s="167"/>
      <c r="T277" s="167"/>
      <c r="U277" s="168"/>
      <c r="AT277" s="163" t="s">
        <v>176</v>
      </c>
      <c r="AU277" s="163" t="s">
        <v>81</v>
      </c>
      <c r="AV277" s="14" t="s">
        <v>90</v>
      </c>
      <c r="AW277" s="14" t="s">
        <v>26</v>
      </c>
      <c r="AX277" s="14" t="s">
        <v>76</v>
      </c>
      <c r="AY277" s="163" t="s">
        <v>167</v>
      </c>
    </row>
    <row r="278" spans="2:65" s="11" customFormat="1" ht="22.9" customHeight="1">
      <c r="B278" s="123"/>
      <c r="D278" s="124" t="s">
        <v>68</v>
      </c>
      <c r="E278" s="133" t="s">
        <v>831</v>
      </c>
      <c r="F278" s="133" t="s">
        <v>832</v>
      </c>
      <c r="J278" s="134"/>
      <c r="L278" s="123"/>
      <c r="M278" s="127"/>
      <c r="N278" s="128"/>
      <c r="O278" s="128"/>
      <c r="P278" s="129">
        <f>SUM(P279:P280)</f>
        <v>36.025742999999999</v>
      </c>
      <c r="Q278" s="128"/>
      <c r="R278" s="129">
        <f>SUM(R279:R280)</f>
        <v>0.22431123</v>
      </c>
      <c r="S278" s="128"/>
      <c r="T278" s="129">
        <f>SUM(T279:T280)</f>
        <v>0</v>
      </c>
      <c r="U278" s="130"/>
      <c r="AR278" s="124" t="s">
        <v>81</v>
      </c>
      <c r="AT278" s="131" t="s">
        <v>68</v>
      </c>
      <c r="AU278" s="131" t="s">
        <v>76</v>
      </c>
      <c r="AY278" s="124" t="s">
        <v>167</v>
      </c>
      <c r="BK278" s="132">
        <f>SUM(BK279:BK280)</f>
        <v>0</v>
      </c>
    </row>
    <row r="279" spans="2:65" s="1" customFormat="1" ht="36" customHeight="1">
      <c r="B279" s="135"/>
      <c r="C279" s="136" t="s">
        <v>631</v>
      </c>
      <c r="D279" s="136" t="s">
        <v>170</v>
      </c>
      <c r="E279" s="137" t="s">
        <v>833</v>
      </c>
      <c r="F279" s="138" t="s">
        <v>2333</v>
      </c>
      <c r="G279" s="139" t="s">
        <v>173</v>
      </c>
      <c r="H279" s="140">
        <v>679.73099999999999</v>
      </c>
      <c r="I279" s="141"/>
      <c r="J279" s="141"/>
      <c r="K279" s="138" t="s">
        <v>174</v>
      </c>
      <c r="L279" s="28"/>
      <c r="M279" s="142" t="s">
        <v>1</v>
      </c>
      <c r="N279" s="143" t="s">
        <v>35</v>
      </c>
      <c r="O279" s="144">
        <v>5.2999999999999999E-2</v>
      </c>
      <c r="P279" s="144">
        <f>O279*H279</f>
        <v>36.025742999999999</v>
      </c>
      <c r="Q279" s="144">
        <v>3.3E-4</v>
      </c>
      <c r="R279" s="144">
        <f>Q279*H279</f>
        <v>0.22431123</v>
      </c>
      <c r="S279" s="144">
        <v>0</v>
      </c>
      <c r="T279" s="144">
        <f>S279*H279</f>
        <v>0</v>
      </c>
      <c r="U279" s="145" t="s">
        <v>1</v>
      </c>
      <c r="AR279" s="146" t="s">
        <v>278</v>
      </c>
      <c r="AT279" s="146" t="s">
        <v>170</v>
      </c>
      <c r="AU279" s="146" t="s">
        <v>81</v>
      </c>
      <c r="AY279" s="16" t="s">
        <v>167</v>
      </c>
      <c r="BE279" s="147">
        <f>IF(N279="základná",J279,0)</f>
        <v>0</v>
      </c>
      <c r="BF279" s="147">
        <f>IF(N279="znížená",J279,0)</f>
        <v>0</v>
      </c>
      <c r="BG279" s="147">
        <f>IF(N279="zákl. prenesená",J279,0)</f>
        <v>0</v>
      </c>
      <c r="BH279" s="147">
        <f>IF(N279="zníž. prenesená",J279,0)</f>
        <v>0</v>
      </c>
      <c r="BI279" s="147">
        <f>IF(N279="nulová",J279,0)</f>
        <v>0</v>
      </c>
      <c r="BJ279" s="16" t="s">
        <v>81</v>
      </c>
      <c r="BK279" s="147">
        <f>ROUND(I279*H279,2)</f>
        <v>0</v>
      </c>
      <c r="BL279" s="16" t="s">
        <v>278</v>
      </c>
      <c r="BM279" s="146" t="s">
        <v>834</v>
      </c>
    </row>
    <row r="280" spans="2:65" s="13" customFormat="1">
      <c r="B280" s="155"/>
      <c r="D280" s="149" t="s">
        <v>176</v>
      </c>
      <c r="E280" s="156" t="s">
        <v>1</v>
      </c>
      <c r="F280" s="157" t="s">
        <v>835</v>
      </c>
      <c r="H280" s="158">
        <v>679.73099999999999</v>
      </c>
      <c r="L280" s="155"/>
      <c r="M280" s="159"/>
      <c r="N280" s="160"/>
      <c r="O280" s="160"/>
      <c r="P280" s="160"/>
      <c r="Q280" s="160"/>
      <c r="R280" s="160"/>
      <c r="S280" s="160"/>
      <c r="T280" s="160"/>
      <c r="U280" s="161"/>
      <c r="AT280" s="156" t="s">
        <v>176</v>
      </c>
      <c r="AU280" s="156" t="s">
        <v>81</v>
      </c>
      <c r="AV280" s="13" t="s">
        <v>81</v>
      </c>
      <c r="AW280" s="13" t="s">
        <v>26</v>
      </c>
      <c r="AX280" s="13" t="s">
        <v>76</v>
      </c>
      <c r="AY280" s="156" t="s">
        <v>167</v>
      </c>
    </row>
    <row r="281" spans="2:65" s="11" customFormat="1" ht="22.9" customHeight="1">
      <c r="B281" s="123"/>
      <c r="D281" s="124" t="s">
        <v>68</v>
      </c>
      <c r="E281" s="133" t="s">
        <v>836</v>
      </c>
      <c r="F281" s="133" t="s">
        <v>837</v>
      </c>
      <c r="J281" s="134"/>
      <c r="L281" s="123"/>
      <c r="M281" s="127"/>
      <c r="N281" s="128"/>
      <c r="O281" s="128"/>
      <c r="P281" s="129">
        <f>SUM(P282:P285)</f>
        <v>6.2852670000000002</v>
      </c>
      <c r="Q281" s="128"/>
      <c r="R281" s="129">
        <f>SUM(R282:R285)</f>
        <v>4.9049999999999996E-3</v>
      </c>
      <c r="S281" s="128"/>
      <c r="T281" s="129">
        <f>SUM(T282:T285)</f>
        <v>0</v>
      </c>
      <c r="U281" s="130"/>
      <c r="AR281" s="124" t="s">
        <v>81</v>
      </c>
      <c r="AT281" s="131" t="s">
        <v>68</v>
      </c>
      <c r="AU281" s="131" t="s">
        <v>76</v>
      </c>
      <c r="AY281" s="124" t="s">
        <v>167</v>
      </c>
      <c r="BK281" s="132">
        <f>SUM(BK282:BK285)</f>
        <v>0</v>
      </c>
    </row>
    <row r="282" spans="2:65" s="1" customFormat="1" ht="16.5" customHeight="1">
      <c r="B282" s="135"/>
      <c r="C282" s="136" t="s">
        <v>838</v>
      </c>
      <c r="D282" s="136" t="s">
        <v>170</v>
      </c>
      <c r="E282" s="137" t="s">
        <v>839</v>
      </c>
      <c r="F282" s="138" t="s">
        <v>840</v>
      </c>
      <c r="G282" s="139" t="s">
        <v>173</v>
      </c>
      <c r="H282" s="140">
        <v>98.1</v>
      </c>
      <c r="I282" s="141"/>
      <c r="J282" s="141"/>
      <c r="K282" s="138" t="s">
        <v>1</v>
      </c>
      <c r="L282" s="28"/>
      <c r="M282" s="142" t="s">
        <v>1</v>
      </c>
      <c r="N282" s="143" t="s">
        <v>35</v>
      </c>
      <c r="O282" s="144">
        <v>6.4070000000000002E-2</v>
      </c>
      <c r="P282" s="144">
        <f>O282*H282</f>
        <v>6.2852670000000002</v>
      </c>
      <c r="Q282" s="144">
        <v>5.0000000000000002E-5</v>
      </c>
      <c r="R282" s="144">
        <f>Q282*H282</f>
        <v>4.9049999999999996E-3</v>
      </c>
      <c r="S282" s="144">
        <v>0</v>
      </c>
      <c r="T282" s="144">
        <f>S282*H282</f>
        <v>0</v>
      </c>
      <c r="U282" s="145" t="s">
        <v>1</v>
      </c>
      <c r="AR282" s="146" t="s">
        <v>278</v>
      </c>
      <c r="AT282" s="146" t="s">
        <v>170</v>
      </c>
      <c r="AU282" s="146" t="s">
        <v>81</v>
      </c>
      <c r="AY282" s="16" t="s">
        <v>167</v>
      </c>
      <c r="BE282" s="147">
        <f>IF(N282="základná",J282,0)</f>
        <v>0</v>
      </c>
      <c r="BF282" s="147">
        <f>IF(N282="znížená",J282,0)</f>
        <v>0</v>
      </c>
      <c r="BG282" s="147">
        <f>IF(N282="zákl. prenesená",J282,0)</f>
        <v>0</v>
      </c>
      <c r="BH282" s="147">
        <f>IF(N282="zníž. prenesená",J282,0)</f>
        <v>0</v>
      </c>
      <c r="BI282" s="147">
        <f>IF(N282="nulová",J282,0)</f>
        <v>0</v>
      </c>
      <c r="BJ282" s="16" t="s">
        <v>81</v>
      </c>
      <c r="BK282" s="147">
        <f>ROUND(I282*H282,2)</f>
        <v>0</v>
      </c>
      <c r="BL282" s="16" t="s">
        <v>278</v>
      </c>
      <c r="BM282" s="146" t="s">
        <v>841</v>
      </c>
    </row>
    <row r="283" spans="2:65" s="13" customFormat="1">
      <c r="B283" s="155"/>
      <c r="D283" s="149" t="s">
        <v>176</v>
      </c>
      <c r="E283" s="156" t="s">
        <v>1</v>
      </c>
      <c r="F283" s="157" t="s">
        <v>842</v>
      </c>
      <c r="H283" s="158">
        <v>98.1</v>
      </c>
      <c r="L283" s="155"/>
      <c r="M283" s="159"/>
      <c r="N283" s="160"/>
      <c r="O283" s="160"/>
      <c r="P283" s="160"/>
      <c r="Q283" s="160"/>
      <c r="R283" s="160"/>
      <c r="S283" s="160"/>
      <c r="T283" s="160"/>
      <c r="U283" s="161"/>
      <c r="AT283" s="156" t="s">
        <v>176</v>
      </c>
      <c r="AU283" s="156" t="s">
        <v>81</v>
      </c>
      <c r="AV283" s="13" t="s">
        <v>81</v>
      </c>
      <c r="AW283" s="13" t="s">
        <v>26</v>
      </c>
      <c r="AX283" s="13" t="s">
        <v>76</v>
      </c>
      <c r="AY283" s="156" t="s">
        <v>167</v>
      </c>
    </row>
    <row r="284" spans="2:65" s="1" customFormat="1" ht="16.5" customHeight="1">
      <c r="B284" s="135"/>
      <c r="C284" s="169" t="s">
        <v>843</v>
      </c>
      <c r="D284" s="169" t="s">
        <v>381</v>
      </c>
      <c r="E284" s="170" t="s">
        <v>844</v>
      </c>
      <c r="F284" s="171" t="s">
        <v>845</v>
      </c>
      <c r="G284" s="172" t="s">
        <v>173</v>
      </c>
      <c r="H284" s="173">
        <v>98.1</v>
      </c>
      <c r="I284" s="174"/>
      <c r="J284" s="174"/>
      <c r="K284" s="171" t="s">
        <v>1</v>
      </c>
      <c r="L284" s="175"/>
      <c r="M284" s="176" t="s">
        <v>1</v>
      </c>
      <c r="N284" s="177" t="s">
        <v>35</v>
      </c>
      <c r="O284" s="144">
        <v>0</v>
      </c>
      <c r="P284" s="144">
        <f>O284*H284</f>
        <v>0</v>
      </c>
      <c r="Q284" s="144">
        <v>0</v>
      </c>
      <c r="R284" s="144">
        <f>Q284*H284</f>
        <v>0</v>
      </c>
      <c r="S284" s="144">
        <v>0</v>
      </c>
      <c r="T284" s="144">
        <f>S284*H284</f>
        <v>0</v>
      </c>
      <c r="U284" s="145" t="s">
        <v>1</v>
      </c>
      <c r="AR284" s="146" t="s">
        <v>356</v>
      </c>
      <c r="AT284" s="146" t="s">
        <v>381</v>
      </c>
      <c r="AU284" s="146" t="s">
        <v>81</v>
      </c>
      <c r="AY284" s="16" t="s">
        <v>167</v>
      </c>
      <c r="BE284" s="147">
        <f>IF(N284="základná",J284,0)</f>
        <v>0</v>
      </c>
      <c r="BF284" s="147">
        <f>IF(N284="znížená",J284,0)</f>
        <v>0</v>
      </c>
      <c r="BG284" s="147">
        <f>IF(N284="zákl. prenesená",J284,0)</f>
        <v>0</v>
      </c>
      <c r="BH284" s="147">
        <f>IF(N284="zníž. prenesená",J284,0)</f>
        <v>0</v>
      </c>
      <c r="BI284" s="147">
        <f>IF(N284="nulová",J284,0)</f>
        <v>0</v>
      </c>
      <c r="BJ284" s="16" t="s">
        <v>81</v>
      </c>
      <c r="BK284" s="147">
        <f>ROUND(I284*H284,2)</f>
        <v>0</v>
      </c>
      <c r="BL284" s="16" t="s">
        <v>278</v>
      </c>
      <c r="BM284" s="146" t="s">
        <v>846</v>
      </c>
    </row>
    <row r="285" spans="2:65" s="1" customFormat="1" ht="24" customHeight="1">
      <c r="B285" s="135"/>
      <c r="C285" s="136" t="s">
        <v>847</v>
      </c>
      <c r="D285" s="136" t="s">
        <v>170</v>
      </c>
      <c r="E285" s="137" t="s">
        <v>848</v>
      </c>
      <c r="F285" s="138" t="s">
        <v>849</v>
      </c>
      <c r="G285" s="139" t="s">
        <v>395</v>
      </c>
      <c r="H285" s="140">
        <v>61.802999999999997</v>
      </c>
      <c r="I285" s="141"/>
      <c r="J285" s="141"/>
      <c r="K285" s="138" t="s">
        <v>174</v>
      </c>
      <c r="L285" s="28"/>
      <c r="M285" s="142" t="s">
        <v>1</v>
      </c>
      <c r="N285" s="143" t="s">
        <v>35</v>
      </c>
      <c r="O285" s="144">
        <v>0</v>
      </c>
      <c r="P285" s="144">
        <f>O285*H285</f>
        <v>0</v>
      </c>
      <c r="Q285" s="144">
        <v>0</v>
      </c>
      <c r="R285" s="144">
        <f>Q285*H285</f>
        <v>0</v>
      </c>
      <c r="S285" s="144">
        <v>0</v>
      </c>
      <c r="T285" s="144">
        <f>S285*H285</f>
        <v>0</v>
      </c>
      <c r="U285" s="145" t="s">
        <v>1</v>
      </c>
      <c r="AR285" s="146" t="s">
        <v>278</v>
      </c>
      <c r="AT285" s="146" t="s">
        <v>170</v>
      </c>
      <c r="AU285" s="146" t="s">
        <v>81</v>
      </c>
      <c r="AY285" s="16" t="s">
        <v>167</v>
      </c>
      <c r="BE285" s="147">
        <f>IF(N285="základná",J285,0)</f>
        <v>0</v>
      </c>
      <c r="BF285" s="147">
        <f>IF(N285="znížená",J285,0)</f>
        <v>0</v>
      </c>
      <c r="BG285" s="147">
        <f>IF(N285="zákl. prenesená",J285,0)</f>
        <v>0</v>
      </c>
      <c r="BH285" s="147">
        <f>IF(N285="zníž. prenesená",J285,0)</f>
        <v>0</v>
      </c>
      <c r="BI285" s="147">
        <f>IF(N285="nulová",J285,0)</f>
        <v>0</v>
      </c>
      <c r="BJ285" s="16" t="s">
        <v>81</v>
      </c>
      <c r="BK285" s="147">
        <f>ROUND(I285*H285,2)</f>
        <v>0</v>
      </c>
      <c r="BL285" s="16" t="s">
        <v>278</v>
      </c>
      <c r="BM285" s="146" t="s">
        <v>850</v>
      </c>
    </row>
    <row r="286" spans="2:65" s="11" customFormat="1" ht="22.9" customHeight="1">
      <c r="B286" s="123"/>
      <c r="D286" s="124" t="s">
        <v>68</v>
      </c>
      <c r="E286" s="133" t="s">
        <v>851</v>
      </c>
      <c r="F286" s="133" t="s">
        <v>852</v>
      </c>
      <c r="J286" s="134"/>
      <c r="L286" s="123"/>
      <c r="M286" s="127"/>
      <c r="N286" s="128"/>
      <c r="O286" s="128"/>
      <c r="P286" s="129">
        <f>SUM(P287:P288)</f>
        <v>7.7025100000000002</v>
      </c>
      <c r="Q286" s="128"/>
      <c r="R286" s="129">
        <f>SUM(R287:R288)</f>
        <v>0</v>
      </c>
      <c r="S286" s="128"/>
      <c r="T286" s="129">
        <f>SUM(T287:T288)</f>
        <v>0</v>
      </c>
      <c r="U286" s="130"/>
      <c r="AR286" s="124" t="s">
        <v>81</v>
      </c>
      <c r="AT286" s="131" t="s">
        <v>68</v>
      </c>
      <c r="AU286" s="131" t="s">
        <v>76</v>
      </c>
      <c r="AY286" s="124" t="s">
        <v>167</v>
      </c>
      <c r="BK286" s="132">
        <f>SUM(BK287:BK288)</f>
        <v>0</v>
      </c>
    </row>
    <row r="287" spans="2:65" s="1" customFormat="1" ht="24" customHeight="1">
      <c r="B287" s="135"/>
      <c r="C287" s="136" t="s">
        <v>853</v>
      </c>
      <c r="D287" s="136" t="s">
        <v>170</v>
      </c>
      <c r="E287" s="137" t="s">
        <v>854</v>
      </c>
      <c r="F287" s="138" t="s">
        <v>855</v>
      </c>
      <c r="G287" s="139" t="s">
        <v>384</v>
      </c>
      <c r="H287" s="140">
        <v>1</v>
      </c>
      <c r="I287" s="141"/>
      <c r="J287" s="141"/>
      <c r="K287" s="138" t="s">
        <v>1</v>
      </c>
      <c r="L287" s="28"/>
      <c r="M287" s="142" t="s">
        <v>1</v>
      </c>
      <c r="N287" s="143" t="s">
        <v>35</v>
      </c>
      <c r="O287" s="144">
        <v>7.7025100000000002</v>
      </c>
      <c r="P287" s="144">
        <f>O287*H287</f>
        <v>7.7025100000000002</v>
      </c>
      <c r="Q287" s="144">
        <v>0</v>
      </c>
      <c r="R287" s="144">
        <f>Q287*H287</f>
        <v>0</v>
      </c>
      <c r="S287" s="144">
        <v>0</v>
      </c>
      <c r="T287" s="144">
        <f>S287*H287</f>
        <v>0</v>
      </c>
      <c r="U287" s="145" t="s">
        <v>1</v>
      </c>
      <c r="AR287" s="146" t="s">
        <v>278</v>
      </c>
      <c r="AT287" s="146" t="s">
        <v>170</v>
      </c>
      <c r="AU287" s="146" t="s">
        <v>81</v>
      </c>
      <c r="AY287" s="16" t="s">
        <v>167</v>
      </c>
      <c r="BE287" s="147">
        <f>IF(N287="základná",J287,0)</f>
        <v>0</v>
      </c>
      <c r="BF287" s="147">
        <f>IF(N287="znížená",J287,0)</f>
        <v>0</v>
      </c>
      <c r="BG287" s="147">
        <f>IF(N287="zákl. prenesená",J287,0)</f>
        <v>0</v>
      </c>
      <c r="BH287" s="147">
        <f>IF(N287="zníž. prenesená",J287,0)</f>
        <v>0</v>
      </c>
      <c r="BI287" s="147">
        <f>IF(N287="nulová",J287,0)</f>
        <v>0</v>
      </c>
      <c r="BJ287" s="16" t="s">
        <v>81</v>
      </c>
      <c r="BK287" s="147">
        <f>ROUND(I287*H287,2)</f>
        <v>0</v>
      </c>
      <c r="BL287" s="16" t="s">
        <v>278</v>
      </c>
      <c r="BM287" s="146" t="s">
        <v>856</v>
      </c>
    </row>
    <row r="288" spans="2:65" s="1" customFormat="1" ht="24" customHeight="1">
      <c r="B288" s="135"/>
      <c r="C288" s="136" t="s">
        <v>857</v>
      </c>
      <c r="D288" s="136" t="s">
        <v>170</v>
      </c>
      <c r="E288" s="137" t="s">
        <v>858</v>
      </c>
      <c r="F288" s="138" t="s">
        <v>859</v>
      </c>
      <c r="G288" s="139" t="s">
        <v>395</v>
      </c>
      <c r="H288" s="140">
        <v>31.5</v>
      </c>
      <c r="I288" s="141"/>
      <c r="J288" s="141"/>
      <c r="K288" s="138" t="s">
        <v>174</v>
      </c>
      <c r="L288" s="28"/>
      <c r="M288" s="142" t="s">
        <v>1</v>
      </c>
      <c r="N288" s="143" t="s">
        <v>35</v>
      </c>
      <c r="O288" s="144">
        <v>0</v>
      </c>
      <c r="P288" s="144">
        <f>O288*H288</f>
        <v>0</v>
      </c>
      <c r="Q288" s="144">
        <v>0</v>
      </c>
      <c r="R288" s="144">
        <f>Q288*H288</f>
        <v>0</v>
      </c>
      <c r="S288" s="144">
        <v>0</v>
      </c>
      <c r="T288" s="144">
        <f>S288*H288</f>
        <v>0</v>
      </c>
      <c r="U288" s="145" t="s">
        <v>1</v>
      </c>
      <c r="AR288" s="146" t="s">
        <v>278</v>
      </c>
      <c r="AT288" s="146" t="s">
        <v>170</v>
      </c>
      <c r="AU288" s="146" t="s">
        <v>81</v>
      </c>
      <c r="AY288" s="16" t="s">
        <v>167</v>
      </c>
      <c r="BE288" s="147">
        <f>IF(N288="základná",J288,0)</f>
        <v>0</v>
      </c>
      <c r="BF288" s="147">
        <f>IF(N288="znížená",J288,0)</f>
        <v>0</v>
      </c>
      <c r="BG288" s="147">
        <f>IF(N288="zákl. prenesená",J288,0)</f>
        <v>0</v>
      </c>
      <c r="BH288" s="147">
        <f>IF(N288="zníž. prenesená",J288,0)</f>
        <v>0</v>
      </c>
      <c r="BI288" s="147">
        <f>IF(N288="nulová",J288,0)</f>
        <v>0</v>
      </c>
      <c r="BJ288" s="16" t="s">
        <v>81</v>
      </c>
      <c r="BK288" s="147">
        <f>ROUND(I288*H288,2)</f>
        <v>0</v>
      </c>
      <c r="BL288" s="16" t="s">
        <v>278</v>
      </c>
      <c r="BM288" s="146" t="s">
        <v>860</v>
      </c>
    </row>
    <row r="289" spans="2:65" s="11" customFormat="1" ht="25.9" customHeight="1">
      <c r="B289" s="123"/>
      <c r="D289" s="124" t="s">
        <v>68</v>
      </c>
      <c r="E289" s="125" t="s">
        <v>381</v>
      </c>
      <c r="F289" s="125" t="s">
        <v>618</v>
      </c>
      <c r="J289" s="126"/>
      <c r="L289" s="123"/>
      <c r="M289" s="127"/>
      <c r="N289" s="128"/>
      <c r="O289" s="128"/>
      <c r="P289" s="129">
        <f>P290</f>
        <v>9.4756829999999983</v>
      </c>
      <c r="Q289" s="128"/>
      <c r="R289" s="129">
        <f>R290</f>
        <v>2.632905E-2</v>
      </c>
      <c r="S289" s="128"/>
      <c r="T289" s="129">
        <f>T290</f>
        <v>0</v>
      </c>
      <c r="U289" s="130"/>
      <c r="AR289" s="124" t="s">
        <v>85</v>
      </c>
      <c r="AT289" s="131" t="s">
        <v>68</v>
      </c>
      <c r="AU289" s="131" t="s">
        <v>69</v>
      </c>
      <c r="AY289" s="124" t="s">
        <v>167</v>
      </c>
      <c r="BK289" s="132">
        <f>BK290</f>
        <v>0</v>
      </c>
    </row>
    <row r="290" spans="2:65" s="11" customFormat="1" ht="22.9" customHeight="1">
      <c r="B290" s="123"/>
      <c r="D290" s="124" t="s">
        <v>68</v>
      </c>
      <c r="E290" s="133" t="s">
        <v>861</v>
      </c>
      <c r="F290" s="133" t="s">
        <v>862</v>
      </c>
      <c r="J290" s="134"/>
      <c r="L290" s="123"/>
      <c r="M290" s="127"/>
      <c r="N290" s="128"/>
      <c r="O290" s="128"/>
      <c r="P290" s="129">
        <f>SUM(P291:P297)</f>
        <v>9.4756829999999983</v>
      </c>
      <c r="Q290" s="128"/>
      <c r="R290" s="129">
        <f>SUM(R291:R297)</f>
        <v>2.632905E-2</v>
      </c>
      <c r="S290" s="128"/>
      <c r="T290" s="129">
        <f>SUM(T291:T297)</f>
        <v>0</v>
      </c>
      <c r="U290" s="130"/>
      <c r="AR290" s="124" t="s">
        <v>85</v>
      </c>
      <c r="AT290" s="131" t="s">
        <v>68</v>
      </c>
      <c r="AU290" s="131" t="s">
        <v>76</v>
      </c>
      <c r="AY290" s="124" t="s">
        <v>167</v>
      </c>
      <c r="BK290" s="132">
        <f>SUM(BK291:BK297)</f>
        <v>0</v>
      </c>
    </row>
    <row r="291" spans="2:65" s="1" customFormat="1" ht="24" customHeight="1">
      <c r="B291" s="135"/>
      <c r="C291" s="136" t="s">
        <v>863</v>
      </c>
      <c r="D291" s="136" t="s">
        <v>170</v>
      </c>
      <c r="E291" s="137" t="s">
        <v>864</v>
      </c>
      <c r="F291" s="138" t="s">
        <v>865</v>
      </c>
      <c r="G291" s="139" t="s">
        <v>173</v>
      </c>
      <c r="H291" s="140">
        <v>13.712999999999999</v>
      </c>
      <c r="I291" s="141"/>
      <c r="J291" s="141"/>
      <c r="K291" s="138" t="s">
        <v>174</v>
      </c>
      <c r="L291" s="28"/>
      <c r="M291" s="142" t="s">
        <v>1</v>
      </c>
      <c r="N291" s="143" t="s">
        <v>35</v>
      </c>
      <c r="O291" s="144">
        <v>0.69099999999999995</v>
      </c>
      <c r="P291" s="144">
        <f>O291*H291</f>
        <v>9.4756829999999983</v>
      </c>
      <c r="Q291" s="144">
        <v>8.4999999999999995E-4</v>
      </c>
      <c r="R291" s="144">
        <f>Q291*H291</f>
        <v>1.1656049999999999E-2</v>
      </c>
      <c r="S291" s="144">
        <v>0</v>
      </c>
      <c r="T291" s="144">
        <f>S291*H291</f>
        <v>0</v>
      </c>
      <c r="U291" s="145" t="s">
        <v>1</v>
      </c>
      <c r="AR291" s="146" t="s">
        <v>623</v>
      </c>
      <c r="AT291" s="146" t="s">
        <v>170</v>
      </c>
      <c r="AU291" s="146" t="s">
        <v>81</v>
      </c>
      <c r="AY291" s="16" t="s">
        <v>167</v>
      </c>
      <c r="BE291" s="147">
        <f>IF(N291="základná",J291,0)</f>
        <v>0</v>
      </c>
      <c r="BF291" s="147">
        <f>IF(N291="znížená",J291,0)</f>
        <v>0</v>
      </c>
      <c r="BG291" s="147">
        <f>IF(N291="zákl. prenesená",J291,0)</f>
        <v>0</v>
      </c>
      <c r="BH291" s="147">
        <f>IF(N291="zníž. prenesená",J291,0)</f>
        <v>0</v>
      </c>
      <c r="BI291" s="147">
        <f>IF(N291="nulová",J291,0)</f>
        <v>0</v>
      </c>
      <c r="BJ291" s="16" t="s">
        <v>81</v>
      </c>
      <c r="BK291" s="147">
        <f>ROUND(I291*H291,2)</f>
        <v>0</v>
      </c>
      <c r="BL291" s="16" t="s">
        <v>623</v>
      </c>
      <c r="BM291" s="146" t="s">
        <v>866</v>
      </c>
    </row>
    <row r="292" spans="2:65" s="13" customFormat="1">
      <c r="B292" s="155"/>
      <c r="D292" s="149" t="s">
        <v>176</v>
      </c>
      <c r="E292" s="156" t="s">
        <v>1</v>
      </c>
      <c r="F292" s="157" t="s">
        <v>867</v>
      </c>
      <c r="H292" s="158">
        <v>13.712999999999999</v>
      </c>
      <c r="L292" s="155"/>
      <c r="M292" s="159"/>
      <c r="N292" s="160"/>
      <c r="O292" s="160"/>
      <c r="P292" s="160"/>
      <c r="Q292" s="160"/>
      <c r="R292" s="160"/>
      <c r="S292" s="160"/>
      <c r="T292" s="160"/>
      <c r="U292" s="161"/>
      <c r="AT292" s="156" t="s">
        <v>176</v>
      </c>
      <c r="AU292" s="156" t="s">
        <v>81</v>
      </c>
      <c r="AV292" s="13" t="s">
        <v>81</v>
      </c>
      <c r="AW292" s="13" t="s">
        <v>26</v>
      </c>
      <c r="AX292" s="13" t="s">
        <v>76</v>
      </c>
      <c r="AY292" s="156" t="s">
        <v>167</v>
      </c>
    </row>
    <row r="293" spans="2:65" s="1" customFormat="1" ht="16.5" customHeight="1">
      <c r="B293" s="135"/>
      <c r="C293" s="169" t="s">
        <v>868</v>
      </c>
      <c r="D293" s="169" t="s">
        <v>381</v>
      </c>
      <c r="E293" s="170" t="s">
        <v>869</v>
      </c>
      <c r="F293" s="171" t="s">
        <v>870</v>
      </c>
      <c r="G293" s="172" t="s">
        <v>813</v>
      </c>
      <c r="H293" s="173">
        <v>14.673</v>
      </c>
      <c r="I293" s="174"/>
      <c r="J293" s="174"/>
      <c r="K293" s="171" t="s">
        <v>174</v>
      </c>
      <c r="L293" s="175"/>
      <c r="M293" s="176" t="s">
        <v>1</v>
      </c>
      <c r="N293" s="177" t="s">
        <v>35</v>
      </c>
      <c r="O293" s="144">
        <v>0</v>
      </c>
      <c r="P293" s="144">
        <f>O293*H293</f>
        <v>0</v>
      </c>
      <c r="Q293" s="144">
        <v>1E-3</v>
      </c>
      <c r="R293" s="144">
        <f>Q293*H293</f>
        <v>1.4673E-2</v>
      </c>
      <c r="S293" s="144">
        <v>0</v>
      </c>
      <c r="T293" s="144">
        <f>S293*H293</f>
        <v>0</v>
      </c>
      <c r="U293" s="145" t="s">
        <v>1</v>
      </c>
      <c r="AR293" s="146" t="s">
        <v>871</v>
      </c>
      <c r="AT293" s="146" t="s">
        <v>381</v>
      </c>
      <c r="AU293" s="146" t="s">
        <v>81</v>
      </c>
      <c r="AY293" s="16" t="s">
        <v>167</v>
      </c>
      <c r="BE293" s="147">
        <f>IF(N293="základná",J293,0)</f>
        <v>0</v>
      </c>
      <c r="BF293" s="147">
        <f>IF(N293="znížená",J293,0)</f>
        <v>0</v>
      </c>
      <c r="BG293" s="147">
        <f>IF(N293="zákl. prenesená",J293,0)</f>
        <v>0</v>
      </c>
      <c r="BH293" s="147">
        <f>IF(N293="zníž. prenesená",J293,0)</f>
        <v>0</v>
      </c>
      <c r="BI293" s="147">
        <f>IF(N293="nulová",J293,0)</f>
        <v>0</v>
      </c>
      <c r="BJ293" s="16" t="s">
        <v>81</v>
      </c>
      <c r="BK293" s="147">
        <f>ROUND(I293*H293,2)</f>
        <v>0</v>
      </c>
      <c r="BL293" s="16" t="s">
        <v>871</v>
      </c>
      <c r="BM293" s="146" t="s">
        <v>872</v>
      </c>
    </row>
    <row r="294" spans="2:65" s="13" customFormat="1">
      <c r="B294" s="155"/>
      <c r="D294" s="149" t="s">
        <v>176</v>
      </c>
      <c r="F294" s="157" t="s">
        <v>873</v>
      </c>
      <c r="H294" s="158">
        <v>14.673</v>
      </c>
      <c r="L294" s="155"/>
      <c r="M294" s="159"/>
      <c r="N294" s="160"/>
      <c r="O294" s="160"/>
      <c r="P294" s="160"/>
      <c r="Q294" s="160"/>
      <c r="R294" s="160"/>
      <c r="S294" s="160"/>
      <c r="T294" s="160"/>
      <c r="U294" s="161"/>
      <c r="AT294" s="156" t="s">
        <v>176</v>
      </c>
      <c r="AU294" s="156" t="s">
        <v>81</v>
      </c>
      <c r="AV294" s="13" t="s">
        <v>81</v>
      </c>
      <c r="AW294" s="13" t="s">
        <v>3</v>
      </c>
      <c r="AX294" s="13" t="s">
        <v>76</v>
      </c>
      <c r="AY294" s="156" t="s">
        <v>167</v>
      </c>
    </row>
    <row r="295" spans="2:65" s="1" customFormat="1" ht="16.5" customHeight="1">
      <c r="B295" s="135"/>
      <c r="C295" s="136" t="s">
        <v>874</v>
      </c>
      <c r="D295" s="136" t="s">
        <v>170</v>
      </c>
      <c r="E295" s="137" t="s">
        <v>628</v>
      </c>
      <c r="F295" s="138" t="s">
        <v>629</v>
      </c>
      <c r="G295" s="139" t="s">
        <v>395</v>
      </c>
      <c r="H295" s="140">
        <v>4.8289999999999997</v>
      </c>
      <c r="I295" s="141"/>
      <c r="J295" s="141"/>
      <c r="K295" s="138" t="s">
        <v>1</v>
      </c>
      <c r="L295" s="28"/>
      <c r="M295" s="142" t="s">
        <v>1</v>
      </c>
      <c r="N295" s="143" t="s">
        <v>35</v>
      </c>
      <c r="O295" s="144">
        <v>0</v>
      </c>
      <c r="P295" s="144">
        <f>O295*H295</f>
        <v>0</v>
      </c>
      <c r="Q295" s="144">
        <v>0</v>
      </c>
      <c r="R295" s="144">
        <f>Q295*H295</f>
        <v>0</v>
      </c>
      <c r="S295" s="144">
        <v>0</v>
      </c>
      <c r="T295" s="144">
        <f>S295*H295</f>
        <v>0</v>
      </c>
      <c r="U295" s="145" t="s">
        <v>1</v>
      </c>
      <c r="AR295" s="146" t="s">
        <v>623</v>
      </c>
      <c r="AT295" s="146" t="s">
        <v>170</v>
      </c>
      <c r="AU295" s="146" t="s">
        <v>81</v>
      </c>
      <c r="AY295" s="16" t="s">
        <v>167</v>
      </c>
      <c r="BE295" s="147">
        <f>IF(N295="základná",J295,0)</f>
        <v>0</v>
      </c>
      <c r="BF295" s="147">
        <f>IF(N295="znížená",J295,0)</f>
        <v>0</v>
      </c>
      <c r="BG295" s="147">
        <f>IF(N295="zákl. prenesená",J295,0)</f>
        <v>0</v>
      </c>
      <c r="BH295" s="147">
        <f>IF(N295="zníž. prenesená",J295,0)</f>
        <v>0</v>
      </c>
      <c r="BI295" s="147">
        <f>IF(N295="nulová",J295,0)</f>
        <v>0</v>
      </c>
      <c r="BJ295" s="16" t="s">
        <v>81</v>
      </c>
      <c r="BK295" s="147">
        <f>ROUND(I295*H295,2)</f>
        <v>0</v>
      </c>
      <c r="BL295" s="16" t="s">
        <v>623</v>
      </c>
      <c r="BM295" s="146" t="s">
        <v>875</v>
      </c>
    </row>
    <row r="296" spans="2:65" s="1" customFormat="1" ht="16.5" customHeight="1">
      <c r="B296" s="135"/>
      <c r="C296" s="136" t="s">
        <v>876</v>
      </c>
      <c r="D296" s="136" t="s">
        <v>170</v>
      </c>
      <c r="E296" s="137" t="s">
        <v>877</v>
      </c>
      <c r="F296" s="138" t="s">
        <v>878</v>
      </c>
      <c r="G296" s="139" t="s">
        <v>395</v>
      </c>
      <c r="H296" s="140">
        <v>2.141</v>
      </c>
      <c r="I296" s="141"/>
      <c r="J296" s="141"/>
      <c r="K296" s="138" t="s">
        <v>1</v>
      </c>
      <c r="L296" s="28"/>
      <c r="M296" s="142" t="s">
        <v>1</v>
      </c>
      <c r="N296" s="143" t="s">
        <v>35</v>
      </c>
      <c r="O296" s="144">
        <v>0</v>
      </c>
      <c r="P296" s="144">
        <f>O296*H296</f>
        <v>0</v>
      </c>
      <c r="Q296" s="144">
        <v>0</v>
      </c>
      <c r="R296" s="144">
        <f>Q296*H296</f>
        <v>0</v>
      </c>
      <c r="S296" s="144">
        <v>0</v>
      </c>
      <c r="T296" s="144">
        <f>S296*H296</f>
        <v>0</v>
      </c>
      <c r="U296" s="145" t="s">
        <v>1</v>
      </c>
      <c r="AR296" s="146" t="s">
        <v>871</v>
      </c>
      <c r="AT296" s="146" t="s">
        <v>170</v>
      </c>
      <c r="AU296" s="146" t="s">
        <v>81</v>
      </c>
      <c r="AY296" s="16" t="s">
        <v>167</v>
      </c>
      <c r="BE296" s="147">
        <f>IF(N296="základná",J296,0)</f>
        <v>0</v>
      </c>
      <c r="BF296" s="147">
        <f>IF(N296="znížená",J296,0)</f>
        <v>0</v>
      </c>
      <c r="BG296" s="147">
        <f>IF(N296="zákl. prenesená",J296,0)</f>
        <v>0</v>
      </c>
      <c r="BH296" s="147">
        <f>IF(N296="zníž. prenesená",J296,0)</f>
        <v>0</v>
      </c>
      <c r="BI296" s="147">
        <f>IF(N296="nulová",J296,0)</f>
        <v>0</v>
      </c>
      <c r="BJ296" s="16" t="s">
        <v>81</v>
      </c>
      <c r="BK296" s="147">
        <f>ROUND(I296*H296,2)</f>
        <v>0</v>
      </c>
      <c r="BL296" s="16" t="s">
        <v>871</v>
      </c>
      <c r="BM296" s="146" t="s">
        <v>879</v>
      </c>
    </row>
    <row r="297" spans="2:65" s="1" customFormat="1" ht="16.5" customHeight="1">
      <c r="B297" s="135"/>
      <c r="C297" s="136" t="s">
        <v>880</v>
      </c>
      <c r="D297" s="136" t="s">
        <v>170</v>
      </c>
      <c r="E297" s="137" t="s">
        <v>632</v>
      </c>
      <c r="F297" s="138" t="s">
        <v>633</v>
      </c>
      <c r="G297" s="139" t="s">
        <v>395</v>
      </c>
      <c r="H297" s="140">
        <v>4.8289999999999997</v>
      </c>
      <c r="I297" s="141"/>
      <c r="J297" s="141"/>
      <c r="K297" s="138" t="s">
        <v>1</v>
      </c>
      <c r="L297" s="28"/>
      <c r="M297" s="178" t="s">
        <v>1</v>
      </c>
      <c r="N297" s="179" t="s">
        <v>35</v>
      </c>
      <c r="O297" s="180">
        <v>0</v>
      </c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0">
        <f>S297*H297</f>
        <v>0</v>
      </c>
      <c r="U297" s="181" t="s">
        <v>1</v>
      </c>
      <c r="AR297" s="146" t="s">
        <v>623</v>
      </c>
      <c r="AT297" s="146" t="s">
        <v>170</v>
      </c>
      <c r="AU297" s="146" t="s">
        <v>81</v>
      </c>
      <c r="AY297" s="16" t="s">
        <v>167</v>
      </c>
      <c r="BE297" s="147">
        <f>IF(N297="základná",J297,0)</f>
        <v>0</v>
      </c>
      <c r="BF297" s="147">
        <f>IF(N297="znížená",J297,0)</f>
        <v>0</v>
      </c>
      <c r="BG297" s="147">
        <f>IF(N297="zákl. prenesená",J297,0)</f>
        <v>0</v>
      </c>
      <c r="BH297" s="147">
        <f>IF(N297="zníž. prenesená",J297,0)</f>
        <v>0</v>
      </c>
      <c r="BI297" s="147">
        <f>IF(N297="nulová",J297,0)</f>
        <v>0</v>
      </c>
      <c r="BJ297" s="16" t="s">
        <v>81</v>
      </c>
      <c r="BK297" s="147">
        <f>ROUND(I297*H297,2)</f>
        <v>0</v>
      </c>
      <c r="BL297" s="16" t="s">
        <v>623</v>
      </c>
      <c r="BM297" s="146" t="s">
        <v>881</v>
      </c>
    </row>
    <row r="298" spans="2:65" s="1" customFormat="1" ht="6.95" customHeight="1">
      <c r="B298" s="40"/>
      <c r="C298" s="41"/>
      <c r="D298" s="41"/>
      <c r="E298" s="41"/>
      <c r="F298" s="41"/>
      <c r="G298" s="41"/>
      <c r="H298" s="41"/>
      <c r="I298" s="41"/>
      <c r="J298" s="41"/>
      <c r="K298" s="41"/>
      <c r="L298" s="28"/>
    </row>
  </sheetData>
  <autoFilter ref="C137:K297"/>
  <mergeCells count="15">
    <mergeCell ref="E124:H124"/>
    <mergeCell ref="E128:H128"/>
    <mergeCell ref="E126:H126"/>
    <mergeCell ref="E130:H13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83"/>
  <sheetViews>
    <sheetView showGridLines="0" workbookViewId="0">
      <selection activeCell="E25" sqref="E2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100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137</v>
      </c>
      <c r="L12" s="28"/>
    </row>
    <row r="13" spans="1:46" s="1" customFormat="1" ht="36.950000000000003" customHeight="1">
      <c r="B13" s="28"/>
      <c r="E13" s="214" t="s">
        <v>882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17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">
        <v>1</v>
      </c>
      <c r="L18" s="28"/>
    </row>
    <row r="19" spans="2:12" s="1" customFormat="1" ht="18" customHeight="1">
      <c r="B19" s="28"/>
      <c r="E19" s="23" t="s">
        <v>21</v>
      </c>
      <c r="I19" s="25" t="s">
        <v>22</v>
      </c>
      <c r="J19" s="23" t="s">
        <v>1</v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">
        <v>1</v>
      </c>
      <c r="L24" s="28"/>
    </row>
    <row r="25" spans="2:12" s="1" customFormat="1" ht="18" customHeight="1">
      <c r="B25" s="28"/>
      <c r="E25" s="23"/>
      <c r="I25" s="25" t="s">
        <v>22</v>
      </c>
      <c r="J25" s="23" t="s">
        <v>1</v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ROUND((SUM(BE150:BE482)),  2)</f>
        <v>0</v>
      </c>
      <c r="I37" s="95">
        <v>0.2</v>
      </c>
      <c r="J37" s="94">
        <f>ROUND(((SUM(BE150:BE482))*I37),  2)</f>
        <v>0</v>
      </c>
      <c r="L37" s="28"/>
    </row>
    <row r="38" spans="2:12" s="1" customFormat="1" ht="14.45" customHeight="1">
      <c r="B38" s="28"/>
      <c r="E38" s="25" t="s">
        <v>35</v>
      </c>
      <c r="F38" s="94">
        <f>ROUND((SUM(BF150:BF482)),  2)</f>
        <v>0</v>
      </c>
      <c r="I38" s="95">
        <v>0.2</v>
      </c>
      <c r="J38" s="94">
        <f>ROUND(((SUM(BF150:BF482))*I38),  2)</f>
        <v>0</v>
      </c>
      <c r="L38" s="28"/>
    </row>
    <row r="39" spans="2:12" s="1" customFormat="1" ht="14.45" hidden="1" customHeight="1">
      <c r="B39" s="28"/>
      <c r="E39" s="25" t="s">
        <v>36</v>
      </c>
      <c r="F39" s="94">
        <f>ROUND((SUM(BG150:BG482)),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ROUND((SUM(BH150:BH482)),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ROUND((SUM(BI150:BI482)),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137</v>
      </c>
      <c r="L90" s="28"/>
    </row>
    <row r="91" spans="2:12" s="1" customFormat="1" ht="16.5" customHeight="1">
      <c r="B91" s="28"/>
      <c r="E91" s="214" t="str">
        <f>E13</f>
        <v>01.1.1.4 - SO 01.1.1.4  Ostatné práce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>Námestovo</v>
      </c>
      <c r="I93" s="25" t="s">
        <v>18</v>
      </c>
      <c r="J93" s="48"/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/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883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884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885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886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887</v>
      </c>
      <c r="E106" s="113"/>
      <c r="F106" s="113"/>
      <c r="G106" s="113"/>
      <c r="H106" s="113"/>
      <c r="I106" s="113"/>
      <c r="J106" s="114"/>
      <c r="L106" s="111"/>
    </row>
    <row r="107" spans="2:47" s="9" customFormat="1" ht="19.899999999999999" customHeight="1">
      <c r="B107" s="111"/>
      <c r="D107" s="112" t="s">
        <v>145</v>
      </c>
      <c r="E107" s="113"/>
      <c r="F107" s="113"/>
      <c r="G107" s="113"/>
      <c r="H107" s="113"/>
      <c r="I107" s="113"/>
      <c r="J107" s="114"/>
      <c r="L107" s="111"/>
    </row>
    <row r="108" spans="2:47" s="9" customFormat="1" ht="19.899999999999999" customHeight="1">
      <c r="B108" s="111"/>
      <c r="D108" s="112" t="s">
        <v>888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146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9.899999999999999" customHeight="1">
      <c r="B110" s="111"/>
      <c r="D110" s="112" t="s">
        <v>455</v>
      </c>
      <c r="E110" s="113"/>
      <c r="F110" s="113"/>
      <c r="G110" s="113"/>
      <c r="H110" s="113"/>
      <c r="I110" s="113"/>
      <c r="J110" s="114"/>
      <c r="L110" s="111"/>
    </row>
    <row r="111" spans="2:47" s="8" customFormat="1" ht="24.95" customHeight="1">
      <c r="B111" s="107"/>
      <c r="D111" s="108" t="s">
        <v>147</v>
      </c>
      <c r="E111" s="109"/>
      <c r="F111" s="109"/>
      <c r="G111" s="109"/>
      <c r="H111" s="109"/>
      <c r="I111" s="109"/>
      <c r="J111" s="110"/>
      <c r="L111" s="107"/>
    </row>
    <row r="112" spans="2:47" s="9" customFormat="1" ht="19.899999999999999" customHeight="1">
      <c r="B112" s="111"/>
      <c r="D112" s="112" t="s">
        <v>889</v>
      </c>
      <c r="E112" s="113"/>
      <c r="F112" s="113"/>
      <c r="G112" s="113"/>
      <c r="H112" s="113"/>
      <c r="I112" s="113"/>
      <c r="J112" s="114"/>
      <c r="L112" s="111"/>
    </row>
    <row r="113" spans="2:12" s="9" customFormat="1" ht="19.899999999999999" customHeight="1">
      <c r="B113" s="111"/>
      <c r="D113" s="112" t="s">
        <v>148</v>
      </c>
      <c r="E113" s="113"/>
      <c r="F113" s="113"/>
      <c r="G113" s="113"/>
      <c r="H113" s="113"/>
      <c r="I113" s="113"/>
      <c r="J113" s="114"/>
      <c r="L113" s="111"/>
    </row>
    <row r="114" spans="2:12" s="9" customFormat="1" ht="19.899999999999999" customHeight="1">
      <c r="B114" s="111"/>
      <c r="D114" s="112" t="s">
        <v>456</v>
      </c>
      <c r="E114" s="113"/>
      <c r="F114" s="113"/>
      <c r="G114" s="113"/>
      <c r="H114" s="113"/>
      <c r="I114" s="113"/>
      <c r="J114" s="114"/>
      <c r="L114" s="111"/>
    </row>
    <row r="115" spans="2:12" s="9" customFormat="1" ht="19.899999999999999" customHeight="1">
      <c r="B115" s="111"/>
      <c r="D115" s="112" t="s">
        <v>149</v>
      </c>
      <c r="E115" s="113"/>
      <c r="F115" s="113"/>
      <c r="G115" s="113"/>
      <c r="H115" s="113"/>
      <c r="I115" s="113"/>
      <c r="J115" s="114"/>
      <c r="L115" s="111"/>
    </row>
    <row r="116" spans="2:12" s="9" customFormat="1" ht="19.899999999999999" customHeight="1">
      <c r="B116" s="111"/>
      <c r="D116" s="112" t="s">
        <v>150</v>
      </c>
      <c r="E116" s="113"/>
      <c r="F116" s="113"/>
      <c r="G116" s="113"/>
      <c r="H116" s="113"/>
      <c r="I116" s="113"/>
      <c r="J116" s="114"/>
      <c r="L116" s="111"/>
    </row>
    <row r="117" spans="2:12" s="9" customFormat="1" ht="19.899999999999999" customHeight="1">
      <c r="B117" s="111"/>
      <c r="D117" s="112" t="s">
        <v>151</v>
      </c>
      <c r="E117" s="113"/>
      <c r="F117" s="113"/>
      <c r="G117" s="113"/>
      <c r="H117" s="113"/>
      <c r="I117" s="113"/>
      <c r="J117" s="114"/>
      <c r="L117" s="111"/>
    </row>
    <row r="118" spans="2:12" s="9" customFormat="1" ht="19.899999999999999" customHeight="1">
      <c r="B118" s="111"/>
      <c r="D118" s="112" t="s">
        <v>458</v>
      </c>
      <c r="E118" s="113"/>
      <c r="F118" s="113"/>
      <c r="G118" s="113"/>
      <c r="H118" s="113"/>
      <c r="I118" s="113"/>
      <c r="J118" s="114"/>
      <c r="L118" s="111"/>
    </row>
    <row r="119" spans="2:12" s="9" customFormat="1" ht="19.899999999999999" customHeight="1">
      <c r="B119" s="111"/>
      <c r="D119" s="112" t="s">
        <v>890</v>
      </c>
      <c r="E119" s="113"/>
      <c r="F119" s="113"/>
      <c r="G119" s="113"/>
      <c r="H119" s="113"/>
      <c r="I119" s="113"/>
      <c r="J119" s="114"/>
      <c r="L119" s="111"/>
    </row>
    <row r="120" spans="2:12" s="9" customFormat="1" ht="19.899999999999999" customHeight="1">
      <c r="B120" s="111"/>
      <c r="D120" s="112" t="s">
        <v>637</v>
      </c>
      <c r="E120" s="113"/>
      <c r="F120" s="113"/>
      <c r="G120" s="113"/>
      <c r="H120" s="113"/>
      <c r="I120" s="113"/>
      <c r="J120" s="114"/>
      <c r="L120" s="111"/>
    </row>
    <row r="121" spans="2:12" s="9" customFormat="1" ht="19.899999999999999" customHeight="1">
      <c r="B121" s="111"/>
      <c r="D121" s="112" t="s">
        <v>638</v>
      </c>
      <c r="E121" s="113"/>
      <c r="F121" s="113"/>
      <c r="G121" s="113"/>
      <c r="H121" s="113"/>
      <c r="I121" s="113"/>
      <c r="J121" s="114"/>
      <c r="L121" s="111"/>
    </row>
    <row r="122" spans="2:12" s="8" customFormat="1" ht="24.95" customHeight="1">
      <c r="B122" s="107"/>
      <c r="D122" s="108" t="s">
        <v>460</v>
      </c>
      <c r="E122" s="109"/>
      <c r="F122" s="109"/>
      <c r="G122" s="109"/>
      <c r="H122" s="109"/>
      <c r="I122" s="109"/>
      <c r="J122" s="110"/>
      <c r="L122" s="107"/>
    </row>
    <row r="123" spans="2:12" s="9" customFormat="1" ht="19.899999999999999" customHeight="1">
      <c r="B123" s="111"/>
      <c r="D123" s="112" t="s">
        <v>891</v>
      </c>
      <c r="E123" s="113"/>
      <c r="F123" s="113"/>
      <c r="G123" s="113"/>
      <c r="H123" s="113"/>
      <c r="I123" s="113"/>
      <c r="J123" s="114"/>
      <c r="L123" s="111"/>
    </row>
    <row r="124" spans="2:12" s="9" customFormat="1" ht="19.899999999999999" customHeight="1">
      <c r="B124" s="111"/>
      <c r="D124" s="112" t="s">
        <v>461</v>
      </c>
      <c r="E124" s="113"/>
      <c r="F124" s="113"/>
      <c r="G124" s="113"/>
      <c r="H124" s="113"/>
      <c r="I124" s="113"/>
      <c r="J124" s="114"/>
      <c r="L124" s="111"/>
    </row>
    <row r="125" spans="2:12" s="9" customFormat="1" ht="19.899999999999999" customHeight="1">
      <c r="B125" s="111"/>
      <c r="D125" s="112" t="s">
        <v>641</v>
      </c>
      <c r="E125" s="113"/>
      <c r="F125" s="113"/>
      <c r="G125" s="113"/>
      <c r="H125" s="113"/>
      <c r="I125" s="113"/>
      <c r="J125" s="114"/>
      <c r="L125" s="111"/>
    </row>
    <row r="126" spans="2:12" s="8" customFormat="1" ht="24.95" customHeight="1">
      <c r="B126" s="107"/>
      <c r="D126" s="108" t="s">
        <v>892</v>
      </c>
      <c r="E126" s="109"/>
      <c r="F126" s="109"/>
      <c r="G126" s="109"/>
      <c r="H126" s="109"/>
      <c r="I126" s="109"/>
      <c r="J126" s="110"/>
      <c r="L126" s="107"/>
    </row>
    <row r="127" spans="2:12" s="1" customFormat="1" ht="21.75" customHeight="1">
      <c r="B127" s="28"/>
      <c r="L127" s="28"/>
    </row>
    <row r="128" spans="2:12" s="1" customFormat="1" ht="6.95" customHeight="1"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28"/>
    </row>
    <row r="132" spans="2:12" s="1" customFormat="1" ht="6.95" customHeight="1"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28"/>
    </row>
    <row r="133" spans="2:12" s="1" customFormat="1" ht="24.95" customHeight="1">
      <c r="B133" s="28"/>
      <c r="C133" s="20" t="s">
        <v>152</v>
      </c>
      <c r="L133" s="28"/>
    </row>
    <row r="134" spans="2:12" s="1" customFormat="1" ht="6.95" customHeight="1">
      <c r="B134" s="28"/>
      <c r="L134" s="28"/>
    </row>
    <row r="135" spans="2:12" s="1" customFormat="1" ht="12" customHeight="1">
      <c r="B135" s="28"/>
      <c r="C135" s="25" t="s">
        <v>13</v>
      </c>
      <c r="L135" s="28"/>
    </row>
    <row r="136" spans="2:12" s="1" customFormat="1" ht="16.5" customHeight="1">
      <c r="B136" s="28"/>
      <c r="E136" s="232" t="str">
        <f>E7</f>
        <v>Námestovo OOPZ, Rekonštrukcia a modernizácia objektu</v>
      </c>
      <c r="F136" s="233"/>
      <c r="G136" s="233"/>
      <c r="H136" s="233"/>
      <c r="L136" s="28"/>
    </row>
    <row r="137" spans="2:12" ht="12" customHeight="1">
      <c r="B137" s="19"/>
      <c r="C137" s="25" t="s">
        <v>133</v>
      </c>
      <c r="L137" s="19"/>
    </row>
    <row r="138" spans="2:12" ht="16.5" customHeight="1">
      <c r="B138" s="19"/>
      <c r="E138" s="232" t="s">
        <v>134</v>
      </c>
      <c r="F138" s="196"/>
      <c r="G138" s="196"/>
      <c r="H138" s="196"/>
      <c r="L138" s="19"/>
    </row>
    <row r="139" spans="2:12" ht="12" customHeight="1">
      <c r="B139" s="19"/>
      <c r="C139" s="25" t="s">
        <v>135</v>
      </c>
      <c r="L139" s="19"/>
    </row>
    <row r="140" spans="2:12" s="1" customFormat="1" ht="16.5" customHeight="1">
      <c r="B140" s="28"/>
      <c r="E140" s="234" t="s">
        <v>136</v>
      </c>
      <c r="F140" s="235"/>
      <c r="G140" s="235"/>
      <c r="H140" s="235"/>
      <c r="L140" s="28"/>
    </row>
    <row r="141" spans="2:12" s="1" customFormat="1" ht="12" customHeight="1">
      <c r="B141" s="28"/>
      <c r="C141" s="25" t="s">
        <v>137</v>
      </c>
      <c r="L141" s="28"/>
    </row>
    <row r="142" spans="2:12" s="1" customFormat="1" ht="16.5" customHeight="1">
      <c r="B142" s="28"/>
      <c r="E142" s="214" t="str">
        <f>E13</f>
        <v>01.1.1.4 - SO 01.1.1.4  Ostatné práce</v>
      </c>
      <c r="F142" s="235"/>
      <c r="G142" s="235"/>
      <c r="H142" s="235"/>
      <c r="L142" s="28"/>
    </row>
    <row r="143" spans="2:12" s="1" customFormat="1" ht="6.95" customHeight="1">
      <c r="B143" s="28"/>
      <c r="L143" s="28"/>
    </row>
    <row r="144" spans="2:12" s="1" customFormat="1" ht="12" customHeight="1">
      <c r="B144" s="28"/>
      <c r="C144" s="25" t="s">
        <v>16</v>
      </c>
      <c r="F144" s="23" t="str">
        <f>F16</f>
        <v>Námestovo</v>
      </c>
      <c r="I144" s="25" t="s">
        <v>18</v>
      </c>
      <c r="J144" s="48"/>
      <c r="L144" s="28"/>
    </row>
    <row r="145" spans="2:65" s="1" customFormat="1" ht="6.95" customHeight="1">
      <c r="B145" s="28"/>
      <c r="L145" s="28"/>
    </row>
    <row r="146" spans="2:65" s="1" customFormat="1" ht="27.95" customHeight="1">
      <c r="B146" s="28"/>
      <c r="C146" s="25" t="s">
        <v>19</v>
      </c>
      <c r="F146" s="23" t="str">
        <f>E19</f>
        <v>Minist.vnútra Slov.republiky Pribinova2,Bratislava</v>
      </c>
      <c r="I146" s="25" t="s">
        <v>25</v>
      </c>
      <c r="J146" s="26"/>
      <c r="L146" s="28"/>
    </row>
    <row r="147" spans="2:65" s="1" customFormat="1" ht="15.2" customHeight="1">
      <c r="B147" s="28"/>
      <c r="C147" s="25" t="s">
        <v>23</v>
      </c>
      <c r="F147" s="23" t="str">
        <f>IF(E22="","",E22)</f>
        <v xml:space="preserve"> </v>
      </c>
      <c r="I147" s="25" t="s">
        <v>27</v>
      </c>
      <c r="J147" s="26" t="str">
        <f>E28</f>
        <v xml:space="preserve"> </v>
      </c>
      <c r="L147" s="28"/>
    </row>
    <row r="148" spans="2:65" s="1" customFormat="1" ht="10.35" customHeight="1">
      <c r="B148" s="28"/>
      <c r="L148" s="28"/>
    </row>
    <row r="149" spans="2:65" s="10" customFormat="1" ht="29.25" customHeight="1">
      <c r="B149" s="115"/>
      <c r="C149" s="116" t="s">
        <v>153</v>
      </c>
      <c r="D149" s="117" t="s">
        <v>54</v>
      </c>
      <c r="E149" s="117" t="s">
        <v>50</v>
      </c>
      <c r="F149" s="117" t="s">
        <v>51</v>
      </c>
      <c r="G149" s="117" t="s">
        <v>154</v>
      </c>
      <c r="H149" s="117" t="s">
        <v>155</v>
      </c>
      <c r="I149" s="117" t="s">
        <v>156</v>
      </c>
      <c r="J149" s="118" t="s">
        <v>141</v>
      </c>
      <c r="K149" s="119" t="s">
        <v>157</v>
      </c>
      <c r="L149" s="115"/>
      <c r="M149" s="55" t="s">
        <v>1</v>
      </c>
      <c r="N149" s="56" t="s">
        <v>33</v>
      </c>
      <c r="O149" s="56" t="s">
        <v>158</v>
      </c>
      <c r="P149" s="56" t="s">
        <v>159</v>
      </c>
      <c r="Q149" s="56" t="s">
        <v>160</v>
      </c>
      <c r="R149" s="56" t="s">
        <v>161</v>
      </c>
      <c r="S149" s="56" t="s">
        <v>162</v>
      </c>
      <c r="T149" s="56" t="s">
        <v>163</v>
      </c>
      <c r="U149" s="57" t="s">
        <v>164</v>
      </c>
    </row>
    <row r="150" spans="2:65" s="1" customFormat="1" ht="22.9" customHeight="1">
      <c r="B150" s="28"/>
      <c r="C150" s="60" t="s">
        <v>142</v>
      </c>
      <c r="J150" s="120"/>
      <c r="L150" s="28"/>
      <c r="M150" s="58"/>
      <c r="N150" s="49"/>
      <c r="O150" s="49"/>
      <c r="P150" s="121">
        <f>P151+P319+P462+P481</f>
        <v>1595.2286627999997</v>
      </c>
      <c r="Q150" s="49"/>
      <c r="R150" s="121">
        <f>R151+R319+R462+R481</f>
        <v>101.00865884</v>
      </c>
      <c r="S150" s="49"/>
      <c r="T150" s="121">
        <f>T151+T319+T462+T481</f>
        <v>17.479078000000001</v>
      </c>
      <c r="U150" s="50"/>
      <c r="AT150" s="16" t="s">
        <v>68</v>
      </c>
      <c r="AU150" s="16" t="s">
        <v>143</v>
      </c>
      <c r="BK150" s="122">
        <f>BK151+BK319+BK462+BK481</f>
        <v>0</v>
      </c>
    </row>
    <row r="151" spans="2:65" s="11" customFormat="1" ht="25.9" customHeight="1">
      <c r="B151" s="123"/>
      <c r="D151" s="124" t="s">
        <v>68</v>
      </c>
      <c r="E151" s="125" t="s">
        <v>165</v>
      </c>
      <c r="F151" s="125" t="s">
        <v>166</v>
      </c>
      <c r="J151" s="126"/>
      <c r="L151" s="123"/>
      <c r="M151" s="127"/>
      <c r="N151" s="128"/>
      <c r="O151" s="128"/>
      <c r="P151" s="129">
        <f>P152+P198+P209+P218+P222+P244+P271+P273+P317</f>
        <v>1245.8404711199998</v>
      </c>
      <c r="Q151" s="128"/>
      <c r="R151" s="129">
        <f>R152+R198+R209+R218+R222+R244+R271+R273+R317</f>
        <v>91.325484009999997</v>
      </c>
      <c r="S151" s="128"/>
      <c r="T151" s="129">
        <f>T152+T198+T209+T218+T222+T244+T271+T273+T317</f>
        <v>16.636934</v>
      </c>
      <c r="U151" s="130"/>
      <c r="AR151" s="124" t="s">
        <v>76</v>
      </c>
      <c r="AT151" s="131" t="s">
        <v>68</v>
      </c>
      <c r="AU151" s="131" t="s">
        <v>69</v>
      </c>
      <c r="AY151" s="124" t="s">
        <v>167</v>
      </c>
      <c r="BK151" s="132">
        <f>BK152+BK198+BK209+BK218+BK222+BK244+BK271+BK273+BK317</f>
        <v>0</v>
      </c>
    </row>
    <row r="152" spans="2:65" s="11" customFormat="1" ht="22.9" customHeight="1">
      <c r="B152" s="123"/>
      <c r="D152" s="124" t="s">
        <v>68</v>
      </c>
      <c r="E152" s="133" t="s">
        <v>76</v>
      </c>
      <c r="F152" s="133" t="s">
        <v>893</v>
      </c>
      <c r="J152" s="134"/>
      <c r="L152" s="123"/>
      <c r="M152" s="127"/>
      <c r="N152" s="128"/>
      <c r="O152" s="128"/>
      <c r="P152" s="129">
        <f>SUM(P153:P197)</f>
        <v>174.23940150000001</v>
      </c>
      <c r="Q152" s="128"/>
      <c r="R152" s="129">
        <f>SUM(R153:R197)</f>
        <v>3.6144000000000003E-2</v>
      </c>
      <c r="S152" s="128"/>
      <c r="T152" s="129">
        <f>SUM(T153:T197)</f>
        <v>1.2838140000000002</v>
      </c>
      <c r="U152" s="130"/>
      <c r="AR152" s="124" t="s">
        <v>76</v>
      </c>
      <c r="AT152" s="131" t="s">
        <v>68</v>
      </c>
      <c r="AU152" s="131" t="s">
        <v>76</v>
      </c>
      <c r="AY152" s="124" t="s">
        <v>167</v>
      </c>
      <c r="BK152" s="132">
        <f>SUM(BK153:BK197)</f>
        <v>0</v>
      </c>
    </row>
    <row r="153" spans="2:65" s="1" customFormat="1" ht="24" customHeight="1">
      <c r="B153" s="135"/>
      <c r="C153" s="136" t="s">
        <v>76</v>
      </c>
      <c r="D153" s="136" t="s">
        <v>170</v>
      </c>
      <c r="E153" s="137" t="s">
        <v>894</v>
      </c>
      <c r="F153" s="138" t="s">
        <v>895</v>
      </c>
      <c r="G153" s="139" t="s">
        <v>384</v>
      </c>
      <c r="H153" s="140">
        <v>9</v>
      </c>
      <c r="I153" s="141"/>
      <c r="J153" s="141"/>
      <c r="K153" s="138" t="s">
        <v>174</v>
      </c>
      <c r="L153" s="28"/>
      <c r="M153" s="142" t="s">
        <v>1</v>
      </c>
      <c r="N153" s="143" t="s">
        <v>35</v>
      </c>
      <c r="O153" s="144">
        <v>0.627</v>
      </c>
      <c r="P153" s="144">
        <f>O153*H153</f>
        <v>5.6429999999999998</v>
      </c>
      <c r="Q153" s="144">
        <v>1.0000000000000001E-5</v>
      </c>
      <c r="R153" s="144">
        <f>Q153*H153</f>
        <v>9.0000000000000006E-5</v>
      </c>
      <c r="S153" s="144">
        <v>0</v>
      </c>
      <c r="T153" s="144">
        <f>S153*H153</f>
        <v>0</v>
      </c>
      <c r="U153" s="145" t="s">
        <v>1</v>
      </c>
      <c r="AR153" s="146" t="s">
        <v>90</v>
      </c>
      <c r="AT153" s="146" t="s">
        <v>170</v>
      </c>
      <c r="AU153" s="146" t="s">
        <v>81</v>
      </c>
      <c r="AY153" s="16" t="s">
        <v>167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6" t="s">
        <v>81</v>
      </c>
      <c r="BK153" s="147">
        <f>ROUND(I153*H153,2)</f>
        <v>0</v>
      </c>
      <c r="BL153" s="16" t="s">
        <v>90</v>
      </c>
      <c r="BM153" s="146" t="s">
        <v>896</v>
      </c>
    </row>
    <row r="154" spans="2:65" s="1" customFormat="1" ht="24" customHeight="1">
      <c r="B154" s="135"/>
      <c r="C154" s="136" t="s">
        <v>81</v>
      </c>
      <c r="D154" s="136" t="s">
        <v>170</v>
      </c>
      <c r="E154" s="137" t="s">
        <v>897</v>
      </c>
      <c r="F154" s="138" t="s">
        <v>898</v>
      </c>
      <c r="G154" s="139" t="s">
        <v>173</v>
      </c>
      <c r="H154" s="140">
        <v>9.3030000000000008</v>
      </c>
      <c r="I154" s="141"/>
      <c r="J154" s="141"/>
      <c r="K154" s="138" t="s">
        <v>174</v>
      </c>
      <c r="L154" s="28"/>
      <c r="M154" s="142" t="s">
        <v>1</v>
      </c>
      <c r="N154" s="143" t="s">
        <v>35</v>
      </c>
      <c r="O154" s="144">
        <v>0.151</v>
      </c>
      <c r="P154" s="144">
        <f>O154*H154</f>
        <v>1.4047530000000001</v>
      </c>
      <c r="Q154" s="144">
        <v>0</v>
      </c>
      <c r="R154" s="144">
        <f>Q154*H154</f>
        <v>0</v>
      </c>
      <c r="S154" s="144">
        <v>0.13800000000000001</v>
      </c>
      <c r="T154" s="144">
        <f>S154*H154</f>
        <v>1.2838140000000002</v>
      </c>
      <c r="U154" s="145" t="s">
        <v>1</v>
      </c>
      <c r="AR154" s="146" t="s">
        <v>90</v>
      </c>
      <c r="AT154" s="146" t="s">
        <v>170</v>
      </c>
      <c r="AU154" s="146" t="s">
        <v>81</v>
      </c>
      <c r="AY154" s="16" t="s">
        <v>167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6" t="s">
        <v>81</v>
      </c>
      <c r="BK154" s="147">
        <f>ROUND(I154*H154,2)</f>
        <v>0</v>
      </c>
      <c r="BL154" s="16" t="s">
        <v>90</v>
      </c>
      <c r="BM154" s="146" t="s">
        <v>899</v>
      </c>
    </row>
    <row r="155" spans="2:65" s="12" customFormat="1">
      <c r="B155" s="148"/>
      <c r="D155" s="149" t="s">
        <v>176</v>
      </c>
      <c r="E155" s="150" t="s">
        <v>1</v>
      </c>
      <c r="F155" s="151" t="s">
        <v>900</v>
      </c>
      <c r="H155" s="150" t="s">
        <v>1</v>
      </c>
      <c r="L155" s="148"/>
      <c r="M155" s="152"/>
      <c r="N155" s="153"/>
      <c r="O155" s="153"/>
      <c r="P155" s="153"/>
      <c r="Q155" s="153"/>
      <c r="R155" s="153"/>
      <c r="S155" s="153"/>
      <c r="T155" s="153"/>
      <c r="U155" s="154"/>
      <c r="AT155" s="150" t="s">
        <v>176</v>
      </c>
      <c r="AU155" s="150" t="s">
        <v>81</v>
      </c>
      <c r="AV155" s="12" t="s">
        <v>76</v>
      </c>
      <c r="AW155" s="12" t="s">
        <v>26</v>
      </c>
      <c r="AX155" s="12" t="s">
        <v>69</v>
      </c>
      <c r="AY155" s="150" t="s">
        <v>167</v>
      </c>
    </row>
    <row r="156" spans="2:65" s="13" customFormat="1">
      <c r="B156" s="155"/>
      <c r="D156" s="149" t="s">
        <v>176</v>
      </c>
      <c r="E156" s="156" t="s">
        <v>1</v>
      </c>
      <c r="F156" s="157" t="s">
        <v>901</v>
      </c>
      <c r="H156" s="158">
        <v>9.3030000000000008</v>
      </c>
      <c r="L156" s="155"/>
      <c r="M156" s="159"/>
      <c r="N156" s="160"/>
      <c r="O156" s="160"/>
      <c r="P156" s="160"/>
      <c r="Q156" s="160"/>
      <c r="R156" s="160"/>
      <c r="S156" s="160"/>
      <c r="T156" s="160"/>
      <c r="U156" s="161"/>
      <c r="AT156" s="156" t="s">
        <v>176</v>
      </c>
      <c r="AU156" s="156" t="s">
        <v>81</v>
      </c>
      <c r="AV156" s="13" t="s">
        <v>81</v>
      </c>
      <c r="AW156" s="13" t="s">
        <v>26</v>
      </c>
      <c r="AX156" s="13" t="s">
        <v>76</v>
      </c>
      <c r="AY156" s="156" t="s">
        <v>167</v>
      </c>
    </row>
    <row r="157" spans="2:65" s="1" customFormat="1" ht="16.5" customHeight="1">
      <c r="B157" s="135"/>
      <c r="C157" s="136" t="s">
        <v>85</v>
      </c>
      <c r="D157" s="136" t="s">
        <v>170</v>
      </c>
      <c r="E157" s="137" t="s">
        <v>902</v>
      </c>
      <c r="F157" s="138" t="s">
        <v>903</v>
      </c>
      <c r="G157" s="139" t="s">
        <v>904</v>
      </c>
      <c r="H157" s="140">
        <v>47.058</v>
      </c>
      <c r="I157" s="141"/>
      <c r="J157" s="141"/>
      <c r="K157" s="138" t="s">
        <v>174</v>
      </c>
      <c r="L157" s="28"/>
      <c r="M157" s="142" t="s">
        <v>1</v>
      </c>
      <c r="N157" s="143" t="s">
        <v>35</v>
      </c>
      <c r="O157" s="144">
        <v>2.5139999999999998</v>
      </c>
      <c r="P157" s="144">
        <f>O157*H157</f>
        <v>118.30381199999999</v>
      </c>
      <c r="Q157" s="144">
        <v>0</v>
      </c>
      <c r="R157" s="144">
        <f>Q157*H157</f>
        <v>0</v>
      </c>
      <c r="S157" s="144">
        <v>0</v>
      </c>
      <c r="T157" s="144">
        <f>S157*H157</f>
        <v>0</v>
      </c>
      <c r="U157" s="145" t="s">
        <v>1</v>
      </c>
      <c r="AR157" s="146" t="s">
        <v>90</v>
      </c>
      <c r="AT157" s="146" t="s">
        <v>170</v>
      </c>
      <c r="AU157" s="146" t="s">
        <v>81</v>
      </c>
      <c r="AY157" s="16" t="s">
        <v>167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6" t="s">
        <v>81</v>
      </c>
      <c r="BK157" s="147">
        <f>ROUND(I157*H157,2)</f>
        <v>0</v>
      </c>
      <c r="BL157" s="16" t="s">
        <v>90</v>
      </c>
      <c r="BM157" s="146" t="s">
        <v>905</v>
      </c>
    </row>
    <row r="158" spans="2:65" s="13" customFormat="1">
      <c r="B158" s="155"/>
      <c r="D158" s="149" t="s">
        <v>176</v>
      </c>
      <c r="E158" s="156" t="s">
        <v>1</v>
      </c>
      <c r="F158" s="157" t="s">
        <v>906</v>
      </c>
      <c r="H158" s="158">
        <v>14.478</v>
      </c>
      <c r="L158" s="155"/>
      <c r="M158" s="159"/>
      <c r="N158" s="160"/>
      <c r="O158" s="160"/>
      <c r="P158" s="160"/>
      <c r="Q158" s="160"/>
      <c r="R158" s="160"/>
      <c r="S158" s="160"/>
      <c r="T158" s="160"/>
      <c r="U158" s="161"/>
      <c r="AT158" s="156" t="s">
        <v>176</v>
      </c>
      <c r="AU158" s="156" t="s">
        <v>81</v>
      </c>
      <c r="AV158" s="13" t="s">
        <v>81</v>
      </c>
      <c r="AW158" s="13" t="s">
        <v>26</v>
      </c>
      <c r="AX158" s="13" t="s">
        <v>69</v>
      </c>
      <c r="AY158" s="156" t="s">
        <v>167</v>
      </c>
    </row>
    <row r="159" spans="2:65" s="12" customFormat="1">
      <c r="B159" s="148"/>
      <c r="D159" s="149" t="s">
        <v>176</v>
      </c>
      <c r="E159" s="150" t="s">
        <v>1</v>
      </c>
      <c r="F159" s="151" t="s">
        <v>907</v>
      </c>
      <c r="H159" s="150" t="s">
        <v>1</v>
      </c>
      <c r="L159" s="148"/>
      <c r="M159" s="152"/>
      <c r="N159" s="153"/>
      <c r="O159" s="153"/>
      <c r="P159" s="153"/>
      <c r="Q159" s="153"/>
      <c r="R159" s="153"/>
      <c r="S159" s="153"/>
      <c r="T159" s="153"/>
      <c r="U159" s="154"/>
      <c r="AT159" s="150" t="s">
        <v>176</v>
      </c>
      <c r="AU159" s="150" t="s">
        <v>81</v>
      </c>
      <c r="AV159" s="12" t="s">
        <v>76</v>
      </c>
      <c r="AW159" s="12" t="s">
        <v>26</v>
      </c>
      <c r="AX159" s="12" t="s">
        <v>69</v>
      </c>
      <c r="AY159" s="150" t="s">
        <v>167</v>
      </c>
    </row>
    <row r="160" spans="2:65" s="13" customFormat="1">
      <c r="B160" s="155"/>
      <c r="D160" s="149" t="s">
        <v>176</v>
      </c>
      <c r="E160" s="156" t="s">
        <v>1</v>
      </c>
      <c r="F160" s="157" t="s">
        <v>908</v>
      </c>
      <c r="H160" s="158">
        <v>32.58</v>
      </c>
      <c r="L160" s="155"/>
      <c r="M160" s="159"/>
      <c r="N160" s="160"/>
      <c r="O160" s="160"/>
      <c r="P160" s="160"/>
      <c r="Q160" s="160"/>
      <c r="R160" s="160"/>
      <c r="S160" s="160"/>
      <c r="T160" s="160"/>
      <c r="U160" s="161"/>
      <c r="AT160" s="156" t="s">
        <v>176</v>
      </c>
      <c r="AU160" s="156" t="s">
        <v>81</v>
      </c>
      <c r="AV160" s="13" t="s">
        <v>81</v>
      </c>
      <c r="AW160" s="13" t="s">
        <v>26</v>
      </c>
      <c r="AX160" s="13" t="s">
        <v>69</v>
      </c>
      <c r="AY160" s="156" t="s">
        <v>167</v>
      </c>
    </row>
    <row r="161" spans="2:65" s="14" customFormat="1">
      <c r="B161" s="162"/>
      <c r="D161" s="149" t="s">
        <v>176</v>
      </c>
      <c r="E161" s="163" t="s">
        <v>1</v>
      </c>
      <c r="F161" s="164" t="s">
        <v>182</v>
      </c>
      <c r="H161" s="165">
        <v>47.058</v>
      </c>
      <c r="L161" s="162"/>
      <c r="M161" s="166"/>
      <c r="N161" s="167"/>
      <c r="O161" s="167"/>
      <c r="P161" s="167"/>
      <c r="Q161" s="167"/>
      <c r="R161" s="167"/>
      <c r="S161" s="167"/>
      <c r="T161" s="167"/>
      <c r="U161" s="168"/>
      <c r="AT161" s="163" t="s">
        <v>176</v>
      </c>
      <c r="AU161" s="163" t="s">
        <v>81</v>
      </c>
      <c r="AV161" s="14" t="s">
        <v>90</v>
      </c>
      <c r="AW161" s="14" t="s">
        <v>26</v>
      </c>
      <c r="AX161" s="14" t="s">
        <v>76</v>
      </c>
      <c r="AY161" s="163" t="s">
        <v>167</v>
      </c>
    </row>
    <row r="162" spans="2:65" s="1" customFormat="1" ht="36" customHeight="1">
      <c r="B162" s="135"/>
      <c r="C162" s="136" t="s">
        <v>90</v>
      </c>
      <c r="D162" s="136" t="s">
        <v>170</v>
      </c>
      <c r="E162" s="137" t="s">
        <v>909</v>
      </c>
      <c r="F162" s="138" t="s">
        <v>910</v>
      </c>
      <c r="G162" s="139" t="s">
        <v>904</v>
      </c>
      <c r="H162" s="140">
        <v>47.058</v>
      </c>
      <c r="I162" s="141"/>
      <c r="J162" s="141"/>
      <c r="K162" s="138" t="s">
        <v>174</v>
      </c>
      <c r="L162" s="28"/>
      <c r="M162" s="142" t="s">
        <v>1</v>
      </c>
      <c r="N162" s="143" t="s">
        <v>35</v>
      </c>
      <c r="O162" s="144">
        <v>0.61299999999999999</v>
      </c>
      <c r="P162" s="144">
        <f>O162*H162</f>
        <v>28.846554000000001</v>
      </c>
      <c r="Q162" s="144">
        <v>0</v>
      </c>
      <c r="R162" s="144">
        <f>Q162*H162</f>
        <v>0</v>
      </c>
      <c r="S162" s="144">
        <v>0</v>
      </c>
      <c r="T162" s="144">
        <f>S162*H162</f>
        <v>0</v>
      </c>
      <c r="U162" s="145" t="s">
        <v>1</v>
      </c>
      <c r="AR162" s="146" t="s">
        <v>90</v>
      </c>
      <c r="AT162" s="146" t="s">
        <v>170</v>
      </c>
      <c r="AU162" s="146" t="s">
        <v>81</v>
      </c>
      <c r="AY162" s="16" t="s">
        <v>167</v>
      </c>
      <c r="BE162" s="147">
        <f>IF(N162="základná",J162,0)</f>
        <v>0</v>
      </c>
      <c r="BF162" s="147">
        <f>IF(N162="znížená",J162,0)</f>
        <v>0</v>
      </c>
      <c r="BG162" s="147">
        <f>IF(N162="zákl. prenesená",J162,0)</f>
        <v>0</v>
      </c>
      <c r="BH162" s="147">
        <f>IF(N162="zníž. prenesená",J162,0)</f>
        <v>0</v>
      </c>
      <c r="BI162" s="147">
        <f>IF(N162="nulová",J162,0)</f>
        <v>0</v>
      </c>
      <c r="BJ162" s="16" t="s">
        <v>81</v>
      </c>
      <c r="BK162" s="147">
        <f>ROUND(I162*H162,2)</f>
        <v>0</v>
      </c>
      <c r="BL162" s="16" t="s">
        <v>90</v>
      </c>
      <c r="BM162" s="146" t="s">
        <v>911</v>
      </c>
    </row>
    <row r="163" spans="2:65" s="1" customFormat="1" ht="24" customHeight="1">
      <c r="B163" s="135"/>
      <c r="C163" s="136" t="s">
        <v>112</v>
      </c>
      <c r="D163" s="136" t="s">
        <v>170</v>
      </c>
      <c r="E163" s="137" t="s">
        <v>912</v>
      </c>
      <c r="F163" s="138" t="s">
        <v>913</v>
      </c>
      <c r="G163" s="139" t="s">
        <v>904</v>
      </c>
      <c r="H163" s="140">
        <v>0.45</v>
      </c>
      <c r="I163" s="141"/>
      <c r="J163" s="141"/>
      <c r="K163" s="138" t="s">
        <v>174</v>
      </c>
      <c r="L163" s="28"/>
      <c r="M163" s="142" t="s">
        <v>1</v>
      </c>
      <c r="N163" s="143" t="s">
        <v>35</v>
      </c>
      <c r="O163" s="144">
        <v>4.1500000000000004</v>
      </c>
      <c r="P163" s="144">
        <f>O163*H163</f>
        <v>1.8675000000000002</v>
      </c>
      <c r="Q163" s="144">
        <v>0</v>
      </c>
      <c r="R163" s="144">
        <f>Q163*H163</f>
        <v>0</v>
      </c>
      <c r="S163" s="144">
        <v>0</v>
      </c>
      <c r="T163" s="144">
        <f>S163*H163</f>
        <v>0</v>
      </c>
      <c r="U163" s="145" t="s">
        <v>1</v>
      </c>
      <c r="AR163" s="146" t="s">
        <v>90</v>
      </c>
      <c r="AT163" s="146" t="s">
        <v>170</v>
      </c>
      <c r="AU163" s="146" t="s">
        <v>81</v>
      </c>
      <c r="AY163" s="16" t="s">
        <v>167</v>
      </c>
      <c r="BE163" s="147">
        <f>IF(N163="základná",J163,0)</f>
        <v>0</v>
      </c>
      <c r="BF163" s="147">
        <f>IF(N163="znížená",J163,0)</f>
        <v>0</v>
      </c>
      <c r="BG163" s="147">
        <f>IF(N163="zákl. prenesená",J163,0)</f>
        <v>0</v>
      </c>
      <c r="BH163" s="147">
        <f>IF(N163="zníž. prenesená",J163,0)</f>
        <v>0</v>
      </c>
      <c r="BI163" s="147">
        <f>IF(N163="nulová",J163,0)</f>
        <v>0</v>
      </c>
      <c r="BJ163" s="16" t="s">
        <v>81</v>
      </c>
      <c r="BK163" s="147">
        <f>ROUND(I163*H163,2)</f>
        <v>0</v>
      </c>
      <c r="BL163" s="16" t="s">
        <v>90</v>
      </c>
      <c r="BM163" s="146" t="s">
        <v>914</v>
      </c>
    </row>
    <row r="164" spans="2:65" s="13" customFormat="1">
      <c r="B164" s="155"/>
      <c r="D164" s="149" t="s">
        <v>176</v>
      </c>
      <c r="E164" s="156" t="s">
        <v>1</v>
      </c>
      <c r="F164" s="157" t="s">
        <v>915</v>
      </c>
      <c r="H164" s="158">
        <v>0.45</v>
      </c>
      <c r="L164" s="155"/>
      <c r="M164" s="159"/>
      <c r="N164" s="160"/>
      <c r="O164" s="160"/>
      <c r="P164" s="160"/>
      <c r="Q164" s="160"/>
      <c r="R164" s="160"/>
      <c r="S164" s="160"/>
      <c r="T164" s="160"/>
      <c r="U164" s="161"/>
      <c r="AT164" s="156" t="s">
        <v>176</v>
      </c>
      <c r="AU164" s="156" t="s">
        <v>81</v>
      </c>
      <c r="AV164" s="13" t="s">
        <v>81</v>
      </c>
      <c r="AW164" s="13" t="s">
        <v>26</v>
      </c>
      <c r="AX164" s="13" t="s">
        <v>76</v>
      </c>
      <c r="AY164" s="156" t="s">
        <v>167</v>
      </c>
    </row>
    <row r="165" spans="2:65" s="1" customFormat="1" ht="24" customHeight="1">
      <c r="B165" s="135"/>
      <c r="C165" s="136" t="s">
        <v>168</v>
      </c>
      <c r="D165" s="136" t="s">
        <v>170</v>
      </c>
      <c r="E165" s="137" t="s">
        <v>916</v>
      </c>
      <c r="F165" s="138" t="s">
        <v>917</v>
      </c>
      <c r="G165" s="139" t="s">
        <v>904</v>
      </c>
      <c r="H165" s="140">
        <v>0.45</v>
      </c>
      <c r="I165" s="141"/>
      <c r="J165" s="141"/>
      <c r="K165" s="138" t="s">
        <v>174</v>
      </c>
      <c r="L165" s="28"/>
      <c r="M165" s="142" t="s">
        <v>1</v>
      </c>
      <c r="N165" s="143" t="s">
        <v>35</v>
      </c>
      <c r="O165" s="144">
        <v>0.75368999999999997</v>
      </c>
      <c r="P165" s="144">
        <f>O165*H165</f>
        <v>0.33916049999999998</v>
      </c>
      <c r="Q165" s="144">
        <v>0</v>
      </c>
      <c r="R165" s="144">
        <f>Q165*H165</f>
        <v>0</v>
      </c>
      <c r="S165" s="144">
        <v>0</v>
      </c>
      <c r="T165" s="144">
        <f>S165*H165</f>
        <v>0</v>
      </c>
      <c r="U165" s="145" t="s">
        <v>1</v>
      </c>
      <c r="AR165" s="146" t="s">
        <v>90</v>
      </c>
      <c r="AT165" s="146" t="s">
        <v>170</v>
      </c>
      <c r="AU165" s="146" t="s">
        <v>81</v>
      </c>
      <c r="AY165" s="16" t="s">
        <v>167</v>
      </c>
      <c r="BE165" s="147">
        <f>IF(N165="základná",J165,0)</f>
        <v>0</v>
      </c>
      <c r="BF165" s="147">
        <f>IF(N165="znížená",J165,0)</f>
        <v>0</v>
      </c>
      <c r="BG165" s="147">
        <f>IF(N165="zákl. prenesená",J165,0)</f>
        <v>0</v>
      </c>
      <c r="BH165" s="147">
        <f>IF(N165="zníž. prenesená",J165,0)</f>
        <v>0</v>
      </c>
      <c r="BI165" s="147">
        <f>IF(N165="nulová",J165,0)</f>
        <v>0</v>
      </c>
      <c r="BJ165" s="16" t="s">
        <v>81</v>
      </c>
      <c r="BK165" s="147">
        <f>ROUND(I165*H165,2)</f>
        <v>0</v>
      </c>
      <c r="BL165" s="16" t="s">
        <v>90</v>
      </c>
      <c r="BM165" s="146" t="s">
        <v>918</v>
      </c>
    </row>
    <row r="166" spans="2:65" s="1" customFormat="1" ht="24" customHeight="1">
      <c r="B166" s="135"/>
      <c r="C166" s="136" t="s">
        <v>227</v>
      </c>
      <c r="D166" s="136" t="s">
        <v>170</v>
      </c>
      <c r="E166" s="137" t="s">
        <v>919</v>
      </c>
      <c r="F166" s="138" t="s">
        <v>920</v>
      </c>
      <c r="G166" s="139" t="s">
        <v>384</v>
      </c>
      <c r="H166" s="140">
        <v>9</v>
      </c>
      <c r="I166" s="141"/>
      <c r="J166" s="141"/>
      <c r="K166" s="138" t="s">
        <v>174</v>
      </c>
      <c r="L166" s="28"/>
      <c r="M166" s="142" t="s">
        <v>1</v>
      </c>
      <c r="N166" s="143" t="s">
        <v>35</v>
      </c>
      <c r="O166" s="144">
        <v>4.4999999999999998E-2</v>
      </c>
      <c r="P166" s="144">
        <f>O166*H166</f>
        <v>0.40499999999999997</v>
      </c>
      <c r="Q166" s="144">
        <v>0</v>
      </c>
      <c r="R166" s="144">
        <f>Q166*H166</f>
        <v>0</v>
      </c>
      <c r="S166" s="144">
        <v>0</v>
      </c>
      <c r="T166" s="144">
        <f>S166*H166</f>
        <v>0</v>
      </c>
      <c r="U166" s="145" t="s">
        <v>1</v>
      </c>
      <c r="AR166" s="146" t="s">
        <v>90</v>
      </c>
      <c r="AT166" s="146" t="s">
        <v>170</v>
      </c>
      <c r="AU166" s="146" t="s">
        <v>81</v>
      </c>
      <c r="AY166" s="16" t="s">
        <v>167</v>
      </c>
      <c r="BE166" s="147">
        <f>IF(N166="základná",J166,0)</f>
        <v>0</v>
      </c>
      <c r="BF166" s="147">
        <f>IF(N166="znížená",J166,0)</f>
        <v>0</v>
      </c>
      <c r="BG166" s="147">
        <f>IF(N166="zákl. prenesená",J166,0)</f>
        <v>0</v>
      </c>
      <c r="BH166" s="147">
        <f>IF(N166="zníž. prenesená",J166,0)</f>
        <v>0</v>
      </c>
      <c r="BI166" s="147">
        <f>IF(N166="nulová",J166,0)</f>
        <v>0</v>
      </c>
      <c r="BJ166" s="16" t="s">
        <v>81</v>
      </c>
      <c r="BK166" s="147">
        <f>ROUND(I166*H166,2)</f>
        <v>0</v>
      </c>
      <c r="BL166" s="16" t="s">
        <v>90</v>
      </c>
      <c r="BM166" s="146" t="s">
        <v>921</v>
      </c>
    </row>
    <row r="167" spans="2:65" s="1" customFormat="1" ht="24" customHeight="1">
      <c r="B167" s="135"/>
      <c r="C167" s="136" t="s">
        <v>235</v>
      </c>
      <c r="D167" s="136" t="s">
        <v>170</v>
      </c>
      <c r="E167" s="137" t="s">
        <v>922</v>
      </c>
      <c r="F167" s="138" t="s">
        <v>923</v>
      </c>
      <c r="G167" s="139" t="s">
        <v>904</v>
      </c>
      <c r="H167" s="140">
        <v>32.783000000000001</v>
      </c>
      <c r="I167" s="141"/>
      <c r="J167" s="141"/>
      <c r="K167" s="138" t="s">
        <v>174</v>
      </c>
      <c r="L167" s="28"/>
      <c r="M167" s="142" t="s">
        <v>1</v>
      </c>
      <c r="N167" s="143" t="s">
        <v>35</v>
      </c>
      <c r="O167" s="144">
        <v>7.0999999999999994E-2</v>
      </c>
      <c r="P167" s="144">
        <f>O167*H167</f>
        <v>2.3275929999999998</v>
      </c>
      <c r="Q167" s="144">
        <v>0</v>
      </c>
      <c r="R167" s="144">
        <f>Q167*H167</f>
        <v>0</v>
      </c>
      <c r="S167" s="144">
        <v>0</v>
      </c>
      <c r="T167" s="144">
        <f>S167*H167</f>
        <v>0</v>
      </c>
      <c r="U167" s="145" t="s">
        <v>1</v>
      </c>
      <c r="AR167" s="146" t="s">
        <v>90</v>
      </c>
      <c r="AT167" s="146" t="s">
        <v>170</v>
      </c>
      <c r="AU167" s="146" t="s">
        <v>81</v>
      </c>
      <c r="AY167" s="16" t="s">
        <v>167</v>
      </c>
      <c r="BE167" s="147">
        <f>IF(N167="základná",J167,0)</f>
        <v>0</v>
      </c>
      <c r="BF167" s="147">
        <f>IF(N167="znížená",J167,0)</f>
        <v>0</v>
      </c>
      <c r="BG167" s="147">
        <f>IF(N167="zákl. prenesená",J167,0)</f>
        <v>0</v>
      </c>
      <c r="BH167" s="147">
        <f>IF(N167="zníž. prenesená",J167,0)</f>
        <v>0</v>
      </c>
      <c r="BI167" s="147">
        <f>IF(N167="nulová",J167,0)</f>
        <v>0</v>
      </c>
      <c r="BJ167" s="16" t="s">
        <v>81</v>
      </c>
      <c r="BK167" s="147">
        <f>ROUND(I167*H167,2)</f>
        <v>0</v>
      </c>
      <c r="BL167" s="16" t="s">
        <v>90</v>
      </c>
      <c r="BM167" s="146" t="s">
        <v>924</v>
      </c>
    </row>
    <row r="168" spans="2:65" s="13" customFormat="1">
      <c r="B168" s="155"/>
      <c r="D168" s="149" t="s">
        <v>176</v>
      </c>
      <c r="E168" s="156" t="s">
        <v>1</v>
      </c>
      <c r="F168" s="157" t="s">
        <v>925</v>
      </c>
      <c r="H168" s="158">
        <v>8.7780000000000005</v>
      </c>
      <c r="L168" s="155"/>
      <c r="M168" s="159"/>
      <c r="N168" s="160"/>
      <c r="O168" s="160"/>
      <c r="P168" s="160"/>
      <c r="Q168" s="160"/>
      <c r="R168" s="160"/>
      <c r="S168" s="160"/>
      <c r="T168" s="160"/>
      <c r="U168" s="161"/>
      <c r="AT168" s="156" t="s">
        <v>176</v>
      </c>
      <c r="AU168" s="156" t="s">
        <v>81</v>
      </c>
      <c r="AV168" s="13" t="s">
        <v>81</v>
      </c>
      <c r="AW168" s="13" t="s">
        <v>26</v>
      </c>
      <c r="AX168" s="13" t="s">
        <v>69</v>
      </c>
      <c r="AY168" s="156" t="s">
        <v>167</v>
      </c>
    </row>
    <row r="169" spans="2:65" s="13" customFormat="1">
      <c r="B169" s="155"/>
      <c r="D169" s="149" t="s">
        <v>176</v>
      </c>
      <c r="E169" s="156" t="s">
        <v>1</v>
      </c>
      <c r="F169" s="157" t="s">
        <v>926</v>
      </c>
      <c r="H169" s="158">
        <v>24.004999999999999</v>
      </c>
      <c r="L169" s="155"/>
      <c r="M169" s="159"/>
      <c r="N169" s="160"/>
      <c r="O169" s="160"/>
      <c r="P169" s="160"/>
      <c r="Q169" s="160"/>
      <c r="R169" s="160"/>
      <c r="S169" s="160"/>
      <c r="T169" s="160"/>
      <c r="U169" s="161"/>
      <c r="AT169" s="156" t="s">
        <v>176</v>
      </c>
      <c r="AU169" s="156" t="s">
        <v>81</v>
      </c>
      <c r="AV169" s="13" t="s">
        <v>81</v>
      </c>
      <c r="AW169" s="13" t="s">
        <v>26</v>
      </c>
      <c r="AX169" s="13" t="s">
        <v>69</v>
      </c>
      <c r="AY169" s="156" t="s">
        <v>167</v>
      </c>
    </row>
    <row r="170" spans="2:65" s="14" customFormat="1">
      <c r="B170" s="162"/>
      <c r="D170" s="149" t="s">
        <v>176</v>
      </c>
      <c r="E170" s="163" t="s">
        <v>1</v>
      </c>
      <c r="F170" s="164" t="s">
        <v>182</v>
      </c>
      <c r="H170" s="165">
        <v>32.783000000000001</v>
      </c>
      <c r="L170" s="162"/>
      <c r="M170" s="166"/>
      <c r="N170" s="167"/>
      <c r="O170" s="167"/>
      <c r="P170" s="167"/>
      <c r="Q170" s="167"/>
      <c r="R170" s="167"/>
      <c r="S170" s="167"/>
      <c r="T170" s="167"/>
      <c r="U170" s="168"/>
      <c r="AT170" s="163" t="s">
        <v>176</v>
      </c>
      <c r="AU170" s="163" t="s">
        <v>81</v>
      </c>
      <c r="AV170" s="14" t="s">
        <v>90</v>
      </c>
      <c r="AW170" s="14" t="s">
        <v>26</v>
      </c>
      <c r="AX170" s="14" t="s">
        <v>76</v>
      </c>
      <c r="AY170" s="163" t="s">
        <v>167</v>
      </c>
    </row>
    <row r="171" spans="2:65" s="1" customFormat="1" ht="36" customHeight="1">
      <c r="B171" s="135"/>
      <c r="C171" s="136" t="s">
        <v>240</v>
      </c>
      <c r="D171" s="136" t="s">
        <v>170</v>
      </c>
      <c r="E171" s="137" t="s">
        <v>927</v>
      </c>
      <c r="F171" s="138" t="s">
        <v>928</v>
      </c>
      <c r="G171" s="139" t="s">
        <v>904</v>
      </c>
      <c r="H171" s="140">
        <v>65.566000000000003</v>
      </c>
      <c r="I171" s="141"/>
      <c r="J171" s="141"/>
      <c r="K171" s="138" t="s">
        <v>174</v>
      </c>
      <c r="L171" s="28"/>
      <c r="M171" s="142" t="s">
        <v>1</v>
      </c>
      <c r="N171" s="143" t="s">
        <v>35</v>
      </c>
      <c r="O171" s="144">
        <v>7.0000000000000001E-3</v>
      </c>
      <c r="P171" s="144">
        <f>O171*H171</f>
        <v>0.45896200000000004</v>
      </c>
      <c r="Q171" s="144">
        <v>0</v>
      </c>
      <c r="R171" s="144">
        <f>Q171*H171</f>
        <v>0</v>
      </c>
      <c r="S171" s="144">
        <v>0</v>
      </c>
      <c r="T171" s="144">
        <f>S171*H171</f>
        <v>0</v>
      </c>
      <c r="U171" s="145" t="s">
        <v>1</v>
      </c>
      <c r="AR171" s="146" t="s">
        <v>90</v>
      </c>
      <c r="AT171" s="146" t="s">
        <v>170</v>
      </c>
      <c r="AU171" s="146" t="s">
        <v>81</v>
      </c>
      <c r="AY171" s="16" t="s">
        <v>167</v>
      </c>
      <c r="BE171" s="147">
        <f>IF(N171="základná",J171,0)</f>
        <v>0</v>
      </c>
      <c r="BF171" s="147">
        <f>IF(N171="znížená",J171,0)</f>
        <v>0</v>
      </c>
      <c r="BG171" s="147">
        <f>IF(N171="zákl. prenesená",J171,0)</f>
        <v>0</v>
      </c>
      <c r="BH171" s="147">
        <f>IF(N171="zníž. prenesená",J171,0)</f>
        <v>0</v>
      </c>
      <c r="BI171" s="147">
        <f>IF(N171="nulová",J171,0)</f>
        <v>0</v>
      </c>
      <c r="BJ171" s="16" t="s">
        <v>81</v>
      </c>
      <c r="BK171" s="147">
        <f>ROUND(I171*H171,2)</f>
        <v>0</v>
      </c>
      <c r="BL171" s="16" t="s">
        <v>90</v>
      </c>
      <c r="BM171" s="146" t="s">
        <v>929</v>
      </c>
    </row>
    <row r="172" spans="2:65" s="13" customFormat="1">
      <c r="B172" s="155"/>
      <c r="D172" s="149" t="s">
        <v>176</v>
      </c>
      <c r="F172" s="157" t="s">
        <v>930</v>
      </c>
      <c r="H172" s="158">
        <v>65.566000000000003</v>
      </c>
      <c r="L172" s="155"/>
      <c r="M172" s="159"/>
      <c r="N172" s="160"/>
      <c r="O172" s="160"/>
      <c r="P172" s="160"/>
      <c r="Q172" s="160"/>
      <c r="R172" s="160"/>
      <c r="S172" s="160"/>
      <c r="T172" s="160"/>
      <c r="U172" s="161"/>
      <c r="AT172" s="156" t="s">
        <v>176</v>
      </c>
      <c r="AU172" s="156" t="s">
        <v>81</v>
      </c>
      <c r="AV172" s="13" t="s">
        <v>81</v>
      </c>
      <c r="AW172" s="13" t="s">
        <v>3</v>
      </c>
      <c r="AX172" s="13" t="s">
        <v>76</v>
      </c>
      <c r="AY172" s="156" t="s">
        <v>167</v>
      </c>
    </row>
    <row r="173" spans="2:65" s="1" customFormat="1" ht="24" customHeight="1">
      <c r="B173" s="135"/>
      <c r="C173" s="136" t="s">
        <v>244</v>
      </c>
      <c r="D173" s="136" t="s">
        <v>170</v>
      </c>
      <c r="E173" s="137" t="s">
        <v>931</v>
      </c>
      <c r="F173" s="138" t="s">
        <v>932</v>
      </c>
      <c r="G173" s="139" t="s">
        <v>384</v>
      </c>
      <c r="H173" s="140">
        <v>9</v>
      </c>
      <c r="I173" s="141"/>
      <c r="J173" s="141"/>
      <c r="K173" s="138" t="s">
        <v>174</v>
      </c>
      <c r="L173" s="28"/>
      <c r="M173" s="142" t="s">
        <v>1</v>
      </c>
      <c r="N173" s="143" t="s">
        <v>35</v>
      </c>
      <c r="O173" s="144">
        <v>0.217</v>
      </c>
      <c r="P173" s="144">
        <f>O173*H173</f>
        <v>1.9530000000000001</v>
      </c>
      <c r="Q173" s="144">
        <v>0</v>
      </c>
      <c r="R173" s="144">
        <f>Q173*H173</f>
        <v>0</v>
      </c>
      <c r="S173" s="144">
        <v>0</v>
      </c>
      <c r="T173" s="144">
        <f>S173*H173</f>
        <v>0</v>
      </c>
      <c r="U173" s="145" t="s">
        <v>1</v>
      </c>
      <c r="AR173" s="146" t="s">
        <v>90</v>
      </c>
      <c r="AT173" s="146" t="s">
        <v>170</v>
      </c>
      <c r="AU173" s="146" t="s">
        <v>81</v>
      </c>
      <c r="AY173" s="16" t="s">
        <v>167</v>
      </c>
      <c r="BE173" s="147">
        <f>IF(N173="základná",J173,0)</f>
        <v>0</v>
      </c>
      <c r="BF173" s="147">
        <f>IF(N173="znížená",J173,0)</f>
        <v>0</v>
      </c>
      <c r="BG173" s="147">
        <f>IF(N173="zákl. prenesená",J173,0)</f>
        <v>0</v>
      </c>
      <c r="BH173" s="147">
        <f>IF(N173="zníž. prenesená",J173,0)</f>
        <v>0</v>
      </c>
      <c r="BI173" s="147">
        <f>IF(N173="nulová",J173,0)</f>
        <v>0</v>
      </c>
      <c r="BJ173" s="16" t="s">
        <v>81</v>
      </c>
      <c r="BK173" s="147">
        <f>ROUND(I173*H173,2)</f>
        <v>0</v>
      </c>
      <c r="BL173" s="16" t="s">
        <v>90</v>
      </c>
      <c r="BM173" s="146" t="s">
        <v>933</v>
      </c>
    </row>
    <row r="174" spans="2:65" s="1" customFormat="1" ht="16.5" customHeight="1">
      <c r="B174" s="135"/>
      <c r="C174" s="136" t="s">
        <v>254</v>
      </c>
      <c r="D174" s="136" t="s">
        <v>170</v>
      </c>
      <c r="E174" s="137" t="s">
        <v>934</v>
      </c>
      <c r="F174" s="138" t="s">
        <v>935</v>
      </c>
      <c r="G174" s="139" t="s">
        <v>904</v>
      </c>
      <c r="H174" s="140">
        <v>32.783000000000001</v>
      </c>
      <c r="I174" s="141"/>
      <c r="J174" s="141"/>
      <c r="K174" s="138" t="s">
        <v>174</v>
      </c>
      <c r="L174" s="28"/>
      <c r="M174" s="142" t="s">
        <v>1</v>
      </c>
      <c r="N174" s="143" t="s">
        <v>35</v>
      </c>
      <c r="O174" s="144">
        <v>8.9999999999999993E-3</v>
      </c>
      <c r="P174" s="144">
        <f>O174*H174</f>
        <v>0.295047</v>
      </c>
      <c r="Q174" s="144">
        <v>0</v>
      </c>
      <c r="R174" s="144">
        <f>Q174*H174</f>
        <v>0</v>
      </c>
      <c r="S174" s="144">
        <v>0</v>
      </c>
      <c r="T174" s="144">
        <f>S174*H174</f>
        <v>0</v>
      </c>
      <c r="U174" s="145" t="s">
        <v>1</v>
      </c>
      <c r="AR174" s="146" t="s">
        <v>90</v>
      </c>
      <c r="AT174" s="146" t="s">
        <v>170</v>
      </c>
      <c r="AU174" s="146" t="s">
        <v>81</v>
      </c>
      <c r="AY174" s="16" t="s">
        <v>167</v>
      </c>
      <c r="BE174" s="147">
        <f>IF(N174="základná",J174,0)</f>
        <v>0</v>
      </c>
      <c r="BF174" s="147">
        <f>IF(N174="znížená",J174,0)</f>
        <v>0</v>
      </c>
      <c r="BG174" s="147">
        <f>IF(N174="zákl. prenesená",J174,0)</f>
        <v>0</v>
      </c>
      <c r="BH174" s="147">
        <f>IF(N174="zníž. prenesená",J174,0)</f>
        <v>0</v>
      </c>
      <c r="BI174" s="147">
        <f>IF(N174="nulová",J174,0)</f>
        <v>0</v>
      </c>
      <c r="BJ174" s="16" t="s">
        <v>81</v>
      </c>
      <c r="BK174" s="147">
        <f>ROUND(I174*H174,2)</f>
        <v>0</v>
      </c>
      <c r="BL174" s="16" t="s">
        <v>90</v>
      </c>
      <c r="BM174" s="146" t="s">
        <v>936</v>
      </c>
    </row>
    <row r="175" spans="2:65" s="1" customFormat="1" ht="24" customHeight="1">
      <c r="B175" s="135"/>
      <c r="C175" s="136" t="s">
        <v>258</v>
      </c>
      <c r="D175" s="136" t="s">
        <v>170</v>
      </c>
      <c r="E175" s="137" t="s">
        <v>937</v>
      </c>
      <c r="F175" s="138" t="s">
        <v>938</v>
      </c>
      <c r="G175" s="139" t="s">
        <v>904</v>
      </c>
      <c r="H175" s="140">
        <v>12.625</v>
      </c>
      <c r="I175" s="141"/>
      <c r="J175" s="141"/>
      <c r="K175" s="138" t="s">
        <v>174</v>
      </c>
      <c r="L175" s="28"/>
      <c r="M175" s="142" t="s">
        <v>1</v>
      </c>
      <c r="N175" s="143" t="s">
        <v>35</v>
      </c>
      <c r="O175" s="144">
        <v>0.24199999999999999</v>
      </c>
      <c r="P175" s="144">
        <f>O175*H175</f>
        <v>3.05525</v>
      </c>
      <c r="Q175" s="144">
        <v>0</v>
      </c>
      <c r="R175" s="144">
        <f>Q175*H175</f>
        <v>0</v>
      </c>
      <c r="S175" s="144">
        <v>0</v>
      </c>
      <c r="T175" s="144">
        <f>S175*H175</f>
        <v>0</v>
      </c>
      <c r="U175" s="145" t="s">
        <v>1</v>
      </c>
      <c r="AR175" s="146" t="s">
        <v>90</v>
      </c>
      <c r="AT175" s="146" t="s">
        <v>170</v>
      </c>
      <c r="AU175" s="146" t="s">
        <v>81</v>
      </c>
      <c r="AY175" s="16" t="s">
        <v>167</v>
      </c>
      <c r="BE175" s="147">
        <f>IF(N175="základná",J175,0)</f>
        <v>0</v>
      </c>
      <c r="BF175" s="147">
        <f>IF(N175="znížená",J175,0)</f>
        <v>0</v>
      </c>
      <c r="BG175" s="147">
        <f>IF(N175="zákl. prenesená",J175,0)</f>
        <v>0</v>
      </c>
      <c r="BH175" s="147">
        <f>IF(N175="zníž. prenesená",J175,0)</f>
        <v>0</v>
      </c>
      <c r="BI175" s="147">
        <f>IF(N175="nulová",J175,0)</f>
        <v>0</v>
      </c>
      <c r="BJ175" s="16" t="s">
        <v>81</v>
      </c>
      <c r="BK175" s="147">
        <f>ROUND(I175*H175,2)</f>
        <v>0</v>
      </c>
      <c r="BL175" s="16" t="s">
        <v>90</v>
      </c>
      <c r="BM175" s="146" t="s">
        <v>939</v>
      </c>
    </row>
    <row r="176" spans="2:65" s="13" customFormat="1">
      <c r="B176" s="155"/>
      <c r="D176" s="149" t="s">
        <v>176</v>
      </c>
      <c r="E176" s="156" t="s">
        <v>1</v>
      </c>
      <c r="F176" s="157" t="s">
        <v>940</v>
      </c>
      <c r="H176" s="158">
        <v>4.05</v>
      </c>
      <c r="L176" s="155"/>
      <c r="M176" s="159"/>
      <c r="N176" s="160"/>
      <c r="O176" s="160"/>
      <c r="P176" s="160"/>
      <c r="Q176" s="160"/>
      <c r="R176" s="160"/>
      <c r="S176" s="160"/>
      <c r="T176" s="160"/>
      <c r="U176" s="161"/>
      <c r="AT176" s="156" t="s">
        <v>176</v>
      </c>
      <c r="AU176" s="156" t="s">
        <v>81</v>
      </c>
      <c r="AV176" s="13" t="s">
        <v>81</v>
      </c>
      <c r="AW176" s="13" t="s">
        <v>26</v>
      </c>
      <c r="AX176" s="13" t="s">
        <v>69</v>
      </c>
      <c r="AY176" s="156" t="s">
        <v>167</v>
      </c>
    </row>
    <row r="177" spans="2:65" s="13" customFormat="1">
      <c r="B177" s="155"/>
      <c r="D177" s="149" t="s">
        <v>176</v>
      </c>
      <c r="E177" s="156" t="s">
        <v>1</v>
      </c>
      <c r="F177" s="157" t="s">
        <v>941</v>
      </c>
      <c r="H177" s="158">
        <v>8.5749999999999993</v>
      </c>
      <c r="L177" s="155"/>
      <c r="M177" s="159"/>
      <c r="N177" s="160"/>
      <c r="O177" s="160"/>
      <c r="P177" s="160"/>
      <c r="Q177" s="160"/>
      <c r="R177" s="160"/>
      <c r="S177" s="160"/>
      <c r="T177" s="160"/>
      <c r="U177" s="161"/>
      <c r="AT177" s="156" t="s">
        <v>176</v>
      </c>
      <c r="AU177" s="156" t="s">
        <v>81</v>
      </c>
      <c r="AV177" s="13" t="s">
        <v>81</v>
      </c>
      <c r="AW177" s="13" t="s">
        <v>26</v>
      </c>
      <c r="AX177" s="13" t="s">
        <v>69</v>
      </c>
      <c r="AY177" s="156" t="s">
        <v>167</v>
      </c>
    </row>
    <row r="178" spans="2:65" s="14" customFormat="1">
      <c r="B178" s="162"/>
      <c r="D178" s="149" t="s">
        <v>176</v>
      </c>
      <c r="E178" s="163" t="s">
        <v>1</v>
      </c>
      <c r="F178" s="164" t="s">
        <v>182</v>
      </c>
      <c r="H178" s="165">
        <v>12.625</v>
      </c>
      <c r="L178" s="162"/>
      <c r="M178" s="166"/>
      <c r="N178" s="167"/>
      <c r="O178" s="167"/>
      <c r="P178" s="167"/>
      <c r="Q178" s="167"/>
      <c r="R178" s="167"/>
      <c r="S178" s="167"/>
      <c r="T178" s="167"/>
      <c r="U178" s="168"/>
      <c r="AT178" s="163" t="s">
        <v>176</v>
      </c>
      <c r="AU178" s="163" t="s">
        <v>81</v>
      </c>
      <c r="AV178" s="14" t="s">
        <v>90</v>
      </c>
      <c r="AW178" s="14" t="s">
        <v>26</v>
      </c>
      <c r="AX178" s="14" t="s">
        <v>76</v>
      </c>
      <c r="AY178" s="163" t="s">
        <v>167</v>
      </c>
    </row>
    <row r="179" spans="2:65" s="1" customFormat="1" ht="16.5" customHeight="1">
      <c r="B179" s="135"/>
      <c r="C179" s="136" t="s">
        <v>266</v>
      </c>
      <c r="D179" s="136" t="s">
        <v>170</v>
      </c>
      <c r="E179" s="137" t="s">
        <v>942</v>
      </c>
      <c r="F179" s="138" t="s">
        <v>943</v>
      </c>
      <c r="G179" s="139" t="s">
        <v>173</v>
      </c>
      <c r="H179" s="140">
        <v>60</v>
      </c>
      <c r="I179" s="141"/>
      <c r="J179" s="141"/>
      <c r="K179" s="138" t="s">
        <v>174</v>
      </c>
      <c r="L179" s="28"/>
      <c r="M179" s="142" t="s">
        <v>1</v>
      </c>
      <c r="N179" s="143" t="s">
        <v>35</v>
      </c>
      <c r="O179" s="144">
        <v>6.0999999999999999E-2</v>
      </c>
      <c r="P179" s="144">
        <f>O179*H179</f>
        <v>3.66</v>
      </c>
      <c r="Q179" s="144">
        <v>0</v>
      </c>
      <c r="R179" s="144">
        <f>Q179*H179</f>
        <v>0</v>
      </c>
      <c r="S179" s="144">
        <v>0</v>
      </c>
      <c r="T179" s="144">
        <f>S179*H179</f>
        <v>0</v>
      </c>
      <c r="U179" s="145" t="s">
        <v>1</v>
      </c>
      <c r="AR179" s="146" t="s">
        <v>90</v>
      </c>
      <c r="AT179" s="146" t="s">
        <v>170</v>
      </c>
      <c r="AU179" s="146" t="s">
        <v>81</v>
      </c>
      <c r="AY179" s="16" t="s">
        <v>167</v>
      </c>
      <c r="BE179" s="147">
        <f>IF(N179="základná",J179,0)</f>
        <v>0</v>
      </c>
      <c r="BF179" s="147">
        <f>IF(N179="znížená",J179,0)</f>
        <v>0</v>
      </c>
      <c r="BG179" s="147">
        <f>IF(N179="zákl. prenesená",J179,0)</f>
        <v>0</v>
      </c>
      <c r="BH179" s="147">
        <f>IF(N179="zníž. prenesená",J179,0)</f>
        <v>0</v>
      </c>
      <c r="BI179" s="147">
        <f>IF(N179="nulová",J179,0)</f>
        <v>0</v>
      </c>
      <c r="BJ179" s="16" t="s">
        <v>81</v>
      </c>
      <c r="BK179" s="147">
        <f>ROUND(I179*H179,2)</f>
        <v>0</v>
      </c>
      <c r="BL179" s="16" t="s">
        <v>90</v>
      </c>
      <c r="BM179" s="146" t="s">
        <v>944</v>
      </c>
    </row>
    <row r="180" spans="2:65" s="1" customFormat="1" ht="16.5" customHeight="1">
      <c r="B180" s="135"/>
      <c r="C180" s="169" t="s">
        <v>270</v>
      </c>
      <c r="D180" s="169" t="s">
        <v>381</v>
      </c>
      <c r="E180" s="170" t="s">
        <v>945</v>
      </c>
      <c r="F180" s="171" t="s">
        <v>946</v>
      </c>
      <c r="G180" s="172" t="s">
        <v>813</v>
      </c>
      <c r="H180" s="173">
        <v>1.8540000000000001</v>
      </c>
      <c r="I180" s="174"/>
      <c r="J180" s="174"/>
      <c r="K180" s="171" t="s">
        <v>174</v>
      </c>
      <c r="L180" s="175"/>
      <c r="M180" s="176" t="s">
        <v>1</v>
      </c>
      <c r="N180" s="177" t="s">
        <v>35</v>
      </c>
      <c r="O180" s="144">
        <v>0</v>
      </c>
      <c r="P180" s="144">
        <f>O180*H180</f>
        <v>0</v>
      </c>
      <c r="Q180" s="144">
        <v>1E-3</v>
      </c>
      <c r="R180" s="144">
        <f>Q180*H180</f>
        <v>1.8540000000000002E-3</v>
      </c>
      <c r="S180" s="144">
        <v>0</v>
      </c>
      <c r="T180" s="144">
        <f>S180*H180</f>
        <v>0</v>
      </c>
      <c r="U180" s="145" t="s">
        <v>1</v>
      </c>
      <c r="AR180" s="146" t="s">
        <v>235</v>
      </c>
      <c r="AT180" s="146" t="s">
        <v>381</v>
      </c>
      <c r="AU180" s="146" t="s">
        <v>81</v>
      </c>
      <c r="AY180" s="16" t="s">
        <v>167</v>
      </c>
      <c r="BE180" s="147">
        <f>IF(N180="základná",J180,0)</f>
        <v>0</v>
      </c>
      <c r="BF180" s="147">
        <f>IF(N180="znížená",J180,0)</f>
        <v>0</v>
      </c>
      <c r="BG180" s="147">
        <f>IF(N180="zákl. prenesená",J180,0)</f>
        <v>0</v>
      </c>
      <c r="BH180" s="147">
        <f>IF(N180="zníž. prenesená",J180,0)</f>
        <v>0</v>
      </c>
      <c r="BI180" s="147">
        <f>IF(N180="nulová",J180,0)</f>
        <v>0</v>
      </c>
      <c r="BJ180" s="16" t="s">
        <v>81</v>
      </c>
      <c r="BK180" s="147">
        <f>ROUND(I180*H180,2)</f>
        <v>0</v>
      </c>
      <c r="BL180" s="16" t="s">
        <v>90</v>
      </c>
      <c r="BM180" s="146" t="s">
        <v>947</v>
      </c>
    </row>
    <row r="181" spans="2:65" s="13" customFormat="1">
      <c r="B181" s="155"/>
      <c r="D181" s="149" t="s">
        <v>176</v>
      </c>
      <c r="F181" s="157" t="s">
        <v>948</v>
      </c>
      <c r="H181" s="158">
        <v>1.8540000000000001</v>
      </c>
      <c r="L181" s="155"/>
      <c r="M181" s="159"/>
      <c r="N181" s="160"/>
      <c r="O181" s="160"/>
      <c r="P181" s="160"/>
      <c r="Q181" s="160"/>
      <c r="R181" s="160"/>
      <c r="S181" s="160"/>
      <c r="T181" s="160"/>
      <c r="U181" s="161"/>
      <c r="AT181" s="156" t="s">
        <v>176</v>
      </c>
      <c r="AU181" s="156" t="s">
        <v>81</v>
      </c>
      <c r="AV181" s="13" t="s">
        <v>81</v>
      </c>
      <c r="AW181" s="13" t="s">
        <v>3</v>
      </c>
      <c r="AX181" s="13" t="s">
        <v>76</v>
      </c>
      <c r="AY181" s="156" t="s">
        <v>167</v>
      </c>
    </row>
    <row r="182" spans="2:65" s="1" customFormat="1" ht="16.5" customHeight="1">
      <c r="B182" s="135"/>
      <c r="C182" s="136" t="s">
        <v>275</v>
      </c>
      <c r="D182" s="136" t="s">
        <v>170</v>
      </c>
      <c r="E182" s="137" t="s">
        <v>949</v>
      </c>
      <c r="F182" s="138" t="s">
        <v>950</v>
      </c>
      <c r="G182" s="139" t="s">
        <v>173</v>
      </c>
      <c r="H182" s="140">
        <v>60</v>
      </c>
      <c r="I182" s="141"/>
      <c r="J182" s="141"/>
      <c r="K182" s="138" t="s">
        <v>174</v>
      </c>
      <c r="L182" s="28"/>
      <c r="M182" s="142" t="s">
        <v>1</v>
      </c>
      <c r="N182" s="143" t="s">
        <v>35</v>
      </c>
      <c r="O182" s="144">
        <v>1.2E-2</v>
      </c>
      <c r="P182" s="144">
        <f>O182*H182</f>
        <v>0.72</v>
      </c>
      <c r="Q182" s="144">
        <v>0</v>
      </c>
      <c r="R182" s="144">
        <f>Q182*H182</f>
        <v>0</v>
      </c>
      <c r="S182" s="144">
        <v>0</v>
      </c>
      <c r="T182" s="144">
        <f>S182*H182</f>
        <v>0</v>
      </c>
      <c r="U182" s="145" t="s">
        <v>1</v>
      </c>
      <c r="AR182" s="146" t="s">
        <v>90</v>
      </c>
      <c r="AT182" s="146" t="s">
        <v>170</v>
      </c>
      <c r="AU182" s="146" t="s">
        <v>81</v>
      </c>
      <c r="AY182" s="16" t="s">
        <v>167</v>
      </c>
      <c r="BE182" s="147">
        <f>IF(N182="základná",J182,0)</f>
        <v>0</v>
      </c>
      <c r="BF182" s="147">
        <f>IF(N182="znížená",J182,0)</f>
        <v>0</v>
      </c>
      <c r="BG182" s="147">
        <f>IF(N182="zákl. prenesená",J182,0)</f>
        <v>0</v>
      </c>
      <c r="BH182" s="147">
        <f>IF(N182="zníž. prenesená",J182,0)</f>
        <v>0</v>
      </c>
      <c r="BI182" s="147">
        <f>IF(N182="nulová",J182,0)</f>
        <v>0</v>
      </c>
      <c r="BJ182" s="16" t="s">
        <v>81</v>
      </c>
      <c r="BK182" s="147">
        <f>ROUND(I182*H182,2)</f>
        <v>0</v>
      </c>
      <c r="BL182" s="16" t="s">
        <v>90</v>
      </c>
      <c r="BM182" s="146" t="s">
        <v>951</v>
      </c>
    </row>
    <row r="183" spans="2:65" s="1" customFormat="1" ht="16.5" customHeight="1">
      <c r="B183" s="135"/>
      <c r="C183" s="136" t="s">
        <v>278</v>
      </c>
      <c r="D183" s="136" t="s">
        <v>170</v>
      </c>
      <c r="E183" s="137" t="s">
        <v>952</v>
      </c>
      <c r="F183" s="138" t="s">
        <v>953</v>
      </c>
      <c r="G183" s="139" t="s">
        <v>173</v>
      </c>
      <c r="H183" s="140">
        <v>61.5</v>
      </c>
      <c r="I183" s="141"/>
      <c r="J183" s="141"/>
      <c r="K183" s="138" t="s">
        <v>174</v>
      </c>
      <c r="L183" s="28"/>
      <c r="M183" s="142" t="s">
        <v>1</v>
      </c>
      <c r="N183" s="143" t="s">
        <v>35</v>
      </c>
      <c r="O183" s="144">
        <v>1.7000000000000001E-2</v>
      </c>
      <c r="P183" s="144">
        <f>O183*H183</f>
        <v>1.0455000000000001</v>
      </c>
      <c r="Q183" s="144">
        <v>0</v>
      </c>
      <c r="R183" s="144">
        <f>Q183*H183</f>
        <v>0</v>
      </c>
      <c r="S183" s="144">
        <v>0</v>
      </c>
      <c r="T183" s="144">
        <f>S183*H183</f>
        <v>0</v>
      </c>
      <c r="U183" s="145" t="s">
        <v>1</v>
      </c>
      <c r="AR183" s="146" t="s">
        <v>90</v>
      </c>
      <c r="AT183" s="146" t="s">
        <v>170</v>
      </c>
      <c r="AU183" s="146" t="s">
        <v>81</v>
      </c>
      <c r="AY183" s="16" t="s">
        <v>167</v>
      </c>
      <c r="BE183" s="147">
        <f>IF(N183="základná",J183,0)</f>
        <v>0</v>
      </c>
      <c r="BF183" s="147">
        <f>IF(N183="znížená",J183,0)</f>
        <v>0</v>
      </c>
      <c r="BG183" s="147">
        <f>IF(N183="zákl. prenesená",J183,0)</f>
        <v>0</v>
      </c>
      <c r="BH183" s="147">
        <f>IF(N183="zníž. prenesená",J183,0)</f>
        <v>0</v>
      </c>
      <c r="BI183" s="147">
        <f>IF(N183="nulová",J183,0)</f>
        <v>0</v>
      </c>
      <c r="BJ183" s="16" t="s">
        <v>81</v>
      </c>
      <c r="BK183" s="147">
        <f>ROUND(I183*H183,2)</f>
        <v>0</v>
      </c>
      <c r="BL183" s="16" t="s">
        <v>90</v>
      </c>
      <c r="BM183" s="146" t="s">
        <v>954</v>
      </c>
    </row>
    <row r="184" spans="2:65" s="1" customFormat="1" ht="24" customHeight="1">
      <c r="B184" s="135"/>
      <c r="C184" s="136" t="s">
        <v>282</v>
      </c>
      <c r="D184" s="136" t="s">
        <v>170</v>
      </c>
      <c r="E184" s="137" t="s">
        <v>955</v>
      </c>
      <c r="F184" s="138" t="s">
        <v>956</v>
      </c>
      <c r="G184" s="139" t="s">
        <v>384</v>
      </c>
      <c r="H184" s="140">
        <v>15</v>
      </c>
      <c r="I184" s="141"/>
      <c r="J184" s="141"/>
      <c r="K184" s="138" t="s">
        <v>174</v>
      </c>
      <c r="L184" s="28"/>
      <c r="M184" s="142" t="s">
        <v>1</v>
      </c>
      <c r="N184" s="143" t="s">
        <v>35</v>
      </c>
      <c r="O184" s="144">
        <v>1.4999999999999999E-2</v>
      </c>
      <c r="P184" s="144">
        <f>O184*H184</f>
        <v>0.22499999999999998</v>
      </c>
      <c r="Q184" s="144">
        <v>0</v>
      </c>
      <c r="R184" s="144">
        <f>Q184*H184</f>
        <v>0</v>
      </c>
      <c r="S184" s="144">
        <v>0</v>
      </c>
      <c r="T184" s="144">
        <f>S184*H184</f>
        <v>0</v>
      </c>
      <c r="U184" s="145" t="s">
        <v>1</v>
      </c>
      <c r="AR184" s="146" t="s">
        <v>90</v>
      </c>
      <c r="AT184" s="146" t="s">
        <v>170</v>
      </c>
      <c r="AU184" s="146" t="s">
        <v>81</v>
      </c>
      <c r="AY184" s="16" t="s">
        <v>167</v>
      </c>
      <c r="BE184" s="147">
        <f>IF(N184="základná",J184,0)</f>
        <v>0</v>
      </c>
      <c r="BF184" s="147">
        <f>IF(N184="znížená",J184,0)</f>
        <v>0</v>
      </c>
      <c r="BG184" s="147">
        <f>IF(N184="zákl. prenesená",J184,0)</f>
        <v>0</v>
      </c>
      <c r="BH184" s="147">
        <f>IF(N184="zníž. prenesená",J184,0)</f>
        <v>0</v>
      </c>
      <c r="BI184" s="147">
        <f>IF(N184="nulová",J184,0)</f>
        <v>0</v>
      </c>
      <c r="BJ184" s="16" t="s">
        <v>81</v>
      </c>
      <c r="BK184" s="147">
        <f>ROUND(I184*H184,2)</f>
        <v>0</v>
      </c>
      <c r="BL184" s="16" t="s">
        <v>90</v>
      </c>
      <c r="BM184" s="146" t="s">
        <v>957</v>
      </c>
    </row>
    <row r="185" spans="2:65" s="13" customFormat="1">
      <c r="B185" s="155"/>
      <c r="D185" s="149" t="s">
        <v>176</v>
      </c>
      <c r="E185" s="156" t="s">
        <v>1</v>
      </c>
      <c r="F185" s="157" t="s">
        <v>958</v>
      </c>
      <c r="H185" s="158">
        <v>15</v>
      </c>
      <c r="L185" s="155"/>
      <c r="M185" s="159"/>
      <c r="N185" s="160"/>
      <c r="O185" s="160"/>
      <c r="P185" s="160"/>
      <c r="Q185" s="160"/>
      <c r="R185" s="160"/>
      <c r="S185" s="160"/>
      <c r="T185" s="160"/>
      <c r="U185" s="161"/>
      <c r="AT185" s="156" t="s">
        <v>176</v>
      </c>
      <c r="AU185" s="156" t="s">
        <v>81</v>
      </c>
      <c r="AV185" s="13" t="s">
        <v>81</v>
      </c>
      <c r="AW185" s="13" t="s">
        <v>26</v>
      </c>
      <c r="AX185" s="13" t="s">
        <v>76</v>
      </c>
      <c r="AY185" s="156" t="s">
        <v>167</v>
      </c>
    </row>
    <row r="186" spans="2:65" s="1" customFormat="1" ht="16.5" customHeight="1">
      <c r="B186" s="135"/>
      <c r="C186" s="169" t="s">
        <v>288</v>
      </c>
      <c r="D186" s="169" t="s">
        <v>381</v>
      </c>
      <c r="E186" s="170" t="s">
        <v>959</v>
      </c>
      <c r="F186" s="171" t="s">
        <v>960</v>
      </c>
      <c r="G186" s="172" t="s">
        <v>384</v>
      </c>
      <c r="H186" s="173">
        <v>10</v>
      </c>
      <c r="I186" s="174"/>
      <c r="J186" s="174"/>
      <c r="K186" s="171" t="s">
        <v>1</v>
      </c>
      <c r="L186" s="175"/>
      <c r="M186" s="176" t="s">
        <v>1</v>
      </c>
      <c r="N186" s="177" t="s">
        <v>35</v>
      </c>
      <c r="O186" s="144">
        <v>0</v>
      </c>
      <c r="P186" s="144">
        <f>O186*H186</f>
        <v>0</v>
      </c>
      <c r="Q186" s="144">
        <v>5.0000000000000002E-5</v>
      </c>
      <c r="R186" s="144">
        <f>Q186*H186</f>
        <v>5.0000000000000001E-4</v>
      </c>
      <c r="S186" s="144">
        <v>0</v>
      </c>
      <c r="T186" s="144">
        <f>S186*H186</f>
        <v>0</v>
      </c>
      <c r="U186" s="145" t="s">
        <v>1</v>
      </c>
      <c r="AR186" s="146" t="s">
        <v>235</v>
      </c>
      <c r="AT186" s="146" t="s">
        <v>381</v>
      </c>
      <c r="AU186" s="146" t="s">
        <v>81</v>
      </c>
      <c r="AY186" s="16" t="s">
        <v>167</v>
      </c>
      <c r="BE186" s="147">
        <f>IF(N186="základná",J186,0)</f>
        <v>0</v>
      </c>
      <c r="BF186" s="147">
        <f>IF(N186="znížená",J186,0)</f>
        <v>0</v>
      </c>
      <c r="BG186" s="147">
        <f>IF(N186="zákl. prenesená",J186,0)</f>
        <v>0</v>
      </c>
      <c r="BH186" s="147">
        <f>IF(N186="zníž. prenesená",J186,0)</f>
        <v>0</v>
      </c>
      <c r="BI186" s="147">
        <f>IF(N186="nulová",J186,0)</f>
        <v>0</v>
      </c>
      <c r="BJ186" s="16" t="s">
        <v>81</v>
      </c>
      <c r="BK186" s="147">
        <f>ROUND(I186*H186,2)</f>
        <v>0</v>
      </c>
      <c r="BL186" s="16" t="s">
        <v>90</v>
      </c>
      <c r="BM186" s="146" t="s">
        <v>961</v>
      </c>
    </row>
    <row r="187" spans="2:65" s="1" customFormat="1" ht="16.5" customHeight="1">
      <c r="B187" s="135"/>
      <c r="C187" s="169" t="s">
        <v>293</v>
      </c>
      <c r="D187" s="169" t="s">
        <v>381</v>
      </c>
      <c r="E187" s="170" t="s">
        <v>962</v>
      </c>
      <c r="F187" s="171" t="s">
        <v>963</v>
      </c>
      <c r="G187" s="172" t="s">
        <v>384</v>
      </c>
      <c r="H187" s="173">
        <v>15</v>
      </c>
      <c r="I187" s="174"/>
      <c r="J187" s="174"/>
      <c r="K187" s="171" t="s">
        <v>1</v>
      </c>
      <c r="L187" s="175"/>
      <c r="M187" s="176" t="s">
        <v>1</v>
      </c>
      <c r="N187" s="177" t="s">
        <v>35</v>
      </c>
      <c r="O187" s="144">
        <v>0</v>
      </c>
      <c r="P187" s="144">
        <f>O187*H187</f>
        <v>0</v>
      </c>
      <c r="Q187" s="144">
        <v>5.0000000000000001E-4</v>
      </c>
      <c r="R187" s="144">
        <f>Q187*H187</f>
        <v>7.4999999999999997E-3</v>
      </c>
      <c r="S187" s="144">
        <v>0</v>
      </c>
      <c r="T187" s="144">
        <f>S187*H187</f>
        <v>0</v>
      </c>
      <c r="U187" s="145" t="s">
        <v>1</v>
      </c>
      <c r="AR187" s="146" t="s">
        <v>235</v>
      </c>
      <c r="AT187" s="146" t="s">
        <v>381</v>
      </c>
      <c r="AU187" s="146" t="s">
        <v>81</v>
      </c>
      <c r="AY187" s="16" t="s">
        <v>167</v>
      </c>
      <c r="BE187" s="147">
        <f>IF(N187="základná",J187,0)</f>
        <v>0</v>
      </c>
      <c r="BF187" s="147">
        <f>IF(N187="znížená",J187,0)</f>
        <v>0</v>
      </c>
      <c r="BG187" s="147">
        <f>IF(N187="zákl. prenesená",J187,0)</f>
        <v>0</v>
      </c>
      <c r="BH187" s="147">
        <f>IF(N187="zníž. prenesená",J187,0)</f>
        <v>0</v>
      </c>
      <c r="BI187" s="147">
        <f>IF(N187="nulová",J187,0)</f>
        <v>0</v>
      </c>
      <c r="BJ187" s="16" t="s">
        <v>81</v>
      </c>
      <c r="BK187" s="147">
        <f>ROUND(I187*H187,2)</f>
        <v>0</v>
      </c>
      <c r="BL187" s="16" t="s">
        <v>90</v>
      </c>
      <c r="BM187" s="146" t="s">
        <v>964</v>
      </c>
    </row>
    <row r="188" spans="2:65" s="13" customFormat="1">
      <c r="B188" s="155"/>
      <c r="D188" s="149" t="s">
        <v>176</v>
      </c>
      <c r="E188" s="156" t="s">
        <v>1</v>
      </c>
      <c r="F188" s="157" t="s">
        <v>958</v>
      </c>
      <c r="H188" s="158">
        <v>15</v>
      </c>
      <c r="L188" s="155"/>
      <c r="M188" s="159"/>
      <c r="N188" s="160"/>
      <c r="O188" s="160"/>
      <c r="P188" s="160"/>
      <c r="Q188" s="160"/>
      <c r="R188" s="160"/>
      <c r="S188" s="160"/>
      <c r="T188" s="160"/>
      <c r="U188" s="161"/>
      <c r="AT188" s="156" t="s">
        <v>176</v>
      </c>
      <c r="AU188" s="156" t="s">
        <v>81</v>
      </c>
      <c r="AV188" s="13" t="s">
        <v>81</v>
      </c>
      <c r="AW188" s="13" t="s">
        <v>26</v>
      </c>
      <c r="AX188" s="13" t="s">
        <v>76</v>
      </c>
      <c r="AY188" s="156" t="s">
        <v>167</v>
      </c>
    </row>
    <row r="189" spans="2:65" s="1" customFormat="1" ht="24" customHeight="1">
      <c r="B189" s="135"/>
      <c r="C189" s="136" t="s">
        <v>7</v>
      </c>
      <c r="D189" s="136" t="s">
        <v>170</v>
      </c>
      <c r="E189" s="137" t="s">
        <v>965</v>
      </c>
      <c r="F189" s="138" t="s">
        <v>966</v>
      </c>
      <c r="G189" s="139" t="s">
        <v>384</v>
      </c>
      <c r="H189" s="140">
        <v>12</v>
      </c>
      <c r="I189" s="141"/>
      <c r="J189" s="141"/>
      <c r="K189" s="138" t="s">
        <v>174</v>
      </c>
      <c r="L189" s="28"/>
      <c r="M189" s="142" t="s">
        <v>1</v>
      </c>
      <c r="N189" s="143" t="s">
        <v>35</v>
      </c>
      <c r="O189" s="144">
        <v>0.10306999999999999</v>
      </c>
      <c r="P189" s="144">
        <f>O189*H189</f>
        <v>1.2368399999999999</v>
      </c>
      <c r="Q189" s="144">
        <v>0</v>
      </c>
      <c r="R189" s="144">
        <f>Q189*H189</f>
        <v>0</v>
      </c>
      <c r="S189" s="144">
        <v>0</v>
      </c>
      <c r="T189" s="144">
        <f>S189*H189</f>
        <v>0</v>
      </c>
      <c r="U189" s="145" t="s">
        <v>1</v>
      </c>
      <c r="AR189" s="146" t="s">
        <v>90</v>
      </c>
      <c r="AT189" s="146" t="s">
        <v>170</v>
      </c>
      <c r="AU189" s="146" t="s">
        <v>81</v>
      </c>
      <c r="AY189" s="16" t="s">
        <v>167</v>
      </c>
      <c r="BE189" s="147">
        <f>IF(N189="základná",J189,0)</f>
        <v>0</v>
      </c>
      <c r="BF189" s="147">
        <f>IF(N189="znížená",J189,0)</f>
        <v>0</v>
      </c>
      <c r="BG189" s="147">
        <f>IF(N189="zákl. prenesená",J189,0)</f>
        <v>0</v>
      </c>
      <c r="BH189" s="147">
        <f>IF(N189="zníž. prenesená",J189,0)</f>
        <v>0</v>
      </c>
      <c r="BI189" s="147">
        <f>IF(N189="nulová",J189,0)</f>
        <v>0</v>
      </c>
      <c r="BJ189" s="16" t="s">
        <v>81</v>
      </c>
      <c r="BK189" s="147">
        <f>ROUND(I189*H189,2)</f>
        <v>0</v>
      </c>
      <c r="BL189" s="16" t="s">
        <v>90</v>
      </c>
      <c r="BM189" s="146" t="s">
        <v>967</v>
      </c>
    </row>
    <row r="190" spans="2:65" s="13" customFormat="1">
      <c r="B190" s="155"/>
      <c r="D190" s="149" t="s">
        <v>176</v>
      </c>
      <c r="E190" s="156" t="s">
        <v>1</v>
      </c>
      <c r="F190" s="157" t="s">
        <v>968</v>
      </c>
      <c r="H190" s="158">
        <v>12</v>
      </c>
      <c r="L190" s="155"/>
      <c r="M190" s="159"/>
      <c r="N190" s="160"/>
      <c r="O190" s="160"/>
      <c r="P190" s="160"/>
      <c r="Q190" s="160"/>
      <c r="R190" s="160"/>
      <c r="S190" s="160"/>
      <c r="T190" s="160"/>
      <c r="U190" s="161"/>
      <c r="AT190" s="156" t="s">
        <v>176</v>
      </c>
      <c r="AU190" s="156" t="s">
        <v>81</v>
      </c>
      <c r="AV190" s="13" t="s">
        <v>81</v>
      </c>
      <c r="AW190" s="13" t="s">
        <v>26</v>
      </c>
      <c r="AX190" s="13" t="s">
        <v>76</v>
      </c>
      <c r="AY190" s="156" t="s">
        <v>167</v>
      </c>
    </row>
    <row r="191" spans="2:65" s="1" customFormat="1" ht="24" customHeight="1">
      <c r="B191" s="135"/>
      <c r="C191" s="169" t="s">
        <v>303</v>
      </c>
      <c r="D191" s="169" t="s">
        <v>381</v>
      </c>
      <c r="E191" s="170" t="s">
        <v>969</v>
      </c>
      <c r="F191" s="171" t="s">
        <v>970</v>
      </c>
      <c r="G191" s="172" t="s">
        <v>384</v>
      </c>
      <c r="H191" s="173">
        <v>3</v>
      </c>
      <c r="I191" s="174"/>
      <c r="J191" s="174"/>
      <c r="K191" s="171" t="s">
        <v>174</v>
      </c>
      <c r="L191" s="175"/>
      <c r="M191" s="176" t="s">
        <v>1</v>
      </c>
      <c r="N191" s="177" t="s">
        <v>35</v>
      </c>
      <c r="O191" s="144">
        <v>0</v>
      </c>
      <c r="P191" s="144">
        <f t="shared" ref="P191:P197" si="0">O191*H191</f>
        <v>0</v>
      </c>
      <c r="Q191" s="144">
        <v>2E-3</v>
      </c>
      <c r="R191" s="144">
        <f t="shared" ref="R191:R197" si="1">Q191*H191</f>
        <v>6.0000000000000001E-3</v>
      </c>
      <c r="S191" s="144">
        <v>0</v>
      </c>
      <c r="T191" s="144">
        <f t="shared" ref="T191:T197" si="2">S191*H191</f>
        <v>0</v>
      </c>
      <c r="U191" s="145" t="s">
        <v>1</v>
      </c>
      <c r="AR191" s="146" t="s">
        <v>235</v>
      </c>
      <c r="AT191" s="146" t="s">
        <v>381</v>
      </c>
      <c r="AU191" s="146" t="s">
        <v>81</v>
      </c>
      <c r="AY191" s="16" t="s">
        <v>167</v>
      </c>
      <c r="BE191" s="147">
        <f t="shared" ref="BE191:BE197" si="3">IF(N191="základná",J191,0)</f>
        <v>0</v>
      </c>
      <c r="BF191" s="147">
        <f t="shared" ref="BF191:BF197" si="4">IF(N191="znížená",J191,0)</f>
        <v>0</v>
      </c>
      <c r="BG191" s="147">
        <f t="shared" ref="BG191:BG197" si="5">IF(N191="zákl. prenesená",J191,0)</f>
        <v>0</v>
      </c>
      <c r="BH191" s="147">
        <f t="shared" ref="BH191:BH197" si="6">IF(N191="zníž. prenesená",J191,0)</f>
        <v>0</v>
      </c>
      <c r="BI191" s="147">
        <f t="shared" ref="BI191:BI197" si="7">IF(N191="nulová",J191,0)</f>
        <v>0</v>
      </c>
      <c r="BJ191" s="16" t="s">
        <v>81</v>
      </c>
      <c r="BK191" s="147">
        <f t="shared" ref="BK191:BK197" si="8">ROUND(I191*H191,2)</f>
        <v>0</v>
      </c>
      <c r="BL191" s="16" t="s">
        <v>90</v>
      </c>
      <c r="BM191" s="146" t="s">
        <v>971</v>
      </c>
    </row>
    <row r="192" spans="2:65" s="1" customFormat="1" ht="24" customHeight="1">
      <c r="B192" s="135"/>
      <c r="C192" s="169" t="s">
        <v>308</v>
      </c>
      <c r="D192" s="169" t="s">
        <v>381</v>
      </c>
      <c r="E192" s="170" t="s">
        <v>972</v>
      </c>
      <c r="F192" s="171" t="s">
        <v>973</v>
      </c>
      <c r="G192" s="172" t="s">
        <v>384</v>
      </c>
      <c r="H192" s="173">
        <v>4</v>
      </c>
      <c r="I192" s="174"/>
      <c r="J192" s="174"/>
      <c r="K192" s="171" t="s">
        <v>174</v>
      </c>
      <c r="L192" s="175"/>
      <c r="M192" s="176" t="s">
        <v>1</v>
      </c>
      <c r="N192" s="177" t="s">
        <v>35</v>
      </c>
      <c r="O192" s="144">
        <v>0</v>
      </c>
      <c r="P192" s="144">
        <f t="shared" si="0"/>
        <v>0</v>
      </c>
      <c r="Q192" s="144">
        <v>2.9999999999999997E-4</v>
      </c>
      <c r="R192" s="144">
        <f t="shared" si="1"/>
        <v>1.1999999999999999E-3</v>
      </c>
      <c r="S192" s="144">
        <v>0</v>
      </c>
      <c r="T192" s="144">
        <f t="shared" si="2"/>
        <v>0</v>
      </c>
      <c r="U192" s="145" t="s">
        <v>1</v>
      </c>
      <c r="AR192" s="146" t="s">
        <v>235</v>
      </c>
      <c r="AT192" s="146" t="s">
        <v>381</v>
      </c>
      <c r="AU192" s="146" t="s">
        <v>81</v>
      </c>
      <c r="AY192" s="16" t="s">
        <v>167</v>
      </c>
      <c r="BE192" s="147">
        <f t="shared" si="3"/>
        <v>0</v>
      </c>
      <c r="BF192" s="147">
        <f t="shared" si="4"/>
        <v>0</v>
      </c>
      <c r="BG192" s="147">
        <f t="shared" si="5"/>
        <v>0</v>
      </c>
      <c r="BH192" s="147">
        <f t="shared" si="6"/>
        <v>0</v>
      </c>
      <c r="BI192" s="147">
        <f t="shared" si="7"/>
        <v>0</v>
      </c>
      <c r="BJ192" s="16" t="s">
        <v>81</v>
      </c>
      <c r="BK192" s="147">
        <f t="shared" si="8"/>
        <v>0</v>
      </c>
      <c r="BL192" s="16" t="s">
        <v>90</v>
      </c>
      <c r="BM192" s="146" t="s">
        <v>974</v>
      </c>
    </row>
    <row r="193" spans="2:65" s="1" customFormat="1" ht="24" customHeight="1">
      <c r="B193" s="135"/>
      <c r="C193" s="169" t="s">
        <v>313</v>
      </c>
      <c r="D193" s="169" t="s">
        <v>381</v>
      </c>
      <c r="E193" s="170" t="s">
        <v>975</v>
      </c>
      <c r="F193" s="171" t="s">
        <v>976</v>
      </c>
      <c r="G193" s="172" t="s">
        <v>384</v>
      </c>
      <c r="H193" s="173">
        <v>5</v>
      </c>
      <c r="I193" s="174"/>
      <c r="J193" s="174"/>
      <c r="K193" s="171" t="s">
        <v>174</v>
      </c>
      <c r="L193" s="175"/>
      <c r="M193" s="176" t="s">
        <v>1</v>
      </c>
      <c r="N193" s="177" t="s">
        <v>35</v>
      </c>
      <c r="O193" s="144">
        <v>0</v>
      </c>
      <c r="P193" s="144">
        <f t="shared" si="0"/>
        <v>0</v>
      </c>
      <c r="Q193" s="144">
        <v>2.0000000000000001E-4</v>
      </c>
      <c r="R193" s="144">
        <f t="shared" si="1"/>
        <v>1E-3</v>
      </c>
      <c r="S193" s="144">
        <v>0</v>
      </c>
      <c r="T193" s="144">
        <f t="shared" si="2"/>
        <v>0</v>
      </c>
      <c r="U193" s="145" t="s">
        <v>1</v>
      </c>
      <c r="AR193" s="146" t="s">
        <v>235</v>
      </c>
      <c r="AT193" s="146" t="s">
        <v>381</v>
      </c>
      <c r="AU193" s="146" t="s">
        <v>81</v>
      </c>
      <c r="AY193" s="16" t="s">
        <v>167</v>
      </c>
      <c r="BE193" s="147">
        <f t="shared" si="3"/>
        <v>0</v>
      </c>
      <c r="BF193" s="147">
        <f t="shared" si="4"/>
        <v>0</v>
      </c>
      <c r="BG193" s="147">
        <f t="shared" si="5"/>
        <v>0</v>
      </c>
      <c r="BH193" s="147">
        <f t="shared" si="6"/>
        <v>0</v>
      </c>
      <c r="BI193" s="147">
        <f t="shared" si="7"/>
        <v>0</v>
      </c>
      <c r="BJ193" s="16" t="s">
        <v>81</v>
      </c>
      <c r="BK193" s="147">
        <f t="shared" si="8"/>
        <v>0</v>
      </c>
      <c r="BL193" s="16" t="s">
        <v>90</v>
      </c>
      <c r="BM193" s="146" t="s">
        <v>977</v>
      </c>
    </row>
    <row r="194" spans="2:65" s="1" customFormat="1" ht="24" customHeight="1">
      <c r="B194" s="135"/>
      <c r="C194" s="136" t="s">
        <v>317</v>
      </c>
      <c r="D194" s="136" t="s">
        <v>170</v>
      </c>
      <c r="E194" s="137" t="s">
        <v>978</v>
      </c>
      <c r="F194" s="138" t="s">
        <v>979</v>
      </c>
      <c r="G194" s="139" t="s">
        <v>384</v>
      </c>
      <c r="H194" s="140">
        <v>1</v>
      </c>
      <c r="I194" s="141"/>
      <c r="J194" s="141"/>
      <c r="K194" s="138" t="s">
        <v>174</v>
      </c>
      <c r="L194" s="28"/>
      <c r="M194" s="142" t="s">
        <v>1</v>
      </c>
      <c r="N194" s="143" t="s">
        <v>35</v>
      </c>
      <c r="O194" s="144">
        <v>0.33749000000000001</v>
      </c>
      <c r="P194" s="144">
        <f t="shared" si="0"/>
        <v>0.33749000000000001</v>
      </c>
      <c r="Q194" s="144">
        <v>0</v>
      </c>
      <c r="R194" s="144">
        <f t="shared" si="1"/>
        <v>0</v>
      </c>
      <c r="S194" s="144">
        <v>0</v>
      </c>
      <c r="T194" s="144">
        <f t="shared" si="2"/>
        <v>0</v>
      </c>
      <c r="U194" s="145" t="s">
        <v>1</v>
      </c>
      <c r="AR194" s="146" t="s">
        <v>90</v>
      </c>
      <c r="AT194" s="146" t="s">
        <v>170</v>
      </c>
      <c r="AU194" s="146" t="s">
        <v>81</v>
      </c>
      <c r="AY194" s="16" t="s">
        <v>167</v>
      </c>
      <c r="BE194" s="147">
        <f t="shared" si="3"/>
        <v>0</v>
      </c>
      <c r="BF194" s="147">
        <f t="shared" si="4"/>
        <v>0</v>
      </c>
      <c r="BG194" s="147">
        <f t="shared" si="5"/>
        <v>0</v>
      </c>
      <c r="BH194" s="147">
        <f t="shared" si="6"/>
        <v>0</v>
      </c>
      <c r="BI194" s="147">
        <f t="shared" si="7"/>
        <v>0</v>
      </c>
      <c r="BJ194" s="16" t="s">
        <v>81</v>
      </c>
      <c r="BK194" s="147">
        <f t="shared" si="8"/>
        <v>0</v>
      </c>
      <c r="BL194" s="16" t="s">
        <v>90</v>
      </c>
      <c r="BM194" s="146" t="s">
        <v>980</v>
      </c>
    </row>
    <row r="195" spans="2:65" s="1" customFormat="1" ht="16.5" customHeight="1">
      <c r="B195" s="135"/>
      <c r="C195" s="169" t="s">
        <v>322</v>
      </c>
      <c r="D195" s="169" t="s">
        <v>381</v>
      </c>
      <c r="E195" s="170" t="s">
        <v>981</v>
      </c>
      <c r="F195" s="171" t="s">
        <v>982</v>
      </c>
      <c r="G195" s="172" t="s">
        <v>384</v>
      </c>
      <c r="H195" s="173">
        <v>1</v>
      </c>
      <c r="I195" s="174"/>
      <c r="J195" s="174"/>
      <c r="K195" s="171" t="s">
        <v>1</v>
      </c>
      <c r="L195" s="175"/>
      <c r="M195" s="176" t="s">
        <v>1</v>
      </c>
      <c r="N195" s="177" t="s">
        <v>35</v>
      </c>
      <c r="O195" s="144">
        <v>0</v>
      </c>
      <c r="P195" s="144">
        <f t="shared" si="0"/>
        <v>0</v>
      </c>
      <c r="Q195" s="144">
        <v>0</v>
      </c>
      <c r="R195" s="144">
        <f t="shared" si="1"/>
        <v>0</v>
      </c>
      <c r="S195" s="144">
        <v>0</v>
      </c>
      <c r="T195" s="144">
        <f t="shared" si="2"/>
        <v>0</v>
      </c>
      <c r="U195" s="145" t="s">
        <v>1</v>
      </c>
      <c r="AR195" s="146" t="s">
        <v>235</v>
      </c>
      <c r="AT195" s="146" t="s">
        <v>381</v>
      </c>
      <c r="AU195" s="146" t="s">
        <v>81</v>
      </c>
      <c r="AY195" s="16" t="s">
        <v>167</v>
      </c>
      <c r="BE195" s="147">
        <f t="shared" si="3"/>
        <v>0</v>
      </c>
      <c r="BF195" s="147">
        <f t="shared" si="4"/>
        <v>0</v>
      </c>
      <c r="BG195" s="147">
        <f t="shared" si="5"/>
        <v>0</v>
      </c>
      <c r="BH195" s="147">
        <f t="shared" si="6"/>
        <v>0</v>
      </c>
      <c r="BI195" s="147">
        <f t="shared" si="7"/>
        <v>0</v>
      </c>
      <c r="BJ195" s="16" t="s">
        <v>81</v>
      </c>
      <c r="BK195" s="147">
        <f t="shared" si="8"/>
        <v>0</v>
      </c>
      <c r="BL195" s="16" t="s">
        <v>90</v>
      </c>
      <c r="BM195" s="146" t="s">
        <v>983</v>
      </c>
    </row>
    <row r="196" spans="2:65" s="1" customFormat="1" ht="36" customHeight="1">
      <c r="B196" s="135"/>
      <c r="C196" s="136" t="s">
        <v>327</v>
      </c>
      <c r="D196" s="136" t="s">
        <v>170</v>
      </c>
      <c r="E196" s="137" t="s">
        <v>984</v>
      </c>
      <c r="F196" s="138" t="s">
        <v>985</v>
      </c>
      <c r="G196" s="139" t="s">
        <v>384</v>
      </c>
      <c r="H196" s="140">
        <v>6</v>
      </c>
      <c r="I196" s="141"/>
      <c r="J196" s="141"/>
      <c r="K196" s="138" t="s">
        <v>174</v>
      </c>
      <c r="L196" s="28"/>
      <c r="M196" s="142" t="s">
        <v>1</v>
      </c>
      <c r="N196" s="143" t="s">
        <v>35</v>
      </c>
      <c r="O196" s="144">
        <v>0.35249000000000003</v>
      </c>
      <c r="P196" s="144">
        <f t="shared" si="0"/>
        <v>2.1149400000000003</v>
      </c>
      <c r="Q196" s="144">
        <v>0</v>
      </c>
      <c r="R196" s="144">
        <f t="shared" si="1"/>
        <v>0</v>
      </c>
      <c r="S196" s="144">
        <v>0</v>
      </c>
      <c r="T196" s="144">
        <f t="shared" si="2"/>
        <v>0</v>
      </c>
      <c r="U196" s="145" t="s">
        <v>1</v>
      </c>
      <c r="AR196" s="146" t="s">
        <v>90</v>
      </c>
      <c r="AT196" s="146" t="s">
        <v>170</v>
      </c>
      <c r="AU196" s="146" t="s">
        <v>81</v>
      </c>
      <c r="AY196" s="16" t="s">
        <v>167</v>
      </c>
      <c r="BE196" s="147">
        <f t="shared" si="3"/>
        <v>0</v>
      </c>
      <c r="BF196" s="147">
        <f t="shared" si="4"/>
        <v>0</v>
      </c>
      <c r="BG196" s="147">
        <f t="shared" si="5"/>
        <v>0</v>
      </c>
      <c r="BH196" s="147">
        <f t="shared" si="6"/>
        <v>0</v>
      </c>
      <c r="BI196" s="147">
        <f t="shared" si="7"/>
        <v>0</v>
      </c>
      <c r="BJ196" s="16" t="s">
        <v>81</v>
      </c>
      <c r="BK196" s="147">
        <f t="shared" si="8"/>
        <v>0</v>
      </c>
      <c r="BL196" s="16" t="s">
        <v>90</v>
      </c>
      <c r="BM196" s="146" t="s">
        <v>986</v>
      </c>
    </row>
    <row r="197" spans="2:65" s="1" customFormat="1" ht="16.5" customHeight="1">
      <c r="B197" s="135"/>
      <c r="C197" s="169" t="s">
        <v>332</v>
      </c>
      <c r="D197" s="169" t="s">
        <v>381</v>
      </c>
      <c r="E197" s="170" t="s">
        <v>987</v>
      </c>
      <c r="F197" s="171" t="s">
        <v>988</v>
      </c>
      <c r="G197" s="172" t="s">
        <v>384</v>
      </c>
      <c r="H197" s="173">
        <v>6</v>
      </c>
      <c r="I197" s="174"/>
      <c r="J197" s="174"/>
      <c r="K197" s="171" t="s">
        <v>1</v>
      </c>
      <c r="L197" s="175"/>
      <c r="M197" s="176" t="s">
        <v>1</v>
      </c>
      <c r="N197" s="177" t="s">
        <v>35</v>
      </c>
      <c r="O197" s="144">
        <v>0</v>
      </c>
      <c r="P197" s="144">
        <f t="shared" si="0"/>
        <v>0</v>
      </c>
      <c r="Q197" s="144">
        <v>3.0000000000000001E-3</v>
      </c>
      <c r="R197" s="144">
        <f t="shared" si="1"/>
        <v>1.8000000000000002E-2</v>
      </c>
      <c r="S197" s="144">
        <v>0</v>
      </c>
      <c r="T197" s="144">
        <f t="shared" si="2"/>
        <v>0</v>
      </c>
      <c r="U197" s="145" t="s">
        <v>1</v>
      </c>
      <c r="AR197" s="146" t="s">
        <v>235</v>
      </c>
      <c r="AT197" s="146" t="s">
        <v>381</v>
      </c>
      <c r="AU197" s="146" t="s">
        <v>81</v>
      </c>
      <c r="AY197" s="16" t="s">
        <v>167</v>
      </c>
      <c r="BE197" s="147">
        <f t="shared" si="3"/>
        <v>0</v>
      </c>
      <c r="BF197" s="147">
        <f t="shared" si="4"/>
        <v>0</v>
      </c>
      <c r="BG197" s="147">
        <f t="shared" si="5"/>
        <v>0</v>
      </c>
      <c r="BH197" s="147">
        <f t="shared" si="6"/>
        <v>0</v>
      </c>
      <c r="BI197" s="147">
        <f t="shared" si="7"/>
        <v>0</v>
      </c>
      <c r="BJ197" s="16" t="s">
        <v>81</v>
      </c>
      <c r="BK197" s="147">
        <f t="shared" si="8"/>
        <v>0</v>
      </c>
      <c r="BL197" s="16" t="s">
        <v>90</v>
      </c>
      <c r="BM197" s="146" t="s">
        <v>989</v>
      </c>
    </row>
    <row r="198" spans="2:65" s="11" customFormat="1" ht="22.9" customHeight="1">
      <c r="B198" s="123"/>
      <c r="D198" s="124" t="s">
        <v>68</v>
      </c>
      <c r="E198" s="133" t="s">
        <v>81</v>
      </c>
      <c r="F198" s="133" t="s">
        <v>990</v>
      </c>
      <c r="J198" s="134"/>
      <c r="L198" s="123"/>
      <c r="M198" s="127"/>
      <c r="N198" s="128"/>
      <c r="O198" s="128"/>
      <c r="P198" s="129">
        <f>SUM(P199:P208)</f>
        <v>14.379449999999999</v>
      </c>
      <c r="Q198" s="128"/>
      <c r="R198" s="129">
        <f>SUM(R199:R208)</f>
        <v>14.2785975</v>
      </c>
      <c r="S198" s="128"/>
      <c r="T198" s="129">
        <f>SUM(T199:T208)</f>
        <v>0</v>
      </c>
      <c r="U198" s="130"/>
      <c r="AR198" s="124" t="s">
        <v>76</v>
      </c>
      <c r="AT198" s="131" t="s">
        <v>68</v>
      </c>
      <c r="AU198" s="131" t="s">
        <v>76</v>
      </c>
      <c r="AY198" s="124" t="s">
        <v>167</v>
      </c>
      <c r="BK198" s="132">
        <f>SUM(BK199:BK208)</f>
        <v>0</v>
      </c>
    </row>
    <row r="199" spans="2:65" s="1" customFormat="1" ht="24" customHeight="1">
      <c r="B199" s="135"/>
      <c r="C199" s="136" t="s">
        <v>337</v>
      </c>
      <c r="D199" s="136" t="s">
        <v>170</v>
      </c>
      <c r="E199" s="137" t="s">
        <v>991</v>
      </c>
      <c r="F199" s="138" t="s">
        <v>992</v>
      </c>
      <c r="G199" s="139" t="s">
        <v>904</v>
      </c>
      <c r="H199" s="140">
        <v>3.75</v>
      </c>
      <c r="I199" s="141"/>
      <c r="J199" s="141"/>
      <c r="K199" s="138" t="s">
        <v>174</v>
      </c>
      <c r="L199" s="28"/>
      <c r="M199" s="142" t="s">
        <v>1</v>
      </c>
      <c r="N199" s="143" t="s">
        <v>35</v>
      </c>
      <c r="O199" s="144">
        <v>0.71799999999999997</v>
      </c>
      <c r="P199" s="144">
        <f>O199*H199</f>
        <v>2.6924999999999999</v>
      </c>
      <c r="Q199" s="144">
        <v>1.9205000000000001</v>
      </c>
      <c r="R199" s="144">
        <f>Q199*H199</f>
        <v>7.2018750000000002</v>
      </c>
      <c r="S199" s="144">
        <v>0</v>
      </c>
      <c r="T199" s="144">
        <f>S199*H199</f>
        <v>0</v>
      </c>
      <c r="U199" s="145" t="s">
        <v>1</v>
      </c>
      <c r="AR199" s="146" t="s">
        <v>90</v>
      </c>
      <c r="AT199" s="146" t="s">
        <v>170</v>
      </c>
      <c r="AU199" s="146" t="s">
        <v>81</v>
      </c>
      <c r="AY199" s="16" t="s">
        <v>167</v>
      </c>
      <c r="BE199" s="147">
        <f>IF(N199="základná",J199,0)</f>
        <v>0</v>
      </c>
      <c r="BF199" s="147">
        <f>IF(N199="znížená",J199,0)</f>
        <v>0</v>
      </c>
      <c r="BG199" s="147">
        <f>IF(N199="zákl. prenesená",J199,0)</f>
        <v>0</v>
      </c>
      <c r="BH199" s="147">
        <f>IF(N199="zníž. prenesená",J199,0)</f>
        <v>0</v>
      </c>
      <c r="BI199" s="147">
        <f>IF(N199="nulová",J199,0)</f>
        <v>0</v>
      </c>
      <c r="BJ199" s="16" t="s">
        <v>81</v>
      </c>
      <c r="BK199" s="147">
        <f>ROUND(I199*H199,2)</f>
        <v>0</v>
      </c>
      <c r="BL199" s="16" t="s">
        <v>90</v>
      </c>
      <c r="BM199" s="146" t="s">
        <v>993</v>
      </c>
    </row>
    <row r="200" spans="2:65" s="13" customFormat="1">
      <c r="B200" s="155"/>
      <c r="D200" s="149" t="s">
        <v>176</v>
      </c>
      <c r="E200" s="156" t="s">
        <v>1</v>
      </c>
      <c r="F200" s="157" t="s">
        <v>994</v>
      </c>
      <c r="H200" s="158">
        <v>3.75</v>
      </c>
      <c r="L200" s="155"/>
      <c r="M200" s="159"/>
      <c r="N200" s="160"/>
      <c r="O200" s="160"/>
      <c r="P200" s="160"/>
      <c r="Q200" s="160"/>
      <c r="R200" s="160"/>
      <c r="S200" s="160"/>
      <c r="T200" s="160"/>
      <c r="U200" s="161"/>
      <c r="AT200" s="156" t="s">
        <v>176</v>
      </c>
      <c r="AU200" s="156" t="s">
        <v>81</v>
      </c>
      <c r="AV200" s="13" t="s">
        <v>81</v>
      </c>
      <c r="AW200" s="13" t="s">
        <v>26</v>
      </c>
      <c r="AX200" s="13" t="s">
        <v>76</v>
      </c>
      <c r="AY200" s="156" t="s">
        <v>167</v>
      </c>
    </row>
    <row r="201" spans="2:65" s="1" customFormat="1" ht="24" customHeight="1">
      <c r="B201" s="135"/>
      <c r="C201" s="136" t="s">
        <v>342</v>
      </c>
      <c r="D201" s="136" t="s">
        <v>170</v>
      </c>
      <c r="E201" s="137" t="s">
        <v>995</v>
      </c>
      <c r="F201" s="138" t="s">
        <v>996</v>
      </c>
      <c r="G201" s="139" t="s">
        <v>173</v>
      </c>
      <c r="H201" s="140">
        <v>37</v>
      </c>
      <c r="I201" s="141"/>
      <c r="J201" s="141"/>
      <c r="K201" s="138" t="s">
        <v>174</v>
      </c>
      <c r="L201" s="28"/>
      <c r="M201" s="142" t="s">
        <v>1</v>
      </c>
      <c r="N201" s="143" t="s">
        <v>35</v>
      </c>
      <c r="O201" s="144">
        <v>7.0999999999999994E-2</v>
      </c>
      <c r="P201" s="144">
        <f>O201*H201</f>
        <v>2.6269999999999998</v>
      </c>
      <c r="Q201" s="144">
        <v>1.8000000000000001E-4</v>
      </c>
      <c r="R201" s="144">
        <f>Q201*H201</f>
        <v>6.6600000000000001E-3</v>
      </c>
      <c r="S201" s="144">
        <v>0</v>
      </c>
      <c r="T201" s="144">
        <f>S201*H201</f>
        <v>0</v>
      </c>
      <c r="U201" s="145" t="s">
        <v>1</v>
      </c>
      <c r="AR201" s="146" t="s">
        <v>90</v>
      </c>
      <c r="AT201" s="146" t="s">
        <v>170</v>
      </c>
      <c r="AU201" s="146" t="s">
        <v>81</v>
      </c>
      <c r="AY201" s="16" t="s">
        <v>167</v>
      </c>
      <c r="BE201" s="147">
        <f>IF(N201="základná",J201,0)</f>
        <v>0</v>
      </c>
      <c r="BF201" s="147">
        <f>IF(N201="znížená",J201,0)</f>
        <v>0</v>
      </c>
      <c r="BG201" s="147">
        <f>IF(N201="zákl. prenesená",J201,0)</f>
        <v>0</v>
      </c>
      <c r="BH201" s="147">
        <f>IF(N201="zníž. prenesená",J201,0)</f>
        <v>0</v>
      </c>
      <c r="BI201" s="147">
        <f>IF(N201="nulová",J201,0)</f>
        <v>0</v>
      </c>
      <c r="BJ201" s="16" t="s">
        <v>81</v>
      </c>
      <c r="BK201" s="147">
        <f>ROUND(I201*H201,2)</f>
        <v>0</v>
      </c>
      <c r="BL201" s="16" t="s">
        <v>90</v>
      </c>
      <c r="BM201" s="146" t="s">
        <v>997</v>
      </c>
    </row>
    <row r="202" spans="2:65" s="13" customFormat="1">
      <c r="B202" s="155"/>
      <c r="D202" s="149" t="s">
        <v>176</v>
      </c>
      <c r="E202" s="156" t="s">
        <v>1</v>
      </c>
      <c r="F202" s="157" t="s">
        <v>998</v>
      </c>
      <c r="H202" s="158">
        <v>37</v>
      </c>
      <c r="L202" s="155"/>
      <c r="M202" s="159"/>
      <c r="N202" s="160"/>
      <c r="O202" s="160"/>
      <c r="P202" s="160"/>
      <c r="Q202" s="160"/>
      <c r="R202" s="160"/>
      <c r="S202" s="160"/>
      <c r="T202" s="160"/>
      <c r="U202" s="161"/>
      <c r="AT202" s="156" t="s">
        <v>176</v>
      </c>
      <c r="AU202" s="156" t="s">
        <v>81</v>
      </c>
      <c r="AV202" s="13" t="s">
        <v>81</v>
      </c>
      <c r="AW202" s="13" t="s">
        <v>26</v>
      </c>
      <c r="AX202" s="13" t="s">
        <v>76</v>
      </c>
      <c r="AY202" s="156" t="s">
        <v>167</v>
      </c>
    </row>
    <row r="203" spans="2:65" s="1" customFormat="1" ht="36" customHeight="1">
      <c r="B203" s="135"/>
      <c r="C203" s="169" t="s">
        <v>347</v>
      </c>
      <c r="D203" s="169" t="s">
        <v>381</v>
      </c>
      <c r="E203" s="170" t="s">
        <v>999</v>
      </c>
      <c r="F203" s="171" t="s">
        <v>2225</v>
      </c>
      <c r="G203" s="172" t="s">
        <v>173</v>
      </c>
      <c r="H203" s="173">
        <v>37.74</v>
      </c>
      <c r="I203" s="174"/>
      <c r="J203" s="174"/>
      <c r="K203" s="171" t="s">
        <v>174</v>
      </c>
      <c r="L203" s="175"/>
      <c r="M203" s="176" t="s">
        <v>1</v>
      </c>
      <c r="N203" s="177" t="s">
        <v>35</v>
      </c>
      <c r="O203" s="144">
        <v>0</v>
      </c>
      <c r="P203" s="144">
        <f>O203*H203</f>
        <v>0</v>
      </c>
      <c r="Q203" s="144">
        <v>4.0000000000000002E-4</v>
      </c>
      <c r="R203" s="144">
        <f>Q203*H203</f>
        <v>1.5096000000000002E-2</v>
      </c>
      <c r="S203" s="144">
        <v>0</v>
      </c>
      <c r="T203" s="144">
        <f>S203*H203</f>
        <v>0</v>
      </c>
      <c r="U203" s="145" t="s">
        <v>1</v>
      </c>
      <c r="AR203" s="146" t="s">
        <v>235</v>
      </c>
      <c r="AT203" s="146" t="s">
        <v>381</v>
      </c>
      <c r="AU203" s="146" t="s">
        <v>81</v>
      </c>
      <c r="AY203" s="16" t="s">
        <v>167</v>
      </c>
      <c r="BE203" s="147">
        <f>IF(N203="základná",J203,0)</f>
        <v>0</v>
      </c>
      <c r="BF203" s="147">
        <f>IF(N203="znížená",J203,0)</f>
        <v>0</v>
      </c>
      <c r="BG203" s="147">
        <f>IF(N203="zákl. prenesená",J203,0)</f>
        <v>0</v>
      </c>
      <c r="BH203" s="147">
        <f>IF(N203="zníž. prenesená",J203,0)</f>
        <v>0</v>
      </c>
      <c r="BI203" s="147">
        <f>IF(N203="nulová",J203,0)</f>
        <v>0</v>
      </c>
      <c r="BJ203" s="16" t="s">
        <v>81</v>
      </c>
      <c r="BK203" s="147">
        <f>ROUND(I203*H203,2)</f>
        <v>0</v>
      </c>
      <c r="BL203" s="16" t="s">
        <v>90</v>
      </c>
      <c r="BM203" s="146" t="s">
        <v>1000</v>
      </c>
    </row>
    <row r="204" spans="2:65" s="13" customFormat="1">
      <c r="B204" s="155"/>
      <c r="D204" s="149" t="s">
        <v>176</v>
      </c>
      <c r="F204" s="157" t="s">
        <v>1001</v>
      </c>
      <c r="H204" s="158">
        <v>37.74</v>
      </c>
      <c r="L204" s="155"/>
      <c r="M204" s="159"/>
      <c r="N204" s="160"/>
      <c r="O204" s="160"/>
      <c r="P204" s="160"/>
      <c r="Q204" s="160"/>
      <c r="R204" s="160"/>
      <c r="S204" s="160"/>
      <c r="T204" s="160"/>
      <c r="U204" s="161"/>
      <c r="AT204" s="156" t="s">
        <v>176</v>
      </c>
      <c r="AU204" s="156" t="s">
        <v>81</v>
      </c>
      <c r="AV204" s="13" t="s">
        <v>81</v>
      </c>
      <c r="AW204" s="13" t="s">
        <v>3</v>
      </c>
      <c r="AX204" s="13" t="s">
        <v>76</v>
      </c>
      <c r="AY204" s="156" t="s">
        <v>167</v>
      </c>
    </row>
    <row r="205" spans="2:65" s="1" customFormat="1" ht="16.5" customHeight="1">
      <c r="B205" s="135"/>
      <c r="C205" s="136" t="s">
        <v>351</v>
      </c>
      <c r="D205" s="136" t="s">
        <v>170</v>
      </c>
      <c r="E205" s="137" t="s">
        <v>1002</v>
      </c>
      <c r="F205" s="138" t="s">
        <v>1003</v>
      </c>
      <c r="G205" s="139" t="s">
        <v>330</v>
      </c>
      <c r="H205" s="140">
        <v>20</v>
      </c>
      <c r="I205" s="141"/>
      <c r="J205" s="141"/>
      <c r="K205" s="138" t="s">
        <v>174</v>
      </c>
      <c r="L205" s="28"/>
      <c r="M205" s="142" t="s">
        <v>1</v>
      </c>
      <c r="N205" s="143" t="s">
        <v>35</v>
      </c>
      <c r="O205" s="144">
        <v>0.21925</v>
      </c>
      <c r="P205" s="144">
        <f>O205*H205</f>
        <v>4.3849999999999998</v>
      </c>
      <c r="Q205" s="144">
        <v>0.24678</v>
      </c>
      <c r="R205" s="144">
        <f>Q205*H205</f>
        <v>4.9356</v>
      </c>
      <c r="S205" s="144">
        <v>0</v>
      </c>
      <c r="T205" s="144">
        <f>S205*H205</f>
        <v>0</v>
      </c>
      <c r="U205" s="145" t="s">
        <v>1</v>
      </c>
      <c r="AR205" s="146" t="s">
        <v>90</v>
      </c>
      <c r="AT205" s="146" t="s">
        <v>170</v>
      </c>
      <c r="AU205" s="146" t="s">
        <v>81</v>
      </c>
      <c r="AY205" s="16" t="s">
        <v>167</v>
      </c>
      <c r="BE205" s="147">
        <f>IF(N205="základná",J205,0)</f>
        <v>0</v>
      </c>
      <c r="BF205" s="147">
        <f>IF(N205="znížená",J205,0)</f>
        <v>0</v>
      </c>
      <c r="BG205" s="147">
        <f>IF(N205="zákl. prenesená",J205,0)</f>
        <v>0</v>
      </c>
      <c r="BH205" s="147">
        <f>IF(N205="zníž. prenesená",J205,0)</f>
        <v>0</v>
      </c>
      <c r="BI205" s="147">
        <f>IF(N205="nulová",J205,0)</f>
        <v>0</v>
      </c>
      <c r="BJ205" s="16" t="s">
        <v>81</v>
      </c>
      <c r="BK205" s="147">
        <f>ROUND(I205*H205,2)</f>
        <v>0</v>
      </c>
      <c r="BL205" s="16" t="s">
        <v>90</v>
      </c>
      <c r="BM205" s="146" t="s">
        <v>1004</v>
      </c>
    </row>
    <row r="206" spans="2:65" s="1" customFormat="1" ht="24" customHeight="1">
      <c r="B206" s="135"/>
      <c r="C206" s="136" t="s">
        <v>356</v>
      </c>
      <c r="D206" s="136" t="s">
        <v>170</v>
      </c>
      <c r="E206" s="137" t="s">
        <v>1005</v>
      </c>
      <c r="F206" s="138" t="s">
        <v>1006</v>
      </c>
      <c r="G206" s="139" t="s">
        <v>384</v>
      </c>
      <c r="H206" s="140">
        <v>7</v>
      </c>
      <c r="I206" s="141"/>
      <c r="J206" s="141"/>
      <c r="K206" s="138" t="s">
        <v>174</v>
      </c>
      <c r="L206" s="28"/>
      <c r="M206" s="142" t="s">
        <v>1</v>
      </c>
      <c r="N206" s="143" t="s">
        <v>35</v>
      </c>
      <c r="O206" s="144">
        <v>0.58899999999999997</v>
      </c>
      <c r="P206" s="144">
        <f>O206*H206</f>
        <v>4.1229999999999993</v>
      </c>
      <c r="Q206" s="144">
        <v>5.0000000000000001E-3</v>
      </c>
      <c r="R206" s="144">
        <f>Q206*H206</f>
        <v>3.5000000000000003E-2</v>
      </c>
      <c r="S206" s="144">
        <v>0</v>
      </c>
      <c r="T206" s="144">
        <f>S206*H206</f>
        <v>0</v>
      </c>
      <c r="U206" s="145" t="s">
        <v>1</v>
      </c>
      <c r="AR206" s="146" t="s">
        <v>90</v>
      </c>
      <c r="AT206" s="146" t="s">
        <v>170</v>
      </c>
      <c r="AU206" s="146" t="s">
        <v>81</v>
      </c>
      <c r="AY206" s="16" t="s">
        <v>167</v>
      </c>
      <c r="BE206" s="147">
        <f>IF(N206="základná",J206,0)</f>
        <v>0</v>
      </c>
      <c r="BF206" s="147">
        <f>IF(N206="znížená",J206,0)</f>
        <v>0</v>
      </c>
      <c r="BG206" s="147">
        <f>IF(N206="zákl. prenesená",J206,0)</f>
        <v>0</v>
      </c>
      <c r="BH206" s="147">
        <f>IF(N206="zníž. prenesená",J206,0)</f>
        <v>0</v>
      </c>
      <c r="BI206" s="147">
        <f>IF(N206="nulová",J206,0)</f>
        <v>0</v>
      </c>
      <c r="BJ206" s="16" t="s">
        <v>81</v>
      </c>
      <c r="BK206" s="147">
        <f>ROUND(I206*H206,2)</f>
        <v>0</v>
      </c>
      <c r="BL206" s="16" t="s">
        <v>90</v>
      </c>
      <c r="BM206" s="146" t="s">
        <v>1007</v>
      </c>
    </row>
    <row r="207" spans="2:65" s="1" customFormat="1" ht="16.5" customHeight="1">
      <c r="B207" s="135"/>
      <c r="C207" s="136" t="s">
        <v>361</v>
      </c>
      <c r="D207" s="136" t="s">
        <v>170</v>
      </c>
      <c r="E207" s="137" t="s">
        <v>1008</v>
      </c>
      <c r="F207" s="138" t="s">
        <v>1009</v>
      </c>
      <c r="G207" s="139" t="s">
        <v>904</v>
      </c>
      <c r="H207" s="140">
        <v>0.95</v>
      </c>
      <c r="I207" s="141"/>
      <c r="J207" s="141"/>
      <c r="K207" s="138" t="s">
        <v>174</v>
      </c>
      <c r="L207" s="28"/>
      <c r="M207" s="142" t="s">
        <v>1</v>
      </c>
      <c r="N207" s="143" t="s">
        <v>35</v>
      </c>
      <c r="O207" s="144">
        <v>0.58099999999999996</v>
      </c>
      <c r="P207" s="144">
        <f>O207*H207</f>
        <v>0.55194999999999994</v>
      </c>
      <c r="Q207" s="144">
        <v>2.19407</v>
      </c>
      <c r="R207" s="144">
        <f>Q207*H207</f>
        <v>2.0843664999999998</v>
      </c>
      <c r="S207" s="144">
        <v>0</v>
      </c>
      <c r="T207" s="144">
        <f>S207*H207</f>
        <v>0</v>
      </c>
      <c r="U207" s="145" t="s">
        <v>1</v>
      </c>
      <c r="AR207" s="146" t="s">
        <v>90</v>
      </c>
      <c r="AT207" s="146" t="s">
        <v>170</v>
      </c>
      <c r="AU207" s="146" t="s">
        <v>81</v>
      </c>
      <c r="AY207" s="16" t="s">
        <v>167</v>
      </c>
      <c r="BE207" s="147">
        <f>IF(N207="základná",J207,0)</f>
        <v>0</v>
      </c>
      <c r="BF207" s="147">
        <f>IF(N207="znížená",J207,0)</f>
        <v>0</v>
      </c>
      <c r="BG207" s="147">
        <f>IF(N207="zákl. prenesená",J207,0)</f>
        <v>0</v>
      </c>
      <c r="BH207" s="147">
        <f>IF(N207="zníž. prenesená",J207,0)</f>
        <v>0</v>
      </c>
      <c r="BI207" s="147">
        <f>IF(N207="nulová",J207,0)</f>
        <v>0</v>
      </c>
      <c r="BJ207" s="16" t="s">
        <v>81</v>
      </c>
      <c r="BK207" s="147">
        <f>ROUND(I207*H207,2)</f>
        <v>0</v>
      </c>
      <c r="BL207" s="16" t="s">
        <v>90</v>
      </c>
      <c r="BM207" s="146" t="s">
        <v>1010</v>
      </c>
    </row>
    <row r="208" spans="2:65" s="13" customFormat="1">
      <c r="B208" s="155"/>
      <c r="D208" s="149" t="s">
        <v>176</v>
      </c>
      <c r="E208" s="156" t="s">
        <v>1</v>
      </c>
      <c r="F208" s="157" t="s">
        <v>1011</v>
      </c>
      <c r="H208" s="158">
        <v>0.95</v>
      </c>
      <c r="L208" s="155"/>
      <c r="M208" s="159"/>
      <c r="N208" s="160"/>
      <c r="O208" s="160"/>
      <c r="P208" s="160"/>
      <c r="Q208" s="160"/>
      <c r="R208" s="160"/>
      <c r="S208" s="160"/>
      <c r="T208" s="160"/>
      <c r="U208" s="161"/>
      <c r="AT208" s="156" t="s">
        <v>176</v>
      </c>
      <c r="AU208" s="156" t="s">
        <v>81</v>
      </c>
      <c r="AV208" s="13" t="s">
        <v>81</v>
      </c>
      <c r="AW208" s="13" t="s">
        <v>26</v>
      </c>
      <c r="AX208" s="13" t="s">
        <v>76</v>
      </c>
      <c r="AY208" s="156" t="s">
        <v>167</v>
      </c>
    </row>
    <row r="209" spans="2:65" s="11" customFormat="1" ht="22.9" customHeight="1">
      <c r="B209" s="123"/>
      <c r="D209" s="124" t="s">
        <v>68</v>
      </c>
      <c r="E209" s="133" t="s">
        <v>85</v>
      </c>
      <c r="F209" s="133" t="s">
        <v>1012</v>
      </c>
      <c r="J209" s="134"/>
      <c r="L209" s="123"/>
      <c r="M209" s="127"/>
      <c r="N209" s="128"/>
      <c r="O209" s="128"/>
      <c r="P209" s="129">
        <f>SUM(P210:P217)</f>
        <v>3.8171189800000001</v>
      </c>
      <c r="Q209" s="128"/>
      <c r="R209" s="129">
        <f>SUM(R210:R217)</f>
        <v>1.0852092099999999</v>
      </c>
      <c r="S209" s="128"/>
      <c r="T209" s="129">
        <f>SUM(T210:T217)</f>
        <v>0</v>
      </c>
      <c r="U209" s="130"/>
      <c r="AR209" s="124" t="s">
        <v>76</v>
      </c>
      <c r="AT209" s="131" t="s">
        <v>68</v>
      </c>
      <c r="AU209" s="131" t="s">
        <v>76</v>
      </c>
      <c r="AY209" s="124" t="s">
        <v>167</v>
      </c>
      <c r="BK209" s="132">
        <f>SUM(BK210:BK217)</f>
        <v>0</v>
      </c>
    </row>
    <row r="210" spans="2:65" s="1" customFormat="1" ht="24" customHeight="1">
      <c r="B210" s="135"/>
      <c r="C210" s="136" t="s">
        <v>365</v>
      </c>
      <c r="D210" s="136" t="s">
        <v>170</v>
      </c>
      <c r="E210" s="137" t="s">
        <v>1013</v>
      </c>
      <c r="F210" s="138" t="s">
        <v>2226</v>
      </c>
      <c r="G210" s="139" t="s">
        <v>904</v>
      </c>
      <c r="H210" s="140">
        <v>0.27500000000000002</v>
      </c>
      <c r="I210" s="141"/>
      <c r="J210" s="141"/>
      <c r="K210" s="138" t="s">
        <v>174</v>
      </c>
      <c r="L210" s="28"/>
      <c r="M210" s="142" t="s">
        <v>1</v>
      </c>
      <c r="N210" s="143" t="s">
        <v>35</v>
      </c>
      <c r="O210" s="144">
        <v>3.5752100000000002</v>
      </c>
      <c r="P210" s="144">
        <f>O210*H210</f>
        <v>0.98318275000000011</v>
      </c>
      <c r="Q210" s="144">
        <v>2.16499</v>
      </c>
      <c r="R210" s="144">
        <f>Q210*H210</f>
        <v>0.59537225000000005</v>
      </c>
      <c r="S210" s="144">
        <v>0</v>
      </c>
      <c r="T210" s="144">
        <f>S210*H210</f>
        <v>0</v>
      </c>
      <c r="U210" s="145" t="s">
        <v>1</v>
      </c>
      <c r="AR210" s="146" t="s">
        <v>90</v>
      </c>
      <c r="AT210" s="146" t="s">
        <v>170</v>
      </c>
      <c r="AU210" s="146" t="s">
        <v>81</v>
      </c>
      <c r="AY210" s="16" t="s">
        <v>167</v>
      </c>
      <c r="BE210" s="147">
        <f>IF(N210="základná",J210,0)</f>
        <v>0</v>
      </c>
      <c r="BF210" s="147">
        <f>IF(N210="znížená",J210,0)</f>
        <v>0</v>
      </c>
      <c r="BG210" s="147">
        <f>IF(N210="zákl. prenesená",J210,0)</f>
        <v>0</v>
      </c>
      <c r="BH210" s="147">
        <f>IF(N210="zníž. prenesená",J210,0)</f>
        <v>0</v>
      </c>
      <c r="BI210" s="147">
        <f>IF(N210="nulová",J210,0)</f>
        <v>0</v>
      </c>
      <c r="BJ210" s="16" t="s">
        <v>81</v>
      </c>
      <c r="BK210" s="147">
        <f>ROUND(I210*H210,2)</f>
        <v>0</v>
      </c>
      <c r="BL210" s="16" t="s">
        <v>90</v>
      </c>
      <c r="BM210" s="146" t="s">
        <v>1014</v>
      </c>
    </row>
    <row r="211" spans="2:65" s="13" customFormat="1">
      <c r="B211" s="155"/>
      <c r="D211" s="149" t="s">
        <v>176</v>
      </c>
      <c r="E211" s="156" t="s">
        <v>1</v>
      </c>
      <c r="F211" s="157" t="s">
        <v>1015</v>
      </c>
      <c r="H211" s="158">
        <v>0.27500000000000002</v>
      </c>
      <c r="L211" s="155"/>
      <c r="M211" s="159"/>
      <c r="N211" s="160"/>
      <c r="O211" s="160"/>
      <c r="P211" s="160"/>
      <c r="Q211" s="160"/>
      <c r="R211" s="160"/>
      <c r="S211" s="160"/>
      <c r="T211" s="160"/>
      <c r="U211" s="161"/>
      <c r="AT211" s="156" t="s">
        <v>176</v>
      </c>
      <c r="AU211" s="156" t="s">
        <v>81</v>
      </c>
      <c r="AV211" s="13" t="s">
        <v>81</v>
      </c>
      <c r="AW211" s="13" t="s">
        <v>26</v>
      </c>
      <c r="AX211" s="13" t="s">
        <v>76</v>
      </c>
      <c r="AY211" s="156" t="s">
        <v>167</v>
      </c>
    </row>
    <row r="212" spans="2:65" s="1" customFormat="1" ht="24" customHeight="1">
      <c r="B212" s="135"/>
      <c r="C212" s="136" t="s">
        <v>373</v>
      </c>
      <c r="D212" s="136" t="s">
        <v>170</v>
      </c>
      <c r="E212" s="137" t="s">
        <v>1016</v>
      </c>
      <c r="F212" s="138" t="s">
        <v>2227</v>
      </c>
      <c r="G212" s="139" t="s">
        <v>354</v>
      </c>
      <c r="H212" s="140">
        <v>3.0000000000000001E-3</v>
      </c>
      <c r="I212" s="141"/>
      <c r="J212" s="141"/>
      <c r="K212" s="138" t="s">
        <v>174</v>
      </c>
      <c r="L212" s="28"/>
      <c r="M212" s="142" t="s">
        <v>1</v>
      </c>
      <c r="N212" s="143" t="s">
        <v>35</v>
      </c>
      <c r="O212" s="144">
        <v>6.3828500000000004</v>
      </c>
      <c r="P212" s="144">
        <f>O212*H212</f>
        <v>1.914855E-2</v>
      </c>
      <c r="Q212" s="144">
        <v>1.002</v>
      </c>
      <c r="R212" s="144">
        <f>Q212*H212</f>
        <v>3.006E-3</v>
      </c>
      <c r="S212" s="144">
        <v>0</v>
      </c>
      <c r="T212" s="144">
        <f>S212*H212</f>
        <v>0</v>
      </c>
      <c r="U212" s="145" t="s">
        <v>1</v>
      </c>
      <c r="AR212" s="146" t="s">
        <v>90</v>
      </c>
      <c r="AT212" s="146" t="s">
        <v>170</v>
      </c>
      <c r="AU212" s="146" t="s">
        <v>81</v>
      </c>
      <c r="AY212" s="16" t="s">
        <v>167</v>
      </c>
      <c r="BE212" s="147">
        <f>IF(N212="základná",J212,0)</f>
        <v>0</v>
      </c>
      <c r="BF212" s="147">
        <f>IF(N212="znížená",J212,0)</f>
        <v>0</v>
      </c>
      <c r="BG212" s="147">
        <f>IF(N212="zákl. prenesená",J212,0)</f>
        <v>0</v>
      </c>
      <c r="BH212" s="147">
        <f>IF(N212="zníž. prenesená",J212,0)</f>
        <v>0</v>
      </c>
      <c r="BI212" s="147">
        <f>IF(N212="nulová",J212,0)</f>
        <v>0</v>
      </c>
      <c r="BJ212" s="16" t="s">
        <v>81</v>
      </c>
      <c r="BK212" s="147">
        <f>ROUND(I212*H212,2)</f>
        <v>0</v>
      </c>
      <c r="BL212" s="16" t="s">
        <v>90</v>
      </c>
      <c r="BM212" s="146" t="s">
        <v>1017</v>
      </c>
    </row>
    <row r="213" spans="2:65" s="13" customFormat="1">
      <c r="B213" s="155"/>
      <c r="D213" s="149" t="s">
        <v>176</v>
      </c>
      <c r="E213" s="156" t="s">
        <v>1</v>
      </c>
      <c r="F213" s="157" t="s">
        <v>1018</v>
      </c>
      <c r="H213" s="158">
        <v>3.0000000000000001E-3</v>
      </c>
      <c r="L213" s="155"/>
      <c r="M213" s="159"/>
      <c r="N213" s="160"/>
      <c r="O213" s="160"/>
      <c r="P213" s="160"/>
      <c r="Q213" s="160"/>
      <c r="R213" s="160"/>
      <c r="S213" s="160"/>
      <c r="T213" s="160"/>
      <c r="U213" s="161"/>
      <c r="AT213" s="156" t="s">
        <v>176</v>
      </c>
      <c r="AU213" s="156" t="s">
        <v>81</v>
      </c>
      <c r="AV213" s="13" t="s">
        <v>81</v>
      </c>
      <c r="AW213" s="13" t="s">
        <v>26</v>
      </c>
      <c r="AX213" s="13" t="s">
        <v>76</v>
      </c>
      <c r="AY213" s="156" t="s">
        <v>167</v>
      </c>
    </row>
    <row r="214" spans="2:65" s="1" customFormat="1" ht="24" customHeight="1">
      <c r="B214" s="135"/>
      <c r="C214" s="136" t="s">
        <v>380</v>
      </c>
      <c r="D214" s="136" t="s">
        <v>170</v>
      </c>
      <c r="E214" s="137" t="s">
        <v>1019</v>
      </c>
      <c r="F214" s="138" t="s">
        <v>1020</v>
      </c>
      <c r="G214" s="139" t="s">
        <v>384</v>
      </c>
      <c r="H214" s="140">
        <v>5</v>
      </c>
      <c r="I214" s="141"/>
      <c r="J214" s="141"/>
      <c r="K214" s="138" t="s">
        <v>174</v>
      </c>
      <c r="L214" s="28"/>
      <c r="M214" s="142" t="s">
        <v>1</v>
      </c>
      <c r="N214" s="143" t="s">
        <v>35</v>
      </c>
      <c r="O214" s="144">
        <v>0.35141</v>
      </c>
      <c r="P214" s="144">
        <f>O214*H214</f>
        <v>1.75705</v>
      </c>
      <c r="Q214" s="144">
        <v>6.3E-3</v>
      </c>
      <c r="R214" s="144">
        <f>Q214*H214</f>
        <v>3.15E-2</v>
      </c>
      <c r="S214" s="144">
        <v>0</v>
      </c>
      <c r="T214" s="144">
        <f>S214*H214</f>
        <v>0</v>
      </c>
      <c r="U214" s="145" t="s">
        <v>1</v>
      </c>
      <c r="AR214" s="146" t="s">
        <v>90</v>
      </c>
      <c r="AT214" s="146" t="s">
        <v>170</v>
      </c>
      <c r="AU214" s="146" t="s">
        <v>81</v>
      </c>
      <c r="AY214" s="16" t="s">
        <v>167</v>
      </c>
      <c r="BE214" s="147">
        <f>IF(N214="základná",J214,0)</f>
        <v>0</v>
      </c>
      <c r="BF214" s="147">
        <f>IF(N214="znížená",J214,0)</f>
        <v>0</v>
      </c>
      <c r="BG214" s="147">
        <f>IF(N214="zákl. prenesená",J214,0)</f>
        <v>0</v>
      </c>
      <c r="BH214" s="147">
        <f>IF(N214="zníž. prenesená",J214,0)</f>
        <v>0</v>
      </c>
      <c r="BI214" s="147">
        <f>IF(N214="nulová",J214,0)</f>
        <v>0</v>
      </c>
      <c r="BJ214" s="16" t="s">
        <v>81</v>
      </c>
      <c r="BK214" s="147">
        <f>ROUND(I214*H214,2)</f>
        <v>0</v>
      </c>
      <c r="BL214" s="16" t="s">
        <v>90</v>
      </c>
      <c r="BM214" s="146" t="s">
        <v>1021</v>
      </c>
    </row>
    <row r="215" spans="2:65" s="1" customFormat="1" ht="16.5" customHeight="1">
      <c r="B215" s="135"/>
      <c r="C215" s="169" t="s">
        <v>386</v>
      </c>
      <c r="D215" s="169" t="s">
        <v>381</v>
      </c>
      <c r="E215" s="170" t="s">
        <v>1022</v>
      </c>
      <c r="F215" s="171" t="s">
        <v>1023</v>
      </c>
      <c r="G215" s="172" t="s">
        <v>813</v>
      </c>
      <c r="H215" s="173">
        <v>245.8</v>
      </c>
      <c r="I215" s="174"/>
      <c r="J215" s="174"/>
      <c r="K215" s="171" t="s">
        <v>1</v>
      </c>
      <c r="L215" s="175"/>
      <c r="M215" s="176" t="s">
        <v>1</v>
      </c>
      <c r="N215" s="177" t="s">
        <v>35</v>
      </c>
      <c r="O215" s="144">
        <v>0</v>
      </c>
      <c r="P215" s="144">
        <f>O215*H215</f>
        <v>0</v>
      </c>
      <c r="Q215" s="144">
        <v>1E-3</v>
      </c>
      <c r="R215" s="144">
        <f>Q215*H215</f>
        <v>0.24580000000000002</v>
      </c>
      <c r="S215" s="144">
        <v>0</v>
      </c>
      <c r="T215" s="144">
        <f>S215*H215</f>
        <v>0</v>
      </c>
      <c r="U215" s="145" t="s">
        <v>1</v>
      </c>
      <c r="AR215" s="146" t="s">
        <v>235</v>
      </c>
      <c r="AT215" s="146" t="s">
        <v>381</v>
      </c>
      <c r="AU215" s="146" t="s">
        <v>81</v>
      </c>
      <c r="AY215" s="16" t="s">
        <v>167</v>
      </c>
      <c r="BE215" s="147">
        <f>IF(N215="základná",J215,0)</f>
        <v>0</v>
      </c>
      <c r="BF215" s="147">
        <f>IF(N215="znížená",J215,0)</f>
        <v>0</v>
      </c>
      <c r="BG215" s="147">
        <f>IF(N215="zákl. prenesená",J215,0)</f>
        <v>0</v>
      </c>
      <c r="BH215" s="147">
        <f>IF(N215="zníž. prenesená",J215,0)</f>
        <v>0</v>
      </c>
      <c r="BI215" s="147">
        <f>IF(N215="nulová",J215,0)</f>
        <v>0</v>
      </c>
      <c r="BJ215" s="16" t="s">
        <v>81</v>
      </c>
      <c r="BK215" s="147">
        <f>ROUND(I215*H215,2)</f>
        <v>0</v>
      </c>
      <c r="BL215" s="16" t="s">
        <v>90</v>
      </c>
      <c r="BM215" s="146" t="s">
        <v>1024</v>
      </c>
    </row>
    <row r="216" spans="2:65" s="1" customFormat="1" ht="24" customHeight="1">
      <c r="B216" s="135"/>
      <c r="C216" s="136" t="s">
        <v>392</v>
      </c>
      <c r="D216" s="136" t="s">
        <v>170</v>
      </c>
      <c r="E216" s="137" t="s">
        <v>1025</v>
      </c>
      <c r="F216" s="138" t="s">
        <v>1026</v>
      </c>
      <c r="G216" s="139" t="s">
        <v>173</v>
      </c>
      <c r="H216" s="140">
        <v>1.556</v>
      </c>
      <c r="I216" s="141"/>
      <c r="J216" s="141"/>
      <c r="K216" s="138" t="s">
        <v>1</v>
      </c>
      <c r="L216" s="28"/>
      <c r="M216" s="142" t="s">
        <v>1</v>
      </c>
      <c r="N216" s="143" t="s">
        <v>35</v>
      </c>
      <c r="O216" s="144">
        <v>0.67978000000000005</v>
      </c>
      <c r="P216" s="144">
        <f>O216*H216</f>
        <v>1.05773768</v>
      </c>
      <c r="Q216" s="144">
        <v>0.13466</v>
      </c>
      <c r="R216" s="144">
        <f>Q216*H216</f>
        <v>0.20953096000000002</v>
      </c>
      <c r="S216" s="144">
        <v>0</v>
      </c>
      <c r="T216" s="144">
        <f>S216*H216</f>
        <v>0</v>
      </c>
      <c r="U216" s="145" t="s">
        <v>1</v>
      </c>
      <c r="AR216" s="146" t="s">
        <v>90</v>
      </c>
      <c r="AT216" s="146" t="s">
        <v>170</v>
      </c>
      <c r="AU216" s="146" t="s">
        <v>81</v>
      </c>
      <c r="AY216" s="16" t="s">
        <v>167</v>
      </c>
      <c r="BE216" s="147">
        <f>IF(N216="základná",J216,0)</f>
        <v>0</v>
      </c>
      <c r="BF216" s="147">
        <f>IF(N216="znížená",J216,0)</f>
        <v>0</v>
      </c>
      <c r="BG216" s="147">
        <f>IF(N216="zákl. prenesená",J216,0)</f>
        <v>0</v>
      </c>
      <c r="BH216" s="147">
        <f>IF(N216="zníž. prenesená",J216,0)</f>
        <v>0</v>
      </c>
      <c r="BI216" s="147">
        <f>IF(N216="nulová",J216,0)</f>
        <v>0</v>
      </c>
      <c r="BJ216" s="16" t="s">
        <v>81</v>
      </c>
      <c r="BK216" s="147">
        <f>ROUND(I216*H216,2)</f>
        <v>0</v>
      </c>
      <c r="BL216" s="16" t="s">
        <v>90</v>
      </c>
      <c r="BM216" s="146" t="s">
        <v>1027</v>
      </c>
    </row>
    <row r="217" spans="2:65" s="13" customFormat="1">
      <c r="B217" s="155"/>
      <c r="D217" s="149" t="s">
        <v>176</v>
      </c>
      <c r="E217" s="156" t="s">
        <v>1</v>
      </c>
      <c r="F217" s="157" t="s">
        <v>1028</v>
      </c>
      <c r="H217" s="158">
        <v>1.556</v>
      </c>
      <c r="L217" s="155"/>
      <c r="M217" s="159"/>
      <c r="N217" s="160"/>
      <c r="O217" s="160"/>
      <c r="P217" s="160"/>
      <c r="Q217" s="160"/>
      <c r="R217" s="160"/>
      <c r="S217" s="160"/>
      <c r="T217" s="160"/>
      <c r="U217" s="161"/>
      <c r="AT217" s="156" t="s">
        <v>176</v>
      </c>
      <c r="AU217" s="156" t="s">
        <v>81</v>
      </c>
      <c r="AV217" s="13" t="s">
        <v>81</v>
      </c>
      <c r="AW217" s="13" t="s">
        <v>26</v>
      </c>
      <c r="AX217" s="13" t="s">
        <v>76</v>
      </c>
      <c r="AY217" s="156" t="s">
        <v>167</v>
      </c>
    </row>
    <row r="218" spans="2:65" s="11" customFormat="1" ht="22.9" customHeight="1">
      <c r="B218" s="123"/>
      <c r="D218" s="124" t="s">
        <v>68</v>
      </c>
      <c r="E218" s="133" t="s">
        <v>90</v>
      </c>
      <c r="F218" s="133" t="s">
        <v>1029</v>
      </c>
      <c r="J218" s="134"/>
      <c r="L218" s="123"/>
      <c r="M218" s="127"/>
      <c r="N218" s="128"/>
      <c r="O218" s="128"/>
      <c r="P218" s="129">
        <f>SUM(P219:P221)</f>
        <v>1.7640000000000002</v>
      </c>
      <c r="Q218" s="128"/>
      <c r="R218" s="129">
        <f>SUM(R219:R221)</f>
        <v>4.1686800000000002</v>
      </c>
      <c r="S218" s="128"/>
      <c r="T218" s="129">
        <f>SUM(T219:T221)</f>
        <v>0</v>
      </c>
      <c r="U218" s="130"/>
      <c r="AR218" s="124" t="s">
        <v>76</v>
      </c>
      <c r="AT218" s="131" t="s">
        <v>68</v>
      </c>
      <c r="AU218" s="131" t="s">
        <v>76</v>
      </c>
      <c r="AY218" s="124" t="s">
        <v>167</v>
      </c>
      <c r="BK218" s="132">
        <f>SUM(BK219:BK221)</f>
        <v>0</v>
      </c>
    </row>
    <row r="219" spans="2:65" s="1" customFormat="1" ht="24" customHeight="1">
      <c r="B219" s="135"/>
      <c r="C219" s="136" t="s">
        <v>399</v>
      </c>
      <c r="D219" s="136" t="s">
        <v>170</v>
      </c>
      <c r="E219" s="137" t="s">
        <v>1030</v>
      </c>
      <c r="F219" s="138" t="s">
        <v>1031</v>
      </c>
      <c r="G219" s="139" t="s">
        <v>173</v>
      </c>
      <c r="H219" s="140">
        <v>12</v>
      </c>
      <c r="I219" s="141"/>
      <c r="J219" s="141"/>
      <c r="K219" s="138" t="s">
        <v>174</v>
      </c>
      <c r="L219" s="28"/>
      <c r="M219" s="142" t="s">
        <v>1</v>
      </c>
      <c r="N219" s="143" t="s">
        <v>35</v>
      </c>
      <c r="O219" s="144">
        <v>0.1</v>
      </c>
      <c r="P219" s="144">
        <f>O219*H219</f>
        <v>1.2000000000000002</v>
      </c>
      <c r="Q219" s="144">
        <v>0.18547</v>
      </c>
      <c r="R219" s="144">
        <f>Q219*H219</f>
        <v>2.2256399999999998</v>
      </c>
      <c r="S219" s="144">
        <v>0</v>
      </c>
      <c r="T219" s="144">
        <f>S219*H219</f>
        <v>0</v>
      </c>
      <c r="U219" s="145" t="s">
        <v>1</v>
      </c>
      <c r="AR219" s="146" t="s">
        <v>90</v>
      </c>
      <c r="AT219" s="146" t="s">
        <v>170</v>
      </c>
      <c r="AU219" s="146" t="s">
        <v>81</v>
      </c>
      <c r="AY219" s="16" t="s">
        <v>167</v>
      </c>
      <c r="BE219" s="147">
        <f>IF(N219="základná",J219,0)</f>
        <v>0</v>
      </c>
      <c r="BF219" s="147">
        <f>IF(N219="znížená",J219,0)</f>
        <v>0</v>
      </c>
      <c r="BG219" s="147">
        <f>IF(N219="zákl. prenesená",J219,0)</f>
        <v>0</v>
      </c>
      <c r="BH219" s="147">
        <f>IF(N219="zníž. prenesená",J219,0)</f>
        <v>0</v>
      </c>
      <c r="BI219" s="147">
        <f>IF(N219="nulová",J219,0)</f>
        <v>0</v>
      </c>
      <c r="BJ219" s="16" t="s">
        <v>81</v>
      </c>
      <c r="BK219" s="147">
        <f>ROUND(I219*H219,2)</f>
        <v>0</v>
      </c>
      <c r="BL219" s="16" t="s">
        <v>90</v>
      </c>
      <c r="BM219" s="146" t="s">
        <v>1032</v>
      </c>
    </row>
    <row r="220" spans="2:65" s="13" customFormat="1">
      <c r="B220" s="155"/>
      <c r="D220" s="149" t="s">
        <v>176</v>
      </c>
      <c r="E220" s="156" t="s">
        <v>1</v>
      </c>
      <c r="F220" s="157" t="s">
        <v>1033</v>
      </c>
      <c r="H220" s="158">
        <v>12</v>
      </c>
      <c r="L220" s="155"/>
      <c r="M220" s="159"/>
      <c r="N220" s="160"/>
      <c r="O220" s="160"/>
      <c r="P220" s="160"/>
      <c r="Q220" s="160"/>
      <c r="R220" s="160"/>
      <c r="S220" s="160"/>
      <c r="T220" s="160"/>
      <c r="U220" s="161"/>
      <c r="AT220" s="156" t="s">
        <v>176</v>
      </c>
      <c r="AU220" s="156" t="s">
        <v>81</v>
      </c>
      <c r="AV220" s="13" t="s">
        <v>81</v>
      </c>
      <c r="AW220" s="13" t="s">
        <v>26</v>
      </c>
      <c r="AX220" s="13" t="s">
        <v>76</v>
      </c>
      <c r="AY220" s="156" t="s">
        <v>167</v>
      </c>
    </row>
    <row r="221" spans="2:65" s="1" customFormat="1" ht="24" customHeight="1">
      <c r="B221" s="135"/>
      <c r="C221" s="136" t="s">
        <v>403</v>
      </c>
      <c r="D221" s="136" t="s">
        <v>170</v>
      </c>
      <c r="E221" s="137" t="s">
        <v>1034</v>
      </c>
      <c r="F221" s="138" t="s">
        <v>1035</v>
      </c>
      <c r="G221" s="139" t="s">
        <v>173</v>
      </c>
      <c r="H221" s="140">
        <v>12</v>
      </c>
      <c r="I221" s="141"/>
      <c r="J221" s="141"/>
      <c r="K221" s="138" t="s">
        <v>174</v>
      </c>
      <c r="L221" s="28"/>
      <c r="M221" s="142" t="s">
        <v>1</v>
      </c>
      <c r="N221" s="143" t="s">
        <v>35</v>
      </c>
      <c r="O221" s="144">
        <v>4.7E-2</v>
      </c>
      <c r="P221" s="144">
        <f>O221*H221</f>
        <v>0.56400000000000006</v>
      </c>
      <c r="Q221" s="144">
        <v>0.16192000000000001</v>
      </c>
      <c r="R221" s="144">
        <f>Q221*H221</f>
        <v>1.9430400000000001</v>
      </c>
      <c r="S221" s="144">
        <v>0</v>
      </c>
      <c r="T221" s="144">
        <f>S221*H221</f>
        <v>0</v>
      </c>
      <c r="U221" s="145" t="s">
        <v>1</v>
      </c>
      <c r="AR221" s="146" t="s">
        <v>90</v>
      </c>
      <c r="AT221" s="146" t="s">
        <v>170</v>
      </c>
      <c r="AU221" s="146" t="s">
        <v>81</v>
      </c>
      <c r="AY221" s="16" t="s">
        <v>167</v>
      </c>
      <c r="BE221" s="147">
        <f>IF(N221="základná",J221,0)</f>
        <v>0</v>
      </c>
      <c r="BF221" s="147">
        <f>IF(N221="znížená",J221,0)</f>
        <v>0</v>
      </c>
      <c r="BG221" s="147">
        <f>IF(N221="zákl. prenesená",J221,0)</f>
        <v>0</v>
      </c>
      <c r="BH221" s="147">
        <f>IF(N221="zníž. prenesená",J221,0)</f>
        <v>0</v>
      </c>
      <c r="BI221" s="147">
        <f>IF(N221="nulová",J221,0)</f>
        <v>0</v>
      </c>
      <c r="BJ221" s="16" t="s">
        <v>81</v>
      </c>
      <c r="BK221" s="147">
        <f>ROUND(I221*H221,2)</f>
        <v>0</v>
      </c>
      <c r="BL221" s="16" t="s">
        <v>90</v>
      </c>
      <c r="BM221" s="146" t="s">
        <v>1036</v>
      </c>
    </row>
    <row r="222" spans="2:65" s="11" customFormat="1" ht="22.9" customHeight="1">
      <c r="B222" s="123"/>
      <c r="D222" s="124" t="s">
        <v>68</v>
      </c>
      <c r="E222" s="133" t="s">
        <v>112</v>
      </c>
      <c r="F222" s="133" t="s">
        <v>1037</v>
      </c>
      <c r="J222" s="134"/>
      <c r="L222" s="123"/>
      <c r="M222" s="127"/>
      <c r="N222" s="128"/>
      <c r="O222" s="128"/>
      <c r="P222" s="129">
        <f>SUM(P223:P243)</f>
        <v>75.214131999999992</v>
      </c>
      <c r="Q222" s="128"/>
      <c r="R222" s="129">
        <f>SUM(R223:R243)</f>
        <v>49.488791900000002</v>
      </c>
      <c r="S222" s="128"/>
      <c r="T222" s="129">
        <f>SUM(T223:T243)</f>
        <v>0</v>
      </c>
      <c r="U222" s="130"/>
      <c r="AR222" s="124" t="s">
        <v>76</v>
      </c>
      <c r="AT222" s="131" t="s">
        <v>68</v>
      </c>
      <c r="AU222" s="131" t="s">
        <v>76</v>
      </c>
      <c r="AY222" s="124" t="s">
        <v>167</v>
      </c>
      <c r="BK222" s="132">
        <f>SUM(BK223:BK243)</f>
        <v>0</v>
      </c>
    </row>
    <row r="223" spans="2:65" s="1" customFormat="1" ht="24" customHeight="1">
      <c r="B223" s="135"/>
      <c r="C223" s="136" t="s">
        <v>408</v>
      </c>
      <c r="D223" s="136" t="s">
        <v>170</v>
      </c>
      <c r="E223" s="137" t="s">
        <v>1038</v>
      </c>
      <c r="F223" s="138" t="s">
        <v>1039</v>
      </c>
      <c r="G223" s="139" t="s">
        <v>173</v>
      </c>
      <c r="H223" s="140">
        <v>61.5</v>
      </c>
      <c r="I223" s="141"/>
      <c r="J223" s="141"/>
      <c r="K223" s="138" t="s">
        <v>174</v>
      </c>
      <c r="L223" s="28"/>
      <c r="M223" s="142" t="s">
        <v>1</v>
      </c>
      <c r="N223" s="143" t="s">
        <v>35</v>
      </c>
      <c r="O223" s="144">
        <v>1.9E-2</v>
      </c>
      <c r="P223" s="144">
        <f>O223*H223</f>
        <v>1.1684999999999999</v>
      </c>
      <c r="Q223" s="144">
        <v>0.50600000000000001</v>
      </c>
      <c r="R223" s="144">
        <f>Q223*H223</f>
        <v>31.119</v>
      </c>
      <c r="S223" s="144">
        <v>0</v>
      </c>
      <c r="T223" s="144">
        <f>S223*H223</f>
        <v>0</v>
      </c>
      <c r="U223" s="145" t="s">
        <v>1</v>
      </c>
      <c r="AR223" s="146" t="s">
        <v>90</v>
      </c>
      <c r="AT223" s="146" t="s">
        <v>170</v>
      </c>
      <c r="AU223" s="146" t="s">
        <v>81</v>
      </c>
      <c r="AY223" s="16" t="s">
        <v>167</v>
      </c>
      <c r="BE223" s="147">
        <f>IF(N223="základná",J223,0)</f>
        <v>0</v>
      </c>
      <c r="BF223" s="147">
        <f>IF(N223="znížená",J223,0)</f>
        <v>0</v>
      </c>
      <c r="BG223" s="147">
        <f>IF(N223="zákl. prenesená",J223,0)</f>
        <v>0</v>
      </c>
      <c r="BH223" s="147">
        <f>IF(N223="zníž. prenesená",J223,0)</f>
        <v>0</v>
      </c>
      <c r="BI223" s="147">
        <f>IF(N223="nulová",J223,0)</f>
        <v>0</v>
      </c>
      <c r="BJ223" s="16" t="s">
        <v>81</v>
      </c>
      <c r="BK223" s="147">
        <f>ROUND(I223*H223,2)</f>
        <v>0</v>
      </c>
      <c r="BL223" s="16" t="s">
        <v>90</v>
      </c>
      <c r="BM223" s="146" t="s">
        <v>1040</v>
      </c>
    </row>
    <row r="224" spans="2:65" s="12" customFormat="1">
      <c r="B224" s="148"/>
      <c r="D224" s="149" t="s">
        <v>176</v>
      </c>
      <c r="E224" s="150" t="s">
        <v>1</v>
      </c>
      <c r="F224" s="151" t="s">
        <v>907</v>
      </c>
      <c r="H224" s="150" t="s">
        <v>1</v>
      </c>
      <c r="L224" s="148"/>
      <c r="M224" s="152"/>
      <c r="N224" s="153"/>
      <c r="O224" s="153"/>
      <c r="P224" s="153"/>
      <c r="Q224" s="153"/>
      <c r="R224" s="153"/>
      <c r="S224" s="153"/>
      <c r="T224" s="153"/>
      <c r="U224" s="154"/>
      <c r="AT224" s="150" t="s">
        <v>176</v>
      </c>
      <c r="AU224" s="150" t="s">
        <v>81</v>
      </c>
      <c r="AV224" s="12" t="s">
        <v>76</v>
      </c>
      <c r="AW224" s="12" t="s">
        <v>26</v>
      </c>
      <c r="AX224" s="12" t="s">
        <v>69</v>
      </c>
      <c r="AY224" s="150" t="s">
        <v>167</v>
      </c>
    </row>
    <row r="225" spans="2:65" s="13" customFormat="1">
      <c r="B225" s="155"/>
      <c r="D225" s="149" t="s">
        <v>176</v>
      </c>
      <c r="E225" s="156" t="s">
        <v>1</v>
      </c>
      <c r="F225" s="157" t="s">
        <v>1041</v>
      </c>
      <c r="H225" s="158">
        <v>54.3</v>
      </c>
      <c r="L225" s="155"/>
      <c r="M225" s="159"/>
      <c r="N225" s="160"/>
      <c r="O225" s="160"/>
      <c r="P225" s="160"/>
      <c r="Q225" s="160"/>
      <c r="R225" s="160"/>
      <c r="S225" s="160"/>
      <c r="T225" s="160"/>
      <c r="U225" s="161"/>
      <c r="AT225" s="156" t="s">
        <v>176</v>
      </c>
      <c r="AU225" s="156" t="s">
        <v>81</v>
      </c>
      <c r="AV225" s="13" t="s">
        <v>81</v>
      </c>
      <c r="AW225" s="13" t="s">
        <v>26</v>
      </c>
      <c r="AX225" s="13" t="s">
        <v>69</v>
      </c>
      <c r="AY225" s="156" t="s">
        <v>167</v>
      </c>
    </row>
    <row r="226" spans="2:65" s="12" customFormat="1">
      <c r="B226" s="148"/>
      <c r="D226" s="149" t="s">
        <v>176</v>
      </c>
      <c r="E226" s="150" t="s">
        <v>1</v>
      </c>
      <c r="F226" s="151" t="s">
        <v>1042</v>
      </c>
      <c r="H226" s="150" t="s">
        <v>1</v>
      </c>
      <c r="L226" s="148"/>
      <c r="M226" s="152"/>
      <c r="N226" s="153"/>
      <c r="O226" s="153"/>
      <c r="P226" s="153"/>
      <c r="Q226" s="153"/>
      <c r="R226" s="153"/>
      <c r="S226" s="153"/>
      <c r="T226" s="153"/>
      <c r="U226" s="154"/>
      <c r="AT226" s="150" t="s">
        <v>176</v>
      </c>
      <c r="AU226" s="150" t="s">
        <v>81</v>
      </c>
      <c r="AV226" s="12" t="s">
        <v>76</v>
      </c>
      <c r="AW226" s="12" t="s">
        <v>26</v>
      </c>
      <c r="AX226" s="12" t="s">
        <v>69</v>
      </c>
      <c r="AY226" s="150" t="s">
        <v>167</v>
      </c>
    </row>
    <row r="227" spans="2:65" s="13" customFormat="1">
      <c r="B227" s="155"/>
      <c r="D227" s="149" t="s">
        <v>176</v>
      </c>
      <c r="E227" s="156" t="s">
        <v>1</v>
      </c>
      <c r="F227" s="157" t="s">
        <v>1043</v>
      </c>
      <c r="H227" s="158">
        <v>7.2</v>
      </c>
      <c r="L227" s="155"/>
      <c r="M227" s="159"/>
      <c r="N227" s="160"/>
      <c r="O227" s="160"/>
      <c r="P227" s="160"/>
      <c r="Q227" s="160"/>
      <c r="R227" s="160"/>
      <c r="S227" s="160"/>
      <c r="T227" s="160"/>
      <c r="U227" s="161"/>
      <c r="AT227" s="156" t="s">
        <v>176</v>
      </c>
      <c r="AU227" s="156" t="s">
        <v>81</v>
      </c>
      <c r="AV227" s="13" t="s">
        <v>81</v>
      </c>
      <c r="AW227" s="13" t="s">
        <v>26</v>
      </c>
      <c r="AX227" s="13" t="s">
        <v>69</v>
      </c>
      <c r="AY227" s="156" t="s">
        <v>167</v>
      </c>
    </row>
    <row r="228" spans="2:65" s="14" customFormat="1">
      <c r="B228" s="162"/>
      <c r="D228" s="149" t="s">
        <v>176</v>
      </c>
      <c r="E228" s="163" t="s">
        <v>1</v>
      </c>
      <c r="F228" s="164" t="s">
        <v>182</v>
      </c>
      <c r="H228" s="165">
        <v>61.5</v>
      </c>
      <c r="L228" s="162"/>
      <c r="M228" s="166"/>
      <c r="N228" s="167"/>
      <c r="O228" s="167"/>
      <c r="P228" s="167"/>
      <c r="Q228" s="167"/>
      <c r="R228" s="167"/>
      <c r="S228" s="167"/>
      <c r="T228" s="167"/>
      <c r="U228" s="168"/>
      <c r="AT228" s="163" t="s">
        <v>176</v>
      </c>
      <c r="AU228" s="163" t="s">
        <v>81</v>
      </c>
      <c r="AV228" s="14" t="s">
        <v>90</v>
      </c>
      <c r="AW228" s="14" t="s">
        <v>26</v>
      </c>
      <c r="AX228" s="14" t="s">
        <v>76</v>
      </c>
      <c r="AY228" s="163" t="s">
        <v>167</v>
      </c>
    </row>
    <row r="229" spans="2:65" s="1" customFormat="1" ht="24" customHeight="1">
      <c r="B229" s="135"/>
      <c r="C229" s="136" t="s">
        <v>414</v>
      </c>
      <c r="D229" s="136" t="s">
        <v>170</v>
      </c>
      <c r="E229" s="137" t="s">
        <v>1044</v>
      </c>
      <c r="F229" s="138" t="s">
        <v>1045</v>
      </c>
      <c r="G229" s="139" t="s">
        <v>173</v>
      </c>
      <c r="H229" s="140">
        <v>14.753</v>
      </c>
      <c r="I229" s="141"/>
      <c r="J229" s="141"/>
      <c r="K229" s="138" t="s">
        <v>174</v>
      </c>
      <c r="L229" s="28"/>
      <c r="M229" s="142" t="s">
        <v>1</v>
      </c>
      <c r="N229" s="143" t="s">
        <v>35</v>
      </c>
      <c r="O229" s="144">
        <v>4.3999999999999997E-2</v>
      </c>
      <c r="P229" s="144">
        <f>O229*H229</f>
        <v>0.64913199999999993</v>
      </c>
      <c r="Q229" s="144">
        <v>0.1023</v>
      </c>
      <c r="R229" s="144">
        <f>Q229*H229</f>
        <v>1.5092319000000001</v>
      </c>
      <c r="S229" s="144">
        <v>0</v>
      </c>
      <c r="T229" s="144">
        <f>S229*H229</f>
        <v>0</v>
      </c>
      <c r="U229" s="145" t="s">
        <v>1</v>
      </c>
      <c r="AR229" s="146" t="s">
        <v>90</v>
      </c>
      <c r="AT229" s="146" t="s">
        <v>170</v>
      </c>
      <c r="AU229" s="146" t="s">
        <v>81</v>
      </c>
      <c r="AY229" s="16" t="s">
        <v>167</v>
      </c>
      <c r="BE229" s="147">
        <f>IF(N229="základná",J229,0)</f>
        <v>0</v>
      </c>
      <c r="BF229" s="147">
        <f>IF(N229="znížená",J229,0)</f>
        <v>0</v>
      </c>
      <c r="BG229" s="147">
        <f>IF(N229="zákl. prenesená",J229,0)</f>
        <v>0</v>
      </c>
      <c r="BH229" s="147">
        <f>IF(N229="zníž. prenesená",J229,0)</f>
        <v>0</v>
      </c>
      <c r="BI229" s="147">
        <f>IF(N229="nulová",J229,0)</f>
        <v>0</v>
      </c>
      <c r="BJ229" s="16" t="s">
        <v>81</v>
      </c>
      <c r="BK229" s="147">
        <f>ROUND(I229*H229,2)</f>
        <v>0</v>
      </c>
      <c r="BL229" s="16" t="s">
        <v>90</v>
      </c>
      <c r="BM229" s="146" t="s">
        <v>1046</v>
      </c>
    </row>
    <row r="230" spans="2:65" s="13" customFormat="1">
      <c r="B230" s="155"/>
      <c r="D230" s="149" t="s">
        <v>176</v>
      </c>
      <c r="E230" s="156" t="s">
        <v>1</v>
      </c>
      <c r="F230" s="157" t="s">
        <v>1047</v>
      </c>
      <c r="H230" s="158">
        <v>14.753</v>
      </c>
      <c r="L230" s="155"/>
      <c r="M230" s="159"/>
      <c r="N230" s="160"/>
      <c r="O230" s="160"/>
      <c r="P230" s="160"/>
      <c r="Q230" s="160"/>
      <c r="R230" s="160"/>
      <c r="S230" s="160"/>
      <c r="T230" s="160"/>
      <c r="U230" s="161"/>
      <c r="AT230" s="156" t="s">
        <v>176</v>
      </c>
      <c r="AU230" s="156" t="s">
        <v>81</v>
      </c>
      <c r="AV230" s="13" t="s">
        <v>81</v>
      </c>
      <c r="AW230" s="13" t="s">
        <v>26</v>
      </c>
      <c r="AX230" s="13" t="s">
        <v>76</v>
      </c>
      <c r="AY230" s="156" t="s">
        <v>167</v>
      </c>
    </row>
    <row r="231" spans="2:65" s="1" customFormat="1" ht="36" customHeight="1">
      <c r="B231" s="135"/>
      <c r="C231" s="136" t="s">
        <v>419</v>
      </c>
      <c r="D231" s="136" t="s">
        <v>170</v>
      </c>
      <c r="E231" s="137" t="s">
        <v>1048</v>
      </c>
      <c r="F231" s="138" t="s">
        <v>1049</v>
      </c>
      <c r="G231" s="139" t="s">
        <v>173</v>
      </c>
      <c r="H231" s="140">
        <v>8.8000000000000007</v>
      </c>
      <c r="I231" s="141"/>
      <c r="J231" s="141"/>
      <c r="K231" s="138" t="s">
        <v>174</v>
      </c>
      <c r="L231" s="28"/>
      <c r="M231" s="142" t="s">
        <v>1</v>
      </c>
      <c r="N231" s="143" t="s">
        <v>35</v>
      </c>
      <c r="O231" s="144">
        <v>0.66</v>
      </c>
      <c r="P231" s="144">
        <f>O231*H231</f>
        <v>5.8080000000000007</v>
      </c>
      <c r="Q231" s="144">
        <v>0.126</v>
      </c>
      <c r="R231" s="144">
        <f>Q231*H231</f>
        <v>1.1088</v>
      </c>
      <c r="S231" s="144">
        <v>0</v>
      </c>
      <c r="T231" s="144">
        <f>S231*H231</f>
        <v>0</v>
      </c>
      <c r="U231" s="145" t="s">
        <v>1</v>
      </c>
      <c r="AR231" s="146" t="s">
        <v>90</v>
      </c>
      <c r="AT231" s="146" t="s">
        <v>170</v>
      </c>
      <c r="AU231" s="146" t="s">
        <v>81</v>
      </c>
      <c r="AY231" s="16" t="s">
        <v>167</v>
      </c>
      <c r="BE231" s="147">
        <f>IF(N231="základná",J231,0)</f>
        <v>0</v>
      </c>
      <c r="BF231" s="147">
        <f>IF(N231="znížená",J231,0)</f>
        <v>0</v>
      </c>
      <c r="BG231" s="147">
        <f>IF(N231="zákl. prenesená",J231,0)</f>
        <v>0</v>
      </c>
      <c r="BH231" s="147">
        <f>IF(N231="zníž. prenesená",J231,0)</f>
        <v>0</v>
      </c>
      <c r="BI231" s="147">
        <f>IF(N231="nulová",J231,0)</f>
        <v>0</v>
      </c>
      <c r="BJ231" s="16" t="s">
        <v>81</v>
      </c>
      <c r="BK231" s="147">
        <f>ROUND(I231*H231,2)</f>
        <v>0</v>
      </c>
      <c r="BL231" s="16" t="s">
        <v>90</v>
      </c>
      <c r="BM231" s="146" t="s">
        <v>1050</v>
      </c>
    </row>
    <row r="232" spans="2:65" s="13" customFormat="1">
      <c r="B232" s="155"/>
      <c r="D232" s="149" t="s">
        <v>176</v>
      </c>
      <c r="E232" s="156" t="s">
        <v>1</v>
      </c>
      <c r="F232" s="157" t="s">
        <v>1051</v>
      </c>
      <c r="H232" s="158">
        <v>8.8000000000000007</v>
      </c>
      <c r="L232" s="155"/>
      <c r="M232" s="159"/>
      <c r="N232" s="160"/>
      <c r="O232" s="160"/>
      <c r="P232" s="160"/>
      <c r="Q232" s="160"/>
      <c r="R232" s="160"/>
      <c r="S232" s="160"/>
      <c r="T232" s="160"/>
      <c r="U232" s="161"/>
      <c r="AT232" s="156" t="s">
        <v>176</v>
      </c>
      <c r="AU232" s="156" t="s">
        <v>81</v>
      </c>
      <c r="AV232" s="13" t="s">
        <v>81</v>
      </c>
      <c r="AW232" s="13" t="s">
        <v>26</v>
      </c>
      <c r="AX232" s="13" t="s">
        <v>76</v>
      </c>
      <c r="AY232" s="156" t="s">
        <v>167</v>
      </c>
    </row>
    <row r="233" spans="2:65" s="1" customFormat="1" ht="24" customHeight="1">
      <c r="B233" s="135"/>
      <c r="C233" s="169" t="s">
        <v>425</v>
      </c>
      <c r="D233" s="169" t="s">
        <v>381</v>
      </c>
      <c r="E233" s="170" t="s">
        <v>1052</v>
      </c>
      <c r="F233" s="171" t="s">
        <v>1053</v>
      </c>
      <c r="G233" s="172" t="s">
        <v>384</v>
      </c>
      <c r="H233" s="173">
        <v>55.55</v>
      </c>
      <c r="I233" s="174"/>
      <c r="J233" s="174"/>
      <c r="K233" s="171" t="s">
        <v>174</v>
      </c>
      <c r="L233" s="175"/>
      <c r="M233" s="176" t="s">
        <v>1</v>
      </c>
      <c r="N233" s="177" t="s">
        <v>35</v>
      </c>
      <c r="O233" s="144">
        <v>0</v>
      </c>
      <c r="P233" s="144">
        <f>O233*H233</f>
        <v>0</v>
      </c>
      <c r="Q233" s="144">
        <v>1.4200000000000001E-2</v>
      </c>
      <c r="R233" s="144">
        <f>Q233*H233</f>
        <v>0.78881000000000001</v>
      </c>
      <c r="S233" s="144">
        <v>0</v>
      </c>
      <c r="T233" s="144">
        <f>S233*H233</f>
        <v>0</v>
      </c>
      <c r="U233" s="145" t="s">
        <v>1</v>
      </c>
      <c r="AR233" s="146" t="s">
        <v>235</v>
      </c>
      <c r="AT233" s="146" t="s">
        <v>381</v>
      </c>
      <c r="AU233" s="146" t="s">
        <v>81</v>
      </c>
      <c r="AY233" s="16" t="s">
        <v>167</v>
      </c>
      <c r="BE233" s="147">
        <f>IF(N233="základná",J233,0)</f>
        <v>0</v>
      </c>
      <c r="BF233" s="147">
        <f>IF(N233="znížená",J233,0)</f>
        <v>0</v>
      </c>
      <c r="BG233" s="147">
        <f>IF(N233="zákl. prenesená",J233,0)</f>
        <v>0</v>
      </c>
      <c r="BH233" s="147">
        <f>IF(N233="zníž. prenesená",J233,0)</f>
        <v>0</v>
      </c>
      <c r="BI233" s="147">
        <f>IF(N233="nulová",J233,0)</f>
        <v>0</v>
      </c>
      <c r="BJ233" s="16" t="s">
        <v>81</v>
      </c>
      <c r="BK233" s="147">
        <f>ROUND(I233*H233,2)</f>
        <v>0</v>
      </c>
      <c r="BL233" s="16" t="s">
        <v>90</v>
      </c>
      <c r="BM233" s="146" t="s">
        <v>1054</v>
      </c>
    </row>
    <row r="234" spans="2:65" s="13" customFormat="1">
      <c r="B234" s="155"/>
      <c r="D234" s="149" t="s">
        <v>176</v>
      </c>
      <c r="E234" s="156" t="s">
        <v>1</v>
      </c>
      <c r="F234" s="157" t="s">
        <v>1055</v>
      </c>
      <c r="H234" s="158">
        <v>55</v>
      </c>
      <c r="L234" s="155"/>
      <c r="M234" s="159"/>
      <c r="N234" s="160"/>
      <c r="O234" s="160"/>
      <c r="P234" s="160"/>
      <c r="Q234" s="160"/>
      <c r="R234" s="160"/>
      <c r="S234" s="160"/>
      <c r="T234" s="160"/>
      <c r="U234" s="161"/>
      <c r="AT234" s="156" t="s">
        <v>176</v>
      </c>
      <c r="AU234" s="156" t="s">
        <v>81</v>
      </c>
      <c r="AV234" s="13" t="s">
        <v>81</v>
      </c>
      <c r="AW234" s="13" t="s">
        <v>26</v>
      </c>
      <c r="AX234" s="13" t="s">
        <v>76</v>
      </c>
      <c r="AY234" s="156" t="s">
        <v>167</v>
      </c>
    </row>
    <row r="235" spans="2:65" s="13" customFormat="1">
      <c r="B235" s="155"/>
      <c r="D235" s="149" t="s">
        <v>176</v>
      </c>
      <c r="F235" s="157" t="s">
        <v>1056</v>
      </c>
      <c r="H235" s="158">
        <v>55.55</v>
      </c>
      <c r="L235" s="155"/>
      <c r="M235" s="159"/>
      <c r="N235" s="160"/>
      <c r="O235" s="160"/>
      <c r="P235" s="160"/>
      <c r="Q235" s="160"/>
      <c r="R235" s="160"/>
      <c r="S235" s="160"/>
      <c r="T235" s="160"/>
      <c r="U235" s="161"/>
      <c r="AT235" s="156" t="s">
        <v>176</v>
      </c>
      <c r="AU235" s="156" t="s">
        <v>81</v>
      </c>
      <c r="AV235" s="13" t="s">
        <v>81</v>
      </c>
      <c r="AW235" s="13" t="s">
        <v>3</v>
      </c>
      <c r="AX235" s="13" t="s">
        <v>76</v>
      </c>
      <c r="AY235" s="156" t="s">
        <v>167</v>
      </c>
    </row>
    <row r="236" spans="2:65" s="1" customFormat="1" ht="24" customHeight="1">
      <c r="B236" s="135"/>
      <c r="C236" s="136" t="s">
        <v>431</v>
      </c>
      <c r="D236" s="136" t="s">
        <v>170</v>
      </c>
      <c r="E236" s="137" t="s">
        <v>1057</v>
      </c>
      <c r="F236" s="138" t="s">
        <v>1058</v>
      </c>
      <c r="G236" s="139" t="s">
        <v>173</v>
      </c>
      <c r="H236" s="140">
        <v>61.5</v>
      </c>
      <c r="I236" s="141"/>
      <c r="J236" s="141"/>
      <c r="K236" s="138" t="s">
        <v>174</v>
      </c>
      <c r="L236" s="28"/>
      <c r="M236" s="142" t="s">
        <v>1</v>
      </c>
      <c r="N236" s="143" t="s">
        <v>35</v>
      </c>
      <c r="O236" s="144">
        <v>1.099</v>
      </c>
      <c r="P236" s="144">
        <f>O236*H236</f>
        <v>67.588499999999996</v>
      </c>
      <c r="Q236" s="144">
        <v>0.112</v>
      </c>
      <c r="R236" s="144">
        <f>Q236*H236</f>
        <v>6.8879999999999999</v>
      </c>
      <c r="S236" s="144">
        <v>0</v>
      </c>
      <c r="T236" s="144">
        <f>S236*H236</f>
        <v>0</v>
      </c>
      <c r="U236" s="145" t="s">
        <v>1</v>
      </c>
      <c r="AR236" s="146" t="s">
        <v>90</v>
      </c>
      <c r="AT236" s="146" t="s">
        <v>170</v>
      </c>
      <c r="AU236" s="146" t="s">
        <v>81</v>
      </c>
      <c r="AY236" s="16" t="s">
        <v>167</v>
      </c>
      <c r="BE236" s="147">
        <f>IF(N236="základná",J236,0)</f>
        <v>0</v>
      </c>
      <c r="BF236" s="147">
        <f>IF(N236="znížená",J236,0)</f>
        <v>0</v>
      </c>
      <c r="BG236" s="147">
        <f>IF(N236="zákl. prenesená",J236,0)</f>
        <v>0</v>
      </c>
      <c r="BH236" s="147">
        <f>IF(N236="zníž. prenesená",J236,0)</f>
        <v>0</v>
      </c>
      <c r="BI236" s="147">
        <f>IF(N236="nulová",J236,0)</f>
        <v>0</v>
      </c>
      <c r="BJ236" s="16" t="s">
        <v>81</v>
      </c>
      <c r="BK236" s="147">
        <f>ROUND(I236*H236,2)</f>
        <v>0</v>
      </c>
      <c r="BL236" s="16" t="s">
        <v>90</v>
      </c>
      <c r="BM236" s="146" t="s">
        <v>1059</v>
      </c>
    </row>
    <row r="237" spans="2:65" s="12" customFormat="1">
      <c r="B237" s="148"/>
      <c r="D237" s="149" t="s">
        <v>176</v>
      </c>
      <c r="E237" s="150" t="s">
        <v>1</v>
      </c>
      <c r="F237" s="151" t="s">
        <v>907</v>
      </c>
      <c r="H237" s="150" t="s">
        <v>1</v>
      </c>
      <c r="L237" s="148"/>
      <c r="M237" s="152"/>
      <c r="N237" s="153"/>
      <c r="O237" s="153"/>
      <c r="P237" s="153"/>
      <c r="Q237" s="153"/>
      <c r="R237" s="153"/>
      <c r="S237" s="153"/>
      <c r="T237" s="153"/>
      <c r="U237" s="154"/>
      <c r="AT237" s="150" t="s">
        <v>176</v>
      </c>
      <c r="AU237" s="150" t="s">
        <v>81</v>
      </c>
      <c r="AV237" s="12" t="s">
        <v>76</v>
      </c>
      <c r="AW237" s="12" t="s">
        <v>26</v>
      </c>
      <c r="AX237" s="12" t="s">
        <v>69</v>
      </c>
      <c r="AY237" s="150" t="s">
        <v>167</v>
      </c>
    </row>
    <row r="238" spans="2:65" s="13" customFormat="1">
      <c r="B238" s="155"/>
      <c r="D238" s="149" t="s">
        <v>176</v>
      </c>
      <c r="E238" s="156" t="s">
        <v>1</v>
      </c>
      <c r="F238" s="157" t="s">
        <v>1041</v>
      </c>
      <c r="H238" s="158">
        <v>54.3</v>
      </c>
      <c r="L238" s="155"/>
      <c r="M238" s="159"/>
      <c r="N238" s="160"/>
      <c r="O238" s="160"/>
      <c r="P238" s="160"/>
      <c r="Q238" s="160"/>
      <c r="R238" s="160"/>
      <c r="S238" s="160"/>
      <c r="T238" s="160"/>
      <c r="U238" s="161"/>
      <c r="AT238" s="156" t="s">
        <v>176</v>
      </c>
      <c r="AU238" s="156" t="s">
        <v>81</v>
      </c>
      <c r="AV238" s="13" t="s">
        <v>81</v>
      </c>
      <c r="AW238" s="13" t="s">
        <v>26</v>
      </c>
      <c r="AX238" s="13" t="s">
        <v>69</v>
      </c>
      <c r="AY238" s="156" t="s">
        <v>167</v>
      </c>
    </row>
    <row r="239" spans="2:65" s="12" customFormat="1">
      <c r="B239" s="148"/>
      <c r="D239" s="149" t="s">
        <v>176</v>
      </c>
      <c r="E239" s="150" t="s">
        <v>1</v>
      </c>
      <c r="F239" s="151" t="s">
        <v>1042</v>
      </c>
      <c r="H239" s="150" t="s">
        <v>1</v>
      </c>
      <c r="L239" s="148"/>
      <c r="M239" s="152"/>
      <c r="N239" s="153"/>
      <c r="O239" s="153"/>
      <c r="P239" s="153"/>
      <c r="Q239" s="153"/>
      <c r="R239" s="153"/>
      <c r="S239" s="153"/>
      <c r="T239" s="153"/>
      <c r="U239" s="154"/>
      <c r="AT239" s="150" t="s">
        <v>176</v>
      </c>
      <c r="AU239" s="150" t="s">
        <v>81</v>
      </c>
      <c r="AV239" s="12" t="s">
        <v>76</v>
      </c>
      <c r="AW239" s="12" t="s">
        <v>26</v>
      </c>
      <c r="AX239" s="12" t="s">
        <v>69</v>
      </c>
      <c r="AY239" s="150" t="s">
        <v>167</v>
      </c>
    </row>
    <row r="240" spans="2:65" s="13" customFormat="1">
      <c r="B240" s="155"/>
      <c r="D240" s="149" t="s">
        <v>176</v>
      </c>
      <c r="E240" s="156" t="s">
        <v>1</v>
      </c>
      <c r="F240" s="157" t="s">
        <v>1043</v>
      </c>
      <c r="H240" s="158">
        <v>7.2</v>
      </c>
      <c r="L240" s="155"/>
      <c r="M240" s="159"/>
      <c r="N240" s="160"/>
      <c r="O240" s="160"/>
      <c r="P240" s="160"/>
      <c r="Q240" s="160"/>
      <c r="R240" s="160"/>
      <c r="S240" s="160"/>
      <c r="T240" s="160"/>
      <c r="U240" s="161"/>
      <c r="AT240" s="156" t="s">
        <v>176</v>
      </c>
      <c r="AU240" s="156" t="s">
        <v>81</v>
      </c>
      <c r="AV240" s="13" t="s">
        <v>81</v>
      </c>
      <c r="AW240" s="13" t="s">
        <v>26</v>
      </c>
      <c r="AX240" s="13" t="s">
        <v>69</v>
      </c>
      <c r="AY240" s="156" t="s">
        <v>167</v>
      </c>
    </row>
    <row r="241" spans="2:65" s="14" customFormat="1">
      <c r="B241" s="162"/>
      <c r="D241" s="149" t="s">
        <v>176</v>
      </c>
      <c r="E241" s="163" t="s">
        <v>1</v>
      </c>
      <c r="F241" s="164" t="s">
        <v>182</v>
      </c>
      <c r="H241" s="165">
        <v>61.5</v>
      </c>
      <c r="L241" s="162"/>
      <c r="M241" s="166"/>
      <c r="N241" s="167"/>
      <c r="O241" s="167"/>
      <c r="P241" s="167"/>
      <c r="Q241" s="167"/>
      <c r="R241" s="167"/>
      <c r="S241" s="167"/>
      <c r="T241" s="167"/>
      <c r="U241" s="168"/>
      <c r="AT241" s="163" t="s">
        <v>176</v>
      </c>
      <c r="AU241" s="163" t="s">
        <v>81</v>
      </c>
      <c r="AV241" s="14" t="s">
        <v>90</v>
      </c>
      <c r="AW241" s="14" t="s">
        <v>26</v>
      </c>
      <c r="AX241" s="14" t="s">
        <v>76</v>
      </c>
      <c r="AY241" s="163" t="s">
        <v>167</v>
      </c>
    </row>
    <row r="242" spans="2:65" s="1" customFormat="1" ht="24" customHeight="1">
      <c r="B242" s="135"/>
      <c r="C242" s="169" t="s">
        <v>437</v>
      </c>
      <c r="D242" s="169" t="s">
        <v>381</v>
      </c>
      <c r="E242" s="170" t="s">
        <v>1060</v>
      </c>
      <c r="F242" s="171" t="s">
        <v>1061</v>
      </c>
      <c r="G242" s="172" t="s">
        <v>173</v>
      </c>
      <c r="H242" s="173">
        <v>62.115000000000002</v>
      </c>
      <c r="I242" s="174"/>
      <c r="J242" s="174"/>
      <c r="K242" s="171" t="s">
        <v>174</v>
      </c>
      <c r="L242" s="175"/>
      <c r="M242" s="176" t="s">
        <v>1</v>
      </c>
      <c r="N242" s="177" t="s">
        <v>35</v>
      </c>
      <c r="O242" s="144">
        <v>0</v>
      </c>
      <c r="P242" s="144">
        <f>O242*H242</f>
        <v>0</v>
      </c>
      <c r="Q242" s="144">
        <v>0.13</v>
      </c>
      <c r="R242" s="144">
        <f>Q242*H242</f>
        <v>8.0749500000000012</v>
      </c>
      <c r="S242" s="144">
        <v>0</v>
      </c>
      <c r="T242" s="144">
        <f>S242*H242</f>
        <v>0</v>
      </c>
      <c r="U242" s="145" t="s">
        <v>1</v>
      </c>
      <c r="AR242" s="146" t="s">
        <v>235</v>
      </c>
      <c r="AT242" s="146" t="s">
        <v>381</v>
      </c>
      <c r="AU242" s="146" t="s">
        <v>81</v>
      </c>
      <c r="AY242" s="16" t="s">
        <v>167</v>
      </c>
      <c r="BE242" s="147">
        <f>IF(N242="základná",J242,0)</f>
        <v>0</v>
      </c>
      <c r="BF242" s="147">
        <f>IF(N242="znížená",J242,0)</f>
        <v>0</v>
      </c>
      <c r="BG242" s="147">
        <f>IF(N242="zákl. prenesená",J242,0)</f>
        <v>0</v>
      </c>
      <c r="BH242" s="147">
        <f>IF(N242="zníž. prenesená",J242,0)</f>
        <v>0</v>
      </c>
      <c r="BI242" s="147">
        <f>IF(N242="nulová",J242,0)</f>
        <v>0</v>
      </c>
      <c r="BJ242" s="16" t="s">
        <v>81</v>
      </c>
      <c r="BK242" s="147">
        <f>ROUND(I242*H242,2)</f>
        <v>0</v>
      </c>
      <c r="BL242" s="16" t="s">
        <v>90</v>
      </c>
      <c r="BM242" s="146" t="s">
        <v>1062</v>
      </c>
    </row>
    <row r="243" spans="2:65" s="13" customFormat="1">
      <c r="B243" s="155"/>
      <c r="D243" s="149" t="s">
        <v>176</v>
      </c>
      <c r="F243" s="157" t="s">
        <v>1063</v>
      </c>
      <c r="H243" s="158">
        <v>62.115000000000002</v>
      </c>
      <c r="L243" s="155"/>
      <c r="M243" s="159"/>
      <c r="N243" s="160"/>
      <c r="O243" s="160"/>
      <c r="P243" s="160"/>
      <c r="Q243" s="160"/>
      <c r="R243" s="160"/>
      <c r="S243" s="160"/>
      <c r="T243" s="160"/>
      <c r="U243" s="161"/>
      <c r="AT243" s="156" t="s">
        <v>176</v>
      </c>
      <c r="AU243" s="156" t="s">
        <v>81</v>
      </c>
      <c r="AV243" s="13" t="s">
        <v>81</v>
      </c>
      <c r="AW243" s="13" t="s">
        <v>3</v>
      </c>
      <c r="AX243" s="13" t="s">
        <v>76</v>
      </c>
      <c r="AY243" s="156" t="s">
        <v>167</v>
      </c>
    </row>
    <row r="244" spans="2:65" s="11" customFormat="1" ht="22.9" customHeight="1">
      <c r="B244" s="123"/>
      <c r="D244" s="124" t="s">
        <v>68</v>
      </c>
      <c r="E244" s="133" t="s">
        <v>168</v>
      </c>
      <c r="F244" s="133" t="s">
        <v>169</v>
      </c>
      <c r="J244" s="134"/>
      <c r="L244" s="123"/>
      <c r="M244" s="127"/>
      <c r="N244" s="128"/>
      <c r="O244" s="128"/>
      <c r="P244" s="129">
        <f>SUM(P245:P270)</f>
        <v>480.63693763999999</v>
      </c>
      <c r="Q244" s="128"/>
      <c r="R244" s="129">
        <f>SUM(R245:R270)</f>
        <v>7.5949258999999998</v>
      </c>
      <c r="S244" s="128"/>
      <c r="T244" s="129">
        <f>SUM(T245:T270)</f>
        <v>0</v>
      </c>
      <c r="U244" s="130"/>
      <c r="AR244" s="124" t="s">
        <v>76</v>
      </c>
      <c r="AT244" s="131" t="s">
        <v>68</v>
      </c>
      <c r="AU244" s="131" t="s">
        <v>76</v>
      </c>
      <c r="AY244" s="124" t="s">
        <v>167</v>
      </c>
      <c r="BK244" s="132">
        <f>SUM(BK245:BK270)</f>
        <v>0</v>
      </c>
    </row>
    <row r="245" spans="2:65" s="1" customFormat="1" ht="24" customHeight="1">
      <c r="B245" s="135"/>
      <c r="C245" s="136" t="s">
        <v>441</v>
      </c>
      <c r="D245" s="136" t="s">
        <v>170</v>
      </c>
      <c r="E245" s="137" t="s">
        <v>1064</v>
      </c>
      <c r="F245" s="138" t="s">
        <v>1065</v>
      </c>
      <c r="G245" s="139" t="s">
        <v>173</v>
      </c>
      <c r="H245" s="140">
        <v>858.36</v>
      </c>
      <c r="I245" s="141"/>
      <c r="J245" s="141"/>
      <c r="K245" s="138" t="s">
        <v>174</v>
      </c>
      <c r="L245" s="28"/>
      <c r="M245" s="142" t="s">
        <v>1</v>
      </c>
      <c r="N245" s="143" t="s">
        <v>35</v>
      </c>
      <c r="O245" s="144">
        <v>0.40799999999999997</v>
      </c>
      <c r="P245" s="144">
        <f>O245*H245</f>
        <v>350.21087999999997</v>
      </c>
      <c r="Q245" s="144">
        <v>4.9500000000000004E-3</v>
      </c>
      <c r="R245" s="144">
        <f>Q245*H245</f>
        <v>4.248882</v>
      </c>
      <c r="S245" s="144">
        <v>0</v>
      </c>
      <c r="T245" s="144">
        <f>S245*H245</f>
        <v>0</v>
      </c>
      <c r="U245" s="145" t="s">
        <v>1</v>
      </c>
      <c r="AR245" s="146" t="s">
        <v>90</v>
      </c>
      <c r="AT245" s="146" t="s">
        <v>170</v>
      </c>
      <c r="AU245" s="146" t="s">
        <v>81</v>
      </c>
      <c r="AY245" s="16" t="s">
        <v>167</v>
      </c>
      <c r="BE245" s="147">
        <f>IF(N245="základná",J245,0)</f>
        <v>0</v>
      </c>
      <c r="BF245" s="147">
        <f>IF(N245="znížená",J245,0)</f>
        <v>0</v>
      </c>
      <c r="BG245" s="147">
        <f>IF(N245="zákl. prenesená",J245,0)</f>
        <v>0</v>
      </c>
      <c r="BH245" s="147">
        <f>IF(N245="zníž. prenesená",J245,0)</f>
        <v>0</v>
      </c>
      <c r="BI245" s="147">
        <f>IF(N245="nulová",J245,0)</f>
        <v>0</v>
      </c>
      <c r="BJ245" s="16" t="s">
        <v>81</v>
      </c>
      <c r="BK245" s="147">
        <f>ROUND(I245*H245,2)</f>
        <v>0</v>
      </c>
      <c r="BL245" s="16" t="s">
        <v>90</v>
      </c>
      <c r="BM245" s="146" t="s">
        <v>1066</v>
      </c>
    </row>
    <row r="246" spans="2:65" s="12" customFormat="1">
      <c r="B246" s="148"/>
      <c r="D246" s="149" t="s">
        <v>176</v>
      </c>
      <c r="E246" s="150" t="s">
        <v>1</v>
      </c>
      <c r="F246" s="151" t="s">
        <v>1067</v>
      </c>
      <c r="H246" s="150" t="s">
        <v>1</v>
      </c>
      <c r="L246" s="148"/>
      <c r="M246" s="152"/>
      <c r="N246" s="153"/>
      <c r="O246" s="153"/>
      <c r="P246" s="153"/>
      <c r="Q246" s="153"/>
      <c r="R246" s="153"/>
      <c r="S246" s="153"/>
      <c r="T246" s="153"/>
      <c r="U246" s="154"/>
      <c r="AT246" s="150" t="s">
        <v>176</v>
      </c>
      <c r="AU246" s="150" t="s">
        <v>81</v>
      </c>
      <c r="AV246" s="12" t="s">
        <v>76</v>
      </c>
      <c r="AW246" s="12" t="s">
        <v>26</v>
      </c>
      <c r="AX246" s="12" t="s">
        <v>69</v>
      </c>
      <c r="AY246" s="150" t="s">
        <v>167</v>
      </c>
    </row>
    <row r="247" spans="2:65" s="13" customFormat="1">
      <c r="B247" s="155"/>
      <c r="D247" s="149" t="s">
        <v>176</v>
      </c>
      <c r="E247" s="156" t="s">
        <v>1</v>
      </c>
      <c r="F247" s="157" t="s">
        <v>1068</v>
      </c>
      <c r="H247" s="158">
        <v>1430.6</v>
      </c>
      <c r="L247" s="155"/>
      <c r="M247" s="159"/>
      <c r="N247" s="160"/>
      <c r="O247" s="160"/>
      <c r="P247" s="160"/>
      <c r="Q247" s="160"/>
      <c r="R247" s="160"/>
      <c r="S247" s="160"/>
      <c r="T247" s="160"/>
      <c r="U247" s="161"/>
      <c r="AT247" s="156" t="s">
        <v>176</v>
      </c>
      <c r="AU247" s="156" t="s">
        <v>81</v>
      </c>
      <c r="AV247" s="13" t="s">
        <v>81</v>
      </c>
      <c r="AW247" s="13" t="s">
        <v>26</v>
      </c>
      <c r="AX247" s="13" t="s">
        <v>69</v>
      </c>
      <c r="AY247" s="156" t="s">
        <v>167</v>
      </c>
    </row>
    <row r="248" spans="2:65" s="13" customFormat="1">
      <c r="B248" s="155"/>
      <c r="D248" s="149" t="s">
        <v>176</v>
      </c>
      <c r="E248" s="156" t="s">
        <v>1</v>
      </c>
      <c r="F248" s="157" t="s">
        <v>1069</v>
      </c>
      <c r="H248" s="158">
        <v>858.36</v>
      </c>
      <c r="L248" s="155"/>
      <c r="M248" s="159"/>
      <c r="N248" s="160"/>
      <c r="O248" s="160"/>
      <c r="P248" s="160"/>
      <c r="Q248" s="160"/>
      <c r="R248" s="160"/>
      <c r="S248" s="160"/>
      <c r="T248" s="160"/>
      <c r="U248" s="161"/>
      <c r="AT248" s="156" t="s">
        <v>176</v>
      </c>
      <c r="AU248" s="156" t="s">
        <v>81</v>
      </c>
      <c r="AV248" s="13" t="s">
        <v>81</v>
      </c>
      <c r="AW248" s="13" t="s">
        <v>26</v>
      </c>
      <c r="AX248" s="13" t="s">
        <v>76</v>
      </c>
      <c r="AY248" s="156" t="s">
        <v>167</v>
      </c>
    </row>
    <row r="249" spans="2:65" s="1" customFormat="1" ht="24" customHeight="1">
      <c r="B249" s="135"/>
      <c r="C249" s="136" t="s">
        <v>446</v>
      </c>
      <c r="D249" s="136" t="s">
        <v>170</v>
      </c>
      <c r="E249" s="137" t="s">
        <v>1070</v>
      </c>
      <c r="F249" s="138" t="s">
        <v>1071</v>
      </c>
      <c r="G249" s="139" t="s">
        <v>384</v>
      </c>
      <c r="H249" s="140">
        <v>1</v>
      </c>
      <c r="I249" s="141"/>
      <c r="J249" s="141"/>
      <c r="K249" s="138" t="s">
        <v>174</v>
      </c>
      <c r="L249" s="28"/>
      <c r="M249" s="142" t="s">
        <v>1</v>
      </c>
      <c r="N249" s="143" t="s">
        <v>35</v>
      </c>
      <c r="O249" s="144">
        <v>0.59550000000000003</v>
      </c>
      <c r="P249" s="144">
        <f>O249*H249</f>
        <v>0.59550000000000003</v>
      </c>
      <c r="Q249" s="144">
        <v>3.031E-2</v>
      </c>
      <c r="R249" s="144">
        <f>Q249*H249</f>
        <v>3.031E-2</v>
      </c>
      <c r="S249" s="144">
        <v>0</v>
      </c>
      <c r="T249" s="144">
        <f>S249*H249</f>
        <v>0</v>
      </c>
      <c r="U249" s="145" t="s">
        <v>1</v>
      </c>
      <c r="AR249" s="146" t="s">
        <v>90</v>
      </c>
      <c r="AT249" s="146" t="s">
        <v>170</v>
      </c>
      <c r="AU249" s="146" t="s">
        <v>81</v>
      </c>
      <c r="AY249" s="16" t="s">
        <v>167</v>
      </c>
      <c r="BE249" s="147">
        <f>IF(N249="základná",J249,0)</f>
        <v>0</v>
      </c>
      <c r="BF249" s="147">
        <f>IF(N249="znížená",J249,0)</f>
        <v>0</v>
      </c>
      <c r="BG249" s="147">
        <f>IF(N249="zákl. prenesená",J249,0)</f>
        <v>0</v>
      </c>
      <c r="BH249" s="147">
        <f>IF(N249="zníž. prenesená",J249,0)</f>
        <v>0</v>
      </c>
      <c r="BI249" s="147">
        <f>IF(N249="nulová",J249,0)</f>
        <v>0</v>
      </c>
      <c r="BJ249" s="16" t="s">
        <v>81</v>
      </c>
      <c r="BK249" s="147">
        <f>ROUND(I249*H249,2)</f>
        <v>0</v>
      </c>
      <c r="BL249" s="16" t="s">
        <v>90</v>
      </c>
      <c r="BM249" s="146" t="s">
        <v>1072</v>
      </c>
    </row>
    <row r="250" spans="2:65" s="13" customFormat="1">
      <c r="B250" s="155"/>
      <c r="D250" s="149" t="s">
        <v>176</v>
      </c>
      <c r="E250" s="156" t="s">
        <v>1</v>
      </c>
      <c r="F250" s="157" t="s">
        <v>1073</v>
      </c>
      <c r="H250" s="158">
        <v>1</v>
      </c>
      <c r="L250" s="155"/>
      <c r="M250" s="159"/>
      <c r="N250" s="160"/>
      <c r="O250" s="160"/>
      <c r="P250" s="160"/>
      <c r="Q250" s="160"/>
      <c r="R250" s="160"/>
      <c r="S250" s="160"/>
      <c r="T250" s="160"/>
      <c r="U250" s="161"/>
      <c r="AT250" s="156" t="s">
        <v>176</v>
      </c>
      <c r="AU250" s="156" t="s">
        <v>81</v>
      </c>
      <c r="AV250" s="13" t="s">
        <v>81</v>
      </c>
      <c r="AW250" s="13" t="s">
        <v>26</v>
      </c>
      <c r="AX250" s="13" t="s">
        <v>76</v>
      </c>
      <c r="AY250" s="156" t="s">
        <v>167</v>
      </c>
    </row>
    <row r="251" spans="2:65" s="1" customFormat="1" ht="24" customHeight="1">
      <c r="B251" s="135"/>
      <c r="C251" s="136" t="s">
        <v>450</v>
      </c>
      <c r="D251" s="136" t="s">
        <v>170</v>
      </c>
      <c r="E251" s="137" t="s">
        <v>1074</v>
      </c>
      <c r="F251" s="138" t="s">
        <v>1075</v>
      </c>
      <c r="G251" s="139" t="s">
        <v>173</v>
      </c>
      <c r="H251" s="140">
        <v>54.484000000000002</v>
      </c>
      <c r="I251" s="141"/>
      <c r="J251" s="141"/>
      <c r="K251" s="138" t="s">
        <v>174</v>
      </c>
      <c r="L251" s="28"/>
      <c r="M251" s="142" t="s">
        <v>1</v>
      </c>
      <c r="N251" s="143" t="s">
        <v>35</v>
      </c>
      <c r="O251" s="144">
        <v>0.28867999999999999</v>
      </c>
      <c r="P251" s="144">
        <f>O251*H251</f>
        <v>15.728441119999999</v>
      </c>
      <c r="Q251" s="144">
        <v>3.3E-3</v>
      </c>
      <c r="R251" s="144">
        <f>Q251*H251</f>
        <v>0.17979720000000002</v>
      </c>
      <c r="S251" s="144">
        <v>0</v>
      </c>
      <c r="T251" s="144">
        <f>S251*H251</f>
        <v>0</v>
      </c>
      <c r="U251" s="145" t="s">
        <v>1</v>
      </c>
      <c r="AR251" s="146" t="s">
        <v>90</v>
      </c>
      <c r="AT251" s="146" t="s">
        <v>170</v>
      </c>
      <c r="AU251" s="146" t="s">
        <v>81</v>
      </c>
      <c r="AY251" s="16" t="s">
        <v>167</v>
      </c>
      <c r="BE251" s="147">
        <f>IF(N251="základná",J251,0)</f>
        <v>0</v>
      </c>
      <c r="BF251" s="147">
        <f>IF(N251="znížená",J251,0)</f>
        <v>0</v>
      </c>
      <c r="BG251" s="147">
        <f>IF(N251="zákl. prenesená",J251,0)</f>
        <v>0</v>
      </c>
      <c r="BH251" s="147">
        <f>IF(N251="zníž. prenesená",J251,0)</f>
        <v>0</v>
      </c>
      <c r="BI251" s="147">
        <f>IF(N251="nulová",J251,0)</f>
        <v>0</v>
      </c>
      <c r="BJ251" s="16" t="s">
        <v>81</v>
      </c>
      <c r="BK251" s="147">
        <f>ROUND(I251*H251,2)</f>
        <v>0</v>
      </c>
      <c r="BL251" s="16" t="s">
        <v>90</v>
      </c>
      <c r="BM251" s="146" t="s">
        <v>1076</v>
      </c>
    </row>
    <row r="252" spans="2:65" s="1" customFormat="1" ht="24" customHeight="1">
      <c r="B252" s="135"/>
      <c r="C252" s="136" t="s">
        <v>185</v>
      </c>
      <c r="D252" s="136" t="s">
        <v>170</v>
      </c>
      <c r="E252" s="137" t="s">
        <v>1077</v>
      </c>
      <c r="F252" s="138" t="s">
        <v>1078</v>
      </c>
      <c r="G252" s="139" t="s">
        <v>173</v>
      </c>
      <c r="H252" s="140">
        <v>54.484000000000002</v>
      </c>
      <c r="I252" s="141"/>
      <c r="J252" s="141"/>
      <c r="K252" s="138" t="s">
        <v>174</v>
      </c>
      <c r="L252" s="28"/>
      <c r="M252" s="142" t="s">
        <v>1</v>
      </c>
      <c r="N252" s="143" t="s">
        <v>35</v>
      </c>
      <c r="O252" s="144">
        <v>5.2080000000000001E-2</v>
      </c>
      <c r="P252" s="144">
        <f>O252*H252</f>
        <v>2.8375267200000001</v>
      </c>
      <c r="Q252" s="144">
        <v>4.0000000000000002E-4</v>
      </c>
      <c r="R252" s="144">
        <f>Q252*H252</f>
        <v>2.1793600000000003E-2</v>
      </c>
      <c r="S252" s="144">
        <v>0</v>
      </c>
      <c r="T252" s="144">
        <f>S252*H252</f>
        <v>0</v>
      </c>
      <c r="U252" s="145" t="s">
        <v>1</v>
      </c>
      <c r="AR252" s="146" t="s">
        <v>90</v>
      </c>
      <c r="AT252" s="146" t="s">
        <v>170</v>
      </c>
      <c r="AU252" s="146" t="s">
        <v>81</v>
      </c>
      <c r="AY252" s="16" t="s">
        <v>167</v>
      </c>
      <c r="BE252" s="147">
        <f>IF(N252="základná",J252,0)</f>
        <v>0</v>
      </c>
      <c r="BF252" s="147">
        <f>IF(N252="znížená",J252,0)</f>
        <v>0</v>
      </c>
      <c r="BG252" s="147">
        <f>IF(N252="zákl. prenesená",J252,0)</f>
        <v>0</v>
      </c>
      <c r="BH252" s="147">
        <f>IF(N252="zníž. prenesená",J252,0)</f>
        <v>0</v>
      </c>
      <c r="BI252" s="147">
        <f>IF(N252="nulová",J252,0)</f>
        <v>0</v>
      </c>
      <c r="BJ252" s="16" t="s">
        <v>81</v>
      </c>
      <c r="BK252" s="147">
        <f>ROUND(I252*H252,2)</f>
        <v>0</v>
      </c>
      <c r="BL252" s="16" t="s">
        <v>90</v>
      </c>
      <c r="BM252" s="146" t="s">
        <v>1079</v>
      </c>
    </row>
    <row r="253" spans="2:65" s="12" customFormat="1">
      <c r="B253" s="148"/>
      <c r="D253" s="149" t="s">
        <v>176</v>
      </c>
      <c r="E253" s="150" t="s">
        <v>1</v>
      </c>
      <c r="F253" s="151" t="s">
        <v>1080</v>
      </c>
      <c r="H253" s="150" t="s">
        <v>1</v>
      </c>
      <c r="L253" s="148"/>
      <c r="M253" s="152"/>
      <c r="N253" s="153"/>
      <c r="O253" s="153"/>
      <c r="P253" s="153"/>
      <c r="Q253" s="153"/>
      <c r="R253" s="153"/>
      <c r="S253" s="153"/>
      <c r="T253" s="153"/>
      <c r="U253" s="154"/>
      <c r="AT253" s="150" t="s">
        <v>176</v>
      </c>
      <c r="AU253" s="150" t="s">
        <v>81</v>
      </c>
      <c r="AV253" s="12" t="s">
        <v>76</v>
      </c>
      <c r="AW253" s="12" t="s">
        <v>26</v>
      </c>
      <c r="AX253" s="12" t="s">
        <v>69</v>
      </c>
      <c r="AY253" s="150" t="s">
        <v>167</v>
      </c>
    </row>
    <row r="254" spans="2:65" s="13" customFormat="1">
      <c r="B254" s="155"/>
      <c r="D254" s="149" t="s">
        <v>176</v>
      </c>
      <c r="E254" s="156" t="s">
        <v>1</v>
      </c>
      <c r="F254" s="157" t="s">
        <v>1081</v>
      </c>
      <c r="H254" s="158">
        <v>54.484000000000002</v>
      </c>
      <c r="L254" s="155"/>
      <c r="M254" s="159"/>
      <c r="N254" s="160"/>
      <c r="O254" s="160"/>
      <c r="P254" s="160"/>
      <c r="Q254" s="160"/>
      <c r="R254" s="160"/>
      <c r="S254" s="160"/>
      <c r="T254" s="160"/>
      <c r="U254" s="161"/>
      <c r="AT254" s="156" t="s">
        <v>176</v>
      </c>
      <c r="AU254" s="156" t="s">
        <v>81</v>
      </c>
      <c r="AV254" s="13" t="s">
        <v>81</v>
      </c>
      <c r="AW254" s="13" t="s">
        <v>26</v>
      </c>
      <c r="AX254" s="13" t="s">
        <v>76</v>
      </c>
      <c r="AY254" s="156" t="s">
        <v>167</v>
      </c>
    </row>
    <row r="255" spans="2:65" s="1" customFormat="1" ht="24" customHeight="1">
      <c r="B255" s="135"/>
      <c r="C255" s="136" t="s">
        <v>189</v>
      </c>
      <c r="D255" s="136" t="s">
        <v>170</v>
      </c>
      <c r="E255" s="137" t="s">
        <v>1082</v>
      </c>
      <c r="F255" s="138" t="s">
        <v>1083</v>
      </c>
      <c r="G255" s="139" t="s">
        <v>173</v>
      </c>
      <c r="H255" s="140">
        <v>10.8</v>
      </c>
      <c r="I255" s="141"/>
      <c r="J255" s="141"/>
      <c r="K255" s="138" t="s">
        <v>174</v>
      </c>
      <c r="L255" s="28"/>
      <c r="M255" s="142" t="s">
        <v>1</v>
      </c>
      <c r="N255" s="143" t="s">
        <v>35</v>
      </c>
      <c r="O255" s="144">
        <v>0.11118</v>
      </c>
      <c r="P255" s="144">
        <f>O255*H255</f>
        <v>1.200744</v>
      </c>
      <c r="Q255" s="144">
        <v>4.15E-3</v>
      </c>
      <c r="R255" s="144">
        <f>Q255*H255</f>
        <v>4.4820000000000006E-2</v>
      </c>
      <c r="S255" s="144">
        <v>0</v>
      </c>
      <c r="T255" s="144">
        <f>S255*H255</f>
        <v>0</v>
      </c>
      <c r="U255" s="145" t="s">
        <v>1</v>
      </c>
      <c r="AR255" s="146" t="s">
        <v>90</v>
      </c>
      <c r="AT255" s="146" t="s">
        <v>170</v>
      </c>
      <c r="AU255" s="146" t="s">
        <v>81</v>
      </c>
      <c r="AY255" s="16" t="s">
        <v>167</v>
      </c>
      <c r="BE255" s="147">
        <f>IF(N255="základná",J255,0)</f>
        <v>0</v>
      </c>
      <c r="BF255" s="147">
        <f>IF(N255="znížená",J255,0)</f>
        <v>0</v>
      </c>
      <c r="BG255" s="147">
        <f>IF(N255="zákl. prenesená",J255,0)</f>
        <v>0</v>
      </c>
      <c r="BH255" s="147">
        <f>IF(N255="zníž. prenesená",J255,0)</f>
        <v>0</v>
      </c>
      <c r="BI255" s="147">
        <f>IF(N255="nulová",J255,0)</f>
        <v>0</v>
      </c>
      <c r="BJ255" s="16" t="s">
        <v>81</v>
      </c>
      <c r="BK255" s="147">
        <f>ROUND(I255*H255,2)</f>
        <v>0</v>
      </c>
      <c r="BL255" s="16" t="s">
        <v>90</v>
      </c>
      <c r="BM255" s="146" t="s">
        <v>1084</v>
      </c>
    </row>
    <row r="256" spans="2:65" s="12" customFormat="1">
      <c r="B256" s="148"/>
      <c r="D256" s="149" t="s">
        <v>176</v>
      </c>
      <c r="E256" s="150" t="s">
        <v>1</v>
      </c>
      <c r="F256" s="151" t="s">
        <v>1085</v>
      </c>
      <c r="H256" s="150" t="s">
        <v>1</v>
      </c>
      <c r="L256" s="148"/>
      <c r="M256" s="152"/>
      <c r="N256" s="153"/>
      <c r="O256" s="153"/>
      <c r="P256" s="153"/>
      <c r="Q256" s="153"/>
      <c r="R256" s="153"/>
      <c r="S256" s="153"/>
      <c r="T256" s="153"/>
      <c r="U256" s="154"/>
      <c r="AT256" s="150" t="s">
        <v>176</v>
      </c>
      <c r="AU256" s="150" t="s">
        <v>81</v>
      </c>
      <c r="AV256" s="12" t="s">
        <v>76</v>
      </c>
      <c r="AW256" s="12" t="s">
        <v>26</v>
      </c>
      <c r="AX256" s="12" t="s">
        <v>69</v>
      </c>
      <c r="AY256" s="150" t="s">
        <v>167</v>
      </c>
    </row>
    <row r="257" spans="2:65" s="13" customFormat="1">
      <c r="B257" s="155"/>
      <c r="D257" s="149" t="s">
        <v>176</v>
      </c>
      <c r="E257" s="156" t="s">
        <v>1</v>
      </c>
      <c r="F257" s="157" t="s">
        <v>1086</v>
      </c>
      <c r="H257" s="158">
        <v>10.8</v>
      </c>
      <c r="L257" s="155"/>
      <c r="M257" s="159"/>
      <c r="N257" s="160"/>
      <c r="O257" s="160"/>
      <c r="P257" s="160"/>
      <c r="Q257" s="160"/>
      <c r="R257" s="160"/>
      <c r="S257" s="160"/>
      <c r="T257" s="160"/>
      <c r="U257" s="161"/>
      <c r="AT257" s="156" t="s">
        <v>176</v>
      </c>
      <c r="AU257" s="156" t="s">
        <v>81</v>
      </c>
      <c r="AV257" s="13" t="s">
        <v>81</v>
      </c>
      <c r="AW257" s="13" t="s">
        <v>26</v>
      </c>
      <c r="AX257" s="13" t="s">
        <v>76</v>
      </c>
      <c r="AY257" s="156" t="s">
        <v>167</v>
      </c>
    </row>
    <row r="258" spans="2:65" s="1" customFormat="1" ht="24" customHeight="1">
      <c r="B258" s="135"/>
      <c r="C258" s="136" t="s">
        <v>631</v>
      </c>
      <c r="D258" s="136" t="s">
        <v>170</v>
      </c>
      <c r="E258" s="137" t="s">
        <v>171</v>
      </c>
      <c r="F258" s="138" t="s">
        <v>172</v>
      </c>
      <c r="G258" s="139" t="s">
        <v>173</v>
      </c>
      <c r="H258" s="140">
        <v>22.86</v>
      </c>
      <c r="I258" s="141"/>
      <c r="J258" s="141"/>
      <c r="K258" s="138" t="s">
        <v>174</v>
      </c>
      <c r="L258" s="28"/>
      <c r="M258" s="142" t="s">
        <v>1</v>
      </c>
      <c r="N258" s="143" t="s">
        <v>35</v>
      </c>
      <c r="O258" s="144">
        <v>0.15207999999999999</v>
      </c>
      <c r="P258" s="144">
        <f>O258*H258</f>
        <v>3.4765487999999998</v>
      </c>
      <c r="Q258" s="144">
        <v>4.0000000000000002E-4</v>
      </c>
      <c r="R258" s="144">
        <f>Q258*H258</f>
        <v>9.1439999999999994E-3</v>
      </c>
      <c r="S258" s="144">
        <v>0</v>
      </c>
      <c r="T258" s="144">
        <f>S258*H258</f>
        <v>0</v>
      </c>
      <c r="U258" s="145" t="s">
        <v>1</v>
      </c>
      <c r="AR258" s="146" t="s">
        <v>90</v>
      </c>
      <c r="AT258" s="146" t="s">
        <v>170</v>
      </c>
      <c r="AU258" s="146" t="s">
        <v>81</v>
      </c>
      <c r="AY258" s="16" t="s">
        <v>167</v>
      </c>
      <c r="BE258" s="147">
        <f>IF(N258="základná",J258,0)</f>
        <v>0</v>
      </c>
      <c r="BF258" s="147">
        <f>IF(N258="znížená",J258,0)</f>
        <v>0</v>
      </c>
      <c r="BG258" s="147">
        <f>IF(N258="zákl. prenesená",J258,0)</f>
        <v>0</v>
      </c>
      <c r="BH258" s="147">
        <f>IF(N258="zníž. prenesená",J258,0)</f>
        <v>0</v>
      </c>
      <c r="BI258" s="147">
        <f>IF(N258="nulová",J258,0)</f>
        <v>0</v>
      </c>
      <c r="BJ258" s="16" t="s">
        <v>81</v>
      </c>
      <c r="BK258" s="147">
        <f>ROUND(I258*H258,2)</f>
        <v>0</v>
      </c>
      <c r="BL258" s="16" t="s">
        <v>90</v>
      </c>
      <c r="BM258" s="146" t="s">
        <v>1087</v>
      </c>
    </row>
    <row r="259" spans="2:65" s="13" customFormat="1">
      <c r="B259" s="155"/>
      <c r="D259" s="149" t="s">
        <v>176</v>
      </c>
      <c r="E259" s="156" t="s">
        <v>1</v>
      </c>
      <c r="F259" s="157" t="s">
        <v>1088</v>
      </c>
      <c r="H259" s="158">
        <v>22.86</v>
      </c>
      <c r="L259" s="155"/>
      <c r="M259" s="159"/>
      <c r="N259" s="160"/>
      <c r="O259" s="160"/>
      <c r="P259" s="160"/>
      <c r="Q259" s="160"/>
      <c r="R259" s="160"/>
      <c r="S259" s="160"/>
      <c r="T259" s="160"/>
      <c r="U259" s="161"/>
      <c r="AT259" s="156" t="s">
        <v>176</v>
      </c>
      <c r="AU259" s="156" t="s">
        <v>81</v>
      </c>
      <c r="AV259" s="13" t="s">
        <v>81</v>
      </c>
      <c r="AW259" s="13" t="s">
        <v>26</v>
      </c>
      <c r="AX259" s="13" t="s">
        <v>76</v>
      </c>
      <c r="AY259" s="156" t="s">
        <v>167</v>
      </c>
    </row>
    <row r="260" spans="2:65" s="1" customFormat="1" ht="24" customHeight="1">
      <c r="B260" s="135"/>
      <c r="C260" s="136" t="s">
        <v>838</v>
      </c>
      <c r="D260" s="136" t="s">
        <v>170</v>
      </c>
      <c r="E260" s="137" t="s">
        <v>1089</v>
      </c>
      <c r="F260" s="138" t="s">
        <v>1090</v>
      </c>
      <c r="G260" s="139" t="s">
        <v>173</v>
      </c>
      <c r="H260" s="140">
        <v>22.86</v>
      </c>
      <c r="I260" s="141"/>
      <c r="J260" s="141"/>
      <c r="K260" s="138" t="s">
        <v>174</v>
      </c>
      <c r="L260" s="28"/>
      <c r="M260" s="142" t="s">
        <v>1</v>
      </c>
      <c r="N260" s="143" t="s">
        <v>35</v>
      </c>
      <c r="O260" s="144">
        <v>0.4486</v>
      </c>
      <c r="P260" s="144">
        <f>O260*H260</f>
        <v>10.254996</v>
      </c>
      <c r="Q260" s="144">
        <v>2.8999999999999998E-3</v>
      </c>
      <c r="R260" s="144">
        <f>Q260*H260</f>
        <v>6.6293999999999992E-2</v>
      </c>
      <c r="S260" s="144">
        <v>0</v>
      </c>
      <c r="T260" s="144">
        <f>S260*H260</f>
        <v>0</v>
      </c>
      <c r="U260" s="145" t="s">
        <v>1</v>
      </c>
      <c r="AR260" s="146" t="s">
        <v>90</v>
      </c>
      <c r="AT260" s="146" t="s">
        <v>170</v>
      </c>
      <c r="AU260" s="146" t="s">
        <v>81</v>
      </c>
      <c r="AY260" s="16" t="s">
        <v>167</v>
      </c>
      <c r="BE260" s="147">
        <f>IF(N260="základná",J260,0)</f>
        <v>0</v>
      </c>
      <c r="BF260" s="147">
        <f>IF(N260="znížená",J260,0)</f>
        <v>0</v>
      </c>
      <c r="BG260" s="147">
        <f>IF(N260="zákl. prenesená",J260,0)</f>
        <v>0</v>
      </c>
      <c r="BH260" s="147">
        <f>IF(N260="zníž. prenesená",J260,0)</f>
        <v>0</v>
      </c>
      <c r="BI260" s="147">
        <f>IF(N260="nulová",J260,0)</f>
        <v>0</v>
      </c>
      <c r="BJ260" s="16" t="s">
        <v>81</v>
      </c>
      <c r="BK260" s="147">
        <f>ROUND(I260*H260,2)</f>
        <v>0</v>
      </c>
      <c r="BL260" s="16" t="s">
        <v>90</v>
      </c>
      <c r="BM260" s="146" t="s">
        <v>1091</v>
      </c>
    </row>
    <row r="261" spans="2:65" s="1" customFormat="1" ht="24" customHeight="1">
      <c r="B261" s="135"/>
      <c r="C261" s="136" t="s">
        <v>843</v>
      </c>
      <c r="D261" s="136" t="s">
        <v>170</v>
      </c>
      <c r="E261" s="137" t="s">
        <v>228</v>
      </c>
      <c r="F261" s="138" t="s">
        <v>1092</v>
      </c>
      <c r="G261" s="139" t="s">
        <v>173</v>
      </c>
      <c r="H261" s="140">
        <v>2.4569999999999999</v>
      </c>
      <c r="I261" s="141"/>
      <c r="J261" s="141"/>
      <c r="K261" s="138" t="s">
        <v>174</v>
      </c>
      <c r="L261" s="28"/>
      <c r="M261" s="142" t="s">
        <v>1</v>
      </c>
      <c r="N261" s="143" t="s">
        <v>35</v>
      </c>
      <c r="O261" s="144">
        <v>0.41699999999999998</v>
      </c>
      <c r="P261" s="144">
        <f>O261*H261</f>
        <v>1.0245689999999998</v>
      </c>
      <c r="Q261" s="144">
        <v>5.8999999999999999E-3</v>
      </c>
      <c r="R261" s="144">
        <f>Q261*H261</f>
        <v>1.4496299999999998E-2</v>
      </c>
      <c r="S261" s="144">
        <v>0</v>
      </c>
      <c r="T261" s="144">
        <f>S261*H261</f>
        <v>0</v>
      </c>
      <c r="U261" s="145" t="s">
        <v>1</v>
      </c>
      <c r="AR261" s="146" t="s">
        <v>90</v>
      </c>
      <c r="AT261" s="146" t="s">
        <v>170</v>
      </c>
      <c r="AU261" s="146" t="s">
        <v>81</v>
      </c>
      <c r="AY261" s="16" t="s">
        <v>167</v>
      </c>
      <c r="BE261" s="147">
        <f>IF(N261="základná",J261,0)</f>
        <v>0</v>
      </c>
      <c r="BF261" s="147">
        <f>IF(N261="znížená",J261,0)</f>
        <v>0</v>
      </c>
      <c r="BG261" s="147">
        <f>IF(N261="zákl. prenesená",J261,0)</f>
        <v>0</v>
      </c>
      <c r="BH261" s="147">
        <f>IF(N261="zníž. prenesená",J261,0)</f>
        <v>0</v>
      </c>
      <c r="BI261" s="147">
        <f>IF(N261="nulová",J261,0)</f>
        <v>0</v>
      </c>
      <c r="BJ261" s="16" t="s">
        <v>81</v>
      </c>
      <c r="BK261" s="147">
        <f>ROUND(I261*H261,2)</f>
        <v>0</v>
      </c>
      <c r="BL261" s="16" t="s">
        <v>90</v>
      </c>
      <c r="BM261" s="146" t="s">
        <v>1093</v>
      </c>
    </row>
    <row r="262" spans="2:65" s="13" customFormat="1">
      <c r="B262" s="155"/>
      <c r="D262" s="149" t="s">
        <v>176</v>
      </c>
      <c r="E262" s="156" t="s">
        <v>1</v>
      </c>
      <c r="F262" s="157" t="s">
        <v>1094</v>
      </c>
      <c r="H262" s="158">
        <v>2.4569999999999999</v>
      </c>
      <c r="L262" s="155"/>
      <c r="M262" s="159"/>
      <c r="N262" s="160"/>
      <c r="O262" s="160"/>
      <c r="P262" s="160"/>
      <c r="Q262" s="160"/>
      <c r="R262" s="160"/>
      <c r="S262" s="160"/>
      <c r="T262" s="160"/>
      <c r="U262" s="161"/>
      <c r="AT262" s="156" t="s">
        <v>176</v>
      </c>
      <c r="AU262" s="156" t="s">
        <v>81</v>
      </c>
      <c r="AV262" s="13" t="s">
        <v>81</v>
      </c>
      <c r="AW262" s="13" t="s">
        <v>26</v>
      </c>
      <c r="AX262" s="13" t="s">
        <v>76</v>
      </c>
      <c r="AY262" s="156" t="s">
        <v>167</v>
      </c>
    </row>
    <row r="263" spans="2:65" s="1" customFormat="1" ht="24" customHeight="1">
      <c r="B263" s="135"/>
      <c r="C263" s="136" t="s">
        <v>847</v>
      </c>
      <c r="D263" s="136" t="s">
        <v>170</v>
      </c>
      <c r="E263" s="137" t="s">
        <v>236</v>
      </c>
      <c r="F263" s="138" t="s">
        <v>237</v>
      </c>
      <c r="G263" s="139" t="s">
        <v>173</v>
      </c>
      <c r="H263" s="140">
        <v>2.4569999999999999</v>
      </c>
      <c r="I263" s="141"/>
      <c r="J263" s="141"/>
      <c r="K263" s="138" t="s">
        <v>174</v>
      </c>
      <c r="L263" s="28"/>
      <c r="M263" s="142" t="s">
        <v>1</v>
      </c>
      <c r="N263" s="143" t="s">
        <v>35</v>
      </c>
      <c r="O263" s="144">
        <v>9.1999999999999998E-2</v>
      </c>
      <c r="P263" s="144">
        <f>O263*H263</f>
        <v>0.22604399999999999</v>
      </c>
      <c r="Q263" s="144">
        <v>4.0000000000000002E-4</v>
      </c>
      <c r="R263" s="144">
        <f>Q263*H263</f>
        <v>9.8280000000000004E-4</v>
      </c>
      <c r="S263" s="144">
        <v>0</v>
      </c>
      <c r="T263" s="144">
        <f>S263*H263</f>
        <v>0</v>
      </c>
      <c r="U263" s="145" t="s">
        <v>1</v>
      </c>
      <c r="AR263" s="146" t="s">
        <v>90</v>
      </c>
      <c r="AT263" s="146" t="s">
        <v>170</v>
      </c>
      <c r="AU263" s="146" t="s">
        <v>81</v>
      </c>
      <c r="AY263" s="16" t="s">
        <v>167</v>
      </c>
      <c r="BE263" s="147">
        <f>IF(N263="základná",J263,0)</f>
        <v>0</v>
      </c>
      <c r="BF263" s="147">
        <f>IF(N263="znížená",J263,0)</f>
        <v>0</v>
      </c>
      <c r="BG263" s="147">
        <f>IF(N263="zákl. prenesená",J263,0)</f>
        <v>0</v>
      </c>
      <c r="BH263" s="147">
        <f>IF(N263="zníž. prenesená",J263,0)</f>
        <v>0</v>
      </c>
      <c r="BI263" s="147">
        <f>IF(N263="nulová",J263,0)</f>
        <v>0</v>
      </c>
      <c r="BJ263" s="16" t="s">
        <v>81</v>
      </c>
      <c r="BK263" s="147">
        <f>ROUND(I263*H263,2)</f>
        <v>0</v>
      </c>
      <c r="BL263" s="16" t="s">
        <v>90</v>
      </c>
      <c r="BM263" s="146" t="s">
        <v>1095</v>
      </c>
    </row>
    <row r="264" spans="2:65" s="13" customFormat="1">
      <c r="B264" s="155"/>
      <c r="D264" s="149" t="s">
        <v>176</v>
      </c>
      <c r="E264" s="156" t="s">
        <v>1</v>
      </c>
      <c r="F264" s="157" t="s">
        <v>1094</v>
      </c>
      <c r="H264" s="158">
        <v>2.4569999999999999</v>
      </c>
      <c r="L264" s="155"/>
      <c r="M264" s="159"/>
      <c r="N264" s="160"/>
      <c r="O264" s="160"/>
      <c r="P264" s="160"/>
      <c r="Q264" s="160"/>
      <c r="R264" s="160"/>
      <c r="S264" s="160"/>
      <c r="T264" s="160"/>
      <c r="U264" s="161"/>
      <c r="AT264" s="156" t="s">
        <v>176</v>
      </c>
      <c r="AU264" s="156" t="s">
        <v>81</v>
      </c>
      <c r="AV264" s="13" t="s">
        <v>81</v>
      </c>
      <c r="AW264" s="13" t="s">
        <v>26</v>
      </c>
      <c r="AX264" s="13" t="s">
        <v>76</v>
      </c>
      <c r="AY264" s="156" t="s">
        <v>167</v>
      </c>
    </row>
    <row r="265" spans="2:65" s="1" customFormat="1" ht="24" customHeight="1">
      <c r="B265" s="135"/>
      <c r="C265" s="136" t="s">
        <v>853</v>
      </c>
      <c r="D265" s="136" t="s">
        <v>170</v>
      </c>
      <c r="E265" s="137" t="s">
        <v>259</v>
      </c>
      <c r="F265" s="138" t="s">
        <v>1096</v>
      </c>
      <c r="G265" s="139" t="s">
        <v>173</v>
      </c>
      <c r="H265" s="140">
        <v>45</v>
      </c>
      <c r="I265" s="141"/>
      <c r="J265" s="141"/>
      <c r="K265" s="138" t="s">
        <v>174</v>
      </c>
      <c r="L265" s="28"/>
      <c r="M265" s="142" t="s">
        <v>1</v>
      </c>
      <c r="N265" s="143" t="s">
        <v>35</v>
      </c>
      <c r="O265" s="144">
        <v>1.0591999999999999</v>
      </c>
      <c r="P265" s="144">
        <f>O265*H265</f>
        <v>47.663999999999994</v>
      </c>
      <c r="Q265" s="144">
        <v>3.9780000000000003E-2</v>
      </c>
      <c r="R265" s="144">
        <f>Q265*H265</f>
        <v>1.7901</v>
      </c>
      <c r="S265" s="144">
        <v>0</v>
      </c>
      <c r="T265" s="144">
        <f>S265*H265</f>
        <v>0</v>
      </c>
      <c r="U265" s="145" t="s">
        <v>1</v>
      </c>
      <c r="AR265" s="146" t="s">
        <v>90</v>
      </c>
      <c r="AT265" s="146" t="s">
        <v>170</v>
      </c>
      <c r="AU265" s="146" t="s">
        <v>81</v>
      </c>
      <c r="AY265" s="16" t="s">
        <v>167</v>
      </c>
      <c r="BE265" s="147">
        <f>IF(N265="základná",J265,0)</f>
        <v>0</v>
      </c>
      <c r="BF265" s="147">
        <f>IF(N265="znížená",J265,0)</f>
        <v>0</v>
      </c>
      <c r="BG265" s="147">
        <f>IF(N265="zákl. prenesená",J265,0)</f>
        <v>0</v>
      </c>
      <c r="BH265" s="147">
        <f>IF(N265="zníž. prenesená",J265,0)</f>
        <v>0</v>
      </c>
      <c r="BI265" s="147">
        <f>IF(N265="nulová",J265,0)</f>
        <v>0</v>
      </c>
      <c r="BJ265" s="16" t="s">
        <v>81</v>
      </c>
      <c r="BK265" s="147">
        <f>ROUND(I265*H265,2)</f>
        <v>0</v>
      </c>
      <c r="BL265" s="16" t="s">
        <v>90</v>
      </c>
      <c r="BM265" s="146" t="s">
        <v>1097</v>
      </c>
    </row>
    <row r="266" spans="2:65" s="13" customFormat="1">
      <c r="B266" s="155"/>
      <c r="D266" s="149" t="s">
        <v>176</v>
      </c>
      <c r="E266" s="156" t="s">
        <v>1</v>
      </c>
      <c r="F266" s="157" t="s">
        <v>1098</v>
      </c>
      <c r="H266" s="158">
        <v>45</v>
      </c>
      <c r="L266" s="155"/>
      <c r="M266" s="159"/>
      <c r="N266" s="160"/>
      <c r="O266" s="160"/>
      <c r="P266" s="160"/>
      <c r="Q266" s="160"/>
      <c r="R266" s="160"/>
      <c r="S266" s="160"/>
      <c r="T266" s="160"/>
      <c r="U266" s="161"/>
      <c r="AT266" s="156" t="s">
        <v>176</v>
      </c>
      <c r="AU266" s="156" t="s">
        <v>81</v>
      </c>
      <c r="AV266" s="13" t="s">
        <v>81</v>
      </c>
      <c r="AW266" s="13" t="s">
        <v>26</v>
      </c>
      <c r="AX266" s="13" t="s">
        <v>76</v>
      </c>
      <c r="AY266" s="156" t="s">
        <v>167</v>
      </c>
    </row>
    <row r="267" spans="2:65" s="1" customFormat="1" ht="24" customHeight="1">
      <c r="B267" s="135"/>
      <c r="C267" s="136" t="s">
        <v>857</v>
      </c>
      <c r="D267" s="136" t="s">
        <v>170</v>
      </c>
      <c r="E267" s="137" t="s">
        <v>276</v>
      </c>
      <c r="F267" s="138" t="s">
        <v>1099</v>
      </c>
      <c r="G267" s="139" t="s">
        <v>173</v>
      </c>
      <c r="H267" s="140">
        <v>23.4</v>
      </c>
      <c r="I267" s="141"/>
      <c r="J267" s="141"/>
      <c r="K267" s="138" t="s">
        <v>174</v>
      </c>
      <c r="L267" s="28"/>
      <c r="M267" s="142" t="s">
        <v>1</v>
      </c>
      <c r="N267" s="143" t="s">
        <v>35</v>
      </c>
      <c r="O267" s="144">
        <v>1.0509999999999999</v>
      </c>
      <c r="P267" s="144">
        <f>O267*H267</f>
        <v>24.593399999999995</v>
      </c>
      <c r="Q267" s="144">
        <v>2.0809999999999999E-2</v>
      </c>
      <c r="R267" s="144">
        <f>Q267*H267</f>
        <v>0.48695399999999994</v>
      </c>
      <c r="S267" s="144">
        <v>0</v>
      </c>
      <c r="T267" s="144">
        <f>S267*H267</f>
        <v>0</v>
      </c>
      <c r="U267" s="145" t="s">
        <v>1</v>
      </c>
      <c r="AR267" s="146" t="s">
        <v>90</v>
      </c>
      <c r="AT267" s="146" t="s">
        <v>170</v>
      </c>
      <c r="AU267" s="146" t="s">
        <v>81</v>
      </c>
      <c r="AY267" s="16" t="s">
        <v>167</v>
      </c>
      <c r="BE267" s="147">
        <f>IF(N267="základná",J267,0)</f>
        <v>0</v>
      </c>
      <c r="BF267" s="147">
        <f>IF(N267="znížená",J267,0)</f>
        <v>0</v>
      </c>
      <c r="BG267" s="147">
        <f>IF(N267="zákl. prenesená",J267,0)</f>
        <v>0</v>
      </c>
      <c r="BH267" s="147">
        <f>IF(N267="zníž. prenesená",J267,0)</f>
        <v>0</v>
      </c>
      <c r="BI267" s="147">
        <f>IF(N267="nulová",J267,0)</f>
        <v>0</v>
      </c>
      <c r="BJ267" s="16" t="s">
        <v>81</v>
      </c>
      <c r="BK267" s="147">
        <f>ROUND(I267*H267,2)</f>
        <v>0</v>
      </c>
      <c r="BL267" s="16" t="s">
        <v>90</v>
      </c>
      <c r="BM267" s="146" t="s">
        <v>1100</v>
      </c>
    </row>
    <row r="268" spans="2:65" s="13" customFormat="1">
      <c r="B268" s="155"/>
      <c r="D268" s="149" t="s">
        <v>176</v>
      </c>
      <c r="E268" s="156" t="s">
        <v>1</v>
      </c>
      <c r="F268" s="157" t="s">
        <v>1101</v>
      </c>
      <c r="H268" s="158">
        <v>23.4</v>
      </c>
      <c r="L268" s="155"/>
      <c r="M268" s="159"/>
      <c r="N268" s="160"/>
      <c r="O268" s="160"/>
      <c r="P268" s="160"/>
      <c r="Q268" s="160"/>
      <c r="R268" s="160"/>
      <c r="S268" s="160"/>
      <c r="T268" s="160"/>
      <c r="U268" s="161"/>
      <c r="AT268" s="156" t="s">
        <v>176</v>
      </c>
      <c r="AU268" s="156" t="s">
        <v>81</v>
      </c>
      <c r="AV268" s="13" t="s">
        <v>81</v>
      </c>
      <c r="AW268" s="13" t="s">
        <v>26</v>
      </c>
      <c r="AX268" s="13" t="s">
        <v>76</v>
      </c>
      <c r="AY268" s="156" t="s">
        <v>167</v>
      </c>
    </row>
    <row r="269" spans="2:65" s="1" customFormat="1" ht="24" customHeight="1">
      <c r="B269" s="135"/>
      <c r="C269" s="136" t="s">
        <v>863</v>
      </c>
      <c r="D269" s="136" t="s">
        <v>170</v>
      </c>
      <c r="E269" s="137" t="s">
        <v>1102</v>
      </c>
      <c r="F269" s="138" t="s">
        <v>1103</v>
      </c>
      <c r="G269" s="139" t="s">
        <v>173</v>
      </c>
      <c r="H269" s="140">
        <v>21.6</v>
      </c>
      <c r="I269" s="141"/>
      <c r="J269" s="141"/>
      <c r="K269" s="138" t="s">
        <v>1</v>
      </c>
      <c r="L269" s="28"/>
      <c r="M269" s="142" t="s">
        <v>1</v>
      </c>
      <c r="N269" s="143" t="s">
        <v>35</v>
      </c>
      <c r="O269" s="144">
        <v>1.0566800000000001</v>
      </c>
      <c r="P269" s="144">
        <f>O269*H269</f>
        <v>22.824288000000003</v>
      </c>
      <c r="Q269" s="144">
        <v>3.2469999999999999E-2</v>
      </c>
      <c r="R269" s="144">
        <f>Q269*H269</f>
        <v>0.70135199999999998</v>
      </c>
      <c r="S269" s="144">
        <v>0</v>
      </c>
      <c r="T269" s="144">
        <f>S269*H269</f>
        <v>0</v>
      </c>
      <c r="U269" s="145" t="s">
        <v>1</v>
      </c>
      <c r="AR269" s="146" t="s">
        <v>90</v>
      </c>
      <c r="AT269" s="146" t="s">
        <v>170</v>
      </c>
      <c r="AU269" s="146" t="s">
        <v>81</v>
      </c>
      <c r="AY269" s="16" t="s">
        <v>167</v>
      </c>
      <c r="BE269" s="147">
        <f>IF(N269="základná",J269,0)</f>
        <v>0</v>
      </c>
      <c r="BF269" s="147">
        <f>IF(N269="znížená",J269,0)</f>
        <v>0</v>
      </c>
      <c r="BG269" s="147">
        <f>IF(N269="zákl. prenesená",J269,0)</f>
        <v>0</v>
      </c>
      <c r="BH269" s="147">
        <f>IF(N269="zníž. prenesená",J269,0)</f>
        <v>0</v>
      </c>
      <c r="BI269" s="147">
        <f>IF(N269="nulová",J269,0)</f>
        <v>0</v>
      </c>
      <c r="BJ269" s="16" t="s">
        <v>81</v>
      </c>
      <c r="BK269" s="147">
        <f>ROUND(I269*H269,2)</f>
        <v>0</v>
      </c>
      <c r="BL269" s="16" t="s">
        <v>90</v>
      </c>
      <c r="BM269" s="146" t="s">
        <v>1104</v>
      </c>
    </row>
    <row r="270" spans="2:65" s="13" customFormat="1">
      <c r="B270" s="155"/>
      <c r="D270" s="149" t="s">
        <v>176</v>
      </c>
      <c r="E270" s="156" t="s">
        <v>1</v>
      </c>
      <c r="F270" s="157" t="s">
        <v>1105</v>
      </c>
      <c r="H270" s="158">
        <v>21.6</v>
      </c>
      <c r="L270" s="155"/>
      <c r="M270" s="159"/>
      <c r="N270" s="160"/>
      <c r="O270" s="160"/>
      <c r="P270" s="160"/>
      <c r="Q270" s="160"/>
      <c r="R270" s="160"/>
      <c r="S270" s="160"/>
      <c r="T270" s="160"/>
      <c r="U270" s="161"/>
      <c r="AT270" s="156" t="s">
        <v>176</v>
      </c>
      <c r="AU270" s="156" t="s">
        <v>81</v>
      </c>
      <c r="AV270" s="13" t="s">
        <v>81</v>
      </c>
      <c r="AW270" s="13" t="s">
        <v>26</v>
      </c>
      <c r="AX270" s="13" t="s">
        <v>76</v>
      </c>
      <c r="AY270" s="156" t="s">
        <v>167</v>
      </c>
    </row>
    <row r="271" spans="2:65" s="11" customFormat="1" ht="22.9" customHeight="1">
      <c r="B271" s="123"/>
      <c r="D271" s="124" t="s">
        <v>68</v>
      </c>
      <c r="E271" s="133" t="s">
        <v>235</v>
      </c>
      <c r="F271" s="133" t="s">
        <v>1106</v>
      </c>
      <c r="J271" s="134"/>
      <c r="L271" s="123"/>
      <c r="M271" s="127"/>
      <c r="N271" s="128"/>
      <c r="O271" s="128"/>
      <c r="P271" s="129">
        <f>P272</f>
        <v>3.7080000000000002</v>
      </c>
      <c r="Q271" s="128"/>
      <c r="R271" s="129">
        <f>R272</f>
        <v>6.4799999999999996E-3</v>
      </c>
      <c r="S271" s="128"/>
      <c r="T271" s="129">
        <f>T272</f>
        <v>0</v>
      </c>
      <c r="U271" s="130"/>
      <c r="AR271" s="124" t="s">
        <v>76</v>
      </c>
      <c r="AT271" s="131" t="s">
        <v>68</v>
      </c>
      <c r="AU271" s="131" t="s">
        <v>76</v>
      </c>
      <c r="AY271" s="124" t="s">
        <v>167</v>
      </c>
      <c r="BK271" s="132">
        <f>BK272</f>
        <v>0</v>
      </c>
    </row>
    <row r="272" spans="2:65" s="1" customFormat="1" ht="16.5" customHeight="1">
      <c r="B272" s="135"/>
      <c r="C272" s="136" t="s">
        <v>868</v>
      </c>
      <c r="D272" s="136" t="s">
        <v>170</v>
      </c>
      <c r="E272" s="137" t="s">
        <v>1107</v>
      </c>
      <c r="F272" s="138" t="s">
        <v>1108</v>
      </c>
      <c r="G272" s="139" t="s">
        <v>384</v>
      </c>
      <c r="H272" s="140">
        <v>3</v>
      </c>
      <c r="I272" s="141"/>
      <c r="J272" s="141"/>
      <c r="K272" s="138" t="s">
        <v>1</v>
      </c>
      <c r="L272" s="28"/>
      <c r="M272" s="142" t="s">
        <v>1</v>
      </c>
      <c r="N272" s="143" t="s">
        <v>35</v>
      </c>
      <c r="O272" s="144">
        <v>1.236</v>
      </c>
      <c r="P272" s="144">
        <f>O272*H272</f>
        <v>3.7080000000000002</v>
      </c>
      <c r="Q272" s="144">
        <v>2.16E-3</v>
      </c>
      <c r="R272" s="144">
        <f>Q272*H272</f>
        <v>6.4799999999999996E-3</v>
      </c>
      <c r="S272" s="144">
        <v>0</v>
      </c>
      <c r="T272" s="144">
        <f>S272*H272</f>
        <v>0</v>
      </c>
      <c r="U272" s="145" t="s">
        <v>1</v>
      </c>
      <c r="AR272" s="146" t="s">
        <v>90</v>
      </c>
      <c r="AT272" s="146" t="s">
        <v>170</v>
      </c>
      <c r="AU272" s="146" t="s">
        <v>81</v>
      </c>
      <c r="AY272" s="16" t="s">
        <v>167</v>
      </c>
      <c r="BE272" s="147">
        <f>IF(N272="základná",J272,0)</f>
        <v>0</v>
      </c>
      <c r="BF272" s="147">
        <f>IF(N272="znížená",J272,0)</f>
        <v>0</v>
      </c>
      <c r="BG272" s="147">
        <f>IF(N272="zákl. prenesená",J272,0)</f>
        <v>0</v>
      </c>
      <c r="BH272" s="147">
        <f>IF(N272="zníž. prenesená",J272,0)</f>
        <v>0</v>
      </c>
      <c r="BI272" s="147">
        <f>IF(N272="nulová",J272,0)</f>
        <v>0</v>
      </c>
      <c r="BJ272" s="16" t="s">
        <v>81</v>
      </c>
      <c r="BK272" s="147">
        <f>ROUND(I272*H272,2)</f>
        <v>0</v>
      </c>
      <c r="BL272" s="16" t="s">
        <v>90</v>
      </c>
      <c r="BM272" s="146" t="s">
        <v>1109</v>
      </c>
    </row>
    <row r="273" spans="2:65" s="11" customFormat="1" ht="22.9" customHeight="1">
      <c r="B273" s="123"/>
      <c r="D273" s="124" t="s">
        <v>68</v>
      </c>
      <c r="E273" s="133" t="s">
        <v>240</v>
      </c>
      <c r="F273" s="133" t="s">
        <v>298</v>
      </c>
      <c r="J273" s="134"/>
      <c r="L273" s="123"/>
      <c r="M273" s="127"/>
      <c r="N273" s="128"/>
      <c r="O273" s="128"/>
      <c r="P273" s="129">
        <f>SUM(P274:P316)</f>
        <v>266.79574699999995</v>
      </c>
      <c r="Q273" s="128"/>
      <c r="R273" s="129">
        <f>SUM(R274:R316)</f>
        <v>14.666655500000003</v>
      </c>
      <c r="S273" s="128"/>
      <c r="T273" s="129">
        <f>SUM(T274:T316)</f>
        <v>15.353120000000001</v>
      </c>
      <c r="U273" s="130"/>
      <c r="AR273" s="124" t="s">
        <v>76</v>
      </c>
      <c r="AT273" s="131" t="s">
        <v>68</v>
      </c>
      <c r="AU273" s="131" t="s">
        <v>76</v>
      </c>
      <c r="AY273" s="124" t="s">
        <v>167</v>
      </c>
      <c r="BK273" s="132">
        <f>SUM(BK274:BK316)</f>
        <v>0</v>
      </c>
    </row>
    <row r="274" spans="2:65" s="1" customFormat="1" ht="24" customHeight="1">
      <c r="B274" s="135"/>
      <c r="C274" s="136" t="s">
        <v>874</v>
      </c>
      <c r="D274" s="136" t="s">
        <v>170</v>
      </c>
      <c r="E274" s="137" t="s">
        <v>1110</v>
      </c>
      <c r="F274" s="138" t="s">
        <v>1111</v>
      </c>
      <c r="G274" s="139" t="s">
        <v>330</v>
      </c>
      <c r="H274" s="140">
        <v>34.700000000000003</v>
      </c>
      <c r="I274" s="141"/>
      <c r="J274" s="141"/>
      <c r="K274" s="138" t="s">
        <v>174</v>
      </c>
      <c r="L274" s="28"/>
      <c r="M274" s="142" t="s">
        <v>1</v>
      </c>
      <c r="N274" s="143" t="s">
        <v>35</v>
      </c>
      <c r="O274" s="144">
        <v>0.25600000000000001</v>
      </c>
      <c r="P274" s="144">
        <f>O274*H274</f>
        <v>8.8832000000000004</v>
      </c>
      <c r="Q274" s="144">
        <v>0.16400999999999999</v>
      </c>
      <c r="R274" s="144">
        <f>Q274*H274</f>
        <v>5.691147</v>
      </c>
      <c r="S274" s="144">
        <v>0</v>
      </c>
      <c r="T274" s="144">
        <f>S274*H274</f>
        <v>0</v>
      </c>
      <c r="U274" s="145" t="s">
        <v>1</v>
      </c>
      <c r="AR274" s="146" t="s">
        <v>90</v>
      </c>
      <c r="AT274" s="146" t="s">
        <v>170</v>
      </c>
      <c r="AU274" s="146" t="s">
        <v>81</v>
      </c>
      <c r="AY274" s="16" t="s">
        <v>167</v>
      </c>
      <c r="BE274" s="147">
        <f>IF(N274="základná",J274,0)</f>
        <v>0</v>
      </c>
      <c r="BF274" s="147">
        <f>IF(N274="znížená",J274,0)</f>
        <v>0</v>
      </c>
      <c r="BG274" s="147">
        <f>IF(N274="zákl. prenesená",J274,0)</f>
        <v>0</v>
      </c>
      <c r="BH274" s="147">
        <f>IF(N274="zníž. prenesená",J274,0)</f>
        <v>0</v>
      </c>
      <c r="BI274" s="147">
        <f>IF(N274="nulová",J274,0)</f>
        <v>0</v>
      </c>
      <c r="BJ274" s="16" t="s">
        <v>81</v>
      </c>
      <c r="BK274" s="147">
        <f>ROUND(I274*H274,2)</f>
        <v>0</v>
      </c>
      <c r="BL274" s="16" t="s">
        <v>90</v>
      </c>
      <c r="BM274" s="146" t="s">
        <v>1112</v>
      </c>
    </row>
    <row r="275" spans="2:65" s="13" customFormat="1">
      <c r="B275" s="155"/>
      <c r="D275" s="149" t="s">
        <v>176</v>
      </c>
      <c r="E275" s="156" t="s">
        <v>1</v>
      </c>
      <c r="F275" s="157" t="s">
        <v>1113</v>
      </c>
      <c r="H275" s="158">
        <v>34.700000000000003</v>
      </c>
      <c r="L275" s="155"/>
      <c r="M275" s="159"/>
      <c r="N275" s="160"/>
      <c r="O275" s="160"/>
      <c r="P275" s="160"/>
      <c r="Q275" s="160"/>
      <c r="R275" s="160"/>
      <c r="S275" s="160"/>
      <c r="T275" s="160"/>
      <c r="U275" s="161"/>
      <c r="AT275" s="156" t="s">
        <v>176</v>
      </c>
      <c r="AU275" s="156" t="s">
        <v>81</v>
      </c>
      <c r="AV275" s="13" t="s">
        <v>81</v>
      </c>
      <c r="AW275" s="13" t="s">
        <v>26</v>
      </c>
      <c r="AX275" s="13" t="s">
        <v>76</v>
      </c>
      <c r="AY275" s="156" t="s">
        <v>167</v>
      </c>
    </row>
    <row r="276" spans="2:65" s="1" customFormat="1" ht="16.5" customHeight="1">
      <c r="B276" s="135"/>
      <c r="C276" s="169" t="s">
        <v>876</v>
      </c>
      <c r="D276" s="169" t="s">
        <v>381</v>
      </c>
      <c r="E276" s="170" t="s">
        <v>1114</v>
      </c>
      <c r="F276" s="171" t="s">
        <v>1115</v>
      </c>
      <c r="G276" s="172" t="s">
        <v>384</v>
      </c>
      <c r="H276" s="173">
        <v>35.046999999999997</v>
      </c>
      <c r="I276" s="174"/>
      <c r="J276" s="174"/>
      <c r="K276" s="171" t="s">
        <v>174</v>
      </c>
      <c r="L276" s="175"/>
      <c r="M276" s="176" t="s">
        <v>1</v>
      </c>
      <c r="N276" s="177" t="s">
        <v>35</v>
      </c>
      <c r="O276" s="144">
        <v>0</v>
      </c>
      <c r="P276" s="144">
        <f>O276*H276</f>
        <v>0</v>
      </c>
      <c r="Q276" s="144">
        <v>2.3E-2</v>
      </c>
      <c r="R276" s="144">
        <f>Q276*H276</f>
        <v>0.80608099999999994</v>
      </c>
      <c r="S276" s="144">
        <v>0</v>
      </c>
      <c r="T276" s="144">
        <f>S276*H276</f>
        <v>0</v>
      </c>
      <c r="U276" s="145" t="s">
        <v>1</v>
      </c>
      <c r="AR276" s="146" t="s">
        <v>235</v>
      </c>
      <c r="AT276" s="146" t="s">
        <v>381</v>
      </c>
      <c r="AU276" s="146" t="s">
        <v>81</v>
      </c>
      <c r="AY276" s="16" t="s">
        <v>167</v>
      </c>
      <c r="BE276" s="147">
        <f>IF(N276="základná",J276,0)</f>
        <v>0</v>
      </c>
      <c r="BF276" s="147">
        <f>IF(N276="znížená",J276,0)</f>
        <v>0</v>
      </c>
      <c r="BG276" s="147">
        <f>IF(N276="zákl. prenesená",J276,0)</f>
        <v>0</v>
      </c>
      <c r="BH276" s="147">
        <f>IF(N276="zníž. prenesená",J276,0)</f>
        <v>0</v>
      </c>
      <c r="BI276" s="147">
        <f>IF(N276="nulová",J276,0)</f>
        <v>0</v>
      </c>
      <c r="BJ276" s="16" t="s">
        <v>81</v>
      </c>
      <c r="BK276" s="147">
        <f>ROUND(I276*H276,2)</f>
        <v>0</v>
      </c>
      <c r="BL276" s="16" t="s">
        <v>90</v>
      </c>
      <c r="BM276" s="146" t="s">
        <v>1116</v>
      </c>
    </row>
    <row r="277" spans="2:65" s="13" customFormat="1">
      <c r="B277" s="155"/>
      <c r="D277" s="149" t="s">
        <v>176</v>
      </c>
      <c r="F277" s="157" t="s">
        <v>1117</v>
      </c>
      <c r="H277" s="158">
        <v>35.046999999999997</v>
      </c>
      <c r="L277" s="155"/>
      <c r="M277" s="159"/>
      <c r="N277" s="160"/>
      <c r="O277" s="160"/>
      <c r="P277" s="160"/>
      <c r="Q277" s="160"/>
      <c r="R277" s="160"/>
      <c r="S277" s="160"/>
      <c r="T277" s="160"/>
      <c r="U277" s="161"/>
      <c r="AT277" s="156" t="s">
        <v>176</v>
      </c>
      <c r="AU277" s="156" t="s">
        <v>81</v>
      </c>
      <c r="AV277" s="13" t="s">
        <v>81</v>
      </c>
      <c r="AW277" s="13" t="s">
        <v>3</v>
      </c>
      <c r="AX277" s="13" t="s">
        <v>76</v>
      </c>
      <c r="AY277" s="156" t="s">
        <v>167</v>
      </c>
    </row>
    <row r="278" spans="2:65" s="1" customFormat="1" ht="24" customHeight="1">
      <c r="B278" s="135"/>
      <c r="C278" s="136" t="s">
        <v>880</v>
      </c>
      <c r="D278" s="136" t="s">
        <v>170</v>
      </c>
      <c r="E278" s="137" t="s">
        <v>1118</v>
      </c>
      <c r="F278" s="138" t="s">
        <v>1119</v>
      </c>
      <c r="G278" s="139" t="s">
        <v>330</v>
      </c>
      <c r="H278" s="140">
        <v>20</v>
      </c>
      <c r="I278" s="141"/>
      <c r="J278" s="141"/>
      <c r="K278" s="138" t="s">
        <v>174</v>
      </c>
      <c r="L278" s="28"/>
      <c r="M278" s="142" t="s">
        <v>1</v>
      </c>
      <c r="N278" s="143" t="s">
        <v>35</v>
      </c>
      <c r="O278" s="144">
        <v>0.223</v>
      </c>
      <c r="P278" s="144">
        <f>O278*H278</f>
        <v>4.46</v>
      </c>
      <c r="Q278" s="144">
        <v>0.14679</v>
      </c>
      <c r="R278" s="144">
        <f>Q278*H278</f>
        <v>2.9358</v>
      </c>
      <c r="S278" s="144">
        <v>0</v>
      </c>
      <c r="T278" s="144">
        <f>S278*H278</f>
        <v>0</v>
      </c>
      <c r="U278" s="145" t="s">
        <v>1</v>
      </c>
      <c r="AR278" s="146" t="s">
        <v>90</v>
      </c>
      <c r="AT278" s="146" t="s">
        <v>170</v>
      </c>
      <c r="AU278" s="146" t="s">
        <v>81</v>
      </c>
      <c r="AY278" s="16" t="s">
        <v>167</v>
      </c>
      <c r="BE278" s="147">
        <f>IF(N278="základná",J278,0)</f>
        <v>0</v>
      </c>
      <c r="BF278" s="147">
        <f>IF(N278="znížená",J278,0)</f>
        <v>0</v>
      </c>
      <c r="BG278" s="147">
        <f>IF(N278="zákl. prenesená",J278,0)</f>
        <v>0</v>
      </c>
      <c r="BH278" s="147">
        <f>IF(N278="zníž. prenesená",J278,0)</f>
        <v>0</v>
      </c>
      <c r="BI278" s="147">
        <f>IF(N278="nulová",J278,0)</f>
        <v>0</v>
      </c>
      <c r="BJ278" s="16" t="s">
        <v>81</v>
      </c>
      <c r="BK278" s="147">
        <f>ROUND(I278*H278,2)</f>
        <v>0</v>
      </c>
      <c r="BL278" s="16" t="s">
        <v>90</v>
      </c>
      <c r="BM278" s="146" t="s">
        <v>1120</v>
      </c>
    </row>
    <row r="279" spans="2:65" s="1" customFormat="1" ht="16.5" customHeight="1">
      <c r="B279" s="135"/>
      <c r="C279" s="169" t="s">
        <v>1121</v>
      </c>
      <c r="D279" s="169" t="s">
        <v>381</v>
      </c>
      <c r="E279" s="170" t="s">
        <v>1122</v>
      </c>
      <c r="F279" s="171" t="s">
        <v>1123</v>
      </c>
      <c r="G279" s="172" t="s">
        <v>384</v>
      </c>
      <c r="H279" s="173">
        <v>67.2</v>
      </c>
      <c r="I279" s="174"/>
      <c r="J279" s="174"/>
      <c r="K279" s="171" t="s">
        <v>174</v>
      </c>
      <c r="L279" s="175"/>
      <c r="M279" s="176" t="s">
        <v>1</v>
      </c>
      <c r="N279" s="177" t="s">
        <v>35</v>
      </c>
      <c r="O279" s="144">
        <v>0</v>
      </c>
      <c r="P279" s="144">
        <f>O279*H279</f>
        <v>0</v>
      </c>
      <c r="Q279" s="144">
        <v>3.4000000000000002E-2</v>
      </c>
      <c r="R279" s="144">
        <f>Q279*H279</f>
        <v>2.2848000000000002</v>
      </c>
      <c r="S279" s="144">
        <v>0</v>
      </c>
      <c r="T279" s="144">
        <f>S279*H279</f>
        <v>0</v>
      </c>
      <c r="U279" s="145" t="s">
        <v>1</v>
      </c>
      <c r="AR279" s="146" t="s">
        <v>235</v>
      </c>
      <c r="AT279" s="146" t="s">
        <v>381</v>
      </c>
      <c r="AU279" s="146" t="s">
        <v>81</v>
      </c>
      <c r="AY279" s="16" t="s">
        <v>167</v>
      </c>
      <c r="BE279" s="147">
        <f>IF(N279="základná",J279,0)</f>
        <v>0</v>
      </c>
      <c r="BF279" s="147">
        <f>IF(N279="znížená",J279,0)</f>
        <v>0</v>
      </c>
      <c r="BG279" s="147">
        <f>IF(N279="zákl. prenesená",J279,0)</f>
        <v>0</v>
      </c>
      <c r="BH279" s="147">
        <f>IF(N279="zníž. prenesená",J279,0)</f>
        <v>0</v>
      </c>
      <c r="BI279" s="147">
        <f>IF(N279="nulová",J279,0)</f>
        <v>0</v>
      </c>
      <c r="BJ279" s="16" t="s">
        <v>81</v>
      </c>
      <c r="BK279" s="147">
        <f>ROUND(I279*H279,2)</f>
        <v>0</v>
      </c>
      <c r="BL279" s="16" t="s">
        <v>90</v>
      </c>
      <c r="BM279" s="146" t="s">
        <v>1124</v>
      </c>
    </row>
    <row r="280" spans="2:65" s="13" customFormat="1">
      <c r="B280" s="155"/>
      <c r="D280" s="149" t="s">
        <v>176</v>
      </c>
      <c r="F280" s="157" t="s">
        <v>1125</v>
      </c>
      <c r="H280" s="158">
        <v>67.2</v>
      </c>
      <c r="L280" s="155"/>
      <c r="M280" s="159"/>
      <c r="N280" s="160"/>
      <c r="O280" s="160"/>
      <c r="P280" s="160"/>
      <c r="Q280" s="160"/>
      <c r="R280" s="160"/>
      <c r="S280" s="160"/>
      <c r="T280" s="160"/>
      <c r="U280" s="161"/>
      <c r="AT280" s="156" t="s">
        <v>176</v>
      </c>
      <c r="AU280" s="156" t="s">
        <v>81</v>
      </c>
      <c r="AV280" s="13" t="s">
        <v>81</v>
      </c>
      <c r="AW280" s="13" t="s">
        <v>3</v>
      </c>
      <c r="AX280" s="13" t="s">
        <v>76</v>
      </c>
      <c r="AY280" s="156" t="s">
        <v>167</v>
      </c>
    </row>
    <row r="281" spans="2:65" s="1" customFormat="1" ht="16.5" customHeight="1">
      <c r="B281" s="135"/>
      <c r="C281" s="136" t="s">
        <v>623</v>
      </c>
      <c r="D281" s="136" t="s">
        <v>170</v>
      </c>
      <c r="E281" s="137" t="s">
        <v>1126</v>
      </c>
      <c r="F281" s="138" t="s">
        <v>1127</v>
      </c>
      <c r="G281" s="139" t="s">
        <v>384</v>
      </c>
      <c r="H281" s="140">
        <v>5</v>
      </c>
      <c r="I281" s="141"/>
      <c r="J281" s="141"/>
      <c r="K281" s="138" t="s">
        <v>1</v>
      </c>
      <c r="L281" s="28"/>
      <c r="M281" s="142" t="s">
        <v>1</v>
      </c>
      <c r="N281" s="143" t="s">
        <v>35</v>
      </c>
      <c r="O281" s="144">
        <v>1.25</v>
      </c>
      <c r="P281" s="144">
        <f>O281*H281</f>
        <v>6.25</v>
      </c>
      <c r="Q281" s="144">
        <v>2.2200000000000002E-3</v>
      </c>
      <c r="R281" s="144">
        <f>Q281*H281</f>
        <v>1.11E-2</v>
      </c>
      <c r="S281" s="144">
        <v>0</v>
      </c>
      <c r="T281" s="144">
        <f>S281*H281</f>
        <v>0</v>
      </c>
      <c r="U281" s="145" t="s">
        <v>1</v>
      </c>
      <c r="AR281" s="146" t="s">
        <v>90</v>
      </c>
      <c r="AT281" s="146" t="s">
        <v>170</v>
      </c>
      <c r="AU281" s="146" t="s">
        <v>81</v>
      </c>
      <c r="AY281" s="16" t="s">
        <v>167</v>
      </c>
      <c r="BE281" s="147">
        <f>IF(N281="základná",J281,0)</f>
        <v>0</v>
      </c>
      <c r="BF281" s="147">
        <f>IF(N281="znížená",J281,0)</f>
        <v>0</v>
      </c>
      <c r="BG281" s="147">
        <f>IF(N281="zákl. prenesená",J281,0)</f>
        <v>0</v>
      </c>
      <c r="BH281" s="147">
        <f>IF(N281="zníž. prenesená",J281,0)</f>
        <v>0</v>
      </c>
      <c r="BI281" s="147">
        <f>IF(N281="nulová",J281,0)</f>
        <v>0</v>
      </c>
      <c r="BJ281" s="16" t="s">
        <v>81</v>
      </c>
      <c r="BK281" s="147">
        <f>ROUND(I281*H281,2)</f>
        <v>0</v>
      </c>
      <c r="BL281" s="16" t="s">
        <v>90</v>
      </c>
      <c r="BM281" s="146" t="s">
        <v>1128</v>
      </c>
    </row>
    <row r="282" spans="2:65" s="1" customFormat="1" ht="24" customHeight="1">
      <c r="B282" s="135"/>
      <c r="C282" s="136" t="s">
        <v>1129</v>
      </c>
      <c r="D282" s="136" t="s">
        <v>170</v>
      </c>
      <c r="E282" s="137" t="s">
        <v>318</v>
      </c>
      <c r="F282" s="138" t="s">
        <v>319</v>
      </c>
      <c r="G282" s="139" t="s">
        <v>173</v>
      </c>
      <c r="H282" s="140">
        <v>1480.6</v>
      </c>
      <c r="I282" s="141"/>
      <c r="J282" s="141"/>
      <c r="K282" s="138" t="s">
        <v>174</v>
      </c>
      <c r="L282" s="28"/>
      <c r="M282" s="142" t="s">
        <v>1</v>
      </c>
      <c r="N282" s="143" t="s">
        <v>35</v>
      </c>
      <c r="O282" s="144">
        <v>9.9000000000000005E-2</v>
      </c>
      <c r="P282" s="144">
        <f>O282*H282</f>
        <v>146.57939999999999</v>
      </c>
      <c r="Q282" s="144">
        <v>1.5299999999999999E-3</v>
      </c>
      <c r="R282" s="144">
        <f>Q282*H282</f>
        <v>2.2653179999999997</v>
      </c>
      <c r="S282" s="144">
        <v>0</v>
      </c>
      <c r="T282" s="144">
        <f>S282*H282</f>
        <v>0</v>
      </c>
      <c r="U282" s="145" t="s">
        <v>1</v>
      </c>
      <c r="AR282" s="146" t="s">
        <v>90</v>
      </c>
      <c r="AT282" s="146" t="s">
        <v>170</v>
      </c>
      <c r="AU282" s="146" t="s">
        <v>81</v>
      </c>
      <c r="AY282" s="16" t="s">
        <v>167</v>
      </c>
      <c r="BE282" s="147">
        <f>IF(N282="základná",J282,0)</f>
        <v>0</v>
      </c>
      <c r="BF282" s="147">
        <f>IF(N282="znížená",J282,0)</f>
        <v>0</v>
      </c>
      <c r="BG282" s="147">
        <f>IF(N282="zákl. prenesená",J282,0)</f>
        <v>0</v>
      </c>
      <c r="BH282" s="147">
        <f>IF(N282="zníž. prenesená",J282,0)</f>
        <v>0</v>
      </c>
      <c r="BI282" s="147">
        <f>IF(N282="nulová",J282,0)</f>
        <v>0</v>
      </c>
      <c r="BJ282" s="16" t="s">
        <v>81</v>
      </c>
      <c r="BK282" s="147">
        <f>ROUND(I282*H282,2)</f>
        <v>0</v>
      </c>
      <c r="BL282" s="16" t="s">
        <v>90</v>
      </c>
      <c r="BM282" s="146" t="s">
        <v>1130</v>
      </c>
    </row>
    <row r="283" spans="2:65" s="12" customFormat="1">
      <c r="B283" s="148"/>
      <c r="D283" s="149" t="s">
        <v>176</v>
      </c>
      <c r="E283" s="150" t="s">
        <v>1</v>
      </c>
      <c r="F283" s="151" t="s">
        <v>1131</v>
      </c>
      <c r="H283" s="150" t="s">
        <v>1</v>
      </c>
      <c r="L283" s="148"/>
      <c r="M283" s="152"/>
      <c r="N283" s="153"/>
      <c r="O283" s="153"/>
      <c r="P283" s="153"/>
      <c r="Q283" s="153"/>
      <c r="R283" s="153"/>
      <c r="S283" s="153"/>
      <c r="T283" s="153"/>
      <c r="U283" s="154"/>
      <c r="AT283" s="150" t="s">
        <v>176</v>
      </c>
      <c r="AU283" s="150" t="s">
        <v>81</v>
      </c>
      <c r="AV283" s="12" t="s">
        <v>76</v>
      </c>
      <c r="AW283" s="12" t="s">
        <v>26</v>
      </c>
      <c r="AX283" s="12" t="s">
        <v>69</v>
      </c>
      <c r="AY283" s="150" t="s">
        <v>167</v>
      </c>
    </row>
    <row r="284" spans="2:65" s="13" customFormat="1">
      <c r="B284" s="155"/>
      <c r="D284" s="149" t="s">
        <v>176</v>
      </c>
      <c r="E284" s="156" t="s">
        <v>1</v>
      </c>
      <c r="F284" s="157" t="s">
        <v>1132</v>
      </c>
      <c r="H284" s="158">
        <v>1480.6</v>
      </c>
      <c r="L284" s="155"/>
      <c r="M284" s="159"/>
      <c r="N284" s="160"/>
      <c r="O284" s="160"/>
      <c r="P284" s="160"/>
      <c r="Q284" s="160"/>
      <c r="R284" s="160"/>
      <c r="S284" s="160"/>
      <c r="T284" s="160"/>
      <c r="U284" s="161"/>
      <c r="AT284" s="156" t="s">
        <v>176</v>
      </c>
      <c r="AU284" s="156" t="s">
        <v>81</v>
      </c>
      <c r="AV284" s="13" t="s">
        <v>81</v>
      </c>
      <c r="AW284" s="13" t="s">
        <v>26</v>
      </c>
      <c r="AX284" s="13" t="s">
        <v>76</v>
      </c>
      <c r="AY284" s="156" t="s">
        <v>167</v>
      </c>
    </row>
    <row r="285" spans="2:65" s="1" customFormat="1" ht="16.5" customHeight="1">
      <c r="B285" s="135"/>
      <c r="C285" s="136" t="s">
        <v>1133</v>
      </c>
      <c r="D285" s="136" t="s">
        <v>170</v>
      </c>
      <c r="E285" s="137" t="s">
        <v>323</v>
      </c>
      <c r="F285" s="138" t="s">
        <v>324</v>
      </c>
      <c r="G285" s="139" t="s">
        <v>173</v>
      </c>
      <c r="H285" s="140">
        <v>25</v>
      </c>
      <c r="I285" s="141"/>
      <c r="J285" s="141"/>
      <c r="K285" s="138" t="s">
        <v>174</v>
      </c>
      <c r="L285" s="28"/>
      <c r="M285" s="142" t="s">
        <v>1</v>
      </c>
      <c r="N285" s="143" t="s">
        <v>35</v>
      </c>
      <c r="O285" s="144">
        <v>0.32401000000000002</v>
      </c>
      <c r="P285" s="144">
        <f>O285*H285</f>
        <v>8.1002500000000008</v>
      </c>
      <c r="Q285" s="144">
        <v>5.0000000000000002E-5</v>
      </c>
      <c r="R285" s="144">
        <f>Q285*H285</f>
        <v>1.25E-3</v>
      </c>
      <c r="S285" s="144">
        <v>0</v>
      </c>
      <c r="T285" s="144">
        <f>S285*H285</f>
        <v>0</v>
      </c>
      <c r="U285" s="145" t="s">
        <v>1</v>
      </c>
      <c r="AR285" s="146" t="s">
        <v>90</v>
      </c>
      <c r="AT285" s="146" t="s">
        <v>170</v>
      </c>
      <c r="AU285" s="146" t="s">
        <v>81</v>
      </c>
      <c r="AY285" s="16" t="s">
        <v>167</v>
      </c>
      <c r="BE285" s="147">
        <f>IF(N285="základná",J285,0)</f>
        <v>0</v>
      </c>
      <c r="BF285" s="147">
        <f>IF(N285="znížená",J285,0)</f>
        <v>0</v>
      </c>
      <c r="BG285" s="147">
        <f>IF(N285="zákl. prenesená",J285,0)</f>
        <v>0</v>
      </c>
      <c r="BH285" s="147">
        <f>IF(N285="zníž. prenesená",J285,0)</f>
        <v>0</v>
      </c>
      <c r="BI285" s="147">
        <f>IF(N285="nulová",J285,0)</f>
        <v>0</v>
      </c>
      <c r="BJ285" s="16" t="s">
        <v>81</v>
      </c>
      <c r="BK285" s="147">
        <f>ROUND(I285*H285,2)</f>
        <v>0</v>
      </c>
      <c r="BL285" s="16" t="s">
        <v>90</v>
      </c>
      <c r="BM285" s="146" t="s">
        <v>1134</v>
      </c>
    </row>
    <row r="286" spans="2:65" s="1" customFormat="1" ht="36" customHeight="1">
      <c r="B286" s="135"/>
      <c r="C286" s="136" t="s">
        <v>1135</v>
      </c>
      <c r="D286" s="136" t="s">
        <v>170</v>
      </c>
      <c r="E286" s="137" t="s">
        <v>1136</v>
      </c>
      <c r="F286" s="138" t="s">
        <v>1137</v>
      </c>
      <c r="G286" s="139" t="s">
        <v>384</v>
      </c>
      <c r="H286" s="140">
        <v>20</v>
      </c>
      <c r="I286" s="141"/>
      <c r="J286" s="141"/>
      <c r="K286" s="138" t="s">
        <v>174</v>
      </c>
      <c r="L286" s="28"/>
      <c r="M286" s="142" t="s">
        <v>1</v>
      </c>
      <c r="N286" s="143" t="s">
        <v>35</v>
      </c>
      <c r="O286" s="144">
        <v>0.30499999999999999</v>
      </c>
      <c r="P286" s="144">
        <f>O286*H286</f>
        <v>6.1</v>
      </c>
      <c r="Q286" s="144">
        <v>8.0000000000000007E-5</v>
      </c>
      <c r="R286" s="144">
        <f>Q286*H286</f>
        <v>1.6000000000000001E-3</v>
      </c>
      <c r="S286" s="144">
        <v>0</v>
      </c>
      <c r="T286" s="144">
        <f>S286*H286</f>
        <v>0</v>
      </c>
      <c r="U286" s="145" t="s">
        <v>1</v>
      </c>
      <c r="AR286" s="146" t="s">
        <v>90</v>
      </c>
      <c r="AT286" s="146" t="s">
        <v>170</v>
      </c>
      <c r="AU286" s="146" t="s">
        <v>81</v>
      </c>
      <c r="AY286" s="16" t="s">
        <v>167</v>
      </c>
      <c r="BE286" s="147">
        <f>IF(N286="základná",J286,0)</f>
        <v>0</v>
      </c>
      <c r="BF286" s="147">
        <f>IF(N286="znížená",J286,0)</f>
        <v>0</v>
      </c>
      <c r="BG286" s="147">
        <f>IF(N286="zákl. prenesená",J286,0)</f>
        <v>0</v>
      </c>
      <c r="BH286" s="147">
        <f>IF(N286="zníž. prenesená",J286,0)</f>
        <v>0</v>
      </c>
      <c r="BI286" s="147">
        <f>IF(N286="nulová",J286,0)</f>
        <v>0</v>
      </c>
      <c r="BJ286" s="16" t="s">
        <v>81</v>
      </c>
      <c r="BK286" s="147">
        <f>ROUND(I286*H286,2)</f>
        <v>0</v>
      </c>
      <c r="BL286" s="16" t="s">
        <v>90</v>
      </c>
      <c r="BM286" s="146" t="s">
        <v>1138</v>
      </c>
    </row>
    <row r="287" spans="2:65" s="13" customFormat="1">
      <c r="B287" s="155"/>
      <c r="D287" s="149" t="s">
        <v>176</v>
      </c>
      <c r="E287" s="156" t="s">
        <v>1</v>
      </c>
      <c r="F287" s="157" t="s">
        <v>1139</v>
      </c>
      <c r="H287" s="158">
        <v>20</v>
      </c>
      <c r="L287" s="155"/>
      <c r="M287" s="159"/>
      <c r="N287" s="160"/>
      <c r="O287" s="160"/>
      <c r="P287" s="160"/>
      <c r="Q287" s="160"/>
      <c r="R287" s="160"/>
      <c r="S287" s="160"/>
      <c r="T287" s="160"/>
      <c r="U287" s="161"/>
      <c r="AT287" s="156" t="s">
        <v>176</v>
      </c>
      <c r="AU287" s="156" t="s">
        <v>81</v>
      </c>
      <c r="AV287" s="13" t="s">
        <v>81</v>
      </c>
      <c r="AW287" s="13" t="s">
        <v>26</v>
      </c>
      <c r="AX287" s="13" t="s">
        <v>76</v>
      </c>
      <c r="AY287" s="156" t="s">
        <v>167</v>
      </c>
    </row>
    <row r="288" spans="2:65" s="1" customFormat="1" ht="16.5" customHeight="1">
      <c r="B288" s="135"/>
      <c r="C288" s="169" t="s">
        <v>1140</v>
      </c>
      <c r="D288" s="169" t="s">
        <v>381</v>
      </c>
      <c r="E288" s="170" t="s">
        <v>1141</v>
      </c>
      <c r="F288" s="171" t="s">
        <v>1142</v>
      </c>
      <c r="G288" s="172" t="s">
        <v>384</v>
      </c>
      <c r="H288" s="173">
        <v>34</v>
      </c>
      <c r="I288" s="174"/>
      <c r="J288" s="174"/>
      <c r="K288" s="171" t="s">
        <v>1</v>
      </c>
      <c r="L288" s="175"/>
      <c r="M288" s="176" t="s">
        <v>1</v>
      </c>
      <c r="N288" s="177" t="s">
        <v>35</v>
      </c>
      <c r="O288" s="144">
        <v>0</v>
      </c>
      <c r="P288" s="144">
        <f t="shared" ref="P288:P296" si="9">O288*H288</f>
        <v>0</v>
      </c>
      <c r="Q288" s="144">
        <v>0</v>
      </c>
      <c r="R288" s="144">
        <f t="shared" ref="R288:R296" si="10">Q288*H288</f>
        <v>0</v>
      </c>
      <c r="S288" s="144">
        <v>0</v>
      </c>
      <c r="T288" s="144">
        <f t="shared" ref="T288:T296" si="11">S288*H288</f>
        <v>0</v>
      </c>
      <c r="U288" s="145" t="s">
        <v>1</v>
      </c>
      <c r="AR288" s="146" t="s">
        <v>356</v>
      </c>
      <c r="AT288" s="146" t="s">
        <v>381</v>
      </c>
      <c r="AU288" s="146" t="s">
        <v>81</v>
      </c>
      <c r="AY288" s="16" t="s">
        <v>167</v>
      </c>
      <c r="BE288" s="147">
        <f t="shared" ref="BE288:BE296" si="12">IF(N288="základná",J288,0)</f>
        <v>0</v>
      </c>
      <c r="BF288" s="147">
        <f t="shared" ref="BF288:BF296" si="13">IF(N288="znížená",J288,0)</f>
        <v>0</v>
      </c>
      <c r="BG288" s="147">
        <f t="shared" ref="BG288:BG296" si="14">IF(N288="zákl. prenesená",J288,0)</f>
        <v>0</v>
      </c>
      <c r="BH288" s="147">
        <f t="shared" ref="BH288:BH296" si="15">IF(N288="zníž. prenesená",J288,0)</f>
        <v>0</v>
      </c>
      <c r="BI288" s="147">
        <f t="shared" ref="BI288:BI296" si="16">IF(N288="nulová",J288,0)</f>
        <v>0</v>
      </c>
      <c r="BJ288" s="16" t="s">
        <v>81</v>
      </c>
      <c r="BK288" s="147">
        <f t="shared" ref="BK288:BK296" si="17">ROUND(I288*H288,2)</f>
        <v>0</v>
      </c>
      <c r="BL288" s="16" t="s">
        <v>278</v>
      </c>
      <c r="BM288" s="146" t="s">
        <v>1143</v>
      </c>
    </row>
    <row r="289" spans="2:65" s="1" customFormat="1" ht="16.5" customHeight="1">
      <c r="B289" s="135"/>
      <c r="C289" s="169" t="s">
        <v>1144</v>
      </c>
      <c r="D289" s="169" t="s">
        <v>381</v>
      </c>
      <c r="E289" s="170" t="s">
        <v>1145</v>
      </c>
      <c r="F289" s="171" t="s">
        <v>1146</v>
      </c>
      <c r="G289" s="172" t="s">
        <v>1147</v>
      </c>
      <c r="H289" s="173">
        <v>42</v>
      </c>
      <c r="I289" s="174"/>
      <c r="J289" s="174"/>
      <c r="K289" s="171" t="s">
        <v>1</v>
      </c>
      <c r="L289" s="175"/>
      <c r="M289" s="176" t="s">
        <v>1</v>
      </c>
      <c r="N289" s="177" t="s">
        <v>35</v>
      </c>
      <c r="O289" s="144">
        <v>0</v>
      </c>
      <c r="P289" s="144">
        <f t="shared" si="9"/>
        <v>0</v>
      </c>
      <c r="Q289" s="144">
        <v>3.0000000000000001E-5</v>
      </c>
      <c r="R289" s="144">
        <f t="shared" si="10"/>
        <v>1.2600000000000001E-3</v>
      </c>
      <c r="S289" s="144">
        <v>0</v>
      </c>
      <c r="T289" s="144">
        <f t="shared" si="11"/>
        <v>0</v>
      </c>
      <c r="U289" s="145" t="s">
        <v>1</v>
      </c>
      <c r="AR289" s="146" t="s">
        <v>356</v>
      </c>
      <c r="AT289" s="146" t="s">
        <v>381</v>
      </c>
      <c r="AU289" s="146" t="s">
        <v>81</v>
      </c>
      <c r="AY289" s="16" t="s">
        <v>167</v>
      </c>
      <c r="BE289" s="147">
        <f t="shared" si="12"/>
        <v>0</v>
      </c>
      <c r="BF289" s="147">
        <f t="shared" si="13"/>
        <v>0</v>
      </c>
      <c r="BG289" s="147">
        <f t="shared" si="14"/>
        <v>0</v>
      </c>
      <c r="BH289" s="147">
        <f t="shared" si="15"/>
        <v>0</v>
      </c>
      <c r="BI289" s="147">
        <f t="shared" si="16"/>
        <v>0</v>
      </c>
      <c r="BJ289" s="16" t="s">
        <v>81</v>
      </c>
      <c r="BK289" s="147">
        <f t="shared" si="17"/>
        <v>0</v>
      </c>
      <c r="BL289" s="16" t="s">
        <v>278</v>
      </c>
      <c r="BM289" s="146" t="s">
        <v>1148</v>
      </c>
    </row>
    <row r="290" spans="2:65" s="1" customFormat="1" ht="16.5" customHeight="1">
      <c r="B290" s="135"/>
      <c r="C290" s="169" t="s">
        <v>1149</v>
      </c>
      <c r="D290" s="169" t="s">
        <v>381</v>
      </c>
      <c r="E290" s="170" t="s">
        <v>1150</v>
      </c>
      <c r="F290" s="171" t="s">
        <v>1151</v>
      </c>
      <c r="G290" s="172" t="s">
        <v>1147</v>
      </c>
      <c r="H290" s="173">
        <v>18</v>
      </c>
      <c r="I290" s="174"/>
      <c r="J290" s="174"/>
      <c r="K290" s="171" t="s">
        <v>1</v>
      </c>
      <c r="L290" s="175"/>
      <c r="M290" s="176" t="s">
        <v>1</v>
      </c>
      <c r="N290" s="177" t="s">
        <v>35</v>
      </c>
      <c r="O290" s="144">
        <v>0</v>
      </c>
      <c r="P290" s="144">
        <f t="shared" si="9"/>
        <v>0</v>
      </c>
      <c r="Q290" s="144">
        <v>6.8999999999999997E-4</v>
      </c>
      <c r="R290" s="144">
        <f t="shared" si="10"/>
        <v>1.2419999999999999E-2</v>
      </c>
      <c r="S290" s="144">
        <v>0</v>
      </c>
      <c r="T290" s="144">
        <f t="shared" si="11"/>
        <v>0</v>
      </c>
      <c r="U290" s="145" t="s">
        <v>1</v>
      </c>
      <c r="AR290" s="146" t="s">
        <v>356</v>
      </c>
      <c r="AT290" s="146" t="s">
        <v>381</v>
      </c>
      <c r="AU290" s="146" t="s">
        <v>81</v>
      </c>
      <c r="AY290" s="16" t="s">
        <v>167</v>
      </c>
      <c r="BE290" s="147">
        <f t="shared" si="12"/>
        <v>0</v>
      </c>
      <c r="BF290" s="147">
        <f t="shared" si="13"/>
        <v>0</v>
      </c>
      <c r="BG290" s="147">
        <f t="shared" si="14"/>
        <v>0</v>
      </c>
      <c r="BH290" s="147">
        <f t="shared" si="15"/>
        <v>0</v>
      </c>
      <c r="BI290" s="147">
        <f t="shared" si="16"/>
        <v>0</v>
      </c>
      <c r="BJ290" s="16" t="s">
        <v>81</v>
      </c>
      <c r="BK290" s="147">
        <f t="shared" si="17"/>
        <v>0</v>
      </c>
      <c r="BL290" s="16" t="s">
        <v>278</v>
      </c>
      <c r="BM290" s="146" t="s">
        <v>1152</v>
      </c>
    </row>
    <row r="291" spans="2:65" s="1" customFormat="1" ht="16.5" customHeight="1">
      <c r="B291" s="135"/>
      <c r="C291" s="169" t="s">
        <v>1153</v>
      </c>
      <c r="D291" s="169" t="s">
        <v>381</v>
      </c>
      <c r="E291" s="170" t="s">
        <v>1154</v>
      </c>
      <c r="F291" s="171" t="s">
        <v>1155</v>
      </c>
      <c r="G291" s="172" t="s">
        <v>1147</v>
      </c>
      <c r="H291" s="173">
        <v>8</v>
      </c>
      <c r="I291" s="174"/>
      <c r="J291" s="174"/>
      <c r="K291" s="171" t="s">
        <v>1</v>
      </c>
      <c r="L291" s="175"/>
      <c r="M291" s="176" t="s">
        <v>1</v>
      </c>
      <c r="N291" s="177" t="s">
        <v>35</v>
      </c>
      <c r="O291" s="144">
        <v>0</v>
      </c>
      <c r="P291" s="144">
        <f t="shared" si="9"/>
        <v>0</v>
      </c>
      <c r="Q291" s="144">
        <v>6.6E-4</v>
      </c>
      <c r="R291" s="144">
        <f t="shared" si="10"/>
        <v>5.28E-3</v>
      </c>
      <c r="S291" s="144">
        <v>0</v>
      </c>
      <c r="T291" s="144">
        <f t="shared" si="11"/>
        <v>0</v>
      </c>
      <c r="U291" s="145" t="s">
        <v>1</v>
      </c>
      <c r="AR291" s="146" t="s">
        <v>356</v>
      </c>
      <c r="AT291" s="146" t="s">
        <v>381</v>
      </c>
      <c r="AU291" s="146" t="s">
        <v>81</v>
      </c>
      <c r="AY291" s="16" t="s">
        <v>167</v>
      </c>
      <c r="BE291" s="147">
        <f t="shared" si="12"/>
        <v>0</v>
      </c>
      <c r="BF291" s="147">
        <f t="shared" si="13"/>
        <v>0</v>
      </c>
      <c r="BG291" s="147">
        <f t="shared" si="14"/>
        <v>0</v>
      </c>
      <c r="BH291" s="147">
        <f t="shared" si="15"/>
        <v>0</v>
      </c>
      <c r="BI291" s="147">
        <f t="shared" si="16"/>
        <v>0</v>
      </c>
      <c r="BJ291" s="16" t="s">
        <v>81</v>
      </c>
      <c r="BK291" s="147">
        <f t="shared" si="17"/>
        <v>0</v>
      </c>
      <c r="BL291" s="16" t="s">
        <v>278</v>
      </c>
      <c r="BM291" s="146" t="s">
        <v>1156</v>
      </c>
    </row>
    <row r="292" spans="2:65" s="1" customFormat="1" ht="36" customHeight="1">
      <c r="B292" s="135"/>
      <c r="C292" s="169" t="s">
        <v>1157</v>
      </c>
      <c r="D292" s="169" t="s">
        <v>381</v>
      </c>
      <c r="E292" s="170" t="s">
        <v>1158</v>
      </c>
      <c r="F292" s="171" t="s">
        <v>2236</v>
      </c>
      <c r="G292" s="172" t="s">
        <v>1147</v>
      </c>
      <c r="H292" s="173">
        <v>8</v>
      </c>
      <c r="I292" s="174"/>
      <c r="J292" s="174"/>
      <c r="K292" s="171" t="s">
        <v>1</v>
      </c>
      <c r="L292" s="175"/>
      <c r="M292" s="176" t="s">
        <v>1</v>
      </c>
      <c r="N292" s="177" t="s">
        <v>35</v>
      </c>
      <c r="O292" s="144">
        <v>0</v>
      </c>
      <c r="P292" s="144">
        <f t="shared" si="9"/>
        <v>0</v>
      </c>
      <c r="Q292" s="144">
        <v>0</v>
      </c>
      <c r="R292" s="144">
        <f t="shared" si="10"/>
        <v>0</v>
      </c>
      <c r="S292" s="144">
        <v>0</v>
      </c>
      <c r="T292" s="144">
        <f t="shared" si="11"/>
        <v>0</v>
      </c>
      <c r="U292" s="145" t="s">
        <v>1</v>
      </c>
      <c r="AR292" s="146" t="s">
        <v>356</v>
      </c>
      <c r="AT292" s="146" t="s">
        <v>381</v>
      </c>
      <c r="AU292" s="146" t="s">
        <v>81</v>
      </c>
      <c r="AY292" s="16" t="s">
        <v>167</v>
      </c>
      <c r="BE292" s="147">
        <f t="shared" si="12"/>
        <v>0</v>
      </c>
      <c r="BF292" s="147">
        <f t="shared" si="13"/>
        <v>0</v>
      </c>
      <c r="BG292" s="147">
        <f t="shared" si="14"/>
        <v>0</v>
      </c>
      <c r="BH292" s="147">
        <f t="shared" si="15"/>
        <v>0</v>
      </c>
      <c r="BI292" s="147">
        <f t="shared" si="16"/>
        <v>0</v>
      </c>
      <c r="BJ292" s="16" t="s">
        <v>81</v>
      </c>
      <c r="BK292" s="147">
        <f t="shared" si="17"/>
        <v>0</v>
      </c>
      <c r="BL292" s="16" t="s">
        <v>278</v>
      </c>
      <c r="BM292" s="146" t="s">
        <v>1159</v>
      </c>
    </row>
    <row r="293" spans="2:65" s="1" customFormat="1" ht="16.5" customHeight="1">
      <c r="B293" s="135"/>
      <c r="C293" s="169" t="s">
        <v>1160</v>
      </c>
      <c r="D293" s="169" t="s">
        <v>381</v>
      </c>
      <c r="E293" s="170" t="s">
        <v>1161</v>
      </c>
      <c r="F293" s="171" t="s">
        <v>2237</v>
      </c>
      <c r="G293" s="172" t="s">
        <v>1147</v>
      </c>
      <c r="H293" s="173">
        <v>2</v>
      </c>
      <c r="I293" s="174"/>
      <c r="J293" s="174"/>
      <c r="K293" s="171" t="s">
        <v>1</v>
      </c>
      <c r="L293" s="175"/>
      <c r="M293" s="176" t="s">
        <v>1</v>
      </c>
      <c r="N293" s="177" t="s">
        <v>35</v>
      </c>
      <c r="O293" s="144">
        <v>0</v>
      </c>
      <c r="P293" s="144">
        <f t="shared" si="9"/>
        <v>0</v>
      </c>
      <c r="Q293" s="144">
        <v>2.3000000000000001E-4</v>
      </c>
      <c r="R293" s="144">
        <f t="shared" si="10"/>
        <v>4.6000000000000001E-4</v>
      </c>
      <c r="S293" s="144">
        <v>0</v>
      </c>
      <c r="T293" s="144">
        <f t="shared" si="11"/>
        <v>0</v>
      </c>
      <c r="U293" s="145" t="s">
        <v>1</v>
      </c>
      <c r="AR293" s="146" t="s">
        <v>356</v>
      </c>
      <c r="AT293" s="146" t="s">
        <v>381</v>
      </c>
      <c r="AU293" s="146" t="s">
        <v>81</v>
      </c>
      <c r="AY293" s="16" t="s">
        <v>167</v>
      </c>
      <c r="BE293" s="147">
        <f t="shared" si="12"/>
        <v>0</v>
      </c>
      <c r="BF293" s="147">
        <f t="shared" si="13"/>
        <v>0</v>
      </c>
      <c r="BG293" s="147">
        <f t="shared" si="14"/>
        <v>0</v>
      </c>
      <c r="BH293" s="147">
        <f t="shared" si="15"/>
        <v>0</v>
      </c>
      <c r="BI293" s="147">
        <f t="shared" si="16"/>
        <v>0</v>
      </c>
      <c r="BJ293" s="16" t="s">
        <v>81</v>
      </c>
      <c r="BK293" s="147">
        <f t="shared" si="17"/>
        <v>0</v>
      </c>
      <c r="BL293" s="16" t="s">
        <v>278</v>
      </c>
      <c r="BM293" s="146" t="s">
        <v>1162</v>
      </c>
    </row>
    <row r="294" spans="2:65" s="1" customFormat="1" ht="36" customHeight="1">
      <c r="B294" s="135"/>
      <c r="C294" s="136" t="s">
        <v>1163</v>
      </c>
      <c r="D294" s="136" t="s">
        <v>170</v>
      </c>
      <c r="E294" s="137" t="s">
        <v>1164</v>
      </c>
      <c r="F294" s="138" t="s">
        <v>1165</v>
      </c>
      <c r="G294" s="139" t="s">
        <v>384</v>
      </c>
      <c r="H294" s="140">
        <v>1</v>
      </c>
      <c r="I294" s="141"/>
      <c r="J294" s="141"/>
      <c r="K294" s="138" t="s">
        <v>1166</v>
      </c>
      <c r="L294" s="28"/>
      <c r="M294" s="142" t="s">
        <v>1</v>
      </c>
      <c r="N294" s="143" t="s">
        <v>35</v>
      </c>
      <c r="O294" s="144">
        <v>0.42002</v>
      </c>
      <c r="P294" s="144">
        <f t="shared" si="9"/>
        <v>0.42002</v>
      </c>
      <c r="Q294" s="144">
        <v>1.4999999999999999E-4</v>
      </c>
      <c r="R294" s="144">
        <f t="shared" si="10"/>
        <v>1.4999999999999999E-4</v>
      </c>
      <c r="S294" s="144">
        <v>0</v>
      </c>
      <c r="T294" s="144">
        <f t="shared" si="11"/>
        <v>0</v>
      </c>
      <c r="U294" s="145" t="s">
        <v>1</v>
      </c>
      <c r="AR294" s="146" t="s">
        <v>90</v>
      </c>
      <c r="AT294" s="146" t="s">
        <v>170</v>
      </c>
      <c r="AU294" s="146" t="s">
        <v>81</v>
      </c>
      <c r="AY294" s="16" t="s">
        <v>167</v>
      </c>
      <c r="BE294" s="147">
        <f t="shared" si="12"/>
        <v>0</v>
      </c>
      <c r="BF294" s="147">
        <f t="shared" si="13"/>
        <v>0</v>
      </c>
      <c r="BG294" s="147">
        <f t="shared" si="14"/>
        <v>0</v>
      </c>
      <c r="BH294" s="147">
        <f t="shared" si="15"/>
        <v>0</v>
      </c>
      <c r="BI294" s="147">
        <f t="shared" si="16"/>
        <v>0</v>
      </c>
      <c r="BJ294" s="16" t="s">
        <v>81</v>
      </c>
      <c r="BK294" s="147">
        <f t="shared" si="17"/>
        <v>0</v>
      </c>
      <c r="BL294" s="16" t="s">
        <v>90</v>
      </c>
      <c r="BM294" s="146" t="s">
        <v>1167</v>
      </c>
    </row>
    <row r="295" spans="2:65" s="1" customFormat="1" ht="16.5" customHeight="1">
      <c r="B295" s="135"/>
      <c r="C295" s="169" t="s">
        <v>1168</v>
      </c>
      <c r="D295" s="169" t="s">
        <v>381</v>
      </c>
      <c r="E295" s="170" t="s">
        <v>1169</v>
      </c>
      <c r="F295" s="171" t="s">
        <v>1170</v>
      </c>
      <c r="G295" s="172" t="s">
        <v>384</v>
      </c>
      <c r="H295" s="173">
        <v>1</v>
      </c>
      <c r="I295" s="174"/>
      <c r="J295" s="174"/>
      <c r="K295" s="171" t="s">
        <v>1</v>
      </c>
      <c r="L295" s="175"/>
      <c r="M295" s="176" t="s">
        <v>1</v>
      </c>
      <c r="N295" s="177" t="s">
        <v>35</v>
      </c>
      <c r="O295" s="144">
        <v>0</v>
      </c>
      <c r="P295" s="144">
        <f t="shared" si="9"/>
        <v>0</v>
      </c>
      <c r="Q295" s="144">
        <v>0</v>
      </c>
      <c r="R295" s="144">
        <f t="shared" si="10"/>
        <v>0</v>
      </c>
      <c r="S295" s="144">
        <v>0</v>
      </c>
      <c r="T295" s="144">
        <f t="shared" si="11"/>
        <v>0</v>
      </c>
      <c r="U295" s="145" t="s">
        <v>1</v>
      </c>
      <c r="AR295" s="146" t="s">
        <v>235</v>
      </c>
      <c r="AT295" s="146" t="s">
        <v>381</v>
      </c>
      <c r="AU295" s="146" t="s">
        <v>81</v>
      </c>
      <c r="AY295" s="16" t="s">
        <v>167</v>
      </c>
      <c r="BE295" s="147">
        <f t="shared" si="12"/>
        <v>0</v>
      </c>
      <c r="BF295" s="147">
        <f t="shared" si="13"/>
        <v>0</v>
      </c>
      <c r="BG295" s="147">
        <f t="shared" si="14"/>
        <v>0</v>
      </c>
      <c r="BH295" s="147">
        <f t="shared" si="15"/>
        <v>0</v>
      </c>
      <c r="BI295" s="147">
        <f t="shared" si="16"/>
        <v>0</v>
      </c>
      <c r="BJ295" s="16" t="s">
        <v>81</v>
      </c>
      <c r="BK295" s="147">
        <f t="shared" si="17"/>
        <v>0</v>
      </c>
      <c r="BL295" s="16" t="s">
        <v>90</v>
      </c>
      <c r="BM295" s="146" t="s">
        <v>1171</v>
      </c>
    </row>
    <row r="296" spans="2:65" s="1" customFormat="1" ht="16.5" customHeight="1">
      <c r="B296" s="135"/>
      <c r="C296" s="136" t="s">
        <v>1172</v>
      </c>
      <c r="D296" s="136" t="s">
        <v>170</v>
      </c>
      <c r="E296" s="137" t="s">
        <v>1173</v>
      </c>
      <c r="F296" s="138" t="s">
        <v>1174</v>
      </c>
      <c r="G296" s="139" t="s">
        <v>330</v>
      </c>
      <c r="H296" s="140">
        <v>18</v>
      </c>
      <c r="I296" s="141"/>
      <c r="J296" s="141"/>
      <c r="K296" s="138" t="s">
        <v>174</v>
      </c>
      <c r="L296" s="28"/>
      <c r="M296" s="142" t="s">
        <v>1</v>
      </c>
      <c r="N296" s="143" t="s">
        <v>35</v>
      </c>
      <c r="O296" s="144">
        <v>0.18823999999999999</v>
      </c>
      <c r="P296" s="144">
        <f t="shared" si="9"/>
        <v>3.3883199999999998</v>
      </c>
      <c r="Q296" s="144">
        <v>5.0000000000000001E-4</v>
      </c>
      <c r="R296" s="144">
        <f t="shared" si="10"/>
        <v>9.0000000000000011E-3</v>
      </c>
      <c r="S296" s="144">
        <v>0</v>
      </c>
      <c r="T296" s="144">
        <f t="shared" si="11"/>
        <v>0</v>
      </c>
      <c r="U296" s="145" t="s">
        <v>1</v>
      </c>
      <c r="AR296" s="146" t="s">
        <v>90</v>
      </c>
      <c r="AT296" s="146" t="s">
        <v>170</v>
      </c>
      <c r="AU296" s="146" t="s">
        <v>81</v>
      </c>
      <c r="AY296" s="16" t="s">
        <v>167</v>
      </c>
      <c r="BE296" s="147">
        <f t="shared" si="12"/>
        <v>0</v>
      </c>
      <c r="BF296" s="147">
        <f t="shared" si="13"/>
        <v>0</v>
      </c>
      <c r="BG296" s="147">
        <f t="shared" si="14"/>
        <v>0</v>
      </c>
      <c r="BH296" s="147">
        <f t="shared" si="15"/>
        <v>0</v>
      </c>
      <c r="BI296" s="147">
        <f t="shared" si="16"/>
        <v>0</v>
      </c>
      <c r="BJ296" s="16" t="s">
        <v>81</v>
      </c>
      <c r="BK296" s="147">
        <f t="shared" si="17"/>
        <v>0</v>
      </c>
      <c r="BL296" s="16" t="s">
        <v>90</v>
      </c>
      <c r="BM296" s="146" t="s">
        <v>1175</v>
      </c>
    </row>
    <row r="297" spans="2:65" s="13" customFormat="1">
      <c r="B297" s="155"/>
      <c r="D297" s="149" t="s">
        <v>176</v>
      </c>
      <c r="E297" s="156" t="s">
        <v>1</v>
      </c>
      <c r="F297" s="157" t="s">
        <v>1176</v>
      </c>
      <c r="H297" s="158">
        <v>18</v>
      </c>
      <c r="L297" s="155"/>
      <c r="M297" s="159"/>
      <c r="N297" s="160"/>
      <c r="O297" s="160"/>
      <c r="P297" s="160"/>
      <c r="Q297" s="160"/>
      <c r="R297" s="160"/>
      <c r="S297" s="160"/>
      <c r="T297" s="160"/>
      <c r="U297" s="161"/>
      <c r="AT297" s="156" t="s">
        <v>176</v>
      </c>
      <c r="AU297" s="156" t="s">
        <v>81</v>
      </c>
      <c r="AV297" s="13" t="s">
        <v>81</v>
      </c>
      <c r="AW297" s="13" t="s">
        <v>26</v>
      </c>
      <c r="AX297" s="13" t="s">
        <v>76</v>
      </c>
      <c r="AY297" s="156" t="s">
        <v>167</v>
      </c>
    </row>
    <row r="298" spans="2:65" s="1" customFormat="1" ht="36" customHeight="1">
      <c r="B298" s="135"/>
      <c r="C298" s="136" t="s">
        <v>1177</v>
      </c>
      <c r="D298" s="136" t="s">
        <v>170</v>
      </c>
      <c r="E298" s="137" t="s">
        <v>1178</v>
      </c>
      <c r="F298" s="138" t="s">
        <v>1179</v>
      </c>
      <c r="G298" s="139" t="s">
        <v>330</v>
      </c>
      <c r="H298" s="140">
        <v>21</v>
      </c>
      <c r="I298" s="141"/>
      <c r="J298" s="141"/>
      <c r="K298" s="138" t="s">
        <v>174</v>
      </c>
      <c r="L298" s="28"/>
      <c r="M298" s="142" t="s">
        <v>1</v>
      </c>
      <c r="N298" s="143" t="s">
        <v>35</v>
      </c>
      <c r="O298" s="144">
        <v>0.27371000000000001</v>
      </c>
      <c r="P298" s="144">
        <f>O298*H298</f>
        <v>5.7479100000000001</v>
      </c>
      <c r="Q298" s="144">
        <v>5.3E-3</v>
      </c>
      <c r="R298" s="144">
        <f>Q298*H298</f>
        <v>0.1113</v>
      </c>
      <c r="S298" s="144">
        <v>0</v>
      </c>
      <c r="T298" s="144">
        <f>S298*H298</f>
        <v>0</v>
      </c>
      <c r="U298" s="145" t="s">
        <v>1</v>
      </c>
      <c r="AR298" s="146" t="s">
        <v>90</v>
      </c>
      <c r="AT298" s="146" t="s">
        <v>170</v>
      </c>
      <c r="AU298" s="146" t="s">
        <v>81</v>
      </c>
      <c r="AY298" s="16" t="s">
        <v>167</v>
      </c>
      <c r="BE298" s="147">
        <f>IF(N298="základná",J298,0)</f>
        <v>0</v>
      </c>
      <c r="BF298" s="147">
        <f>IF(N298="znížená",J298,0)</f>
        <v>0</v>
      </c>
      <c r="BG298" s="147">
        <f>IF(N298="zákl. prenesená",J298,0)</f>
        <v>0</v>
      </c>
      <c r="BH298" s="147">
        <f>IF(N298="zníž. prenesená",J298,0)</f>
        <v>0</v>
      </c>
      <c r="BI298" s="147">
        <f>IF(N298="nulová",J298,0)</f>
        <v>0</v>
      </c>
      <c r="BJ298" s="16" t="s">
        <v>81</v>
      </c>
      <c r="BK298" s="147">
        <f>ROUND(I298*H298,2)</f>
        <v>0</v>
      </c>
      <c r="BL298" s="16" t="s">
        <v>90</v>
      </c>
      <c r="BM298" s="146" t="s">
        <v>1180</v>
      </c>
    </row>
    <row r="299" spans="2:65" s="13" customFormat="1">
      <c r="B299" s="155"/>
      <c r="D299" s="149" t="s">
        <v>176</v>
      </c>
      <c r="E299" s="156" t="s">
        <v>1</v>
      </c>
      <c r="F299" s="157" t="s">
        <v>1181</v>
      </c>
      <c r="H299" s="158">
        <v>21</v>
      </c>
      <c r="L299" s="155"/>
      <c r="M299" s="159"/>
      <c r="N299" s="160"/>
      <c r="O299" s="160"/>
      <c r="P299" s="160"/>
      <c r="Q299" s="160"/>
      <c r="R299" s="160"/>
      <c r="S299" s="160"/>
      <c r="T299" s="160"/>
      <c r="U299" s="161"/>
      <c r="AT299" s="156" t="s">
        <v>176</v>
      </c>
      <c r="AU299" s="156" t="s">
        <v>81</v>
      </c>
      <c r="AV299" s="13" t="s">
        <v>81</v>
      </c>
      <c r="AW299" s="13" t="s">
        <v>26</v>
      </c>
      <c r="AX299" s="13" t="s">
        <v>76</v>
      </c>
      <c r="AY299" s="156" t="s">
        <v>167</v>
      </c>
    </row>
    <row r="300" spans="2:65" s="1" customFormat="1" ht="16.5" customHeight="1">
      <c r="B300" s="135"/>
      <c r="C300" s="136" t="s">
        <v>1182</v>
      </c>
      <c r="D300" s="136" t="s">
        <v>170</v>
      </c>
      <c r="E300" s="137" t="s">
        <v>1183</v>
      </c>
      <c r="F300" s="138" t="s">
        <v>1184</v>
      </c>
      <c r="G300" s="139" t="s">
        <v>330</v>
      </c>
      <c r="H300" s="140">
        <v>18</v>
      </c>
      <c r="I300" s="141"/>
      <c r="J300" s="141"/>
      <c r="K300" s="138" t="s">
        <v>174</v>
      </c>
      <c r="L300" s="28"/>
      <c r="M300" s="142" t="s">
        <v>1</v>
      </c>
      <c r="N300" s="143" t="s">
        <v>35</v>
      </c>
      <c r="O300" s="144">
        <v>0.68267999999999995</v>
      </c>
      <c r="P300" s="144">
        <f>O300*H300</f>
        <v>12.288239999999998</v>
      </c>
      <c r="Q300" s="144">
        <v>2.7570000000000001E-2</v>
      </c>
      <c r="R300" s="144">
        <f>Q300*H300</f>
        <v>0.49626000000000003</v>
      </c>
      <c r="S300" s="144">
        <v>0</v>
      </c>
      <c r="T300" s="144">
        <f>S300*H300</f>
        <v>0</v>
      </c>
      <c r="U300" s="145" t="s">
        <v>1</v>
      </c>
      <c r="AR300" s="146" t="s">
        <v>90</v>
      </c>
      <c r="AT300" s="146" t="s">
        <v>170</v>
      </c>
      <c r="AU300" s="146" t="s">
        <v>81</v>
      </c>
      <c r="AY300" s="16" t="s">
        <v>167</v>
      </c>
      <c r="BE300" s="147">
        <f>IF(N300="základná",J300,0)</f>
        <v>0</v>
      </c>
      <c r="BF300" s="147">
        <f>IF(N300="znížená",J300,0)</f>
        <v>0</v>
      </c>
      <c r="BG300" s="147">
        <f>IF(N300="zákl. prenesená",J300,0)</f>
        <v>0</v>
      </c>
      <c r="BH300" s="147">
        <f>IF(N300="zníž. prenesená",J300,0)</f>
        <v>0</v>
      </c>
      <c r="BI300" s="147">
        <f>IF(N300="nulová",J300,0)</f>
        <v>0</v>
      </c>
      <c r="BJ300" s="16" t="s">
        <v>81</v>
      </c>
      <c r="BK300" s="147">
        <f>ROUND(I300*H300,2)</f>
        <v>0</v>
      </c>
      <c r="BL300" s="16" t="s">
        <v>90</v>
      </c>
      <c r="BM300" s="146" t="s">
        <v>1185</v>
      </c>
    </row>
    <row r="301" spans="2:65" s="13" customFormat="1">
      <c r="B301" s="155"/>
      <c r="D301" s="149" t="s">
        <v>176</v>
      </c>
      <c r="E301" s="156" t="s">
        <v>1</v>
      </c>
      <c r="F301" s="157" t="s">
        <v>1176</v>
      </c>
      <c r="H301" s="158">
        <v>18</v>
      </c>
      <c r="L301" s="155"/>
      <c r="M301" s="159"/>
      <c r="N301" s="160"/>
      <c r="O301" s="160"/>
      <c r="P301" s="160"/>
      <c r="Q301" s="160"/>
      <c r="R301" s="160"/>
      <c r="S301" s="160"/>
      <c r="T301" s="160"/>
      <c r="U301" s="161"/>
      <c r="AT301" s="156" t="s">
        <v>176</v>
      </c>
      <c r="AU301" s="156" t="s">
        <v>81</v>
      </c>
      <c r="AV301" s="13" t="s">
        <v>81</v>
      </c>
      <c r="AW301" s="13" t="s">
        <v>26</v>
      </c>
      <c r="AX301" s="13" t="s">
        <v>76</v>
      </c>
      <c r="AY301" s="156" t="s">
        <v>167</v>
      </c>
    </row>
    <row r="302" spans="2:65" s="1" customFormat="1" ht="36" customHeight="1">
      <c r="B302" s="135"/>
      <c r="C302" s="136" t="s">
        <v>1186</v>
      </c>
      <c r="D302" s="136" t="s">
        <v>170</v>
      </c>
      <c r="E302" s="137" t="s">
        <v>1187</v>
      </c>
      <c r="F302" s="138" t="s">
        <v>1188</v>
      </c>
      <c r="G302" s="139" t="s">
        <v>904</v>
      </c>
      <c r="H302" s="140">
        <v>0.216</v>
      </c>
      <c r="I302" s="141"/>
      <c r="J302" s="141"/>
      <c r="K302" s="138" t="s">
        <v>174</v>
      </c>
      <c r="L302" s="28"/>
      <c r="M302" s="142" t="s">
        <v>1</v>
      </c>
      <c r="N302" s="143" t="s">
        <v>35</v>
      </c>
      <c r="O302" s="144">
        <v>5.1219999999999999</v>
      </c>
      <c r="P302" s="144">
        <f>O302*H302</f>
        <v>1.106352</v>
      </c>
      <c r="Q302" s="144">
        <v>0</v>
      </c>
      <c r="R302" s="144">
        <f>Q302*H302</f>
        <v>0</v>
      </c>
      <c r="S302" s="144">
        <v>2.2000000000000002</v>
      </c>
      <c r="T302" s="144">
        <f>S302*H302</f>
        <v>0.47520000000000001</v>
      </c>
      <c r="U302" s="145" t="s">
        <v>1</v>
      </c>
      <c r="AR302" s="146" t="s">
        <v>90</v>
      </c>
      <c r="AT302" s="146" t="s">
        <v>170</v>
      </c>
      <c r="AU302" s="146" t="s">
        <v>81</v>
      </c>
      <c r="AY302" s="16" t="s">
        <v>167</v>
      </c>
      <c r="BE302" s="147">
        <f>IF(N302="základná",J302,0)</f>
        <v>0</v>
      </c>
      <c r="BF302" s="147">
        <f>IF(N302="znížená",J302,0)</f>
        <v>0</v>
      </c>
      <c r="BG302" s="147">
        <f>IF(N302="zákl. prenesená",J302,0)</f>
        <v>0</v>
      </c>
      <c r="BH302" s="147">
        <f>IF(N302="zníž. prenesená",J302,0)</f>
        <v>0</v>
      </c>
      <c r="BI302" s="147">
        <f>IF(N302="nulová",J302,0)</f>
        <v>0</v>
      </c>
      <c r="BJ302" s="16" t="s">
        <v>81</v>
      </c>
      <c r="BK302" s="147">
        <f>ROUND(I302*H302,2)</f>
        <v>0</v>
      </c>
      <c r="BL302" s="16" t="s">
        <v>90</v>
      </c>
      <c r="BM302" s="146" t="s">
        <v>1189</v>
      </c>
    </row>
    <row r="303" spans="2:65" s="13" customFormat="1">
      <c r="B303" s="155"/>
      <c r="D303" s="149" t="s">
        <v>176</v>
      </c>
      <c r="E303" s="156" t="s">
        <v>1</v>
      </c>
      <c r="F303" s="157" t="s">
        <v>1190</v>
      </c>
      <c r="H303" s="158">
        <v>0.216</v>
      </c>
      <c r="L303" s="155"/>
      <c r="M303" s="159"/>
      <c r="N303" s="160"/>
      <c r="O303" s="160"/>
      <c r="P303" s="160"/>
      <c r="Q303" s="160"/>
      <c r="R303" s="160"/>
      <c r="S303" s="160"/>
      <c r="T303" s="160"/>
      <c r="U303" s="161"/>
      <c r="AT303" s="156" t="s">
        <v>176</v>
      </c>
      <c r="AU303" s="156" t="s">
        <v>81</v>
      </c>
      <c r="AV303" s="13" t="s">
        <v>81</v>
      </c>
      <c r="AW303" s="13" t="s">
        <v>26</v>
      </c>
      <c r="AX303" s="13" t="s">
        <v>76</v>
      </c>
      <c r="AY303" s="156" t="s">
        <v>167</v>
      </c>
    </row>
    <row r="304" spans="2:65" s="1" customFormat="1" ht="36" customHeight="1">
      <c r="B304" s="135"/>
      <c r="C304" s="136" t="s">
        <v>1191</v>
      </c>
      <c r="D304" s="136" t="s">
        <v>170</v>
      </c>
      <c r="E304" s="137" t="s">
        <v>1192</v>
      </c>
      <c r="F304" s="138" t="s">
        <v>1193</v>
      </c>
      <c r="G304" s="139" t="s">
        <v>904</v>
      </c>
      <c r="H304" s="140">
        <v>1.464</v>
      </c>
      <c r="I304" s="141"/>
      <c r="J304" s="141"/>
      <c r="K304" s="138" t="s">
        <v>174</v>
      </c>
      <c r="L304" s="28"/>
      <c r="M304" s="142" t="s">
        <v>1</v>
      </c>
      <c r="N304" s="143" t="s">
        <v>35</v>
      </c>
      <c r="O304" s="144">
        <v>1.4550000000000001</v>
      </c>
      <c r="P304" s="144">
        <f>O304*H304</f>
        <v>2.1301200000000002</v>
      </c>
      <c r="Q304" s="144">
        <v>0</v>
      </c>
      <c r="R304" s="144">
        <f>Q304*H304</f>
        <v>0</v>
      </c>
      <c r="S304" s="144">
        <v>1.905</v>
      </c>
      <c r="T304" s="144">
        <f>S304*H304</f>
        <v>2.7889200000000001</v>
      </c>
      <c r="U304" s="145" t="s">
        <v>1</v>
      </c>
      <c r="AR304" s="146" t="s">
        <v>90</v>
      </c>
      <c r="AT304" s="146" t="s">
        <v>170</v>
      </c>
      <c r="AU304" s="146" t="s">
        <v>81</v>
      </c>
      <c r="AY304" s="16" t="s">
        <v>167</v>
      </c>
      <c r="BE304" s="147">
        <f>IF(N304="základná",J304,0)</f>
        <v>0</v>
      </c>
      <c r="BF304" s="147">
        <f>IF(N304="znížená",J304,0)</f>
        <v>0</v>
      </c>
      <c r="BG304" s="147">
        <f>IF(N304="zákl. prenesená",J304,0)</f>
        <v>0</v>
      </c>
      <c r="BH304" s="147">
        <f>IF(N304="zníž. prenesená",J304,0)</f>
        <v>0</v>
      </c>
      <c r="BI304" s="147">
        <f>IF(N304="nulová",J304,0)</f>
        <v>0</v>
      </c>
      <c r="BJ304" s="16" t="s">
        <v>81</v>
      </c>
      <c r="BK304" s="147">
        <f>ROUND(I304*H304,2)</f>
        <v>0</v>
      </c>
      <c r="BL304" s="16" t="s">
        <v>90</v>
      </c>
      <c r="BM304" s="146" t="s">
        <v>1194</v>
      </c>
    </row>
    <row r="305" spans="2:65" s="13" customFormat="1">
      <c r="B305" s="155"/>
      <c r="D305" s="149" t="s">
        <v>176</v>
      </c>
      <c r="E305" s="156" t="s">
        <v>1</v>
      </c>
      <c r="F305" s="157" t="s">
        <v>1195</v>
      </c>
      <c r="H305" s="158">
        <v>1.464</v>
      </c>
      <c r="L305" s="155"/>
      <c r="M305" s="159"/>
      <c r="N305" s="160"/>
      <c r="O305" s="160"/>
      <c r="P305" s="160"/>
      <c r="Q305" s="160"/>
      <c r="R305" s="160"/>
      <c r="S305" s="160"/>
      <c r="T305" s="160"/>
      <c r="U305" s="161"/>
      <c r="AT305" s="156" t="s">
        <v>176</v>
      </c>
      <c r="AU305" s="156" t="s">
        <v>81</v>
      </c>
      <c r="AV305" s="13" t="s">
        <v>81</v>
      </c>
      <c r="AW305" s="13" t="s">
        <v>26</v>
      </c>
      <c r="AX305" s="13" t="s">
        <v>76</v>
      </c>
      <c r="AY305" s="156" t="s">
        <v>167</v>
      </c>
    </row>
    <row r="306" spans="2:65" s="1" customFormat="1" ht="36" customHeight="1">
      <c r="B306" s="135"/>
      <c r="C306" s="136" t="s">
        <v>1196</v>
      </c>
      <c r="D306" s="136" t="s">
        <v>170</v>
      </c>
      <c r="E306" s="137" t="s">
        <v>1197</v>
      </c>
      <c r="F306" s="138" t="s">
        <v>1198</v>
      </c>
      <c r="G306" s="139" t="s">
        <v>904</v>
      </c>
      <c r="H306" s="140">
        <v>5.2350000000000003</v>
      </c>
      <c r="I306" s="141"/>
      <c r="J306" s="141"/>
      <c r="K306" s="138" t="s">
        <v>174</v>
      </c>
      <c r="L306" s="28"/>
      <c r="M306" s="142" t="s">
        <v>1</v>
      </c>
      <c r="N306" s="143" t="s">
        <v>35</v>
      </c>
      <c r="O306" s="144">
        <v>5.843</v>
      </c>
      <c r="P306" s="144">
        <f>O306*H306</f>
        <v>30.588105000000002</v>
      </c>
      <c r="Q306" s="144">
        <v>0</v>
      </c>
      <c r="R306" s="144">
        <f>Q306*H306</f>
        <v>0</v>
      </c>
      <c r="S306" s="144">
        <v>2.2000000000000002</v>
      </c>
      <c r="T306" s="144">
        <f>S306*H306</f>
        <v>11.517000000000001</v>
      </c>
      <c r="U306" s="145" t="s">
        <v>1</v>
      </c>
      <c r="AR306" s="146" t="s">
        <v>90</v>
      </c>
      <c r="AT306" s="146" t="s">
        <v>170</v>
      </c>
      <c r="AU306" s="146" t="s">
        <v>81</v>
      </c>
      <c r="AY306" s="16" t="s">
        <v>167</v>
      </c>
      <c r="BE306" s="147">
        <f>IF(N306="základná",J306,0)</f>
        <v>0</v>
      </c>
      <c r="BF306" s="147">
        <f>IF(N306="znížená",J306,0)</f>
        <v>0</v>
      </c>
      <c r="BG306" s="147">
        <f>IF(N306="zákl. prenesená",J306,0)</f>
        <v>0</v>
      </c>
      <c r="BH306" s="147">
        <f>IF(N306="zníž. prenesená",J306,0)</f>
        <v>0</v>
      </c>
      <c r="BI306" s="147">
        <f>IF(N306="nulová",J306,0)</f>
        <v>0</v>
      </c>
      <c r="BJ306" s="16" t="s">
        <v>81</v>
      </c>
      <c r="BK306" s="147">
        <f>ROUND(I306*H306,2)</f>
        <v>0</v>
      </c>
      <c r="BL306" s="16" t="s">
        <v>90</v>
      </c>
      <c r="BM306" s="146" t="s">
        <v>1199</v>
      </c>
    </row>
    <row r="307" spans="2:65" s="12" customFormat="1">
      <c r="B307" s="148"/>
      <c r="D307" s="149" t="s">
        <v>176</v>
      </c>
      <c r="E307" s="150" t="s">
        <v>1</v>
      </c>
      <c r="F307" s="151" t="s">
        <v>1200</v>
      </c>
      <c r="H307" s="150" t="s">
        <v>1</v>
      </c>
      <c r="L307" s="148"/>
      <c r="M307" s="152"/>
      <c r="N307" s="153"/>
      <c r="O307" s="153"/>
      <c r="P307" s="153"/>
      <c r="Q307" s="153"/>
      <c r="R307" s="153"/>
      <c r="S307" s="153"/>
      <c r="T307" s="153"/>
      <c r="U307" s="154"/>
      <c r="AT307" s="150" t="s">
        <v>176</v>
      </c>
      <c r="AU307" s="150" t="s">
        <v>81</v>
      </c>
      <c r="AV307" s="12" t="s">
        <v>76</v>
      </c>
      <c r="AW307" s="12" t="s">
        <v>26</v>
      </c>
      <c r="AX307" s="12" t="s">
        <v>69</v>
      </c>
      <c r="AY307" s="150" t="s">
        <v>167</v>
      </c>
    </row>
    <row r="308" spans="2:65" s="13" customFormat="1">
      <c r="B308" s="155"/>
      <c r="D308" s="149" t="s">
        <v>176</v>
      </c>
      <c r="E308" s="156" t="s">
        <v>1</v>
      </c>
      <c r="F308" s="157" t="s">
        <v>1201</v>
      </c>
      <c r="H308" s="158">
        <v>5.2350000000000003</v>
      </c>
      <c r="L308" s="155"/>
      <c r="M308" s="159"/>
      <c r="N308" s="160"/>
      <c r="O308" s="160"/>
      <c r="P308" s="160"/>
      <c r="Q308" s="160"/>
      <c r="R308" s="160"/>
      <c r="S308" s="160"/>
      <c r="T308" s="160"/>
      <c r="U308" s="161"/>
      <c r="AT308" s="156" t="s">
        <v>176</v>
      </c>
      <c r="AU308" s="156" t="s">
        <v>81</v>
      </c>
      <c r="AV308" s="13" t="s">
        <v>81</v>
      </c>
      <c r="AW308" s="13" t="s">
        <v>26</v>
      </c>
      <c r="AX308" s="13" t="s">
        <v>76</v>
      </c>
      <c r="AY308" s="156" t="s">
        <v>167</v>
      </c>
    </row>
    <row r="309" spans="2:65" s="1" customFormat="1" ht="36" customHeight="1">
      <c r="B309" s="135"/>
      <c r="C309" s="136" t="s">
        <v>1202</v>
      </c>
      <c r="D309" s="136" t="s">
        <v>170</v>
      </c>
      <c r="E309" s="137" t="s">
        <v>1203</v>
      </c>
      <c r="F309" s="138" t="s">
        <v>1204</v>
      </c>
      <c r="G309" s="139" t="s">
        <v>173</v>
      </c>
      <c r="H309" s="140">
        <v>8.8000000000000007</v>
      </c>
      <c r="I309" s="141"/>
      <c r="J309" s="141"/>
      <c r="K309" s="138" t="s">
        <v>174</v>
      </c>
      <c r="L309" s="28"/>
      <c r="M309" s="142" t="s">
        <v>1</v>
      </c>
      <c r="N309" s="143" t="s">
        <v>35</v>
      </c>
      <c r="O309" s="144">
        <v>0.29099999999999998</v>
      </c>
      <c r="P309" s="144">
        <f>O309*H309</f>
        <v>2.5608</v>
      </c>
      <c r="Q309" s="144">
        <v>0</v>
      </c>
      <c r="R309" s="144">
        <f>Q309*H309</f>
        <v>0</v>
      </c>
      <c r="S309" s="144">
        <v>6.5000000000000002E-2</v>
      </c>
      <c r="T309" s="144">
        <f>S309*H309</f>
        <v>0.57200000000000006</v>
      </c>
      <c r="U309" s="145" t="s">
        <v>1</v>
      </c>
      <c r="AR309" s="146" t="s">
        <v>90</v>
      </c>
      <c r="AT309" s="146" t="s">
        <v>170</v>
      </c>
      <c r="AU309" s="146" t="s">
        <v>81</v>
      </c>
      <c r="AY309" s="16" t="s">
        <v>167</v>
      </c>
      <c r="BE309" s="147">
        <f>IF(N309="základná",J309,0)</f>
        <v>0</v>
      </c>
      <c r="BF309" s="147">
        <f>IF(N309="znížená",J309,0)</f>
        <v>0</v>
      </c>
      <c r="BG309" s="147">
        <f>IF(N309="zákl. prenesená",J309,0)</f>
        <v>0</v>
      </c>
      <c r="BH309" s="147">
        <f>IF(N309="zníž. prenesená",J309,0)</f>
        <v>0</v>
      </c>
      <c r="BI309" s="147">
        <f>IF(N309="nulová",J309,0)</f>
        <v>0</v>
      </c>
      <c r="BJ309" s="16" t="s">
        <v>81</v>
      </c>
      <c r="BK309" s="147">
        <f>ROUND(I309*H309,2)</f>
        <v>0</v>
      </c>
      <c r="BL309" s="16" t="s">
        <v>90</v>
      </c>
      <c r="BM309" s="146" t="s">
        <v>1205</v>
      </c>
    </row>
    <row r="310" spans="2:65" s="13" customFormat="1">
      <c r="B310" s="155"/>
      <c r="D310" s="149" t="s">
        <v>176</v>
      </c>
      <c r="E310" s="156" t="s">
        <v>1</v>
      </c>
      <c r="F310" s="157" t="s">
        <v>1206</v>
      </c>
      <c r="H310" s="158">
        <v>8.8000000000000007</v>
      </c>
      <c r="L310" s="155"/>
      <c r="M310" s="159"/>
      <c r="N310" s="160"/>
      <c r="O310" s="160"/>
      <c r="P310" s="160"/>
      <c r="Q310" s="160"/>
      <c r="R310" s="160"/>
      <c r="S310" s="160"/>
      <c r="T310" s="160"/>
      <c r="U310" s="161"/>
      <c r="AT310" s="156" t="s">
        <v>176</v>
      </c>
      <c r="AU310" s="156" t="s">
        <v>81</v>
      </c>
      <c r="AV310" s="13" t="s">
        <v>81</v>
      </c>
      <c r="AW310" s="13" t="s">
        <v>26</v>
      </c>
      <c r="AX310" s="13" t="s">
        <v>76</v>
      </c>
      <c r="AY310" s="156" t="s">
        <v>167</v>
      </c>
    </row>
    <row r="311" spans="2:65" s="1" customFormat="1" ht="24" customHeight="1">
      <c r="B311" s="135"/>
      <c r="C311" s="136" t="s">
        <v>1207</v>
      </c>
      <c r="D311" s="136" t="s">
        <v>170</v>
      </c>
      <c r="E311" s="137" t="s">
        <v>1208</v>
      </c>
      <c r="F311" s="138" t="s">
        <v>1209</v>
      </c>
      <c r="G311" s="139" t="s">
        <v>330</v>
      </c>
      <c r="H311" s="140">
        <v>1.85</v>
      </c>
      <c r="I311" s="141"/>
      <c r="J311" s="141"/>
      <c r="K311" s="138" t="s">
        <v>174</v>
      </c>
      <c r="L311" s="28"/>
      <c r="M311" s="142" t="s">
        <v>1</v>
      </c>
      <c r="N311" s="143" t="s">
        <v>35</v>
      </c>
      <c r="O311" s="144">
        <v>0.58545999999999998</v>
      </c>
      <c r="P311" s="144">
        <f>O311*H311</f>
        <v>1.0831010000000001</v>
      </c>
      <c r="Q311" s="144">
        <v>1.8069999999999999E-2</v>
      </c>
      <c r="R311" s="144">
        <f>Q311*H311</f>
        <v>3.3429500000000001E-2</v>
      </c>
      <c r="S311" s="144">
        <v>0</v>
      </c>
      <c r="T311" s="144">
        <f>S311*H311</f>
        <v>0</v>
      </c>
      <c r="U311" s="145" t="s">
        <v>1</v>
      </c>
      <c r="AR311" s="146" t="s">
        <v>90</v>
      </c>
      <c r="AT311" s="146" t="s">
        <v>170</v>
      </c>
      <c r="AU311" s="146" t="s">
        <v>81</v>
      </c>
      <c r="AY311" s="16" t="s">
        <v>167</v>
      </c>
      <c r="BE311" s="147">
        <f>IF(N311="základná",J311,0)</f>
        <v>0</v>
      </c>
      <c r="BF311" s="147">
        <f>IF(N311="znížená",J311,0)</f>
        <v>0</v>
      </c>
      <c r="BG311" s="147">
        <f>IF(N311="zákl. prenesená",J311,0)</f>
        <v>0</v>
      </c>
      <c r="BH311" s="147">
        <f>IF(N311="zníž. prenesená",J311,0)</f>
        <v>0</v>
      </c>
      <c r="BI311" s="147">
        <f>IF(N311="nulová",J311,0)</f>
        <v>0</v>
      </c>
      <c r="BJ311" s="16" t="s">
        <v>81</v>
      </c>
      <c r="BK311" s="147">
        <f>ROUND(I311*H311,2)</f>
        <v>0</v>
      </c>
      <c r="BL311" s="16" t="s">
        <v>90</v>
      </c>
      <c r="BM311" s="146" t="s">
        <v>1210</v>
      </c>
    </row>
    <row r="312" spans="2:65" s="1" customFormat="1" ht="16.5" customHeight="1">
      <c r="B312" s="135"/>
      <c r="C312" s="136" t="s">
        <v>1211</v>
      </c>
      <c r="D312" s="136" t="s">
        <v>170</v>
      </c>
      <c r="E312" s="137" t="s">
        <v>352</v>
      </c>
      <c r="F312" s="138" t="s">
        <v>353</v>
      </c>
      <c r="G312" s="139" t="s">
        <v>354</v>
      </c>
      <c r="H312" s="140">
        <v>17.478999999999999</v>
      </c>
      <c r="I312" s="141"/>
      <c r="J312" s="141"/>
      <c r="K312" s="138" t="s">
        <v>174</v>
      </c>
      <c r="L312" s="28"/>
      <c r="M312" s="142" t="s">
        <v>1</v>
      </c>
      <c r="N312" s="143" t="s">
        <v>35</v>
      </c>
      <c r="O312" s="144">
        <v>0.59799999999999998</v>
      </c>
      <c r="P312" s="144">
        <f>O312*H312</f>
        <v>10.452442</v>
      </c>
      <c r="Q312" s="144">
        <v>0</v>
      </c>
      <c r="R312" s="144">
        <f>Q312*H312</f>
        <v>0</v>
      </c>
      <c r="S312" s="144">
        <v>0</v>
      </c>
      <c r="T312" s="144">
        <f>S312*H312</f>
        <v>0</v>
      </c>
      <c r="U312" s="145" t="s">
        <v>1</v>
      </c>
      <c r="AR312" s="146" t="s">
        <v>90</v>
      </c>
      <c r="AT312" s="146" t="s">
        <v>170</v>
      </c>
      <c r="AU312" s="146" t="s">
        <v>81</v>
      </c>
      <c r="AY312" s="16" t="s">
        <v>167</v>
      </c>
      <c r="BE312" s="147">
        <f>IF(N312="základná",J312,0)</f>
        <v>0</v>
      </c>
      <c r="BF312" s="147">
        <f>IF(N312="znížená",J312,0)</f>
        <v>0</v>
      </c>
      <c r="BG312" s="147">
        <f>IF(N312="zákl. prenesená",J312,0)</f>
        <v>0</v>
      </c>
      <c r="BH312" s="147">
        <f>IF(N312="zníž. prenesená",J312,0)</f>
        <v>0</v>
      </c>
      <c r="BI312" s="147">
        <f>IF(N312="nulová",J312,0)</f>
        <v>0</v>
      </c>
      <c r="BJ312" s="16" t="s">
        <v>81</v>
      </c>
      <c r="BK312" s="147">
        <f>ROUND(I312*H312,2)</f>
        <v>0</v>
      </c>
      <c r="BL312" s="16" t="s">
        <v>90</v>
      </c>
      <c r="BM312" s="146" t="s">
        <v>1212</v>
      </c>
    </row>
    <row r="313" spans="2:65" s="1" customFormat="1" ht="24" customHeight="1">
      <c r="B313" s="135"/>
      <c r="C313" s="136" t="s">
        <v>1213</v>
      </c>
      <c r="D313" s="136" t="s">
        <v>170</v>
      </c>
      <c r="E313" s="137" t="s">
        <v>357</v>
      </c>
      <c r="F313" s="138" t="s">
        <v>358</v>
      </c>
      <c r="G313" s="139" t="s">
        <v>354</v>
      </c>
      <c r="H313" s="140">
        <v>157.31100000000001</v>
      </c>
      <c r="I313" s="141"/>
      <c r="J313" s="141"/>
      <c r="K313" s="138" t="s">
        <v>174</v>
      </c>
      <c r="L313" s="28"/>
      <c r="M313" s="142" t="s">
        <v>1</v>
      </c>
      <c r="N313" s="143" t="s">
        <v>35</v>
      </c>
      <c r="O313" s="144">
        <v>7.0000000000000001E-3</v>
      </c>
      <c r="P313" s="144">
        <f>O313*H313</f>
        <v>1.1011770000000001</v>
      </c>
      <c r="Q313" s="144">
        <v>0</v>
      </c>
      <c r="R313" s="144">
        <f>Q313*H313</f>
        <v>0</v>
      </c>
      <c r="S313" s="144">
        <v>0</v>
      </c>
      <c r="T313" s="144">
        <f>S313*H313</f>
        <v>0</v>
      </c>
      <c r="U313" s="145" t="s">
        <v>1</v>
      </c>
      <c r="AR313" s="146" t="s">
        <v>90</v>
      </c>
      <c r="AT313" s="146" t="s">
        <v>170</v>
      </c>
      <c r="AU313" s="146" t="s">
        <v>81</v>
      </c>
      <c r="AY313" s="16" t="s">
        <v>167</v>
      </c>
      <c r="BE313" s="147">
        <f>IF(N313="základná",J313,0)</f>
        <v>0</v>
      </c>
      <c r="BF313" s="147">
        <f>IF(N313="znížená",J313,0)</f>
        <v>0</v>
      </c>
      <c r="BG313" s="147">
        <f>IF(N313="zákl. prenesená",J313,0)</f>
        <v>0</v>
      </c>
      <c r="BH313" s="147">
        <f>IF(N313="zníž. prenesená",J313,0)</f>
        <v>0</v>
      </c>
      <c r="BI313" s="147">
        <f>IF(N313="nulová",J313,0)</f>
        <v>0</v>
      </c>
      <c r="BJ313" s="16" t="s">
        <v>81</v>
      </c>
      <c r="BK313" s="147">
        <f>ROUND(I313*H313,2)</f>
        <v>0</v>
      </c>
      <c r="BL313" s="16" t="s">
        <v>90</v>
      </c>
      <c r="BM313" s="146" t="s">
        <v>1214</v>
      </c>
    </row>
    <row r="314" spans="2:65" s="13" customFormat="1">
      <c r="B314" s="155"/>
      <c r="D314" s="149" t="s">
        <v>176</v>
      </c>
      <c r="F314" s="157" t="s">
        <v>1215</v>
      </c>
      <c r="H314" s="158">
        <v>157.31100000000001</v>
      </c>
      <c r="L314" s="155"/>
      <c r="M314" s="159"/>
      <c r="N314" s="160"/>
      <c r="O314" s="160"/>
      <c r="P314" s="160"/>
      <c r="Q314" s="160"/>
      <c r="R314" s="160"/>
      <c r="S314" s="160"/>
      <c r="T314" s="160"/>
      <c r="U314" s="161"/>
      <c r="AT314" s="156" t="s">
        <v>176</v>
      </c>
      <c r="AU314" s="156" t="s">
        <v>81</v>
      </c>
      <c r="AV314" s="13" t="s">
        <v>81</v>
      </c>
      <c r="AW314" s="13" t="s">
        <v>3</v>
      </c>
      <c r="AX314" s="13" t="s">
        <v>76</v>
      </c>
      <c r="AY314" s="156" t="s">
        <v>167</v>
      </c>
    </row>
    <row r="315" spans="2:65" s="1" customFormat="1" ht="24" customHeight="1">
      <c r="B315" s="135"/>
      <c r="C315" s="136" t="s">
        <v>1216</v>
      </c>
      <c r="D315" s="136" t="s">
        <v>170</v>
      </c>
      <c r="E315" s="137" t="s">
        <v>362</v>
      </c>
      <c r="F315" s="138" t="s">
        <v>363</v>
      </c>
      <c r="G315" s="139" t="s">
        <v>354</v>
      </c>
      <c r="H315" s="140">
        <v>17.478999999999999</v>
      </c>
      <c r="I315" s="141"/>
      <c r="J315" s="141"/>
      <c r="K315" s="138" t="s">
        <v>174</v>
      </c>
      <c r="L315" s="28"/>
      <c r="M315" s="142" t="s">
        <v>1</v>
      </c>
      <c r="N315" s="143" t="s">
        <v>35</v>
      </c>
      <c r="O315" s="144">
        <v>0.89</v>
      </c>
      <c r="P315" s="144">
        <f>O315*H315</f>
        <v>15.55631</v>
      </c>
      <c r="Q315" s="144">
        <v>0</v>
      </c>
      <c r="R315" s="144">
        <f>Q315*H315</f>
        <v>0</v>
      </c>
      <c r="S315" s="144">
        <v>0</v>
      </c>
      <c r="T315" s="144">
        <f>S315*H315</f>
        <v>0</v>
      </c>
      <c r="U315" s="145" t="s">
        <v>1</v>
      </c>
      <c r="AR315" s="146" t="s">
        <v>90</v>
      </c>
      <c r="AT315" s="146" t="s">
        <v>170</v>
      </c>
      <c r="AU315" s="146" t="s">
        <v>81</v>
      </c>
      <c r="AY315" s="16" t="s">
        <v>167</v>
      </c>
      <c r="BE315" s="147">
        <f>IF(N315="základná",J315,0)</f>
        <v>0</v>
      </c>
      <c r="BF315" s="147">
        <f>IF(N315="znížená",J315,0)</f>
        <v>0</v>
      </c>
      <c r="BG315" s="147">
        <f>IF(N315="zákl. prenesená",J315,0)</f>
        <v>0</v>
      </c>
      <c r="BH315" s="147">
        <f>IF(N315="zníž. prenesená",J315,0)</f>
        <v>0</v>
      </c>
      <c r="BI315" s="147">
        <f>IF(N315="nulová",J315,0)</f>
        <v>0</v>
      </c>
      <c r="BJ315" s="16" t="s">
        <v>81</v>
      </c>
      <c r="BK315" s="147">
        <f>ROUND(I315*H315,2)</f>
        <v>0</v>
      </c>
      <c r="BL315" s="16" t="s">
        <v>90</v>
      </c>
      <c r="BM315" s="146" t="s">
        <v>1217</v>
      </c>
    </row>
    <row r="316" spans="2:65" s="1" customFormat="1" ht="24" customHeight="1">
      <c r="B316" s="135"/>
      <c r="C316" s="136" t="s">
        <v>1218</v>
      </c>
      <c r="D316" s="136" t="s">
        <v>170</v>
      </c>
      <c r="E316" s="137" t="s">
        <v>366</v>
      </c>
      <c r="F316" s="138" t="s">
        <v>367</v>
      </c>
      <c r="G316" s="139" t="s">
        <v>354</v>
      </c>
      <c r="H316" s="140">
        <v>17.478999999999999</v>
      </c>
      <c r="I316" s="141"/>
      <c r="J316" s="141"/>
      <c r="K316" s="138" t="s">
        <v>174</v>
      </c>
      <c r="L316" s="28"/>
      <c r="M316" s="142" t="s">
        <v>1</v>
      </c>
      <c r="N316" s="143" t="s">
        <v>35</v>
      </c>
      <c r="O316" s="144">
        <v>0</v>
      </c>
      <c r="P316" s="144">
        <f>O316*H316</f>
        <v>0</v>
      </c>
      <c r="Q316" s="144">
        <v>0</v>
      </c>
      <c r="R316" s="144">
        <f>Q316*H316</f>
        <v>0</v>
      </c>
      <c r="S316" s="144">
        <v>0</v>
      </c>
      <c r="T316" s="144">
        <f>S316*H316</f>
        <v>0</v>
      </c>
      <c r="U316" s="145" t="s">
        <v>1</v>
      </c>
      <c r="AR316" s="146" t="s">
        <v>90</v>
      </c>
      <c r="AT316" s="146" t="s">
        <v>170</v>
      </c>
      <c r="AU316" s="146" t="s">
        <v>81</v>
      </c>
      <c r="AY316" s="16" t="s">
        <v>167</v>
      </c>
      <c r="BE316" s="147">
        <f>IF(N316="základná",J316,0)</f>
        <v>0</v>
      </c>
      <c r="BF316" s="147">
        <f>IF(N316="znížená",J316,0)</f>
        <v>0</v>
      </c>
      <c r="BG316" s="147">
        <f>IF(N316="zákl. prenesená",J316,0)</f>
        <v>0</v>
      </c>
      <c r="BH316" s="147">
        <f>IF(N316="zníž. prenesená",J316,0)</f>
        <v>0</v>
      </c>
      <c r="BI316" s="147">
        <f>IF(N316="nulová",J316,0)</f>
        <v>0</v>
      </c>
      <c r="BJ316" s="16" t="s">
        <v>81</v>
      </c>
      <c r="BK316" s="147">
        <f>ROUND(I316*H316,2)</f>
        <v>0</v>
      </c>
      <c r="BL316" s="16" t="s">
        <v>90</v>
      </c>
      <c r="BM316" s="146" t="s">
        <v>1219</v>
      </c>
    </row>
    <row r="317" spans="2:65" s="11" customFormat="1" ht="22.9" customHeight="1">
      <c r="B317" s="123"/>
      <c r="D317" s="124" t="s">
        <v>68</v>
      </c>
      <c r="E317" s="133" t="s">
        <v>480</v>
      </c>
      <c r="F317" s="133" t="s">
        <v>481</v>
      </c>
      <c r="J317" s="134"/>
      <c r="L317" s="123"/>
      <c r="M317" s="127"/>
      <c r="N317" s="128"/>
      <c r="O317" s="128"/>
      <c r="P317" s="129">
        <f>P318</f>
        <v>225.285684</v>
      </c>
      <c r="Q317" s="128"/>
      <c r="R317" s="129">
        <f>R318</f>
        <v>0</v>
      </c>
      <c r="S317" s="128"/>
      <c r="T317" s="129">
        <f>T318</f>
        <v>0</v>
      </c>
      <c r="U317" s="130"/>
      <c r="AR317" s="124" t="s">
        <v>76</v>
      </c>
      <c r="AT317" s="131" t="s">
        <v>68</v>
      </c>
      <c r="AU317" s="131" t="s">
        <v>76</v>
      </c>
      <c r="AY317" s="124" t="s">
        <v>167</v>
      </c>
      <c r="BK317" s="132">
        <f>BK318</f>
        <v>0</v>
      </c>
    </row>
    <row r="318" spans="2:65" s="1" customFormat="1" ht="24" customHeight="1">
      <c r="B318" s="135"/>
      <c r="C318" s="136" t="s">
        <v>1220</v>
      </c>
      <c r="D318" s="136" t="s">
        <v>170</v>
      </c>
      <c r="E318" s="137" t="s">
        <v>482</v>
      </c>
      <c r="F318" s="138" t="s">
        <v>483</v>
      </c>
      <c r="G318" s="139" t="s">
        <v>354</v>
      </c>
      <c r="H318" s="140">
        <v>91.468000000000004</v>
      </c>
      <c r="I318" s="141"/>
      <c r="J318" s="141"/>
      <c r="K318" s="138" t="s">
        <v>174</v>
      </c>
      <c r="L318" s="28"/>
      <c r="M318" s="142" t="s">
        <v>1</v>
      </c>
      <c r="N318" s="143" t="s">
        <v>35</v>
      </c>
      <c r="O318" s="144">
        <v>2.4630000000000001</v>
      </c>
      <c r="P318" s="144">
        <f>O318*H318</f>
        <v>225.285684</v>
      </c>
      <c r="Q318" s="144">
        <v>0</v>
      </c>
      <c r="R318" s="144">
        <f>Q318*H318</f>
        <v>0</v>
      </c>
      <c r="S318" s="144">
        <v>0</v>
      </c>
      <c r="T318" s="144">
        <f>S318*H318</f>
        <v>0</v>
      </c>
      <c r="U318" s="145" t="s">
        <v>1</v>
      </c>
      <c r="AR318" s="146" t="s">
        <v>90</v>
      </c>
      <c r="AT318" s="146" t="s">
        <v>170</v>
      </c>
      <c r="AU318" s="146" t="s">
        <v>81</v>
      </c>
      <c r="AY318" s="16" t="s">
        <v>167</v>
      </c>
      <c r="BE318" s="147">
        <f>IF(N318="základná",J318,0)</f>
        <v>0</v>
      </c>
      <c r="BF318" s="147">
        <f>IF(N318="znížená",J318,0)</f>
        <v>0</v>
      </c>
      <c r="BG318" s="147">
        <f>IF(N318="zákl. prenesená",J318,0)</f>
        <v>0</v>
      </c>
      <c r="BH318" s="147">
        <f>IF(N318="zníž. prenesená",J318,0)</f>
        <v>0</v>
      </c>
      <c r="BI318" s="147">
        <f>IF(N318="nulová",J318,0)</f>
        <v>0</v>
      </c>
      <c r="BJ318" s="16" t="s">
        <v>81</v>
      </c>
      <c r="BK318" s="147">
        <f>ROUND(I318*H318,2)</f>
        <v>0</v>
      </c>
      <c r="BL318" s="16" t="s">
        <v>90</v>
      </c>
      <c r="BM318" s="146" t="s">
        <v>1221</v>
      </c>
    </row>
    <row r="319" spans="2:65" s="11" customFormat="1" ht="25.9" customHeight="1">
      <c r="B319" s="123"/>
      <c r="D319" s="124" t="s">
        <v>68</v>
      </c>
      <c r="E319" s="125" t="s">
        <v>369</v>
      </c>
      <c r="F319" s="125" t="s">
        <v>370</v>
      </c>
      <c r="J319" s="126"/>
      <c r="L319" s="123"/>
      <c r="M319" s="127"/>
      <c r="N319" s="128"/>
      <c r="O319" s="128"/>
      <c r="P319" s="129">
        <f>P320+P331+P340+P364+P372+P381+P404+P435+P442+P458</f>
        <v>318.81657567999997</v>
      </c>
      <c r="Q319" s="128"/>
      <c r="R319" s="129">
        <f>R320+R331+R340+R364+R372+R381+R404+R435+R442+R458</f>
        <v>9.3665972300000018</v>
      </c>
      <c r="S319" s="128"/>
      <c r="T319" s="129">
        <f>T320+T331+T340+T364+T372+T381+T404+T435+T442+T458</f>
        <v>0.842144</v>
      </c>
      <c r="U319" s="130"/>
      <c r="AR319" s="124" t="s">
        <v>81</v>
      </c>
      <c r="AT319" s="131" t="s">
        <v>68</v>
      </c>
      <c r="AU319" s="131" t="s">
        <v>69</v>
      </c>
      <c r="AY319" s="124" t="s">
        <v>167</v>
      </c>
      <c r="BK319" s="132">
        <f>BK320+BK331+BK340+BK364+BK372+BK381+BK404+BK435+BK442+BK458</f>
        <v>0</v>
      </c>
    </row>
    <row r="320" spans="2:65" s="11" customFormat="1" ht="22.9" customHeight="1">
      <c r="B320" s="123"/>
      <c r="D320" s="124" t="s">
        <v>68</v>
      </c>
      <c r="E320" s="133" t="s">
        <v>1222</v>
      </c>
      <c r="F320" s="133" t="s">
        <v>1223</v>
      </c>
      <c r="J320" s="134"/>
      <c r="L320" s="123"/>
      <c r="M320" s="127"/>
      <c r="N320" s="128"/>
      <c r="O320" s="128"/>
      <c r="P320" s="129">
        <f>SUM(P321:P330)</f>
        <v>8.9676000000000009</v>
      </c>
      <c r="Q320" s="128"/>
      <c r="R320" s="129">
        <f>SUM(R321:R330)</f>
        <v>0.1362912</v>
      </c>
      <c r="S320" s="128"/>
      <c r="T320" s="129">
        <f>SUM(T321:T330)</f>
        <v>0</v>
      </c>
      <c r="U320" s="130"/>
      <c r="AR320" s="124" t="s">
        <v>81</v>
      </c>
      <c r="AT320" s="131" t="s">
        <v>68</v>
      </c>
      <c r="AU320" s="131" t="s">
        <v>76</v>
      </c>
      <c r="AY320" s="124" t="s">
        <v>167</v>
      </c>
      <c r="BK320" s="132">
        <f>SUM(BK321:BK330)</f>
        <v>0</v>
      </c>
    </row>
    <row r="321" spans="2:65" s="1" customFormat="1" ht="24" customHeight="1">
      <c r="B321" s="135"/>
      <c r="C321" s="136" t="s">
        <v>1224</v>
      </c>
      <c r="D321" s="136" t="s">
        <v>170</v>
      </c>
      <c r="E321" s="137" t="s">
        <v>1225</v>
      </c>
      <c r="F321" s="138" t="s">
        <v>1226</v>
      </c>
      <c r="G321" s="139" t="s">
        <v>173</v>
      </c>
      <c r="H321" s="140">
        <v>12</v>
      </c>
      <c r="I321" s="141"/>
      <c r="J321" s="141"/>
      <c r="K321" s="138" t="s">
        <v>174</v>
      </c>
      <c r="L321" s="28"/>
      <c r="M321" s="142" t="s">
        <v>1</v>
      </c>
      <c r="N321" s="143" t="s">
        <v>35</v>
      </c>
      <c r="O321" s="144">
        <v>0.15</v>
      </c>
      <c r="P321" s="144">
        <f>O321*H321</f>
        <v>1.7999999999999998</v>
      </c>
      <c r="Q321" s="144">
        <v>8.0000000000000007E-5</v>
      </c>
      <c r="R321" s="144">
        <f>Q321*H321</f>
        <v>9.6000000000000013E-4</v>
      </c>
      <c r="S321" s="144">
        <v>0</v>
      </c>
      <c r="T321" s="144">
        <f>S321*H321</f>
        <v>0</v>
      </c>
      <c r="U321" s="145" t="s">
        <v>1</v>
      </c>
      <c r="AR321" s="146" t="s">
        <v>278</v>
      </c>
      <c r="AT321" s="146" t="s">
        <v>170</v>
      </c>
      <c r="AU321" s="146" t="s">
        <v>81</v>
      </c>
      <c r="AY321" s="16" t="s">
        <v>167</v>
      </c>
      <c r="BE321" s="147">
        <f>IF(N321="základná",J321,0)</f>
        <v>0</v>
      </c>
      <c r="BF321" s="147">
        <f>IF(N321="znížená",J321,0)</f>
        <v>0</v>
      </c>
      <c r="BG321" s="147">
        <f>IF(N321="zákl. prenesená",J321,0)</f>
        <v>0</v>
      </c>
      <c r="BH321" s="147">
        <f>IF(N321="zníž. prenesená",J321,0)</f>
        <v>0</v>
      </c>
      <c r="BI321" s="147">
        <f>IF(N321="nulová",J321,0)</f>
        <v>0</v>
      </c>
      <c r="BJ321" s="16" t="s">
        <v>81</v>
      </c>
      <c r="BK321" s="147">
        <f>ROUND(I321*H321,2)</f>
        <v>0</v>
      </c>
      <c r="BL321" s="16" t="s">
        <v>278</v>
      </c>
      <c r="BM321" s="146" t="s">
        <v>1227</v>
      </c>
    </row>
    <row r="322" spans="2:65" s="13" customFormat="1">
      <c r="B322" s="155"/>
      <c r="D322" s="149" t="s">
        <v>176</v>
      </c>
      <c r="E322" s="156" t="s">
        <v>1</v>
      </c>
      <c r="F322" s="157" t="s">
        <v>1033</v>
      </c>
      <c r="H322" s="158">
        <v>12</v>
      </c>
      <c r="L322" s="155"/>
      <c r="M322" s="159"/>
      <c r="N322" s="160"/>
      <c r="O322" s="160"/>
      <c r="P322" s="160"/>
      <c r="Q322" s="160"/>
      <c r="R322" s="160"/>
      <c r="S322" s="160"/>
      <c r="T322" s="160"/>
      <c r="U322" s="161"/>
      <c r="AT322" s="156" t="s">
        <v>176</v>
      </c>
      <c r="AU322" s="156" t="s">
        <v>81</v>
      </c>
      <c r="AV322" s="13" t="s">
        <v>81</v>
      </c>
      <c r="AW322" s="13" t="s">
        <v>26</v>
      </c>
      <c r="AX322" s="13" t="s">
        <v>76</v>
      </c>
      <c r="AY322" s="156" t="s">
        <v>167</v>
      </c>
    </row>
    <row r="323" spans="2:65" s="1" customFormat="1" ht="36" customHeight="1">
      <c r="B323" s="135"/>
      <c r="C323" s="169" t="s">
        <v>1228</v>
      </c>
      <c r="D323" s="169" t="s">
        <v>381</v>
      </c>
      <c r="E323" s="170" t="s">
        <v>1229</v>
      </c>
      <c r="F323" s="171" t="s">
        <v>2228</v>
      </c>
      <c r="G323" s="172" t="s">
        <v>173</v>
      </c>
      <c r="H323" s="173">
        <v>13.8</v>
      </c>
      <c r="I323" s="174"/>
      <c r="J323" s="174"/>
      <c r="K323" s="171" t="s">
        <v>174</v>
      </c>
      <c r="L323" s="175"/>
      <c r="M323" s="176" t="s">
        <v>1</v>
      </c>
      <c r="N323" s="177" t="s">
        <v>35</v>
      </c>
      <c r="O323" s="144">
        <v>0</v>
      </c>
      <c r="P323" s="144">
        <f>O323*H323</f>
        <v>0</v>
      </c>
      <c r="Q323" s="144">
        <v>2E-3</v>
      </c>
      <c r="R323" s="144">
        <f>Q323*H323</f>
        <v>2.7600000000000003E-2</v>
      </c>
      <c r="S323" s="144">
        <v>0</v>
      </c>
      <c r="T323" s="144">
        <f>S323*H323</f>
        <v>0</v>
      </c>
      <c r="U323" s="145" t="s">
        <v>1</v>
      </c>
      <c r="AR323" s="146" t="s">
        <v>356</v>
      </c>
      <c r="AT323" s="146" t="s">
        <v>381</v>
      </c>
      <c r="AU323" s="146" t="s">
        <v>81</v>
      </c>
      <c r="AY323" s="16" t="s">
        <v>167</v>
      </c>
      <c r="BE323" s="147">
        <f>IF(N323="základná",J323,0)</f>
        <v>0</v>
      </c>
      <c r="BF323" s="147">
        <f>IF(N323="znížená",J323,0)</f>
        <v>0</v>
      </c>
      <c r="BG323" s="147">
        <f>IF(N323="zákl. prenesená",J323,0)</f>
        <v>0</v>
      </c>
      <c r="BH323" s="147">
        <f>IF(N323="zníž. prenesená",J323,0)</f>
        <v>0</v>
      </c>
      <c r="BI323" s="147">
        <f>IF(N323="nulová",J323,0)</f>
        <v>0</v>
      </c>
      <c r="BJ323" s="16" t="s">
        <v>81</v>
      </c>
      <c r="BK323" s="147">
        <f>ROUND(I323*H323,2)</f>
        <v>0</v>
      </c>
      <c r="BL323" s="16" t="s">
        <v>278</v>
      </c>
      <c r="BM323" s="146" t="s">
        <v>1230</v>
      </c>
    </row>
    <row r="324" spans="2:65" s="13" customFormat="1">
      <c r="B324" s="155"/>
      <c r="D324" s="149" t="s">
        <v>176</v>
      </c>
      <c r="F324" s="157" t="s">
        <v>1231</v>
      </c>
      <c r="H324" s="158">
        <v>13.8</v>
      </c>
      <c r="L324" s="155"/>
      <c r="M324" s="159"/>
      <c r="N324" s="160"/>
      <c r="O324" s="160"/>
      <c r="P324" s="160"/>
      <c r="Q324" s="160"/>
      <c r="R324" s="160"/>
      <c r="S324" s="160"/>
      <c r="T324" s="160"/>
      <c r="U324" s="161"/>
      <c r="AT324" s="156" t="s">
        <v>176</v>
      </c>
      <c r="AU324" s="156" t="s">
        <v>81</v>
      </c>
      <c r="AV324" s="13" t="s">
        <v>81</v>
      </c>
      <c r="AW324" s="13" t="s">
        <v>3</v>
      </c>
      <c r="AX324" s="13" t="s">
        <v>76</v>
      </c>
      <c r="AY324" s="156" t="s">
        <v>167</v>
      </c>
    </row>
    <row r="325" spans="2:65" s="1" customFormat="1" ht="24" customHeight="1">
      <c r="B325" s="135"/>
      <c r="C325" s="136" t="s">
        <v>1232</v>
      </c>
      <c r="D325" s="136" t="s">
        <v>170</v>
      </c>
      <c r="E325" s="137" t="s">
        <v>1233</v>
      </c>
      <c r="F325" s="138" t="s">
        <v>1234</v>
      </c>
      <c r="G325" s="139" t="s">
        <v>173</v>
      </c>
      <c r="H325" s="140">
        <v>43.44</v>
      </c>
      <c r="I325" s="141"/>
      <c r="J325" s="141"/>
      <c r="K325" s="138" t="s">
        <v>174</v>
      </c>
      <c r="L325" s="28"/>
      <c r="M325" s="142" t="s">
        <v>1</v>
      </c>
      <c r="N325" s="143" t="s">
        <v>35</v>
      </c>
      <c r="O325" s="144">
        <v>0.16500000000000001</v>
      </c>
      <c r="P325" s="144">
        <f>O325*H325</f>
        <v>7.1676000000000002</v>
      </c>
      <c r="Q325" s="144">
        <v>8.0000000000000007E-5</v>
      </c>
      <c r="R325" s="144">
        <f>Q325*H325</f>
        <v>3.4751999999999999E-3</v>
      </c>
      <c r="S325" s="144">
        <v>0</v>
      </c>
      <c r="T325" s="144">
        <f>S325*H325</f>
        <v>0</v>
      </c>
      <c r="U325" s="145" t="s">
        <v>1</v>
      </c>
      <c r="AR325" s="146" t="s">
        <v>278</v>
      </c>
      <c r="AT325" s="146" t="s">
        <v>170</v>
      </c>
      <c r="AU325" s="146" t="s">
        <v>81</v>
      </c>
      <c r="AY325" s="16" t="s">
        <v>167</v>
      </c>
      <c r="BE325" s="147">
        <f>IF(N325="základná",J325,0)</f>
        <v>0</v>
      </c>
      <c r="BF325" s="147">
        <f>IF(N325="znížená",J325,0)</f>
        <v>0</v>
      </c>
      <c r="BG325" s="147">
        <f>IF(N325="zákl. prenesená",J325,0)</f>
        <v>0</v>
      </c>
      <c r="BH325" s="147">
        <f>IF(N325="zníž. prenesená",J325,0)</f>
        <v>0</v>
      </c>
      <c r="BI325" s="147">
        <f>IF(N325="nulová",J325,0)</f>
        <v>0</v>
      </c>
      <c r="BJ325" s="16" t="s">
        <v>81</v>
      </c>
      <c r="BK325" s="147">
        <f>ROUND(I325*H325,2)</f>
        <v>0</v>
      </c>
      <c r="BL325" s="16" t="s">
        <v>278</v>
      </c>
      <c r="BM325" s="146" t="s">
        <v>1235</v>
      </c>
    </row>
    <row r="326" spans="2:65" s="12" customFormat="1">
      <c r="B326" s="148"/>
      <c r="D326" s="149" t="s">
        <v>176</v>
      </c>
      <c r="E326" s="150" t="s">
        <v>1</v>
      </c>
      <c r="F326" s="151" t="s">
        <v>907</v>
      </c>
      <c r="H326" s="150" t="s">
        <v>1</v>
      </c>
      <c r="L326" s="148"/>
      <c r="M326" s="152"/>
      <c r="N326" s="153"/>
      <c r="O326" s="153"/>
      <c r="P326" s="153"/>
      <c r="Q326" s="153"/>
      <c r="R326" s="153"/>
      <c r="S326" s="153"/>
      <c r="T326" s="153"/>
      <c r="U326" s="154"/>
      <c r="AT326" s="150" t="s">
        <v>176</v>
      </c>
      <c r="AU326" s="150" t="s">
        <v>81</v>
      </c>
      <c r="AV326" s="12" t="s">
        <v>76</v>
      </c>
      <c r="AW326" s="12" t="s">
        <v>26</v>
      </c>
      <c r="AX326" s="12" t="s">
        <v>69</v>
      </c>
      <c r="AY326" s="150" t="s">
        <v>167</v>
      </c>
    </row>
    <row r="327" spans="2:65" s="13" customFormat="1">
      <c r="B327" s="155"/>
      <c r="D327" s="149" t="s">
        <v>176</v>
      </c>
      <c r="E327" s="156" t="s">
        <v>1</v>
      </c>
      <c r="F327" s="157" t="s">
        <v>1236</v>
      </c>
      <c r="H327" s="158">
        <v>43.44</v>
      </c>
      <c r="L327" s="155"/>
      <c r="M327" s="159"/>
      <c r="N327" s="160"/>
      <c r="O327" s="160"/>
      <c r="P327" s="160"/>
      <c r="Q327" s="160"/>
      <c r="R327" s="160"/>
      <c r="S327" s="160"/>
      <c r="T327" s="160"/>
      <c r="U327" s="161"/>
      <c r="AT327" s="156" t="s">
        <v>176</v>
      </c>
      <c r="AU327" s="156" t="s">
        <v>81</v>
      </c>
      <c r="AV327" s="13" t="s">
        <v>81</v>
      </c>
      <c r="AW327" s="13" t="s">
        <v>26</v>
      </c>
      <c r="AX327" s="13" t="s">
        <v>76</v>
      </c>
      <c r="AY327" s="156" t="s">
        <v>167</v>
      </c>
    </row>
    <row r="328" spans="2:65" s="1" customFormat="1" ht="36" customHeight="1">
      <c r="B328" s="135"/>
      <c r="C328" s="169" t="s">
        <v>1237</v>
      </c>
      <c r="D328" s="169" t="s">
        <v>381</v>
      </c>
      <c r="E328" s="170" t="s">
        <v>1229</v>
      </c>
      <c r="F328" s="171" t="s">
        <v>2229</v>
      </c>
      <c r="G328" s="172" t="s">
        <v>173</v>
      </c>
      <c r="H328" s="173">
        <v>52.128</v>
      </c>
      <c r="I328" s="174"/>
      <c r="J328" s="174"/>
      <c r="K328" s="171" t="s">
        <v>174</v>
      </c>
      <c r="L328" s="175"/>
      <c r="M328" s="176" t="s">
        <v>1</v>
      </c>
      <c r="N328" s="177" t="s">
        <v>35</v>
      </c>
      <c r="O328" s="144">
        <v>0</v>
      </c>
      <c r="P328" s="144">
        <f>O328*H328</f>
        <v>0</v>
      </c>
      <c r="Q328" s="144">
        <v>2E-3</v>
      </c>
      <c r="R328" s="144">
        <f>Q328*H328</f>
        <v>0.104256</v>
      </c>
      <c r="S328" s="144">
        <v>0</v>
      </c>
      <c r="T328" s="144">
        <f>S328*H328</f>
        <v>0</v>
      </c>
      <c r="U328" s="145" t="s">
        <v>1</v>
      </c>
      <c r="AR328" s="146" t="s">
        <v>356</v>
      </c>
      <c r="AT328" s="146" t="s">
        <v>381</v>
      </c>
      <c r="AU328" s="146" t="s">
        <v>81</v>
      </c>
      <c r="AY328" s="16" t="s">
        <v>167</v>
      </c>
      <c r="BE328" s="147">
        <f>IF(N328="základná",J328,0)</f>
        <v>0</v>
      </c>
      <c r="BF328" s="147">
        <f>IF(N328="znížená",J328,0)</f>
        <v>0</v>
      </c>
      <c r="BG328" s="147">
        <f>IF(N328="zákl. prenesená",J328,0)</f>
        <v>0</v>
      </c>
      <c r="BH328" s="147">
        <f>IF(N328="zníž. prenesená",J328,0)</f>
        <v>0</v>
      </c>
      <c r="BI328" s="147">
        <f>IF(N328="nulová",J328,0)</f>
        <v>0</v>
      </c>
      <c r="BJ328" s="16" t="s">
        <v>81</v>
      </c>
      <c r="BK328" s="147">
        <f>ROUND(I328*H328,2)</f>
        <v>0</v>
      </c>
      <c r="BL328" s="16" t="s">
        <v>278</v>
      </c>
      <c r="BM328" s="146" t="s">
        <v>1238</v>
      </c>
    </row>
    <row r="329" spans="2:65" s="13" customFormat="1">
      <c r="B329" s="155"/>
      <c r="D329" s="149" t="s">
        <v>176</v>
      </c>
      <c r="F329" s="157" t="s">
        <v>1239</v>
      </c>
      <c r="H329" s="158">
        <v>52.128</v>
      </c>
      <c r="L329" s="155"/>
      <c r="M329" s="159"/>
      <c r="N329" s="160"/>
      <c r="O329" s="160"/>
      <c r="P329" s="160"/>
      <c r="Q329" s="160"/>
      <c r="R329" s="160"/>
      <c r="S329" s="160"/>
      <c r="T329" s="160"/>
      <c r="U329" s="161"/>
      <c r="AT329" s="156" t="s">
        <v>176</v>
      </c>
      <c r="AU329" s="156" t="s">
        <v>81</v>
      </c>
      <c r="AV329" s="13" t="s">
        <v>81</v>
      </c>
      <c r="AW329" s="13" t="s">
        <v>3</v>
      </c>
      <c r="AX329" s="13" t="s">
        <v>76</v>
      </c>
      <c r="AY329" s="156" t="s">
        <v>167</v>
      </c>
    </row>
    <row r="330" spans="2:65" s="1" customFormat="1" ht="24" customHeight="1">
      <c r="B330" s="135"/>
      <c r="C330" s="136" t="s">
        <v>1240</v>
      </c>
      <c r="D330" s="136" t="s">
        <v>170</v>
      </c>
      <c r="E330" s="137" t="s">
        <v>1241</v>
      </c>
      <c r="F330" s="138" t="s">
        <v>1242</v>
      </c>
      <c r="G330" s="139" t="s">
        <v>395</v>
      </c>
      <c r="H330" s="140">
        <v>2.7719999999999998</v>
      </c>
      <c r="I330" s="141"/>
      <c r="J330" s="141"/>
      <c r="K330" s="138" t="s">
        <v>174</v>
      </c>
      <c r="L330" s="28"/>
      <c r="M330" s="142" t="s">
        <v>1</v>
      </c>
      <c r="N330" s="143" t="s">
        <v>35</v>
      </c>
      <c r="O330" s="144">
        <v>0</v>
      </c>
      <c r="P330" s="144">
        <f>O330*H330</f>
        <v>0</v>
      </c>
      <c r="Q330" s="144">
        <v>0</v>
      </c>
      <c r="R330" s="144">
        <f>Q330*H330</f>
        <v>0</v>
      </c>
      <c r="S330" s="144">
        <v>0</v>
      </c>
      <c r="T330" s="144">
        <f>S330*H330</f>
        <v>0</v>
      </c>
      <c r="U330" s="145" t="s">
        <v>1</v>
      </c>
      <c r="AR330" s="146" t="s">
        <v>278</v>
      </c>
      <c r="AT330" s="146" t="s">
        <v>170</v>
      </c>
      <c r="AU330" s="146" t="s">
        <v>81</v>
      </c>
      <c r="AY330" s="16" t="s">
        <v>167</v>
      </c>
      <c r="BE330" s="147">
        <f>IF(N330="základná",J330,0)</f>
        <v>0</v>
      </c>
      <c r="BF330" s="147">
        <f>IF(N330="znížená",J330,0)</f>
        <v>0</v>
      </c>
      <c r="BG330" s="147">
        <f>IF(N330="zákl. prenesená",J330,0)</f>
        <v>0</v>
      </c>
      <c r="BH330" s="147">
        <f>IF(N330="zníž. prenesená",J330,0)</f>
        <v>0</v>
      </c>
      <c r="BI330" s="147">
        <f>IF(N330="nulová",J330,0)</f>
        <v>0</v>
      </c>
      <c r="BJ330" s="16" t="s">
        <v>81</v>
      </c>
      <c r="BK330" s="147">
        <f>ROUND(I330*H330,2)</f>
        <v>0</v>
      </c>
      <c r="BL330" s="16" t="s">
        <v>278</v>
      </c>
      <c r="BM330" s="146" t="s">
        <v>1243</v>
      </c>
    </row>
    <row r="331" spans="2:65" s="11" customFormat="1" ht="22.9" customHeight="1">
      <c r="B331" s="123"/>
      <c r="D331" s="124" t="s">
        <v>68</v>
      </c>
      <c r="E331" s="133" t="s">
        <v>371</v>
      </c>
      <c r="F331" s="133" t="s">
        <v>372</v>
      </c>
      <c r="J331" s="134"/>
      <c r="L331" s="123"/>
      <c r="M331" s="127"/>
      <c r="N331" s="128"/>
      <c r="O331" s="128"/>
      <c r="P331" s="129">
        <f>SUM(P332:P339)</f>
        <v>7.4880000000000004</v>
      </c>
      <c r="Q331" s="128"/>
      <c r="R331" s="129">
        <f>SUM(R332:R339)</f>
        <v>0.12835625000000001</v>
      </c>
      <c r="S331" s="128"/>
      <c r="T331" s="129">
        <f>SUM(T332:T339)</f>
        <v>0</v>
      </c>
      <c r="U331" s="130"/>
      <c r="AR331" s="124" t="s">
        <v>81</v>
      </c>
      <c r="AT331" s="131" t="s">
        <v>68</v>
      </c>
      <c r="AU331" s="131" t="s">
        <v>76</v>
      </c>
      <c r="AY331" s="124" t="s">
        <v>167</v>
      </c>
      <c r="BK331" s="132">
        <f>SUM(BK332:BK339)</f>
        <v>0</v>
      </c>
    </row>
    <row r="332" spans="2:65" s="1" customFormat="1" ht="24" customHeight="1">
      <c r="B332" s="135"/>
      <c r="C332" s="136" t="s">
        <v>1244</v>
      </c>
      <c r="D332" s="136" t="s">
        <v>170</v>
      </c>
      <c r="E332" s="137" t="s">
        <v>1245</v>
      </c>
      <c r="F332" s="138" t="s">
        <v>1246</v>
      </c>
      <c r="G332" s="139" t="s">
        <v>330</v>
      </c>
      <c r="H332" s="140">
        <v>16</v>
      </c>
      <c r="I332" s="141"/>
      <c r="J332" s="141"/>
      <c r="K332" s="138" t="s">
        <v>174</v>
      </c>
      <c r="L332" s="28"/>
      <c r="M332" s="142" t="s">
        <v>1</v>
      </c>
      <c r="N332" s="143" t="s">
        <v>35</v>
      </c>
      <c r="O332" s="144">
        <v>0.46800000000000003</v>
      </c>
      <c r="P332" s="144">
        <f>O332*H332</f>
        <v>7.4880000000000004</v>
      </c>
      <c r="Q332" s="144">
        <v>3.0000000000000001E-5</v>
      </c>
      <c r="R332" s="144">
        <f>Q332*H332</f>
        <v>4.8000000000000001E-4</v>
      </c>
      <c r="S332" s="144">
        <v>0</v>
      </c>
      <c r="T332" s="144">
        <f>S332*H332</f>
        <v>0</v>
      </c>
      <c r="U332" s="145" t="s">
        <v>1</v>
      </c>
      <c r="AR332" s="146" t="s">
        <v>278</v>
      </c>
      <c r="AT332" s="146" t="s">
        <v>170</v>
      </c>
      <c r="AU332" s="146" t="s">
        <v>81</v>
      </c>
      <c r="AY332" s="16" t="s">
        <v>167</v>
      </c>
      <c r="BE332" s="147">
        <f>IF(N332="základná",J332,0)</f>
        <v>0</v>
      </c>
      <c r="BF332" s="147">
        <f>IF(N332="znížená",J332,0)</f>
        <v>0</v>
      </c>
      <c r="BG332" s="147">
        <f>IF(N332="zákl. prenesená",J332,0)</f>
        <v>0</v>
      </c>
      <c r="BH332" s="147">
        <f>IF(N332="zníž. prenesená",J332,0)</f>
        <v>0</v>
      </c>
      <c r="BI332" s="147">
        <f>IF(N332="nulová",J332,0)</f>
        <v>0</v>
      </c>
      <c r="BJ332" s="16" t="s">
        <v>81</v>
      </c>
      <c r="BK332" s="147">
        <f>ROUND(I332*H332,2)</f>
        <v>0</v>
      </c>
      <c r="BL332" s="16" t="s">
        <v>278</v>
      </c>
      <c r="BM332" s="146" t="s">
        <v>1247</v>
      </c>
    </row>
    <row r="333" spans="2:65" s="13" customFormat="1">
      <c r="B333" s="155"/>
      <c r="D333" s="149" t="s">
        <v>176</v>
      </c>
      <c r="E333" s="156" t="s">
        <v>1</v>
      </c>
      <c r="F333" s="157" t="s">
        <v>1248</v>
      </c>
      <c r="H333" s="158">
        <v>7</v>
      </c>
      <c r="L333" s="155"/>
      <c r="M333" s="159"/>
      <c r="N333" s="160"/>
      <c r="O333" s="160"/>
      <c r="P333" s="160"/>
      <c r="Q333" s="160"/>
      <c r="R333" s="160"/>
      <c r="S333" s="160"/>
      <c r="T333" s="160"/>
      <c r="U333" s="161"/>
      <c r="AT333" s="156" t="s">
        <v>176</v>
      </c>
      <c r="AU333" s="156" t="s">
        <v>81</v>
      </c>
      <c r="AV333" s="13" t="s">
        <v>81</v>
      </c>
      <c r="AW333" s="13" t="s">
        <v>26</v>
      </c>
      <c r="AX333" s="13" t="s">
        <v>69</v>
      </c>
      <c r="AY333" s="156" t="s">
        <v>167</v>
      </c>
    </row>
    <row r="334" spans="2:65" s="13" customFormat="1">
      <c r="B334" s="155"/>
      <c r="D334" s="149" t="s">
        <v>176</v>
      </c>
      <c r="E334" s="156" t="s">
        <v>1</v>
      </c>
      <c r="F334" s="157" t="s">
        <v>1249</v>
      </c>
      <c r="H334" s="158">
        <v>9</v>
      </c>
      <c r="L334" s="155"/>
      <c r="M334" s="159"/>
      <c r="N334" s="160"/>
      <c r="O334" s="160"/>
      <c r="P334" s="160"/>
      <c r="Q334" s="160"/>
      <c r="R334" s="160"/>
      <c r="S334" s="160"/>
      <c r="T334" s="160"/>
      <c r="U334" s="161"/>
      <c r="AT334" s="156" t="s">
        <v>176</v>
      </c>
      <c r="AU334" s="156" t="s">
        <v>81</v>
      </c>
      <c r="AV334" s="13" t="s">
        <v>81</v>
      </c>
      <c r="AW334" s="13" t="s">
        <v>26</v>
      </c>
      <c r="AX334" s="13" t="s">
        <v>69</v>
      </c>
      <c r="AY334" s="156" t="s">
        <v>167</v>
      </c>
    </row>
    <row r="335" spans="2:65" s="14" customFormat="1">
      <c r="B335" s="162"/>
      <c r="D335" s="149" t="s">
        <v>176</v>
      </c>
      <c r="E335" s="163" t="s">
        <v>1</v>
      </c>
      <c r="F335" s="164" t="s">
        <v>182</v>
      </c>
      <c r="H335" s="165">
        <v>16</v>
      </c>
      <c r="L335" s="162"/>
      <c r="M335" s="166"/>
      <c r="N335" s="167"/>
      <c r="O335" s="167"/>
      <c r="P335" s="167"/>
      <c r="Q335" s="167"/>
      <c r="R335" s="167"/>
      <c r="S335" s="167"/>
      <c r="T335" s="167"/>
      <c r="U335" s="168"/>
      <c r="AT335" s="163" t="s">
        <v>176</v>
      </c>
      <c r="AU335" s="163" t="s">
        <v>81</v>
      </c>
      <c r="AV335" s="14" t="s">
        <v>90</v>
      </c>
      <c r="AW335" s="14" t="s">
        <v>26</v>
      </c>
      <c r="AX335" s="14" t="s">
        <v>76</v>
      </c>
      <c r="AY335" s="163" t="s">
        <v>167</v>
      </c>
    </row>
    <row r="336" spans="2:65" s="1" customFormat="1" ht="16.5" customHeight="1">
      <c r="B336" s="135"/>
      <c r="C336" s="169" t="s">
        <v>1250</v>
      </c>
      <c r="D336" s="169" t="s">
        <v>381</v>
      </c>
      <c r="E336" s="170" t="s">
        <v>382</v>
      </c>
      <c r="F336" s="171" t="s">
        <v>383</v>
      </c>
      <c r="G336" s="172" t="s">
        <v>384</v>
      </c>
      <c r="H336" s="173">
        <v>169.17099999999999</v>
      </c>
      <c r="I336" s="174"/>
      <c r="J336" s="174"/>
      <c r="K336" s="171" t="s">
        <v>174</v>
      </c>
      <c r="L336" s="175"/>
      <c r="M336" s="176" t="s">
        <v>1</v>
      </c>
      <c r="N336" s="177" t="s">
        <v>35</v>
      </c>
      <c r="O336" s="144">
        <v>0</v>
      </c>
      <c r="P336" s="144">
        <f>O336*H336</f>
        <v>0</v>
      </c>
      <c r="Q336" s="144">
        <v>3.5E-4</v>
      </c>
      <c r="R336" s="144">
        <f>Q336*H336</f>
        <v>5.9209849999999994E-2</v>
      </c>
      <c r="S336" s="144">
        <v>0</v>
      </c>
      <c r="T336" s="144">
        <f>S336*H336</f>
        <v>0</v>
      </c>
      <c r="U336" s="145" t="s">
        <v>1</v>
      </c>
      <c r="AR336" s="146" t="s">
        <v>356</v>
      </c>
      <c r="AT336" s="146" t="s">
        <v>381</v>
      </c>
      <c r="AU336" s="146" t="s">
        <v>81</v>
      </c>
      <c r="AY336" s="16" t="s">
        <v>167</v>
      </c>
      <c r="BE336" s="147">
        <f>IF(N336="základná",J336,0)</f>
        <v>0</v>
      </c>
      <c r="BF336" s="147">
        <f>IF(N336="znížená",J336,0)</f>
        <v>0</v>
      </c>
      <c r="BG336" s="147">
        <f>IF(N336="zákl. prenesená",J336,0)</f>
        <v>0</v>
      </c>
      <c r="BH336" s="147">
        <f>IF(N336="zníž. prenesená",J336,0)</f>
        <v>0</v>
      </c>
      <c r="BI336" s="147">
        <f>IF(N336="nulová",J336,0)</f>
        <v>0</v>
      </c>
      <c r="BJ336" s="16" t="s">
        <v>81</v>
      </c>
      <c r="BK336" s="147">
        <f>ROUND(I336*H336,2)</f>
        <v>0</v>
      </c>
      <c r="BL336" s="16" t="s">
        <v>278</v>
      </c>
      <c r="BM336" s="146" t="s">
        <v>1251</v>
      </c>
    </row>
    <row r="337" spans="2:65" s="1" customFormat="1" ht="24" customHeight="1">
      <c r="B337" s="135"/>
      <c r="C337" s="169" t="s">
        <v>1252</v>
      </c>
      <c r="D337" s="169" t="s">
        <v>381</v>
      </c>
      <c r="E337" s="170" t="s">
        <v>1253</v>
      </c>
      <c r="F337" s="171" t="s">
        <v>2235</v>
      </c>
      <c r="G337" s="172" t="s">
        <v>173</v>
      </c>
      <c r="H337" s="173">
        <v>8.67</v>
      </c>
      <c r="I337" s="174"/>
      <c r="J337" s="174"/>
      <c r="K337" s="171" t="s">
        <v>174</v>
      </c>
      <c r="L337" s="175"/>
      <c r="M337" s="176" t="s">
        <v>1</v>
      </c>
      <c r="N337" s="177" t="s">
        <v>35</v>
      </c>
      <c r="O337" s="144">
        <v>0</v>
      </c>
      <c r="P337" s="144">
        <f>O337*H337</f>
        <v>0</v>
      </c>
      <c r="Q337" s="144">
        <v>7.92E-3</v>
      </c>
      <c r="R337" s="144">
        <f>Q337*H337</f>
        <v>6.8666400000000002E-2</v>
      </c>
      <c r="S337" s="144">
        <v>0</v>
      </c>
      <c r="T337" s="144">
        <f>S337*H337</f>
        <v>0</v>
      </c>
      <c r="U337" s="145" t="s">
        <v>1</v>
      </c>
      <c r="AR337" s="146" t="s">
        <v>356</v>
      </c>
      <c r="AT337" s="146" t="s">
        <v>381</v>
      </c>
      <c r="AU337" s="146" t="s">
        <v>81</v>
      </c>
      <c r="AY337" s="16" t="s">
        <v>167</v>
      </c>
      <c r="BE337" s="147">
        <f>IF(N337="základná",J337,0)</f>
        <v>0</v>
      </c>
      <c r="BF337" s="147">
        <f>IF(N337="znížená",J337,0)</f>
        <v>0</v>
      </c>
      <c r="BG337" s="147">
        <f>IF(N337="zákl. prenesená",J337,0)</f>
        <v>0</v>
      </c>
      <c r="BH337" s="147">
        <f>IF(N337="zníž. prenesená",J337,0)</f>
        <v>0</v>
      </c>
      <c r="BI337" s="147">
        <f>IF(N337="nulová",J337,0)</f>
        <v>0</v>
      </c>
      <c r="BJ337" s="16" t="s">
        <v>81</v>
      </c>
      <c r="BK337" s="147">
        <f>ROUND(I337*H337,2)</f>
        <v>0</v>
      </c>
      <c r="BL337" s="16" t="s">
        <v>278</v>
      </c>
      <c r="BM337" s="146" t="s">
        <v>1254</v>
      </c>
    </row>
    <row r="338" spans="2:65" s="13" customFormat="1">
      <c r="B338" s="155"/>
      <c r="D338" s="149" t="s">
        <v>176</v>
      </c>
      <c r="E338" s="156" t="s">
        <v>1</v>
      </c>
      <c r="F338" s="157" t="s">
        <v>1255</v>
      </c>
      <c r="H338" s="158">
        <v>8.67</v>
      </c>
      <c r="L338" s="155"/>
      <c r="M338" s="159"/>
      <c r="N338" s="160"/>
      <c r="O338" s="160"/>
      <c r="P338" s="160"/>
      <c r="Q338" s="160"/>
      <c r="R338" s="160"/>
      <c r="S338" s="160"/>
      <c r="T338" s="160"/>
      <c r="U338" s="161"/>
      <c r="AT338" s="156" t="s">
        <v>176</v>
      </c>
      <c r="AU338" s="156" t="s">
        <v>81</v>
      </c>
      <c r="AV338" s="13" t="s">
        <v>81</v>
      </c>
      <c r="AW338" s="13" t="s">
        <v>26</v>
      </c>
      <c r="AX338" s="13" t="s">
        <v>76</v>
      </c>
      <c r="AY338" s="156" t="s">
        <v>167</v>
      </c>
    </row>
    <row r="339" spans="2:65" s="1" customFormat="1" ht="24" customHeight="1">
      <c r="B339" s="135"/>
      <c r="C339" s="136" t="s">
        <v>1256</v>
      </c>
      <c r="D339" s="136" t="s">
        <v>170</v>
      </c>
      <c r="E339" s="137" t="s">
        <v>393</v>
      </c>
      <c r="F339" s="138" t="s">
        <v>394</v>
      </c>
      <c r="G339" s="139" t="s">
        <v>395</v>
      </c>
      <c r="H339" s="140">
        <v>2.629</v>
      </c>
      <c r="I339" s="141"/>
      <c r="J339" s="141"/>
      <c r="K339" s="138" t="s">
        <v>174</v>
      </c>
      <c r="L339" s="28"/>
      <c r="M339" s="142" t="s">
        <v>1</v>
      </c>
      <c r="N339" s="143" t="s">
        <v>35</v>
      </c>
      <c r="O339" s="144">
        <v>0</v>
      </c>
      <c r="P339" s="144">
        <f>O339*H339</f>
        <v>0</v>
      </c>
      <c r="Q339" s="144">
        <v>0</v>
      </c>
      <c r="R339" s="144">
        <f>Q339*H339</f>
        <v>0</v>
      </c>
      <c r="S339" s="144">
        <v>0</v>
      </c>
      <c r="T339" s="144">
        <f>S339*H339</f>
        <v>0</v>
      </c>
      <c r="U339" s="145" t="s">
        <v>1</v>
      </c>
      <c r="AR339" s="146" t="s">
        <v>278</v>
      </c>
      <c r="AT339" s="146" t="s">
        <v>170</v>
      </c>
      <c r="AU339" s="146" t="s">
        <v>81</v>
      </c>
      <c r="AY339" s="16" t="s">
        <v>167</v>
      </c>
      <c r="BE339" s="147">
        <f>IF(N339="základná",J339,0)</f>
        <v>0</v>
      </c>
      <c r="BF339" s="147">
        <f>IF(N339="znížená",J339,0)</f>
        <v>0</v>
      </c>
      <c r="BG339" s="147">
        <f>IF(N339="zákl. prenesená",J339,0)</f>
        <v>0</v>
      </c>
      <c r="BH339" s="147">
        <f>IF(N339="zníž. prenesená",J339,0)</f>
        <v>0</v>
      </c>
      <c r="BI339" s="147">
        <f>IF(N339="nulová",J339,0)</f>
        <v>0</v>
      </c>
      <c r="BJ339" s="16" t="s">
        <v>81</v>
      </c>
      <c r="BK339" s="147">
        <f>ROUND(I339*H339,2)</f>
        <v>0</v>
      </c>
      <c r="BL339" s="16" t="s">
        <v>278</v>
      </c>
      <c r="BM339" s="146" t="s">
        <v>1257</v>
      </c>
    </row>
    <row r="340" spans="2:65" s="11" customFormat="1" ht="22.9" customHeight="1">
      <c r="B340" s="123"/>
      <c r="D340" s="124" t="s">
        <v>68</v>
      </c>
      <c r="E340" s="133" t="s">
        <v>509</v>
      </c>
      <c r="F340" s="133" t="s">
        <v>510</v>
      </c>
      <c r="J340" s="134"/>
      <c r="L340" s="123"/>
      <c r="M340" s="127"/>
      <c r="N340" s="128"/>
      <c r="O340" s="128"/>
      <c r="P340" s="129">
        <f>SUM(P341:P363)</f>
        <v>8.087866</v>
      </c>
      <c r="Q340" s="128"/>
      <c r="R340" s="129">
        <f>SUM(R341:R363)</f>
        <v>0.17019649999999997</v>
      </c>
      <c r="S340" s="128"/>
      <c r="T340" s="129">
        <f>SUM(T341:T363)</f>
        <v>0.123</v>
      </c>
      <c r="U340" s="130"/>
      <c r="AR340" s="124" t="s">
        <v>81</v>
      </c>
      <c r="AT340" s="131" t="s">
        <v>68</v>
      </c>
      <c r="AU340" s="131" t="s">
        <v>76</v>
      </c>
      <c r="AY340" s="124" t="s">
        <v>167</v>
      </c>
      <c r="BK340" s="132">
        <f>SUM(BK341:BK363)</f>
        <v>0</v>
      </c>
    </row>
    <row r="341" spans="2:65" s="1" customFormat="1" ht="36" customHeight="1">
      <c r="B341" s="135"/>
      <c r="C341" s="136" t="s">
        <v>1258</v>
      </c>
      <c r="D341" s="136" t="s">
        <v>170</v>
      </c>
      <c r="E341" s="137" t="s">
        <v>1259</v>
      </c>
      <c r="F341" s="138" t="s">
        <v>1260</v>
      </c>
      <c r="G341" s="139" t="s">
        <v>173</v>
      </c>
      <c r="H341" s="140">
        <v>25</v>
      </c>
      <c r="I341" s="141"/>
      <c r="J341" s="141"/>
      <c r="K341" s="138" t="s">
        <v>174</v>
      </c>
      <c r="L341" s="28"/>
      <c r="M341" s="142" t="s">
        <v>1</v>
      </c>
      <c r="N341" s="143" t="s">
        <v>35</v>
      </c>
      <c r="O341" s="144">
        <v>7.0000000000000007E-2</v>
      </c>
      <c r="P341" s="144">
        <f>O341*H341</f>
        <v>1.7500000000000002</v>
      </c>
      <c r="Q341" s="144">
        <v>0</v>
      </c>
      <c r="R341" s="144">
        <f>Q341*H341</f>
        <v>0</v>
      </c>
      <c r="S341" s="144">
        <v>4.9199999999999999E-3</v>
      </c>
      <c r="T341" s="144">
        <f>S341*H341</f>
        <v>0.123</v>
      </c>
      <c r="U341" s="145" t="s">
        <v>1</v>
      </c>
      <c r="AR341" s="146" t="s">
        <v>278</v>
      </c>
      <c r="AT341" s="146" t="s">
        <v>170</v>
      </c>
      <c r="AU341" s="146" t="s">
        <v>81</v>
      </c>
      <c r="AY341" s="16" t="s">
        <v>167</v>
      </c>
      <c r="BE341" s="147">
        <f>IF(N341="základná",J341,0)</f>
        <v>0</v>
      </c>
      <c r="BF341" s="147">
        <f>IF(N341="znížená",J341,0)</f>
        <v>0</v>
      </c>
      <c r="BG341" s="147">
        <f>IF(N341="zákl. prenesená",J341,0)</f>
        <v>0</v>
      </c>
      <c r="BH341" s="147">
        <f>IF(N341="zníž. prenesená",J341,0)</f>
        <v>0</v>
      </c>
      <c r="BI341" s="147">
        <f>IF(N341="nulová",J341,0)</f>
        <v>0</v>
      </c>
      <c r="BJ341" s="16" t="s">
        <v>81</v>
      </c>
      <c r="BK341" s="147">
        <f>ROUND(I341*H341,2)</f>
        <v>0</v>
      </c>
      <c r="BL341" s="16" t="s">
        <v>278</v>
      </c>
      <c r="BM341" s="146" t="s">
        <v>1261</v>
      </c>
    </row>
    <row r="342" spans="2:65" s="13" customFormat="1">
      <c r="B342" s="155"/>
      <c r="D342" s="149" t="s">
        <v>176</v>
      </c>
      <c r="E342" s="156" t="s">
        <v>1</v>
      </c>
      <c r="F342" s="157" t="s">
        <v>1262</v>
      </c>
      <c r="H342" s="158">
        <v>25</v>
      </c>
      <c r="L342" s="155"/>
      <c r="M342" s="159"/>
      <c r="N342" s="160"/>
      <c r="O342" s="160"/>
      <c r="P342" s="160"/>
      <c r="Q342" s="160"/>
      <c r="R342" s="160"/>
      <c r="S342" s="160"/>
      <c r="T342" s="160"/>
      <c r="U342" s="161"/>
      <c r="AT342" s="156" t="s">
        <v>176</v>
      </c>
      <c r="AU342" s="156" t="s">
        <v>81</v>
      </c>
      <c r="AV342" s="13" t="s">
        <v>81</v>
      </c>
      <c r="AW342" s="13" t="s">
        <v>26</v>
      </c>
      <c r="AX342" s="13" t="s">
        <v>76</v>
      </c>
      <c r="AY342" s="156" t="s">
        <v>167</v>
      </c>
    </row>
    <row r="343" spans="2:65" s="1" customFormat="1" ht="24" customHeight="1">
      <c r="B343" s="135"/>
      <c r="C343" s="136" t="s">
        <v>480</v>
      </c>
      <c r="D343" s="136" t="s">
        <v>170</v>
      </c>
      <c r="E343" s="137" t="s">
        <v>1263</v>
      </c>
      <c r="F343" s="138" t="s">
        <v>1264</v>
      </c>
      <c r="G343" s="139" t="s">
        <v>173</v>
      </c>
      <c r="H343" s="140">
        <v>0.77500000000000002</v>
      </c>
      <c r="I343" s="141"/>
      <c r="J343" s="141"/>
      <c r="K343" s="138" t="s">
        <v>174</v>
      </c>
      <c r="L343" s="28"/>
      <c r="M343" s="142" t="s">
        <v>1</v>
      </c>
      <c r="N343" s="143" t="s">
        <v>35</v>
      </c>
      <c r="O343" s="144">
        <v>0.255</v>
      </c>
      <c r="P343" s="144">
        <f>O343*H343</f>
        <v>0.19762500000000002</v>
      </c>
      <c r="Q343" s="144">
        <v>3.5000000000000001E-3</v>
      </c>
      <c r="R343" s="144">
        <f>Q343*H343</f>
        <v>2.7125000000000001E-3</v>
      </c>
      <c r="S343" s="144">
        <v>0</v>
      </c>
      <c r="T343" s="144">
        <f>S343*H343</f>
        <v>0</v>
      </c>
      <c r="U343" s="145" t="s">
        <v>1</v>
      </c>
      <c r="AR343" s="146" t="s">
        <v>278</v>
      </c>
      <c r="AT343" s="146" t="s">
        <v>170</v>
      </c>
      <c r="AU343" s="146" t="s">
        <v>81</v>
      </c>
      <c r="AY343" s="16" t="s">
        <v>167</v>
      </c>
      <c r="BE343" s="147">
        <f>IF(N343="základná",J343,0)</f>
        <v>0</v>
      </c>
      <c r="BF343" s="147">
        <f>IF(N343="znížená",J343,0)</f>
        <v>0</v>
      </c>
      <c r="BG343" s="147">
        <f>IF(N343="zákl. prenesená",J343,0)</f>
        <v>0</v>
      </c>
      <c r="BH343" s="147">
        <f>IF(N343="zníž. prenesená",J343,0)</f>
        <v>0</v>
      </c>
      <c r="BI343" s="147">
        <f>IF(N343="nulová",J343,0)</f>
        <v>0</v>
      </c>
      <c r="BJ343" s="16" t="s">
        <v>81</v>
      </c>
      <c r="BK343" s="147">
        <f>ROUND(I343*H343,2)</f>
        <v>0</v>
      </c>
      <c r="BL343" s="16" t="s">
        <v>278</v>
      </c>
      <c r="BM343" s="146" t="s">
        <v>1265</v>
      </c>
    </row>
    <row r="344" spans="2:65" s="13" customFormat="1">
      <c r="B344" s="155"/>
      <c r="D344" s="149" t="s">
        <v>176</v>
      </c>
      <c r="E344" s="156" t="s">
        <v>1</v>
      </c>
      <c r="F344" s="157" t="s">
        <v>1266</v>
      </c>
      <c r="H344" s="158">
        <v>0.77500000000000002</v>
      </c>
      <c r="L344" s="155"/>
      <c r="M344" s="159"/>
      <c r="N344" s="160"/>
      <c r="O344" s="160"/>
      <c r="P344" s="160"/>
      <c r="Q344" s="160"/>
      <c r="R344" s="160"/>
      <c r="S344" s="160"/>
      <c r="T344" s="160"/>
      <c r="U344" s="161"/>
      <c r="AT344" s="156" t="s">
        <v>176</v>
      </c>
      <c r="AU344" s="156" t="s">
        <v>81</v>
      </c>
      <c r="AV344" s="13" t="s">
        <v>81</v>
      </c>
      <c r="AW344" s="13" t="s">
        <v>26</v>
      </c>
      <c r="AX344" s="13" t="s">
        <v>76</v>
      </c>
      <c r="AY344" s="156" t="s">
        <v>167</v>
      </c>
    </row>
    <row r="345" spans="2:65" s="1" customFormat="1" ht="24" customHeight="1">
      <c r="B345" s="135"/>
      <c r="C345" s="169" t="s">
        <v>1267</v>
      </c>
      <c r="D345" s="169" t="s">
        <v>381</v>
      </c>
      <c r="E345" s="170" t="s">
        <v>1268</v>
      </c>
      <c r="F345" s="171" t="s">
        <v>2234</v>
      </c>
      <c r="G345" s="172" t="s">
        <v>173</v>
      </c>
      <c r="H345" s="173">
        <v>0.79100000000000004</v>
      </c>
      <c r="I345" s="174"/>
      <c r="J345" s="174"/>
      <c r="K345" s="171" t="s">
        <v>174</v>
      </c>
      <c r="L345" s="175"/>
      <c r="M345" s="176" t="s">
        <v>1</v>
      </c>
      <c r="N345" s="177" t="s">
        <v>35</v>
      </c>
      <c r="O345" s="144">
        <v>0</v>
      </c>
      <c r="P345" s="144">
        <f>O345*H345</f>
        <v>0</v>
      </c>
      <c r="Q345" s="144">
        <v>1.65E-3</v>
      </c>
      <c r="R345" s="144">
        <f>Q345*H345</f>
        <v>1.3051500000000001E-3</v>
      </c>
      <c r="S345" s="144">
        <v>0</v>
      </c>
      <c r="T345" s="144">
        <f>S345*H345</f>
        <v>0</v>
      </c>
      <c r="U345" s="145" t="s">
        <v>1</v>
      </c>
      <c r="AR345" s="146" t="s">
        <v>356</v>
      </c>
      <c r="AT345" s="146" t="s">
        <v>381</v>
      </c>
      <c r="AU345" s="146" t="s">
        <v>81</v>
      </c>
      <c r="AY345" s="16" t="s">
        <v>167</v>
      </c>
      <c r="BE345" s="147">
        <f>IF(N345="základná",J345,0)</f>
        <v>0</v>
      </c>
      <c r="BF345" s="147">
        <f>IF(N345="znížená",J345,0)</f>
        <v>0</v>
      </c>
      <c r="BG345" s="147">
        <f>IF(N345="zákl. prenesená",J345,0)</f>
        <v>0</v>
      </c>
      <c r="BH345" s="147">
        <f>IF(N345="zníž. prenesená",J345,0)</f>
        <v>0</v>
      </c>
      <c r="BI345" s="147">
        <f>IF(N345="nulová",J345,0)</f>
        <v>0</v>
      </c>
      <c r="BJ345" s="16" t="s">
        <v>81</v>
      </c>
      <c r="BK345" s="147">
        <f>ROUND(I345*H345,2)</f>
        <v>0</v>
      </c>
      <c r="BL345" s="16" t="s">
        <v>278</v>
      </c>
      <c r="BM345" s="146" t="s">
        <v>1269</v>
      </c>
    </row>
    <row r="346" spans="2:65" s="13" customFormat="1">
      <c r="B346" s="155"/>
      <c r="D346" s="149" t="s">
        <v>176</v>
      </c>
      <c r="F346" s="157" t="s">
        <v>1270</v>
      </c>
      <c r="H346" s="158">
        <v>0.79100000000000004</v>
      </c>
      <c r="L346" s="155"/>
      <c r="M346" s="159"/>
      <c r="N346" s="160"/>
      <c r="O346" s="160"/>
      <c r="P346" s="160"/>
      <c r="Q346" s="160"/>
      <c r="R346" s="160"/>
      <c r="S346" s="160"/>
      <c r="T346" s="160"/>
      <c r="U346" s="161"/>
      <c r="AT346" s="156" t="s">
        <v>176</v>
      </c>
      <c r="AU346" s="156" t="s">
        <v>81</v>
      </c>
      <c r="AV346" s="13" t="s">
        <v>81</v>
      </c>
      <c r="AW346" s="13" t="s">
        <v>3</v>
      </c>
      <c r="AX346" s="13" t="s">
        <v>76</v>
      </c>
      <c r="AY346" s="156" t="s">
        <v>167</v>
      </c>
    </row>
    <row r="347" spans="2:65" s="1" customFormat="1" ht="24" customHeight="1">
      <c r="B347" s="135"/>
      <c r="C347" s="136" t="s">
        <v>1271</v>
      </c>
      <c r="D347" s="136" t="s">
        <v>170</v>
      </c>
      <c r="E347" s="137" t="s">
        <v>511</v>
      </c>
      <c r="F347" s="138" t="s">
        <v>512</v>
      </c>
      <c r="G347" s="139" t="s">
        <v>173</v>
      </c>
      <c r="H347" s="140">
        <v>12.711</v>
      </c>
      <c r="I347" s="141"/>
      <c r="J347" s="141"/>
      <c r="K347" s="138" t="s">
        <v>174</v>
      </c>
      <c r="L347" s="28"/>
      <c r="M347" s="142" t="s">
        <v>1</v>
      </c>
      <c r="N347" s="143" t="s">
        <v>35</v>
      </c>
      <c r="O347" s="144">
        <v>0.23100000000000001</v>
      </c>
      <c r="P347" s="144">
        <f>O347*H347</f>
        <v>2.9362410000000003</v>
      </c>
      <c r="Q347" s="144">
        <v>5.0000000000000001E-3</v>
      </c>
      <c r="R347" s="144">
        <f>Q347*H347</f>
        <v>6.3555E-2</v>
      </c>
      <c r="S347" s="144">
        <v>0</v>
      </c>
      <c r="T347" s="144">
        <f>S347*H347</f>
        <v>0</v>
      </c>
      <c r="U347" s="145" t="s">
        <v>1</v>
      </c>
      <c r="AR347" s="146" t="s">
        <v>278</v>
      </c>
      <c r="AT347" s="146" t="s">
        <v>170</v>
      </c>
      <c r="AU347" s="146" t="s">
        <v>81</v>
      </c>
      <c r="AY347" s="16" t="s">
        <v>167</v>
      </c>
      <c r="BE347" s="147">
        <f>IF(N347="základná",J347,0)</f>
        <v>0</v>
      </c>
      <c r="BF347" s="147">
        <f>IF(N347="znížená",J347,0)</f>
        <v>0</v>
      </c>
      <c r="BG347" s="147">
        <f>IF(N347="zákl. prenesená",J347,0)</f>
        <v>0</v>
      </c>
      <c r="BH347" s="147">
        <f>IF(N347="zníž. prenesená",J347,0)</f>
        <v>0</v>
      </c>
      <c r="BI347" s="147">
        <f>IF(N347="nulová",J347,0)</f>
        <v>0</v>
      </c>
      <c r="BJ347" s="16" t="s">
        <v>81</v>
      </c>
      <c r="BK347" s="147">
        <f>ROUND(I347*H347,2)</f>
        <v>0</v>
      </c>
      <c r="BL347" s="16" t="s">
        <v>278</v>
      </c>
      <c r="BM347" s="146" t="s">
        <v>1272</v>
      </c>
    </row>
    <row r="348" spans="2:65" s="12" customFormat="1">
      <c r="B348" s="148"/>
      <c r="D348" s="149" t="s">
        <v>176</v>
      </c>
      <c r="E348" s="150" t="s">
        <v>1</v>
      </c>
      <c r="F348" s="151" t="s">
        <v>1085</v>
      </c>
      <c r="H348" s="150" t="s">
        <v>1</v>
      </c>
      <c r="L348" s="148"/>
      <c r="M348" s="152"/>
      <c r="N348" s="153"/>
      <c r="O348" s="153"/>
      <c r="P348" s="153"/>
      <c r="Q348" s="153"/>
      <c r="R348" s="153"/>
      <c r="S348" s="153"/>
      <c r="T348" s="153"/>
      <c r="U348" s="154"/>
      <c r="AT348" s="150" t="s">
        <v>176</v>
      </c>
      <c r="AU348" s="150" t="s">
        <v>81</v>
      </c>
      <c r="AV348" s="12" t="s">
        <v>76</v>
      </c>
      <c r="AW348" s="12" t="s">
        <v>26</v>
      </c>
      <c r="AX348" s="12" t="s">
        <v>69</v>
      </c>
      <c r="AY348" s="150" t="s">
        <v>167</v>
      </c>
    </row>
    <row r="349" spans="2:65" s="13" customFormat="1">
      <c r="B349" s="155"/>
      <c r="D349" s="149" t="s">
        <v>176</v>
      </c>
      <c r="E349" s="156" t="s">
        <v>1</v>
      </c>
      <c r="F349" s="157" t="s">
        <v>1086</v>
      </c>
      <c r="H349" s="158">
        <v>10.8</v>
      </c>
      <c r="L349" s="155"/>
      <c r="M349" s="159"/>
      <c r="N349" s="160"/>
      <c r="O349" s="160"/>
      <c r="P349" s="160"/>
      <c r="Q349" s="160"/>
      <c r="R349" s="160"/>
      <c r="S349" s="160"/>
      <c r="T349" s="160"/>
      <c r="U349" s="161"/>
      <c r="AT349" s="156" t="s">
        <v>176</v>
      </c>
      <c r="AU349" s="156" t="s">
        <v>81</v>
      </c>
      <c r="AV349" s="13" t="s">
        <v>81</v>
      </c>
      <c r="AW349" s="13" t="s">
        <v>26</v>
      </c>
      <c r="AX349" s="13" t="s">
        <v>69</v>
      </c>
      <c r="AY349" s="156" t="s">
        <v>167</v>
      </c>
    </row>
    <row r="350" spans="2:65" s="13" customFormat="1">
      <c r="B350" s="155"/>
      <c r="D350" s="149" t="s">
        <v>176</v>
      </c>
      <c r="E350" s="156" t="s">
        <v>1</v>
      </c>
      <c r="F350" s="157" t="s">
        <v>1273</v>
      </c>
      <c r="H350" s="158">
        <v>1.911</v>
      </c>
      <c r="L350" s="155"/>
      <c r="M350" s="159"/>
      <c r="N350" s="160"/>
      <c r="O350" s="160"/>
      <c r="P350" s="160"/>
      <c r="Q350" s="160"/>
      <c r="R350" s="160"/>
      <c r="S350" s="160"/>
      <c r="T350" s="160"/>
      <c r="U350" s="161"/>
      <c r="AT350" s="156" t="s">
        <v>176</v>
      </c>
      <c r="AU350" s="156" t="s">
        <v>81</v>
      </c>
      <c r="AV350" s="13" t="s">
        <v>81</v>
      </c>
      <c r="AW350" s="13" t="s">
        <v>26</v>
      </c>
      <c r="AX350" s="13" t="s">
        <v>69</v>
      </c>
      <c r="AY350" s="156" t="s">
        <v>167</v>
      </c>
    </row>
    <row r="351" spans="2:65" s="14" customFormat="1">
      <c r="B351" s="162"/>
      <c r="D351" s="149" t="s">
        <v>176</v>
      </c>
      <c r="E351" s="163" t="s">
        <v>1</v>
      </c>
      <c r="F351" s="164" t="s">
        <v>182</v>
      </c>
      <c r="H351" s="165">
        <v>12.711</v>
      </c>
      <c r="L351" s="162"/>
      <c r="M351" s="166"/>
      <c r="N351" s="167"/>
      <c r="O351" s="167"/>
      <c r="P351" s="167"/>
      <c r="Q351" s="167"/>
      <c r="R351" s="167"/>
      <c r="S351" s="167"/>
      <c r="T351" s="167"/>
      <c r="U351" s="168"/>
      <c r="AT351" s="163" t="s">
        <v>176</v>
      </c>
      <c r="AU351" s="163" t="s">
        <v>81</v>
      </c>
      <c r="AV351" s="14" t="s">
        <v>90</v>
      </c>
      <c r="AW351" s="14" t="s">
        <v>26</v>
      </c>
      <c r="AX351" s="14" t="s">
        <v>76</v>
      </c>
      <c r="AY351" s="163" t="s">
        <v>167</v>
      </c>
    </row>
    <row r="352" spans="2:65" s="1" customFormat="1" ht="24" customHeight="1">
      <c r="B352" s="135"/>
      <c r="C352" s="169" t="s">
        <v>1274</v>
      </c>
      <c r="D352" s="169" t="s">
        <v>381</v>
      </c>
      <c r="E352" s="170" t="s">
        <v>1275</v>
      </c>
      <c r="F352" s="171" t="s">
        <v>2230</v>
      </c>
      <c r="G352" s="172" t="s">
        <v>173</v>
      </c>
      <c r="H352" s="173">
        <v>11.016</v>
      </c>
      <c r="I352" s="174"/>
      <c r="J352" s="174"/>
      <c r="K352" s="171" t="s">
        <v>174</v>
      </c>
      <c r="L352" s="175"/>
      <c r="M352" s="176" t="s">
        <v>1</v>
      </c>
      <c r="N352" s="177" t="s">
        <v>35</v>
      </c>
      <c r="O352" s="144">
        <v>0</v>
      </c>
      <c r="P352" s="144">
        <f>O352*H352</f>
        <v>0</v>
      </c>
      <c r="Q352" s="144">
        <v>6.6E-3</v>
      </c>
      <c r="R352" s="144">
        <f>Q352*H352</f>
        <v>7.2705599999999995E-2</v>
      </c>
      <c r="S352" s="144">
        <v>0</v>
      </c>
      <c r="T352" s="144">
        <f>S352*H352</f>
        <v>0</v>
      </c>
      <c r="U352" s="145" t="s">
        <v>1</v>
      </c>
      <c r="AR352" s="146" t="s">
        <v>356</v>
      </c>
      <c r="AT352" s="146" t="s">
        <v>381</v>
      </c>
      <c r="AU352" s="146" t="s">
        <v>81</v>
      </c>
      <c r="AY352" s="16" t="s">
        <v>167</v>
      </c>
      <c r="BE352" s="147">
        <f>IF(N352="základná",J352,0)</f>
        <v>0</v>
      </c>
      <c r="BF352" s="147">
        <f>IF(N352="znížená",J352,0)</f>
        <v>0</v>
      </c>
      <c r="BG352" s="147">
        <f>IF(N352="zákl. prenesená",J352,0)</f>
        <v>0</v>
      </c>
      <c r="BH352" s="147">
        <f>IF(N352="zníž. prenesená",J352,0)</f>
        <v>0</v>
      </c>
      <c r="BI352" s="147">
        <f>IF(N352="nulová",J352,0)</f>
        <v>0</v>
      </c>
      <c r="BJ352" s="16" t="s">
        <v>81</v>
      </c>
      <c r="BK352" s="147">
        <f>ROUND(I352*H352,2)</f>
        <v>0</v>
      </c>
      <c r="BL352" s="16" t="s">
        <v>278</v>
      </c>
      <c r="BM352" s="146" t="s">
        <v>1276</v>
      </c>
    </row>
    <row r="353" spans="2:65" s="13" customFormat="1">
      <c r="B353" s="155"/>
      <c r="D353" s="149" t="s">
        <v>176</v>
      </c>
      <c r="F353" s="157" t="s">
        <v>1277</v>
      </c>
      <c r="H353" s="158">
        <v>11.016</v>
      </c>
      <c r="L353" s="155"/>
      <c r="M353" s="159"/>
      <c r="N353" s="160"/>
      <c r="O353" s="160"/>
      <c r="P353" s="160"/>
      <c r="Q353" s="160"/>
      <c r="R353" s="160"/>
      <c r="S353" s="160"/>
      <c r="T353" s="160"/>
      <c r="U353" s="161"/>
      <c r="AT353" s="156" t="s">
        <v>176</v>
      </c>
      <c r="AU353" s="156" t="s">
        <v>81</v>
      </c>
      <c r="AV353" s="13" t="s">
        <v>81</v>
      </c>
      <c r="AW353" s="13" t="s">
        <v>3</v>
      </c>
      <c r="AX353" s="13" t="s">
        <v>76</v>
      </c>
      <c r="AY353" s="156" t="s">
        <v>167</v>
      </c>
    </row>
    <row r="354" spans="2:65" s="1" customFormat="1" ht="24" customHeight="1">
      <c r="B354" s="135"/>
      <c r="C354" s="169" t="s">
        <v>1278</v>
      </c>
      <c r="D354" s="169" t="s">
        <v>381</v>
      </c>
      <c r="E354" s="170" t="s">
        <v>519</v>
      </c>
      <c r="F354" s="171" t="s">
        <v>2231</v>
      </c>
      <c r="G354" s="172" t="s">
        <v>173</v>
      </c>
      <c r="H354" s="173">
        <v>1.9490000000000001</v>
      </c>
      <c r="I354" s="174"/>
      <c r="J354" s="174"/>
      <c r="K354" s="171" t="s">
        <v>174</v>
      </c>
      <c r="L354" s="175"/>
      <c r="M354" s="176" t="s">
        <v>1</v>
      </c>
      <c r="N354" s="177" t="s">
        <v>35</v>
      </c>
      <c r="O354" s="144">
        <v>0</v>
      </c>
      <c r="P354" s="144">
        <f>O354*H354</f>
        <v>0</v>
      </c>
      <c r="Q354" s="144">
        <v>1.65E-3</v>
      </c>
      <c r="R354" s="144">
        <f>Q354*H354</f>
        <v>3.2158500000000001E-3</v>
      </c>
      <c r="S354" s="144">
        <v>0</v>
      </c>
      <c r="T354" s="144">
        <f>S354*H354</f>
        <v>0</v>
      </c>
      <c r="U354" s="145" t="s">
        <v>1</v>
      </c>
      <c r="AR354" s="146" t="s">
        <v>356</v>
      </c>
      <c r="AT354" s="146" t="s">
        <v>381</v>
      </c>
      <c r="AU354" s="146" t="s">
        <v>81</v>
      </c>
      <c r="AY354" s="16" t="s">
        <v>167</v>
      </c>
      <c r="BE354" s="147">
        <f>IF(N354="základná",J354,0)</f>
        <v>0</v>
      </c>
      <c r="BF354" s="147">
        <f>IF(N354="znížená",J354,0)</f>
        <v>0</v>
      </c>
      <c r="BG354" s="147">
        <f>IF(N354="zákl. prenesená",J354,0)</f>
        <v>0</v>
      </c>
      <c r="BH354" s="147">
        <f>IF(N354="zníž. prenesená",J354,0)</f>
        <v>0</v>
      </c>
      <c r="BI354" s="147">
        <f>IF(N354="nulová",J354,0)</f>
        <v>0</v>
      </c>
      <c r="BJ354" s="16" t="s">
        <v>81</v>
      </c>
      <c r="BK354" s="147">
        <f>ROUND(I354*H354,2)</f>
        <v>0</v>
      </c>
      <c r="BL354" s="16" t="s">
        <v>278</v>
      </c>
      <c r="BM354" s="146" t="s">
        <v>1279</v>
      </c>
    </row>
    <row r="355" spans="2:65" s="13" customFormat="1">
      <c r="B355" s="155"/>
      <c r="D355" s="149" t="s">
        <v>176</v>
      </c>
      <c r="E355" s="156" t="s">
        <v>1</v>
      </c>
      <c r="F355" s="157" t="s">
        <v>1273</v>
      </c>
      <c r="H355" s="158">
        <v>1.911</v>
      </c>
      <c r="L355" s="155"/>
      <c r="M355" s="159"/>
      <c r="N355" s="160"/>
      <c r="O355" s="160"/>
      <c r="P355" s="160"/>
      <c r="Q355" s="160"/>
      <c r="R355" s="160"/>
      <c r="S355" s="160"/>
      <c r="T355" s="160"/>
      <c r="U355" s="161"/>
      <c r="AT355" s="156" t="s">
        <v>176</v>
      </c>
      <c r="AU355" s="156" t="s">
        <v>81</v>
      </c>
      <c r="AV355" s="13" t="s">
        <v>81</v>
      </c>
      <c r="AW355" s="13" t="s">
        <v>26</v>
      </c>
      <c r="AX355" s="13" t="s">
        <v>76</v>
      </c>
      <c r="AY355" s="156" t="s">
        <v>167</v>
      </c>
    </row>
    <row r="356" spans="2:65" s="13" customFormat="1">
      <c r="B356" s="155"/>
      <c r="D356" s="149" t="s">
        <v>176</v>
      </c>
      <c r="F356" s="157" t="s">
        <v>1280</v>
      </c>
      <c r="H356" s="158">
        <v>1.9490000000000001</v>
      </c>
      <c r="L356" s="155"/>
      <c r="M356" s="159"/>
      <c r="N356" s="160"/>
      <c r="O356" s="160"/>
      <c r="P356" s="160"/>
      <c r="Q356" s="160"/>
      <c r="R356" s="160"/>
      <c r="S356" s="160"/>
      <c r="T356" s="160"/>
      <c r="U356" s="161"/>
      <c r="AT356" s="156" t="s">
        <v>176</v>
      </c>
      <c r="AU356" s="156" t="s">
        <v>81</v>
      </c>
      <c r="AV356" s="13" t="s">
        <v>81</v>
      </c>
      <c r="AW356" s="13" t="s">
        <v>3</v>
      </c>
      <c r="AX356" s="13" t="s">
        <v>76</v>
      </c>
      <c r="AY356" s="156" t="s">
        <v>167</v>
      </c>
    </row>
    <row r="357" spans="2:65" s="1" customFormat="1" ht="24" customHeight="1">
      <c r="B357" s="135"/>
      <c r="C357" s="136" t="s">
        <v>1281</v>
      </c>
      <c r="D357" s="136" t="s">
        <v>170</v>
      </c>
      <c r="E357" s="137" t="s">
        <v>1282</v>
      </c>
      <c r="F357" s="138" t="s">
        <v>1283</v>
      </c>
      <c r="G357" s="139" t="s">
        <v>173</v>
      </c>
      <c r="H357" s="140">
        <v>2.88</v>
      </c>
      <c r="I357" s="141"/>
      <c r="J357" s="141"/>
      <c r="K357" s="138" t="s">
        <v>174</v>
      </c>
      <c r="L357" s="28"/>
      <c r="M357" s="142" t="s">
        <v>1</v>
      </c>
      <c r="N357" s="143" t="s">
        <v>35</v>
      </c>
      <c r="O357" s="144">
        <v>0.6</v>
      </c>
      <c r="P357" s="144">
        <f>O357*H357</f>
        <v>1.728</v>
      </c>
      <c r="Q357" s="144">
        <v>4.0000000000000001E-3</v>
      </c>
      <c r="R357" s="144">
        <f>Q357*H357</f>
        <v>1.1519999999999999E-2</v>
      </c>
      <c r="S357" s="144">
        <v>0</v>
      </c>
      <c r="T357" s="144">
        <f>S357*H357</f>
        <v>0</v>
      </c>
      <c r="U357" s="145" t="s">
        <v>1</v>
      </c>
      <c r="AR357" s="146" t="s">
        <v>278</v>
      </c>
      <c r="AT357" s="146" t="s">
        <v>170</v>
      </c>
      <c r="AU357" s="146" t="s">
        <v>81</v>
      </c>
      <c r="AY357" s="16" t="s">
        <v>167</v>
      </c>
      <c r="BE357" s="147">
        <f>IF(N357="základná",J357,0)</f>
        <v>0</v>
      </c>
      <c r="BF357" s="147">
        <f>IF(N357="znížená",J357,0)</f>
        <v>0</v>
      </c>
      <c r="BG357" s="147">
        <f>IF(N357="zákl. prenesená",J357,0)</f>
        <v>0</v>
      </c>
      <c r="BH357" s="147">
        <f>IF(N357="zníž. prenesená",J357,0)</f>
        <v>0</v>
      </c>
      <c r="BI357" s="147">
        <f>IF(N357="nulová",J357,0)</f>
        <v>0</v>
      </c>
      <c r="BJ357" s="16" t="s">
        <v>81</v>
      </c>
      <c r="BK357" s="147">
        <f>ROUND(I357*H357,2)</f>
        <v>0</v>
      </c>
      <c r="BL357" s="16" t="s">
        <v>278</v>
      </c>
      <c r="BM357" s="146" t="s">
        <v>1284</v>
      </c>
    </row>
    <row r="358" spans="2:65" s="13" customFormat="1">
      <c r="B358" s="155"/>
      <c r="D358" s="149" t="s">
        <v>176</v>
      </c>
      <c r="E358" s="156" t="s">
        <v>1</v>
      </c>
      <c r="F358" s="157" t="s">
        <v>1285</v>
      </c>
      <c r="H358" s="158">
        <v>2.88</v>
      </c>
      <c r="L358" s="155"/>
      <c r="M358" s="159"/>
      <c r="N358" s="160"/>
      <c r="O358" s="160"/>
      <c r="P358" s="160"/>
      <c r="Q358" s="160"/>
      <c r="R358" s="160"/>
      <c r="S358" s="160"/>
      <c r="T358" s="160"/>
      <c r="U358" s="161"/>
      <c r="AT358" s="156" t="s">
        <v>176</v>
      </c>
      <c r="AU358" s="156" t="s">
        <v>81</v>
      </c>
      <c r="AV358" s="13" t="s">
        <v>81</v>
      </c>
      <c r="AW358" s="13" t="s">
        <v>26</v>
      </c>
      <c r="AX358" s="13" t="s">
        <v>76</v>
      </c>
      <c r="AY358" s="156" t="s">
        <v>167</v>
      </c>
    </row>
    <row r="359" spans="2:65" s="1" customFormat="1" ht="24" customHeight="1">
      <c r="B359" s="135"/>
      <c r="C359" s="169" t="s">
        <v>1286</v>
      </c>
      <c r="D359" s="169" t="s">
        <v>381</v>
      </c>
      <c r="E359" s="170" t="s">
        <v>1287</v>
      </c>
      <c r="F359" s="171" t="s">
        <v>2232</v>
      </c>
      <c r="G359" s="172" t="s">
        <v>173</v>
      </c>
      <c r="H359" s="173">
        <v>2.9380000000000002</v>
      </c>
      <c r="I359" s="174"/>
      <c r="J359" s="174"/>
      <c r="K359" s="171" t="s">
        <v>174</v>
      </c>
      <c r="L359" s="175"/>
      <c r="M359" s="176" t="s">
        <v>1</v>
      </c>
      <c r="N359" s="177" t="s">
        <v>35</v>
      </c>
      <c r="O359" s="144">
        <v>0</v>
      </c>
      <c r="P359" s="144">
        <f>O359*H359</f>
        <v>0</v>
      </c>
      <c r="Q359" s="144">
        <v>4.7999999999999996E-3</v>
      </c>
      <c r="R359" s="144">
        <f>Q359*H359</f>
        <v>1.4102399999999999E-2</v>
      </c>
      <c r="S359" s="144">
        <v>0</v>
      </c>
      <c r="T359" s="144">
        <f>S359*H359</f>
        <v>0</v>
      </c>
      <c r="U359" s="145" t="s">
        <v>1</v>
      </c>
      <c r="AR359" s="146" t="s">
        <v>356</v>
      </c>
      <c r="AT359" s="146" t="s">
        <v>381</v>
      </c>
      <c r="AU359" s="146" t="s">
        <v>81</v>
      </c>
      <c r="AY359" s="16" t="s">
        <v>167</v>
      </c>
      <c r="BE359" s="147">
        <f>IF(N359="základná",J359,0)</f>
        <v>0</v>
      </c>
      <c r="BF359" s="147">
        <f>IF(N359="znížená",J359,0)</f>
        <v>0</v>
      </c>
      <c r="BG359" s="147">
        <f>IF(N359="zákl. prenesená",J359,0)</f>
        <v>0</v>
      </c>
      <c r="BH359" s="147">
        <f>IF(N359="zníž. prenesená",J359,0)</f>
        <v>0</v>
      </c>
      <c r="BI359" s="147">
        <f>IF(N359="nulová",J359,0)</f>
        <v>0</v>
      </c>
      <c r="BJ359" s="16" t="s">
        <v>81</v>
      </c>
      <c r="BK359" s="147">
        <f>ROUND(I359*H359,2)</f>
        <v>0</v>
      </c>
      <c r="BL359" s="16" t="s">
        <v>278</v>
      </c>
      <c r="BM359" s="146" t="s">
        <v>1288</v>
      </c>
    </row>
    <row r="360" spans="2:65" s="13" customFormat="1">
      <c r="B360" s="155"/>
      <c r="D360" s="149" t="s">
        <v>176</v>
      </c>
      <c r="F360" s="157" t="s">
        <v>1289</v>
      </c>
      <c r="H360" s="158">
        <v>2.9380000000000002</v>
      </c>
      <c r="L360" s="155"/>
      <c r="M360" s="159"/>
      <c r="N360" s="160"/>
      <c r="O360" s="160"/>
      <c r="P360" s="160"/>
      <c r="Q360" s="160"/>
      <c r="R360" s="160"/>
      <c r="S360" s="160"/>
      <c r="T360" s="160"/>
      <c r="U360" s="161"/>
      <c r="AT360" s="156" t="s">
        <v>176</v>
      </c>
      <c r="AU360" s="156" t="s">
        <v>81</v>
      </c>
      <c r="AV360" s="13" t="s">
        <v>81</v>
      </c>
      <c r="AW360" s="13" t="s">
        <v>3</v>
      </c>
      <c r="AX360" s="13" t="s">
        <v>76</v>
      </c>
      <c r="AY360" s="156" t="s">
        <v>167</v>
      </c>
    </row>
    <row r="361" spans="2:65" s="1" customFormat="1" ht="24" customHeight="1">
      <c r="B361" s="135"/>
      <c r="C361" s="136" t="s">
        <v>1290</v>
      </c>
      <c r="D361" s="136" t="s">
        <v>170</v>
      </c>
      <c r="E361" s="137" t="s">
        <v>1291</v>
      </c>
      <c r="F361" s="138" t="s">
        <v>1292</v>
      </c>
      <c r="G361" s="139" t="s">
        <v>330</v>
      </c>
      <c r="H361" s="140">
        <v>36</v>
      </c>
      <c r="I361" s="141"/>
      <c r="J361" s="141"/>
      <c r="K361" s="138" t="s">
        <v>174</v>
      </c>
      <c r="L361" s="28"/>
      <c r="M361" s="142" t="s">
        <v>1</v>
      </c>
      <c r="N361" s="143" t="s">
        <v>35</v>
      </c>
      <c r="O361" s="144">
        <v>4.1000000000000002E-2</v>
      </c>
      <c r="P361" s="144">
        <f>O361*H361</f>
        <v>1.476</v>
      </c>
      <c r="Q361" s="144">
        <v>3.0000000000000001E-5</v>
      </c>
      <c r="R361" s="144">
        <f>Q361*H361</f>
        <v>1.08E-3</v>
      </c>
      <c r="S361" s="144">
        <v>0</v>
      </c>
      <c r="T361" s="144">
        <f>S361*H361</f>
        <v>0</v>
      </c>
      <c r="U361" s="145" t="s">
        <v>1</v>
      </c>
      <c r="AR361" s="146" t="s">
        <v>278</v>
      </c>
      <c r="AT361" s="146" t="s">
        <v>170</v>
      </c>
      <c r="AU361" s="146" t="s">
        <v>81</v>
      </c>
      <c r="AY361" s="16" t="s">
        <v>167</v>
      </c>
      <c r="BE361" s="147">
        <f>IF(N361="základná",J361,0)</f>
        <v>0</v>
      </c>
      <c r="BF361" s="147">
        <f>IF(N361="znížená",J361,0)</f>
        <v>0</v>
      </c>
      <c r="BG361" s="147">
        <f>IF(N361="zákl. prenesená",J361,0)</f>
        <v>0</v>
      </c>
      <c r="BH361" s="147">
        <f>IF(N361="zníž. prenesená",J361,0)</f>
        <v>0</v>
      </c>
      <c r="BI361" s="147">
        <f>IF(N361="nulová",J361,0)</f>
        <v>0</v>
      </c>
      <c r="BJ361" s="16" t="s">
        <v>81</v>
      </c>
      <c r="BK361" s="147">
        <f>ROUND(I361*H361,2)</f>
        <v>0</v>
      </c>
      <c r="BL361" s="16" t="s">
        <v>278</v>
      </c>
      <c r="BM361" s="146" t="s">
        <v>1293</v>
      </c>
    </row>
    <row r="362" spans="2:65" s="13" customFormat="1">
      <c r="B362" s="155"/>
      <c r="D362" s="149" t="s">
        <v>176</v>
      </c>
      <c r="E362" s="156" t="s">
        <v>1</v>
      </c>
      <c r="F362" s="157" t="s">
        <v>1294</v>
      </c>
      <c r="H362" s="158">
        <v>36</v>
      </c>
      <c r="L362" s="155"/>
      <c r="M362" s="159"/>
      <c r="N362" s="160"/>
      <c r="O362" s="160"/>
      <c r="P362" s="160"/>
      <c r="Q362" s="160"/>
      <c r="R362" s="160"/>
      <c r="S362" s="160"/>
      <c r="T362" s="160"/>
      <c r="U362" s="161"/>
      <c r="AT362" s="156" t="s">
        <v>176</v>
      </c>
      <c r="AU362" s="156" t="s">
        <v>81</v>
      </c>
      <c r="AV362" s="13" t="s">
        <v>81</v>
      </c>
      <c r="AW362" s="13" t="s">
        <v>26</v>
      </c>
      <c r="AX362" s="13" t="s">
        <v>76</v>
      </c>
      <c r="AY362" s="156" t="s">
        <v>167</v>
      </c>
    </row>
    <row r="363" spans="2:65" s="1" customFormat="1" ht="24" customHeight="1">
      <c r="B363" s="135"/>
      <c r="C363" s="136" t="s">
        <v>1295</v>
      </c>
      <c r="D363" s="136" t="s">
        <v>170</v>
      </c>
      <c r="E363" s="137" t="s">
        <v>558</v>
      </c>
      <c r="F363" s="138" t="s">
        <v>559</v>
      </c>
      <c r="G363" s="139" t="s">
        <v>395</v>
      </c>
      <c r="H363" s="140">
        <v>8.609</v>
      </c>
      <c r="I363" s="141"/>
      <c r="J363" s="141"/>
      <c r="K363" s="138" t="s">
        <v>174</v>
      </c>
      <c r="L363" s="28"/>
      <c r="M363" s="142" t="s">
        <v>1</v>
      </c>
      <c r="N363" s="143" t="s">
        <v>35</v>
      </c>
      <c r="O363" s="144">
        <v>0</v>
      </c>
      <c r="P363" s="144">
        <f>O363*H363</f>
        <v>0</v>
      </c>
      <c r="Q363" s="144">
        <v>0</v>
      </c>
      <c r="R363" s="144">
        <f>Q363*H363</f>
        <v>0</v>
      </c>
      <c r="S363" s="144">
        <v>0</v>
      </c>
      <c r="T363" s="144">
        <f>S363*H363</f>
        <v>0</v>
      </c>
      <c r="U363" s="145" t="s">
        <v>1</v>
      </c>
      <c r="AR363" s="146" t="s">
        <v>278</v>
      </c>
      <c r="AT363" s="146" t="s">
        <v>170</v>
      </c>
      <c r="AU363" s="146" t="s">
        <v>81</v>
      </c>
      <c r="AY363" s="16" t="s">
        <v>167</v>
      </c>
      <c r="BE363" s="147">
        <f>IF(N363="základná",J363,0)</f>
        <v>0</v>
      </c>
      <c r="BF363" s="147">
        <f>IF(N363="znížená",J363,0)</f>
        <v>0</v>
      </c>
      <c r="BG363" s="147">
        <f>IF(N363="zákl. prenesená",J363,0)</f>
        <v>0</v>
      </c>
      <c r="BH363" s="147">
        <f>IF(N363="zníž. prenesená",J363,0)</f>
        <v>0</v>
      </c>
      <c r="BI363" s="147">
        <f>IF(N363="nulová",J363,0)</f>
        <v>0</v>
      </c>
      <c r="BJ363" s="16" t="s">
        <v>81</v>
      </c>
      <c r="BK363" s="147">
        <f>ROUND(I363*H363,2)</f>
        <v>0</v>
      </c>
      <c r="BL363" s="16" t="s">
        <v>278</v>
      </c>
      <c r="BM363" s="146" t="s">
        <v>1296</v>
      </c>
    </row>
    <row r="364" spans="2:65" s="11" customFormat="1" ht="22.9" customHeight="1">
      <c r="B364" s="123"/>
      <c r="D364" s="124" t="s">
        <v>68</v>
      </c>
      <c r="E364" s="133" t="s">
        <v>397</v>
      </c>
      <c r="F364" s="133" t="s">
        <v>398</v>
      </c>
      <c r="J364" s="134"/>
      <c r="L364" s="123"/>
      <c r="M364" s="127"/>
      <c r="N364" s="128"/>
      <c r="O364" s="128"/>
      <c r="P364" s="129">
        <f>SUM(P365:P371)</f>
        <v>6.8956682399999991</v>
      </c>
      <c r="Q364" s="128"/>
      <c r="R364" s="129">
        <f>SUM(R365:R371)</f>
        <v>0.27909144000000002</v>
      </c>
      <c r="S364" s="128"/>
      <c r="T364" s="129">
        <f>SUM(T365:T371)</f>
        <v>0</v>
      </c>
      <c r="U364" s="130"/>
      <c r="AR364" s="124" t="s">
        <v>81</v>
      </c>
      <c r="AT364" s="131" t="s">
        <v>68</v>
      </c>
      <c r="AU364" s="131" t="s">
        <v>76</v>
      </c>
      <c r="AY364" s="124" t="s">
        <v>167</v>
      </c>
      <c r="BK364" s="132">
        <f>SUM(BK365:BK371)</f>
        <v>0</v>
      </c>
    </row>
    <row r="365" spans="2:65" s="1" customFormat="1" ht="24" customHeight="1">
      <c r="B365" s="135"/>
      <c r="C365" s="136" t="s">
        <v>1297</v>
      </c>
      <c r="D365" s="136" t="s">
        <v>170</v>
      </c>
      <c r="E365" s="137" t="s">
        <v>400</v>
      </c>
      <c r="F365" s="138" t="s">
        <v>401</v>
      </c>
      <c r="G365" s="139" t="s">
        <v>173</v>
      </c>
      <c r="H365" s="140">
        <v>21.6</v>
      </c>
      <c r="I365" s="141"/>
      <c r="J365" s="141"/>
      <c r="K365" s="138" t="s">
        <v>174</v>
      </c>
      <c r="L365" s="28"/>
      <c r="M365" s="142" t="s">
        <v>1</v>
      </c>
      <c r="N365" s="143" t="s">
        <v>35</v>
      </c>
      <c r="O365" s="144">
        <v>0.23499999999999999</v>
      </c>
      <c r="P365" s="144">
        <f>O365*H365</f>
        <v>5.0759999999999996</v>
      </c>
      <c r="Q365" s="144">
        <v>8.5400000000000007E-3</v>
      </c>
      <c r="R365" s="144">
        <f>Q365*H365</f>
        <v>0.18446400000000002</v>
      </c>
      <c r="S365" s="144">
        <v>0</v>
      </c>
      <c r="T365" s="144">
        <f>S365*H365</f>
        <v>0</v>
      </c>
      <c r="U365" s="145" t="s">
        <v>1</v>
      </c>
      <c r="AR365" s="146" t="s">
        <v>278</v>
      </c>
      <c r="AT365" s="146" t="s">
        <v>170</v>
      </c>
      <c r="AU365" s="146" t="s">
        <v>81</v>
      </c>
      <c r="AY365" s="16" t="s">
        <v>167</v>
      </c>
      <c r="BE365" s="147">
        <f>IF(N365="základná",J365,0)</f>
        <v>0</v>
      </c>
      <c r="BF365" s="147">
        <f>IF(N365="znížená",J365,0)</f>
        <v>0</v>
      </c>
      <c r="BG365" s="147">
        <f>IF(N365="zákl. prenesená",J365,0)</f>
        <v>0</v>
      </c>
      <c r="BH365" s="147">
        <f>IF(N365="zníž. prenesená",J365,0)</f>
        <v>0</v>
      </c>
      <c r="BI365" s="147">
        <f>IF(N365="nulová",J365,0)</f>
        <v>0</v>
      </c>
      <c r="BJ365" s="16" t="s">
        <v>81</v>
      </c>
      <c r="BK365" s="147">
        <f>ROUND(I365*H365,2)</f>
        <v>0</v>
      </c>
      <c r="BL365" s="16" t="s">
        <v>278</v>
      </c>
      <c r="BM365" s="146" t="s">
        <v>1298</v>
      </c>
    </row>
    <row r="366" spans="2:65" s="13" customFormat="1">
      <c r="B366" s="155"/>
      <c r="D366" s="149" t="s">
        <v>176</v>
      </c>
      <c r="E366" s="156" t="s">
        <v>1</v>
      </c>
      <c r="F366" s="157" t="s">
        <v>1299</v>
      </c>
      <c r="H366" s="158">
        <v>21.6</v>
      </c>
      <c r="L366" s="155"/>
      <c r="M366" s="159"/>
      <c r="N366" s="160"/>
      <c r="O366" s="160"/>
      <c r="P366" s="160"/>
      <c r="Q366" s="160"/>
      <c r="R366" s="160"/>
      <c r="S366" s="160"/>
      <c r="T366" s="160"/>
      <c r="U366" s="161"/>
      <c r="AT366" s="156" t="s">
        <v>176</v>
      </c>
      <c r="AU366" s="156" t="s">
        <v>81</v>
      </c>
      <c r="AV366" s="13" t="s">
        <v>81</v>
      </c>
      <c r="AW366" s="13" t="s">
        <v>26</v>
      </c>
      <c r="AX366" s="13" t="s">
        <v>76</v>
      </c>
      <c r="AY366" s="156" t="s">
        <v>167</v>
      </c>
    </row>
    <row r="367" spans="2:65" s="1" customFormat="1" ht="24" customHeight="1">
      <c r="B367" s="135"/>
      <c r="C367" s="136" t="s">
        <v>1300</v>
      </c>
      <c r="D367" s="136" t="s">
        <v>170</v>
      </c>
      <c r="E367" s="137" t="s">
        <v>1301</v>
      </c>
      <c r="F367" s="138" t="s">
        <v>1302</v>
      </c>
      <c r="G367" s="139" t="s">
        <v>173</v>
      </c>
      <c r="H367" s="140">
        <v>8.4239999999999995</v>
      </c>
      <c r="I367" s="141"/>
      <c r="J367" s="141"/>
      <c r="K367" s="138" t="s">
        <v>174</v>
      </c>
      <c r="L367" s="28"/>
      <c r="M367" s="142" t="s">
        <v>1</v>
      </c>
      <c r="N367" s="143" t="s">
        <v>35</v>
      </c>
      <c r="O367" s="144">
        <v>0.21601000000000001</v>
      </c>
      <c r="P367" s="144">
        <f>O367*H367</f>
        <v>1.8196682399999999</v>
      </c>
      <c r="Q367" s="144">
        <v>1.031E-2</v>
      </c>
      <c r="R367" s="144">
        <f>Q367*H367</f>
        <v>8.6851439999999988E-2</v>
      </c>
      <c r="S367" s="144">
        <v>0</v>
      </c>
      <c r="T367" s="144">
        <f>S367*H367</f>
        <v>0</v>
      </c>
      <c r="U367" s="145" t="s">
        <v>1</v>
      </c>
      <c r="AR367" s="146" t="s">
        <v>278</v>
      </c>
      <c r="AT367" s="146" t="s">
        <v>170</v>
      </c>
      <c r="AU367" s="146" t="s">
        <v>81</v>
      </c>
      <c r="AY367" s="16" t="s">
        <v>167</v>
      </c>
      <c r="BE367" s="147">
        <f>IF(N367="základná",J367,0)</f>
        <v>0</v>
      </c>
      <c r="BF367" s="147">
        <f>IF(N367="znížená",J367,0)</f>
        <v>0</v>
      </c>
      <c r="BG367" s="147">
        <f>IF(N367="zákl. prenesená",J367,0)</f>
        <v>0</v>
      </c>
      <c r="BH367" s="147">
        <f>IF(N367="zníž. prenesená",J367,0)</f>
        <v>0</v>
      </c>
      <c r="BI367" s="147">
        <f>IF(N367="nulová",J367,0)</f>
        <v>0</v>
      </c>
      <c r="BJ367" s="16" t="s">
        <v>81</v>
      </c>
      <c r="BK367" s="147">
        <f>ROUND(I367*H367,2)</f>
        <v>0</v>
      </c>
      <c r="BL367" s="16" t="s">
        <v>278</v>
      </c>
      <c r="BM367" s="146" t="s">
        <v>1303</v>
      </c>
    </row>
    <row r="368" spans="2:65" s="13" customFormat="1">
      <c r="B368" s="155"/>
      <c r="D368" s="149" t="s">
        <v>176</v>
      </c>
      <c r="E368" s="156" t="s">
        <v>1</v>
      </c>
      <c r="F368" s="157" t="s">
        <v>1304</v>
      </c>
      <c r="H368" s="158">
        <v>8.4239999999999995</v>
      </c>
      <c r="L368" s="155"/>
      <c r="M368" s="159"/>
      <c r="N368" s="160"/>
      <c r="O368" s="160"/>
      <c r="P368" s="160"/>
      <c r="Q368" s="160"/>
      <c r="R368" s="160"/>
      <c r="S368" s="160"/>
      <c r="T368" s="160"/>
      <c r="U368" s="161"/>
      <c r="AT368" s="156" t="s">
        <v>176</v>
      </c>
      <c r="AU368" s="156" t="s">
        <v>81</v>
      </c>
      <c r="AV368" s="13" t="s">
        <v>81</v>
      </c>
      <c r="AW368" s="13" t="s">
        <v>26</v>
      </c>
      <c r="AX368" s="13" t="s">
        <v>76</v>
      </c>
      <c r="AY368" s="156" t="s">
        <v>167</v>
      </c>
    </row>
    <row r="369" spans="2:65" s="1" customFormat="1" ht="24" customHeight="1">
      <c r="B369" s="135"/>
      <c r="C369" s="136" t="s">
        <v>1305</v>
      </c>
      <c r="D369" s="136" t="s">
        <v>170</v>
      </c>
      <c r="E369" s="137" t="s">
        <v>404</v>
      </c>
      <c r="F369" s="138" t="s">
        <v>405</v>
      </c>
      <c r="G369" s="139" t="s">
        <v>173</v>
      </c>
      <c r="H369" s="140">
        <v>32.4</v>
      </c>
      <c r="I369" s="141"/>
      <c r="J369" s="141"/>
      <c r="K369" s="138" t="s">
        <v>174</v>
      </c>
      <c r="L369" s="28"/>
      <c r="M369" s="142" t="s">
        <v>1</v>
      </c>
      <c r="N369" s="143" t="s">
        <v>35</v>
      </c>
      <c r="O369" s="144">
        <v>0</v>
      </c>
      <c r="P369" s="144">
        <f>O369*H369</f>
        <v>0</v>
      </c>
      <c r="Q369" s="144">
        <v>2.4000000000000001E-4</v>
      </c>
      <c r="R369" s="144">
        <f>Q369*H369</f>
        <v>7.7759999999999999E-3</v>
      </c>
      <c r="S369" s="144">
        <v>0</v>
      </c>
      <c r="T369" s="144">
        <f>S369*H369</f>
        <v>0</v>
      </c>
      <c r="U369" s="145" t="s">
        <v>1</v>
      </c>
      <c r="AR369" s="146" t="s">
        <v>278</v>
      </c>
      <c r="AT369" s="146" t="s">
        <v>170</v>
      </c>
      <c r="AU369" s="146" t="s">
        <v>81</v>
      </c>
      <c r="AY369" s="16" t="s">
        <v>167</v>
      </c>
      <c r="BE369" s="147">
        <f>IF(N369="základná",J369,0)</f>
        <v>0</v>
      </c>
      <c r="BF369" s="147">
        <f>IF(N369="znížená",J369,0)</f>
        <v>0</v>
      </c>
      <c r="BG369" s="147">
        <f>IF(N369="zákl. prenesená",J369,0)</f>
        <v>0</v>
      </c>
      <c r="BH369" s="147">
        <f>IF(N369="zníž. prenesená",J369,0)</f>
        <v>0</v>
      </c>
      <c r="BI369" s="147">
        <f>IF(N369="nulová",J369,0)</f>
        <v>0</v>
      </c>
      <c r="BJ369" s="16" t="s">
        <v>81</v>
      </c>
      <c r="BK369" s="147">
        <f>ROUND(I369*H369,2)</f>
        <v>0</v>
      </c>
      <c r="BL369" s="16" t="s">
        <v>278</v>
      </c>
      <c r="BM369" s="146" t="s">
        <v>1306</v>
      </c>
    </row>
    <row r="370" spans="2:65" s="13" customFormat="1">
      <c r="B370" s="155"/>
      <c r="D370" s="149" t="s">
        <v>176</v>
      </c>
      <c r="E370" s="156" t="s">
        <v>1</v>
      </c>
      <c r="F370" s="157" t="s">
        <v>1307</v>
      </c>
      <c r="H370" s="158">
        <v>32.4</v>
      </c>
      <c r="L370" s="155"/>
      <c r="M370" s="159"/>
      <c r="N370" s="160"/>
      <c r="O370" s="160"/>
      <c r="P370" s="160"/>
      <c r="Q370" s="160"/>
      <c r="R370" s="160"/>
      <c r="S370" s="160"/>
      <c r="T370" s="160"/>
      <c r="U370" s="161"/>
      <c r="AT370" s="156" t="s">
        <v>176</v>
      </c>
      <c r="AU370" s="156" t="s">
        <v>81</v>
      </c>
      <c r="AV370" s="13" t="s">
        <v>81</v>
      </c>
      <c r="AW370" s="13" t="s">
        <v>26</v>
      </c>
      <c r="AX370" s="13" t="s">
        <v>76</v>
      </c>
      <c r="AY370" s="156" t="s">
        <v>167</v>
      </c>
    </row>
    <row r="371" spans="2:65" s="1" customFormat="1" ht="24" customHeight="1">
      <c r="B371" s="135"/>
      <c r="C371" s="136" t="s">
        <v>1308</v>
      </c>
      <c r="D371" s="136" t="s">
        <v>170</v>
      </c>
      <c r="E371" s="137" t="s">
        <v>409</v>
      </c>
      <c r="F371" s="138" t="s">
        <v>410</v>
      </c>
      <c r="G371" s="139" t="s">
        <v>395</v>
      </c>
      <c r="H371" s="140">
        <v>4.2699999999999996</v>
      </c>
      <c r="I371" s="141"/>
      <c r="J371" s="141"/>
      <c r="K371" s="138" t="s">
        <v>174</v>
      </c>
      <c r="L371" s="28"/>
      <c r="M371" s="142" t="s">
        <v>1</v>
      </c>
      <c r="N371" s="143" t="s">
        <v>35</v>
      </c>
      <c r="O371" s="144">
        <v>0</v>
      </c>
      <c r="P371" s="144">
        <f>O371*H371</f>
        <v>0</v>
      </c>
      <c r="Q371" s="144">
        <v>0</v>
      </c>
      <c r="R371" s="144">
        <f>Q371*H371</f>
        <v>0</v>
      </c>
      <c r="S371" s="144">
        <v>0</v>
      </c>
      <c r="T371" s="144">
        <f>S371*H371</f>
        <v>0</v>
      </c>
      <c r="U371" s="145" t="s">
        <v>1</v>
      </c>
      <c r="AR371" s="146" t="s">
        <v>278</v>
      </c>
      <c r="AT371" s="146" t="s">
        <v>170</v>
      </c>
      <c r="AU371" s="146" t="s">
        <v>81</v>
      </c>
      <c r="AY371" s="16" t="s">
        <v>167</v>
      </c>
      <c r="BE371" s="147">
        <f>IF(N371="základná",J371,0)</f>
        <v>0</v>
      </c>
      <c r="BF371" s="147">
        <f>IF(N371="znížená",J371,0)</f>
        <v>0</v>
      </c>
      <c r="BG371" s="147">
        <f>IF(N371="zákl. prenesená",J371,0)</f>
        <v>0</v>
      </c>
      <c r="BH371" s="147">
        <f>IF(N371="zníž. prenesená",J371,0)</f>
        <v>0</v>
      </c>
      <c r="BI371" s="147">
        <f>IF(N371="nulová",J371,0)</f>
        <v>0</v>
      </c>
      <c r="BJ371" s="16" t="s">
        <v>81</v>
      </c>
      <c r="BK371" s="147">
        <f>ROUND(I371*H371,2)</f>
        <v>0</v>
      </c>
      <c r="BL371" s="16" t="s">
        <v>278</v>
      </c>
      <c r="BM371" s="146" t="s">
        <v>1309</v>
      </c>
    </row>
    <row r="372" spans="2:65" s="11" customFormat="1" ht="22.9" customHeight="1">
      <c r="B372" s="123"/>
      <c r="D372" s="124" t="s">
        <v>68</v>
      </c>
      <c r="E372" s="133" t="s">
        <v>412</v>
      </c>
      <c r="F372" s="133" t="s">
        <v>413</v>
      </c>
      <c r="J372" s="134"/>
      <c r="L372" s="123"/>
      <c r="M372" s="127"/>
      <c r="N372" s="128"/>
      <c r="O372" s="128"/>
      <c r="P372" s="129">
        <f>SUM(P373:P380)</f>
        <v>12.36873024</v>
      </c>
      <c r="Q372" s="128"/>
      <c r="R372" s="129">
        <f>SUM(R373:R380)</f>
        <v>0.18061811999999999</v>
      </c>
      <c r="S372" s="128"/>
      <c r="T372" s="129">
        <f>SUM(T373:T380)</f>
        <v>0</v>
      </c>
      <c r="U372" s="130"/>
      <c r="AR372" s="124" t="s">
        <v>81</v>
      </c>
      <c r="AT372" s="131" t="s">
        <v>68</v>
      </c>
      <c r="AU372" s="131" t="s">
        <v>76</v>
      </c>
      <c r="AY372" s="124" t="s">
        <v>167</v>
      </c>
      <c r="BK372" s="132">
        <f>SUM(BK373:BK380)</f>
        <v>0</v>
      </c>
    </row>
    <row r="373" spans="2:65" s="1" customFormat="1" ht="36" customHeight="1">
      <c r="B373" s="135"/>
      <c r="C373" s="136" t="s">
        <v>1310</v>
      </c>
      <c r="D373" s="136" t="s">
        <v>170</v>
      </c>
      <c r="E373" s="137" t="s">
        <v>1311</v>
      </c>
      <c r="F373" s="138" t="s">
        <v>1312</v>
      </c>
      <c r="G373" s="139" t="s">
        <v>173</v>
      </c>
      <c r="H373" s="140">
        <v>8.4239999999999995</v>
      </c>
      <c r="I373" s="141"/>
      <c r="J373" s="141"/>
      <c r="K373" s="138" t="s">
        <v>174</v>
      </c>
      <c r="L373" s="28"/>
      <c r="M373" s="142" t="s">
        <v>1</v>
      </c>
      <c r="N373" s="143" t="s">
        <v>35</v>
      </c>
      <c r="O373" s="144">
        <v>0.86651</v>
      </c>
      <c r="P373" s="144">
        <f>O373*H373</f>
        <v>7.2994802399999994</v>
      </c>
      <c r="Q373" s="144">
        <v>1.338E-2</v>
      </c>
      <c r="R373" s="144">
        <f>Q373*H373</f>
        <v>0.11271311999999999</v>
      </c>
      <c r="S373" s="144">
        <v>0</v>
      </c>
      <c r="T373" s="144">
        <f>S373*H373</f>
        <v>0</v>
      </c>
      <c r="U373" s="145" t="s">
        <v>1</v>
      </c>
      <c r="AR373" s="146" t="s">
        <v>278</v>
      </c>
      <c r="AT373" s="146" t="s">
        <v>170</v>
      </c>
      <c r="AU373" s="146" t="s">
        <v>81</v>
      </c>
      <c r="AY373" s="16" t="s">
        <v>167</v>
      </c>
      <c r="BE373" s="147">
        <f>IF(N373="základná",J373,0)</f>
        <v>0</v>
      </c>
      <c r="BF373" s="147">
        <f>IF(N373="znížená",J373,0)</f>
        <v>0</v>
      </c>
      <c r="BG373" s="147">
        <f>IF(N373="zákl. prenesená",J373,0)</f>
        <v>0</v>
      </c>
      <c r="BH373" s="147">
        <f>IF(N373="zníž. prenesená",J373,0)</f>
        <v>0</v>
      </c>
      <c r="BI373" s="147">
        <f>IF(N373="nulová",J373,0)</f>
        <v>0</v>
      </c>
      <c r="BJ373" s="16" t="s">
        <v>81</v>
      </c>
      <c r="BK373" s="147">
        <f>ROUND(I373*H373,2)</f>
        <v>0</v>
      </c>
      <c r="BL373" s="16" t="s">
        <v>278</v>
      </c>
      <c r="BM373" s="146" t="s">
        <v>1313</v>
      </c>
    </row>
    <row r="374" spans="2:65" s="12" customFormat="1">
      <c r="B374" s="148"/>
      <c r="D374" s="149" t="s">
        <v>176</v>
      </c>
      <c r="E374" s="150" t="s">
        <v>1</v>
      </c>
      <c r="F374" s="151" t="s">
        <v>1314</v>
      </c>
      <c r="H374" s="150" t="s">
        <v>1</v>
      </c>
      <c r="L374" s="148"/>
      <c r="M374" s="152"/>
      <c r="N374" s="153"/>
      <c r="O374" s="153"/>
      <c r="P374" s="153"/>
      <c r="Q374" s="153"/>
      <c r="R374" s="153"/>
      <c r="S374" s="153"/>
      <c r="T374" s="153"/>
      <c r="U374" s="154"/>
      <c r="AT374" s="150" t="s">
        <v>176</v>
      </c>
      <c r="AU374" s="150" t="s">
        <v>81</v>
      </c>
      <c r="AV374" s="12" t="s">
        <v>76</v>
      </c>
      <c r="AW374" s="12" t="s">
        <v>26</v>
      </c>
      <c r="AX374" s="12" t="s">
        <v>69</v>
      </c>
      <c r="AY374" s="150" t="s">
        <v>167</v>
      </c>
    </row>
    <row r="375" spans="2:65" s="13" customFormat="1">
      <c r="B375" s="155"/>
      <c r="D375" s="149" t="s">
        <v>176</v>
      </c>
      <c r="E375" s="156" t="s">
        <v>1</v>
      </c>
      <c r="F375" s="157" t="s">
        <v>1315</v>
      </c>
      <c r="H375" s="158">
        <v>8.4239999999999995</v>
      </c>
      <c r="L375" s="155"/>
      <c r="M375" s="159"/>
      <c r="N375" s="160"/>
      <c r="O375" s="160"/>
      <c r="P375" s="160"/>
      <c r="Q375" s="160"/>
      <c r="R375" s="160"/>
      <c r="S375" s="160"/>
      <c r="T375" s="160"/>
      <c r="U375" s="161"/>
      <c r="AT375" s="156" t="s">
        <v>176</v>
      </c>
      <c r="AU375" s="156" t="s">
        <v>81</v>
      </c>
      <c r="AV375" s="13" t="s">
        <v>81</v>
      </c>
      <c r="AW375" s="13" t="s">
        <v>26</v>
      </c>
      <c r="AX375" s="13" t="s">
        <v>76</v>
      </c>
      <c r="AY375" s="156" t="s">
        <v>167</v>
      </c>
    </row>
    <row r="376" spans="2:65" s="1" customFormat="1" ht="16.5" customHeight="1">
      <c r="B376" s="135"/>
      <c r="C376" s="136" t="s">
        <v>1316</v>
      </c>
      <c r="D376" s="136" t="s">
        <v>170</v>
      </c>
      <c r="E376" s="137" t="s">
        <v>415</v>
      </c>
      <c r="F376" s="138" t="s">
        <v>416</v>
      </c>
      <c r="G376" s="139" t="s">
        <v>173</v>
      </c>
      <c r="H376" s="140">
        <v>6.75</v>
      </c>
      <c r="I376" s="141"/>
      <c r="J376" s="141"/>
      <c r="K376" s="138" t="s">
        <v>1</v>
      </c>
      <c r="L376" s="28"/>
      <c r="M376" s="142" t="s">
        <v>1</v>
      </c>
      <c r="N376" s="143" t="s">
        <v>35</v>
      </c>
      <c r="O376" s="144">
        <v>0.751</v>
      </c>
      <c r="P376" s="144">
        <f>O376*H376</f>
        <v>5.0692500000000003</v>
      </c>
      <c r="Q376" s="144">
        <v>6.0000000000000002E-5</v>
      </c>
      <c r="R376" s="144">
        <f>Q376*H376</f>
        <v>4.0500000000000003E-4</v>
      </c>
      <c r="S376" s="144">
        <v>0</v>
      </c>
      <c r="T376" s="144">
        <f>S376*H376</f>
        <v>0</v>
      </c>
      <c r="U376" s="145" t="s">
        <v>1</v>
      </c>
      <c r="AR376" s="146" t="s">
        <v>278</v>
      </c>
      <c r="AT376" s="146" t="s">
        <v>170</v>
      </c>
      <c r="AU376" s="146" t="s">
        <v>81</v>
      </c>
      <c r="AY376" s="16" t="s">
        <v>167</v>
      </c>
      <c r="BE376" s="147">
        <f>IF(N376="základná",J376,0)</f>
        <v>0</v>
      </c>
      <c r="BF376" s="147">
        <f>IF(N376="znížená",J376,0)</f>
        <v>0</v>
      </c>
      <c r="BG376" s="147">
        <f>IF(N376="zákl. prenesená",J376,0)</f>
        <v>0</v>
      </c>
      <c r="BH376" s="147">
        <f>IF(N376="zníž. prenesená",J376,0)</f>
        <v>0</v>
      </c>
      <c r="BI376" s="147">
        <f>IF(N376="nulová",J376,0)</f>
        <v>0</v>
      </c>
      <c r="BJ376" s="16" t="s">
        <v>81</v>
      </c>
      <c r="BK376" s="147">
        <f>ROUND(I376*H376,2)</f>
        <v>0</v>
      </c>
      <c r="BL376" s="16" t="s">
        <v>278</v>
      </c>
      <c r="BM376" s="146" t="s">
        <v>1317</v>
      </c>
    </row>
    <row r="377" spans="2:65" s="13" customFormat="1">
      <c r="B377" s="155"/>
      <c r="D377" s="149" t="s">
        <v>176</v>
      </c>
      <c r="E377" s="156" t="s">
        <v>1</v>
      </c>
      <c r="F377" s="157" t="s">
        <v>418</v>
      </c>
      <c r="H377" s="158">
        <v>6.75</v>
      </c>
      <c r="L377" s="155"/>
      <c r="M377" s="159"/>
      <c r="N377" s="160"/>
      <c r="O377" s="160"/>
      <c r="P377" s="160"/>
      <c r="Q377" s="160"/>
      <c r="R377" s="160"/>
      <c r="S377" s="160"/>
      <c r="T377" s="160"/>
      <c r="U377" s="161"/>
      <c r="AT377" s="156" t="s">
        <v>176</v>
      </c>
      <c r="AU377" s="156" t="s">
        <v>81</v>
      </c>
      <c r="AV377" s="13" t="s">
        <v>81</v>
      </c>
      <c r="AW377" s="13" t="s">
        <v>26</v>
      </c>
      <c r="AX377" s="13" t="s">
        <v>76</v>
      </c>
      <c r="AY377" s="156" t="s">
        <v>167</v>
      </c>
    </row>
    <row r="378" spans="2:65" s="1" customFormat="1" ht="24" customHeight="1">
      <c r="B378" s="135"/>
      <c r="C378" s="169" t="s">
        <v>1318</v>
      </c>
      <c r="D378" s="169" t="s">
        <v>381</v>
      </c>
      <c r="E378" s="170" t="s">
        <v>420</v>
      </c>
      <c r="F378" s="171" t="s">
        <v>2217</v>
      </c>
      <c r="G378" s="172" t="s">
        <v>330</v>
      </c>
      <c r="H378" s="173">
        <v>90</v>
      </c>
      <c r="I378" s="174"/>
      <c r="J378" s="174"/>
      <c r="K378" s="171" t="s">
        <v>174</v>
      </c>
      <c r="L378" s="175"/>
      <c r="M378" s="176" t="s">
        <v>1</v>
      </c>
      <c r="N378" s="177" t="s">
        <v>35</v>
      </c>
      <c r="O378" s="144">
        <v>0</v>
      </c>
      <c r="P378" s="144">
        <f>O378*H378</f>
        <v>0</v>
      </c>
      <c r="Q378" s="144">
        <v>7.5000000000000002E-4</v>
      </c>
      <c r="R378" s="144">
        <f>Q378*H378</f>
        <v>6.7500000000000004E-2</v>
      </c>
      <c r="S378" s="144">
        <v>0</v>
      </c>
      <c r="T378" s="144">
        <f>S378*H378</f>
        <v>0</v>
      </c>
      <c r="U378" s="145" t="s">
        <v>1</v>
      </c>
      <c r="AR378" s="146" t="s">
        <v>356</v>
      </c>
      <c r="AT378" s="146" t="s">
        <v>381</v>
      </c>
      <c r="AU378" s="146" t="s">
        <v>81</v>
      </c>
      <c r="AY378" s="16" t="s">
        <v>167</v>
      </c>
      <c r="BE378" s="147">
        <f>IF(N378="základná",J378,0)</f>
        <v>0</v>
      </c>
      <c r="BF378" s="147">
        <f>IF(N378="znížená",J378,0)</f>
        <v>0</v>
      </c>
      <c r="BG378" s="147">
        <f>IF(N378="zákl. prenesená",J378,0)</f>
        <v>0</v>
      </c>
      <c r="BH378" s="147">
        <f>IF(N378="zníž. prenesená",J378,0)</f>
        <v>0</v>
      </c>
      <c r="BI378" s="147">
        <f>IF(N378="nulová",J378,0)</f>
        <v>0</v>
      </c>
      <c r="BJ378" s="16" t="s">
        <v>81</v>
      </c>
      <c r="BK378" s="147">
        <f>ROUND(I378*H378,2)</f>
        <v>0</v>
      </c>
      <c r="BL378" s="16" t="s">
        <v>278</v>
      </c>
      <c r="BM378" s="146" t="s">
        <v>1319</v>
      </c>
    </row>
    <row r="379" spans="2:65" s="13" customFormat="1">
      <c r="B379" s="155"/>
      <c r="D379" s="149" t="s">
        <v>176</v>
      </c>
      <c r="E379" s="156" t="s">
        <v>1</v>
      </c>
      <c r="F379" s="157" t="s">
        <v>422</v>
      </c>
      <c r="H379" s="158">
        <v>90</v>
      </c>
      <c r="L379" s="155"/>
      <c r="M379" s="159"/>
      <c r="N379" s="160"/>
      <c r="O379" s="160"/>
      <c r="P379" s="160"/>
      <c r="Q379" s="160"/>
      <c r="R379" s="160"/>
      <c r="S379" s="160"/>
      <c r="T379" s="160"/>
      <c r="U379" s="161"/>
      <c r="AT379" s="156" t="s">
        <v>176</v>
      </c>
      <c r="AU379" s="156" t="s">
        <v>81</v>
      </c>
      <c r="AV379" s="13" t="s">
        <v>81</v>
      </c>
      <c r="AW379" s="13" t="s">
        <v>26</v>
      </c>
      <c r="AX379" s="13" t="s">
        <v>76</v>
      </c>
      <c r="AY379" s="156" t="s">
        <v>167</v>
      </c>
    </row>
    <row r="380" spans="2:65" s="1" customFormat="1" ht="24" customHeight="1">
      <c r="B380" s="135"/>
      <c r="C380" s="136" t="s">
        <v>1320</v>
      </c>
      <c r="D380" s="136" t="s">
        <v>170</v>
      </c>
      <c r="E380" s="137" t="s">
        <v>1321</v>
      </c>
      <c r="F380" s="138" t="s">
        <v>1322</v>
      </c>
      <c r="G380" s="139" t="s">
        <v>395</v>
      </c>
      <c r="H380" s="140">
        <v>4.17</v>
      </c>
      <c r="I380" s="141"/>
      <c r="J380" s="141"/>
      <c r="K380" s="138" t="s">
        <v>174</v>
      </c>
      <c r="L380" s="28"/>
      <c r="M380" s="142" t="s">
        <v>1</v>
      </c>
      <c r="N380" s="143" t="s">
        <v>35</v>
      </c>
      <c r="O380" s="144">
        <v>0</v>
      </c>
      <c r="P380" s="144">
        <f>O380*H380</f>
        <v>0</v>
      </c>
      <c r="Q380" s="144">
        <v>0</v>
      </c>
      <c r="R380" s="144">
        <f>Q380*H380</f>
        <v>0</v>
      </c>
      <c r="S380" s="144">
        <v>0</v>
      </c>
      <c r="T380" s="144">
        <f>S380*H380</f>
        <v>0</v>
      </c>
      <c r="U380" s="145" t="s">
        <v>1</v>
      </c>
      <c r="AR380" s="146" t="s">
        <v>278</v>
      </c>
      <c r="AT380" s="146" t="s">
        <v>170</v>
      </c>
      <c r="AU380" s="146" t="s">
        <v>81</v>
      </c>
      <c r="AY380" s="16" t="s">
        <v>167</v>
      </c>
      <c r="BE380" s="147">
        <f>IF(N380="základná",J380,0)</f>
        <v>0</v>
      </c>
      <c r="BF380" s="147">
        <f>IF(N380="znížená",J380,0)</f>
        <v>0</v>
      </c>
      <c r="BG380" s="147">
        <f>IF(N380="zákl. prenesená",J380,0)</f>
        <v>0</v>
      </c>
      <c r="BH380" s="147">
        <f>IF(N380="zníž. prenesená",J380,0)</f>
        <v>0</v>
      </c>
      <c r="BI380" s="147">
        <f>IF(N380="nulová",J380,0)</f>
        <v>0</v>
      </c>
      <c r="BJ380" s="16" t="s">
        <v>81</v>
      </c>
      <c r="BK380" s="147">
        <f>ROUND(I380*H380,2)</f>
        <v>0</v>
      </c>
      <c r="BL380" s="16" t="s">
        <v>278</v>
      </c>
      <c r="BM380" s="146" t="s">
        <v>1323</v>
      </c>
    </row>
    <row r="381" spans="2:65" s="11" customFormat="1" ht="22.9" customHeight="1">
      <c r="B381" s="123"/>
      <c r="D381" s="124" t="s">
        <v>68</v>
      </c>
      <c r="E381" s="133" t="s">
        <v>423</v>
      </c>
      <c r="F381" s="133" t="s">
        <v>424</v>
      </c>
      <c r="J381" s="134"/>
      <c r="L381" s="123"/>
      <c r="M381" s="127"/>
      <c r="N381" s="128"/>
      <c r="O381" s="128"/>
      <c r="P381" s="129">
        <f>SUM(P382:P403)</f>
        <v>46.490389999999998</v>
      </c>
      <c r="Q381" s="128"/>
      <c r="R381" s="129">
        <f>SUM(R382:R403)</f>
        <v>0.17365749999999996</v>
      </c>
      <c r="S381" s="128"/>
      <c r="T381" s="129">
        <f>SUM(T382:T403)</f>
        <v>7.3969000000000007E-2</v>
      </c>
      <c r="U381" s="130"/>
      <c r="AR381" s="124" t="s">
        <v>81</v>
      </c>
      <c r="AT381" s="131" t="s">
        <v>68</v>
      </c>
      <c r="AU381" s="131" t="s">
        <v>76</v>
      </c>
      <c r="AY381" s="124" t="s">
        <v>167</v>
      </c>
      <c r="BK381" s="132">
        <f>SUM(BK382:BK403)</f>
        <v>0</v>
      </c>
    </row>
    <row r="382" spans="2:65" s="1" customFormat="1" ht="24" customHeight="1">
      <c r="B382" s="135"/>
      <c r="C382" s="136" t="s">
        <v>1324</v>
      </c>
      <c r="D382" s="136" t="s">
        <v>170</v>
      </c>
      <c r="E382" s="137" t="s">
        <v>426</v>
      </c>
      <c r="F382" s="138" t="s">
        <v>427</v>
      </c>
      <c r="G382" s="139" t="s">
        <v>330</v>
      </c>
      <c r="H382" s="140">
        <v>28.23</v>
      </c>
      <c r="I382" s="141"/>
      <c r="J382" s="141"/>
      <c r="K382" s="138" t="s">
        <v>174</v>
      </c>
      <c r="L382" s="28"/>
      <c r="M382" s="142" t="s">
        <v>1</v>
      </c>
      <c r="N382" s="143" t="s">
        <v>35</v>
      </c>
      <c r="O382" s="144">
        <v>8.5999999999999993E-2</v>
      </c>
      <c r="P382" s="144">
        <f>O382*H382</f>
        <v>2.4277799999999998</v>
      </c>
      <c r="Q382" s="144">
        <v>0</v>
      </c>
      <c r="R382" s="144">
        <f>Q382*H382</f>
        <v>0</v>
      </c>
      <c r="S382" s="144">
        <v>2.3E-3</v>
      </c>
      <c r="T382" s="144">
        <f>S382*H382</f>
        <v>6.4929000000000001E-2</v>
      </c>
      <c r="U382" s="145" t="s">
        <v>1</v>
      </c>
      <c r="AR382" s="146" t="s">
        <v>278</v>
      </c>
      <c r="AT382" s="146" t="s">
        <v>170</v>
      </c>
      <c r="AU382" s="146" t="s">
        <v>81</v>
      </c>
      <c r="AY382" s="16" t="s">
        <v>167</v>
      </c>
      <c r="BE382" s="147">
        <f>IF(N382="základná",J382,0)</f>
        <v>0</v>
      </c>
      <c r="BF382" s="147">
        <f>IF(N382="znížená",J382,0)</f>
        <v>0</v>
      </c>
      <c r="BG382" s="147">
        <f>IF(N382="zákl. prenesená",J382,0)</f>
        <v>0</v>
      </c>
      <c r="BH382" s="147">
        <f>IF(N382="zníž. prenesená",J382,0)</f>
        <v>0</v>
      </c>
      <c r="BI382" s="147">
        <f>IF(N382="nulová",J382,0)</f>
        <v>0</v>
      </c>
      <c r="BJ382" s="16" t="s">
        <v>81</v>
      </c>
      <c r="BK382" s="147">
        <f>ROUND(I382*H382,2)</f>
        <v>0</v>
      </c>
      <c r="BL382" s="16" t="s">
        <v>278</v>
      </c>
      <c r="BM382" s="146" t="s">
        <v>1325</v>
      </c>
    </row>
    <row r="383" spans="2:65" s="13" customFormat="1">
      <c r="B383" s="155"/>
      <c r="D383" s="149" t="s">
        <v>176</v>
      </c>
      <c r="E383" s="156" t="s">
        <v>1</v>
      </c>
      <c r="F383" s="157" t="s">
        <v>1326</v>
      </c>
      <c r="H383" s="158">
        <v>28.23</v>
      </c>
      <c r="L383" s="155"/>
      <c r="M383" s="159"/>
      <c r="N383" s="160"/>
      <c r="O383" s="160"/>
      <c r="P383" s="160"/>
      <c r="Q383" s="160"/>
      <c r="R383" s="160"/>
      <c r="S383" s="160"/>
      <c r="T383" s="160"/>
      <c r="U383" s="161"/>
      <c r="AT383" s="156" t="s">
        <v>176</v>
      </c>
      <c r="AU383" s="156" t="s">
        <v>81</v>
      </c>
      <c r="AV383" s="13" t="s">
        <v>81</v>
      </c>
      <c r="AW383" s="13" t="s">
        <v>26</v>
      </c>
      <c r="AX383" s="13" t="s">
        <v>76</v>
      </c>
      <c r="AY383" s="156" t="s">
        <v>167</v>
      </c>
    </row>
    <row r="384" spans="2:65" s="1" customFormat="1" ht="24" customHeight="1">
      <c r="B384" s="135"/>
      <c r="C384" s="136" t="s">
        <v>1327</v>
      </c>
      <c r="D384" s="136" t="s">
        <v>170</v>
      </c>
      <c r="E384" s="137" t="s">
        <v>1328</v>
      </c>
      <c r="F384" s="138" t="s">
        <v>1329</v>
      </c>
      <c r="G384" s="139" t="s">
        <v>330</v>
      </c>
      <c r="H384" s="140">
        <v>4</v>
      </c>
      <c r="I384" s="141"/>
      <c r="J384" s="141"/>
      <c r="K384" s="138" t="s">
        <v>174</v>
      </c>
      <c r="L384" s="28"/>
      <c r="M384" s="142" t="s">
        <v>1</v>
      </c>
      <c r="N384" s="143" t="s">
        <v>35</v>
      </c>
      <c r="O384" s="144">
        <v>4.7E-2</v>
      </c>
      <c r="P384" s="144">
        <f>O384*H384</f>
        <v>0.188</v>
      </c>
      <c r="Q384" s="144">
        <v>0</v>
      </c>
      <c r="R384" s="144">
        <f>Q384*H384</f>
        <v>0</v>
      </c>
      <c r="S384" s="144">
        <v>2.2599999999999999E-3</v>
      </c>
      <c r="T384" s="144">
        <f>S384*H384</f>
        <v>9.0399999999999994E-3</v>
      </c>
      <c r="U384" s="145" t="s">
        <v>1</v>
      </c>
      <c r="AR384" s="146" t="s">
        <v>278</v>
      </c>
      <c r="AT384" s="146" t="s">
        <v>170</v>
      </c>
      <c r="AU384" s="146" t="s">
        <v>81</v>
      </c>
      <c r="AY384" s="16" t="s">
        <v>167</v>
      </c>
      <c r="BE384" s="147">
        <f>IF(N384="základná",J384,0)</f>
        <v>0</v>
      </c>
      <c r="BF384" s="147">
        <f>IF(N384="znížená",J384,0)</f>
        <v>0</v>
      </c>
      <c r="BG384" s="147">
        <f>IF(N384="zákl. prenesená",J384,0)</f>
        <v>0</v>
      </c>
      <c r="BH384" s="147">
        <f>IF(N384="zníž. prenesená",J384,0)</f>
        <v>0</v>
      </c>
      <c r="BI384" s="147">
        <f>IF(N384="nulová",J384,0)</f>
        <v>0</v>
      </c>
      <c r="BJ384" s="16" t="s">
        <v>81</v>
      </c>
      <c r="BK384" s="147">
        <f>ROUND(I384*H384,2)</f>
        <v>0</v>
      </c>
      <c r="BL384" s="16" t="s">
        <v>278</v>
      </c>
      <c r="BM384" s="146" t="s">
        <v>1330</v>
      </c>
    </row>
    <row r="385" spans="2:65" s="13" customFormat="1">
      <c r="B385" s="155"/>
      <c r="D385" s="149" t="s">
        <v>176</v>
      </c>
      <c r="E385" s="156" t="s">
        <v>1</v>
      </c>
      <c r="F385" s="157" t="s">
        <v>1331</v>
      </c>
      <c r="H385" s="158">
        <v>4</v>
      </c>
      <c r="L385" s="155"/>
      <c r="M385" s="159"/>
      <c r="N385" s="160"/>
      <c r="O385" s="160"/>
      <c r="P385" s="160"/>
      <c r="Q385" s="160"/>
      <c r="R385" s="160"/>
      <c r="S385" s="160"/>
      <c r="T385" s="160"/>
      <c r="U385" s="161"/>
      <c r="AT385" s="156" t="s">
        <v>176</v>
      </c>
      <c r="AU385" s="156" t="s">
        <v>81</v>
      </c>
      <c r="AV385" s="13" t="s">
        <v>81</v>
      </c>
      <c r="AW385" s="13" t="s">
        <v>26</v>
      </c>
      <c r="AX385" s="13" t="s">
        <v>76</v>
      </c>
      <c r="AY385" s="156" t="s">
        <v>167</v>
      </c>
    </row>
    <row r="386" spans="2:65" s="1" customFormat="1" ht="24" customHeight="1">
      <c r="B386" s="135"/>
      <c r="C386" s="136" t="s">
        <v>1332</v>
      </c>
      <c r="D386" s="136" t="s">
        <v>170</v>
      </c>
      <c r="E386" s="137" t="s">
        <v>1333</v>
      </c>
      <c r="F386" s="138" t="s">
        <v>1334</v>
      </c>
      <c r="G386" s="139" t="s">
        <v>330</v>
      </c>
      <c r="H386" s="140">
        <v>28</v>
      </c>
      <c r="I386" s="141"/>
      <c r="J386" s="141"/>
      <c r="K386" s="138" t="s">
        <v>174</v>
      </c>
      <c r="L386" s="28"/>
      <c r="M386" s="142" t="s">
        <v>1</v>
      </c>
      <c r="N386" s="143" t="s">
        <v>35</v>
      </c>
      <c r="O386" s="144">
        <v>0.70299999999999996</v>
      </c>
      <c r="P386" s="144">
        <f>O386*H386</f>
        <v>19.683999999999997</v>
      </c>
      <c r="Q386" s="144">
        <v>4.3499999999999997E-3</v>
      </c>
      <c r="R386" s="144">
        <f>Q386*H386</f>
        <v>0.12179999999999999</v>
      </c>
      <c r="S386" s="144">
        <v>0</v>
      </c>
      <c r="T386" s="144">
        <f>S386*H386</f>
        <v>0</v>
      </c>
      <c r="U386" s="145" t="s">
        <v>1</v>
      </c>
      <c r="AR386" s="146" t="s">
        <v>278</v>
      </c>
      <c r="AT386" s="146" t="s">
        <v>170</v>
      </c>
      <c r="AU386" s="146" t="s">
        <v>81</v>
      </c>
      <c r="AY386" s="16" t="s">
        <v>167</v>
      </c>
      <c r="BE386" s="147">
        <f>IF(N386="základná",J386,0)</f>
        <v>0</v>
      </c>
      <c r="BF386" s="147">
        <f>IF(N386="znížená",J386,0)</f>
        <v>0</v>
      </c>
      <c r="BG386" s="147">
        <f>IF(N386="zákl. prenesená",J386,0)</f>
        <v>0</v>
      </c>
      <c r="BH386" s="147">
        <f>IF(N386="zníž. prenesená",J386,0)</f>
        <v>0</v>
      </c>
      <c r="BI386" s="147">
        <f>IF(N386="nulová",J386,0)</f>
        <v>0</v>
      </c>
      <c r="BJ386" s="16" t="s">
        <v>81</v>
      </c>
      <c r="BK386" s="147">
        <f>ROUND(I386*H386,2)</f>
        <v>0</v>
      </c>
      <c r="BL386" s="16" t="s">
        <v>278</v>
      </c>
      <c r="BM386" s="146" t="s">
        <v>1335</v>
      </c>
    </row>
    <row r="387" spans="2:65" s="13" customFormat="1">
      <c r="B387" s="155"/>
      <c r="D387" s="149" t="s">
        <v>176</v>
      </c>
      <c r="E387" s="156" t="s">
        <v>1</v>
      </c>
      <c r="F387" s="157" t="s">
        <v>1248</v>
      </c>
      <c r="H387" s="158">
        <v>7</v>
      </c>
      <c r="L387" s="155"/>
      <c r="M387" s="159"/>
      <c r="N387" s="160"/>
      <c r="O387" s="160"/>
      <c r="P387" s="160"/>
      <c r="Q387" s="160"/>
      <c r="R387" s="160"/>
      <c r="S387" s="160"/>
      <c r="T387" s="160"/>
      <c r="U387" s="161"/>
      <c r="AT387" s="156" t="s">
        <v>176</v>
      </c>
      <c r="AU387" s="156" t="s">
        <v>81</v>
      </c>
      <c r="AV387" s="13" t="s">
        <v>81</v>
      </c>
      <c r="AW387" s="13" t="s">
        <v>26</v>
      </c>
      <c r="AX387" s="13" t="s">
        <v>69</v>
      </c>
      <c r="AY387" s="156" t="s">
        <v>167</v>
      </c>
    </row>
    <row r="388" spans="2:65" s="13" customFormat="1">
      <c r="B388" s="155"/>
      <c r="D388" s="149" t="s">
        <v>176</v>
      </c>
      <c r="E388" s="156" t="s">
        <v>1</v>
      </c>
      <c r="F388" s="157" t="s">
        <v>1181</v>
      </c>
      <c r="H388" s="158">
        <v>21</v>
      </c>
      <c r="L388" s="155"/>
      <c r="M388" s="159"/>
      <c r="N388" s="160"/>
      <c r="O388" s="160"/>
      <c r="P388" s="160"/>
      <c r="Q388" s="160"/>
      <c r="R388" s="160"/>
      <c r="S388" s="160"/>
      <c r="T388" s="160"/>
      <c r="U388" s="161"/>
      <c r="AT388" s="156" t="s">
        <v>176</v>
      </c>
      <c r="AU388" s="156" t="s">
        <v>81</v>
      </c>
      <c r="AV388" s="13" t="s">
        <v>81</v>
      </c>
      <c r="AW388" s="13" t="s">
        <v>26</v>
      </c>
      <c r="AX388" s="13" t="s">
        <v>69</v>
      </c>
      <c r="AY388" s="156" t="s">
        <v>167</v>
      </c>
    </row>
    <row r="389" spans="2:65" s="14" customFormat="1">
      <c r="B389" s="162"/>
      <c r="D389" s="149" t="s">
        <v>176</v>
      </c>
      <c r="E389" s="163" t="s">
        <v>1</v>
      </c>
      <c r="F389" s="164" t="s">
        <v>182</v>
      </c>
      <c r="H389" s="165">
        <v>28</v>
      </c>
      <c r="L389" s="162"/>
      <c r="M389" s="166"/>
      <c r="N389" s="167"/>
      <c r="O389" s="167"/>
      <c r="P389" s="167"/>
      <c r="Q389" s="167"/>
      <c r="R389" s="167"/>
      <c r="S389" s="167"/>
      <c r="T389" s="167"/>
      <c r="U389" s="168"/>
      <c r="AT389" s="163" t="s">
        <v>176</v>
      </c>
      <c r="AU389" s="163" t="s">
        <v>81</v>
      </c>
      <c r="AV389" s="14" t="s">
        <v>90</v>
      </c>
      <c r="AW389" s="14" t="s">
        <v>26</v>
      </c>
      <c r="AX389" s="14" t="s">
        <v>76</v>
      </c>
      <c r="AY389" s="163" t="s">
        <v>167</v>
      </c>
    </row>
    <row r="390" spans="2:65" s="1" customFormat="1" ht="24" customHeight="1">
      <c r="B390" s="135"/>
      <c r="C390" s="136" t="s">
        <v>1336</v>
      </c>
      <c r="D390" s="136" t="s">
        <v>170</v>
      </c>
      <c r="E390" s="137" t="s">
        <v>438</v>
      </c>
      <c r="F390" s="138" t="s">
        <v>1337</v>
      </c>
      <c r="G390" s="139" t="s">
        <v>330</v>
      </c>
      <c r="H390" s="140">
        <v>9</v>
      </c>
      <c r="I390" s="141"/>
      <c r="J390" s="141"/>
      <c r="K390" s="138" t="s">
        <v>174</v>
      </c>
      <c r="L390" s="28"/>
      <c r="M390" s="142" t="s">
        <v>1</v>
      </c>
      <c r="N390" s="143" t="s">
        <v>35</v>
      </c>
      <c r="O390" s="144">
        <v>0.96399999999999997</v>
      </c>
      <c r="P390" s="144">
        <f>O390*H390</f>
        <v>8.6760000000000002</v>
      </c>
      <c r="Q390" s="144">
        <v>1.4E-3</v>
      </c>
      <c r="R390" s="144">
        <f>Q390*H390</f>
        <v>1.26E-2</v>
      </c>
      <c r="S390" s="144">
        <v>0</v>
      </c>
      <c r="T390" s="144">
        <f>S390*H390</f>
        <v>0</v>
      </c>
      <c r="U390" s="145" t="s">
        <v>1</v>
      </c>
      <c r="AR390" s="146" t="s">
        <v>90</v>
      </c>
      <c r="AT390" s="146" t="s">
        <v>170</v>
      </c>
      <c r="AU390" s="146" t="s">
        <v>81</v>
      </c>
      <c r="AY390" s="16" t="s">
        <v>167</v>
      </c>
      <c r="BE390" s="147">
        <f>IF(N390="základná",J390,0)</f>
        <v>0</v>
      </c>
      <c r="BF390" s="147">
        <f>IF(N390="znížená",J390,0)</f>
        <v>0</v>
      </c>
      <c r="BG390" s="147">
        <f>IF(N390="zákl. prenesená",J390,0)</f>
        <v>0</v>
      </c>
      <c r="BH390" s="147">
        <f>IF(N390="zníž. prenesená",J390,0)</f>
        <v>0</v>
      </c>
      <c r="BI390" s="147">
        <f>IF(N390="nulová",J390,0)</f>
        <v>0</v>
      </c>
      <c r="BJ390" s="16" t="s">
        <v>81</v>
      </c>
      <c r="BK390" s="147">
        <f>ROUND(I390*H390,2)</f>
        <v>0</v>
      </c>
      <c r="BL390" s="16" t="s">
        <v>90</v>
      </c>
      <c r="BM390" s="146" t="s">
        <v>1338</v>
      </c>
    </row>
    <row r="391" spans="2:65" s="1" customFormat="1" ht="24" customHeight="1">
      <c r="B391" s="135"/>
      <c r="C391" s="169" t="s">
        <v>1339</v>
      </c>
      <c r="D391" s="169" t="s">
        <v>381</v>
      </c>
      <c r="E391" s="170" t="s">
        <v>442</v>
      </c>
      <c r="F391" s="171" t="s">
        <v>443</v>
      </c>
      <c r="G391" s="172" t="s">
        <v>173</v>
      </c>
      <c r="H391" s="173">
        <v>7.65</v>
      </c>
      <c r="I391" s="174"/>
      <c r="J391" s="174"/>
      <c r="K391" s="171" t="s">
        <v>174</v>
      </c>
      <c r="L391" s="175"/>
      <c r="M391" s="176" t="s">
        <v>1</v>
      </c>
      <c r="N391" s="177" t="s">
        <v>35</v>
      </c>
      <c r="O391" s="144">
        <v>0</v>
      </c>
      <c r="P391" s="144">
        <f>O391*H391</f>
        <v>0</v>
      </c>
      <c r="Q391" s="144">
        <v>6.7000000000000002E-4</v>
      </c>
      <c r="R391" s="144">
        <f>Q391*H391</f>
        <v>5.1255000000000007E-3</v>
      </c>
      <c r="S391" s="144">
        <v>0</v>
      </c>
      <c r="T391" s="144">
        <f>S391*H391</f>
        <v>0</v>
      </c>
      <c r="U391" s="145" t="s">
        <v>1</v>
      </c>
      <c r="AR391" s="146" t="s">
        <v>235</v>
      </c>
      <c r="AT391" s="146" t="s">
        <v>381</v>
      </c>
      <c r="AU391" s="146" t="s">
        <v>81</v>
      </c>
      <c r="AY391" s="16" t="s">
        <v>167</v>
      </c>
      <c r="BE391" s="147">
        <f>IF(N391="základná",J391,0)</f>
        <v>0</v>
      </c>
      <c r="BF391" s="147">
        <f>IF(N391="znížená",J391,0)</f>
        <v>0</v>
      </c>
      <c r="BG391" s="147">
        <f>IF(N391="zákl. prenesená",J391,0)</f>
        <v>0</v>
      </c>
      <c r="BH391" s="147">
        <f>IF(N391="zníž. prenesená",J391,0)</f>
        <v>0</v>
      </c>
      <c r="BI391" s="147">
        <f>IF(N391="nulová",J391,0)</f>
        <v>0</v>
      </c>
      <c r="BJ391" s="16" t="s">
        <v>81</v>
      </c>
      <c r="BK391" s="147">
        <f>ROUND(I391*H391,2)</f>
        <v>0</v>
      </c>
      <c r="BL391" s="16" t="s">
        <v>90</v>
      </c>
      <c r="BM391" s="146" t="s">
        <v>1340</v>
      </c>
    </row>
    <row r="392" spans="2:65" s="13" customFormat="1">
      <c r="B392" s="155"/>
      <c r="D392" s="149" t="s">
        <v>176</v>
      </c>
      <c r="E392" s="156" t="s">
        <v>1</v>
      </c>
      <c r="F392" s="157" t="s">
        <v>1341</v>
      </c>
      <c r="H392" s="158">
        <v>7.65</v>
      </c>
      <c r="L392" s="155"/>
      <c r="M392" s="159"/>
      <c r="N392" s="160"/>
      <c r="O392" s="160"/>
      <c r="P392" s="160"/>
      <c r="Q392" s="160"/>
      <c r="R392" s="160"/>
      <c r="S392" s="160"/>
      <c r="T392" s="160"/>
      <c r="U392" s="161"/>
      <c r="AT392" s="156" t="s">
        <v>176</v>
      </c>
      <c r="AU392" s="156" t="s">
        <v>81</v>
      </c>
      <c r="AV392" s="13" t="s">
        <v>81</v>
      </c>
      <c r="AW392" s="13" t="s">
        <v>26</v>
      </c>
      <c r="AX392" s="13" t="s">
        <v>76</v>
      </c>
      <c r="AY392" s="156" t="s">
        <v>167</v>
      </c>
    </row>
    <row r="393" spans="2:65" s="1" customFormat="1" ht="16.5" customHeight="1">
      <c r="B393" s="135"/>
      <c r="C393" s="136" t="s">
        <v>1342</v>
      </c>
      <c r="D393" s="136" t="s">
        <v>170</v>
      </c>
      <c r="E393" s="137" t="s">
        <v>1343</v>
      </c>
      <c r="F393" s="138" t="s">
        <v>1344</v>
      </c>
      <c r="G393" s="139" t="s">
        <v>330</v>
      </c>
      <c r="H393" s="140">
        <v>4</v>
      </c>
      <c r="I393" s="141"/>
      <c r="J393" s="141"/>
      <c r="K393" s="138" t="s">
        <v>174</v>
      </c>
      <c r="L393" s="28"/>
      <c r="M393" s="142" t="s">
        <v>1</v>
      </c>
      <c r="N393" s="143" t="s">
        <v>35</v>
      </c>
      <c r="O393" s="144">
        <v>0.64800000000000002</v>
      </c>
      <c r="P393" s="144">
        <f>O393*H393</f>
        <v>2.5920000000000001</v>
      </c>
      <c r="Q393" s="144">
        <v>1.81E-3</v>
      </c>
      <c r="R393" s="144">
        <f>Q393*H393</f>
        <v>7.2399999999999999E-3</v>
      </c>
      <c r="S393" s="144">
        <v>0</v>
      </c>
      <c r="T393" s="144">
        <f>S393*H393</f>
        <v>0</v>
      </c>
      <c r="U393" s="145" t="s">
        <v>1</v>
      </c>
      <c r="AR393" s="146" t="s">
        <v>278</v>
      </c>
      <c r="AT393" s="146" t="s">
        <v>170</v>
      </c>
      <c r="AU393" s="146" t="s">
        <v>81</v>
      </c>
      <c r="AY393" s="16" t="s">
        <v>167</v>
      </c>
      <c r="BE393" s="147">
        <f>IF(N393="základná",J393,0)</f>
        <v>0</v>
      </c>
      <c r="BF393" s="147">
        <f>IF(N393="znížená",J393,0)</f>
        <v>0</v>
      </c>
      <c r="BG393" s="147">
        <f>IF(N393="zákl. prenesená",J393,0)</f>
        <v>0</v>
      </c>
      <c r="BH393" s="147">
        <f>IF(N393="zníž. prenesená",J393,0)</f>
        <v>0</v>
      </c>
      <c r="BI393" s="147">
        <f>IF(N393="nulová",J393,0)</f>
        <v>0</v>
      </c>
      <c r="BJ393" s="16" t="s">
        <v>81</v>
      </c>
      <c r="BK393" s="147">
        <f>ROUND(I393*H393,2)</f>
        <v>0</v>
      </c>
      <c r="BL393" s="16" t="s">
        <v>278</v>
      </c>
      <c r="BM393" s="146" t="s">
        <v>1345</v>
      </c>
    </row>
    <row r="394" spans="2:65" s="1" customFormat="1" ht="16.5" customHeight="1">
      <c r="B394" s="135"/>
      <c r="C394" s="136" t="s">
        <v>1346</v>
      </c>
      <c r="D394" s="136" t="s">
        <v>170</v>
      </c>
      <c r="E394" s="137" t="s">
        <v>1347</v>
      </c>
      <c r="F394" s="138" t="s">
        <v>1348</v>
      </c>
      <c r="G394" s="139" t="s">
        <v>384</v>
      </c>
      <c r="H394" s="140">
        <v>1</v>
      </c>
      <c r="I394" s="141"/>
      <c r="J394" s="141"/>
      <c r="K394" s="138" t="s">
        <v>174</v>
      </c>
      <c r="L394" s="28"/>
      <c r="M394" s="142" t="s">
        <v>1</v>
      </c>
      <c r="N394" s="143" t="s">
        <v>35</v>
      </c>
      <c r="O394" s="144">
        <v>0.18002000000000001</v>
      </c>
      <c r="P394" s="144">
        <f>O394*H394</f>
        <v>0.18002000000000001</v>
      </c>
      <c r="Q394" s="144">
        <v>3.2000000000000003E-4</v>
      </c>
      <c r="R394" s="144">
        <f>Q394*H394</f>
        <v>3.2000000000000003E-4</v>
      </c>
      <c r="S394" s="144">
        <v>0</v>
      </c>
      <c r="T394" s="144">
        <f>S394*H394</f>
        <v>0</v>
      </c>
      <c r="U394" s="145" t="s">
        <v>1</v>
      </c>
      <c r="AR394" s="146" t="s">
        <v>278</v>
      </c>
      <c r="AT394" s="146" t="s">
        <v>170</v>
      </c>
      <c r="AU394" s="146" t="s">
        <v>81</v>
      </c>
      <c r="AY394" s="16" t="s">
        <v>167</v>
      </c>
      <c r="BE394" s="147">
        <f>IF(N394="základná",J394,0)</f>
        <v>0</v>
      </c>
      <c r="BF394" s="147">
        <f>IF(N394="znížená",J394,0)</f>
        <v>0</v>
      </c>
      <c r="BG394" s="147">
        <f>IF(N394="zákl. prenesená",J394,0)</f>
        <v>0</v>
      </c>
      <c r="BH394" s="147">
        <f>IF(N394="zníž. prenesená",J394,0)</f>
        <v>0</v>
      </c>
      <c r="BI394" s="147">
        <f>IF(N394="nulová",J394,0)</f>
        <v>0</v>
      </c>
      <c r="BJ394" s="16" t="s">
        <v>81</v>
      </c>
      <c r="BK394" s="147">
        <f>ROUND(I394*H394,2)</f>
        <v>0</v>
      </c>
      <c r="BL394" s="16" t="s">
        <v>278</v>
      </c>
      <c r="BM394" s="146" t="s">
        <v>1349</v>
      </c>
    </row>
    <row r="395" spans="2:65" s="1" customFormat="1" ht="24" customHeight="1">
      <c r="B395" s="135"/>
      <c r="C395" s="136" t="s">
        <v>1350</v>
      </c>
      <c r="D395" s="136" t="s">
        <v>170</v>
      </c>
      <c r="E395" s="137" t="s">
        <v>1351</v>
      </c>
      <c r="F395" s="138" t="s">
        <v>1352</v>
      </c>
      <c r="G395" s="139" t="s">
        <v>330</v>
      </c>
      <c r="H395" s="140">
        <v>3</v>
      </c>
      <c r="I395" s="141"/>
      <c r="J395" s="141"/>
      <c r="K395" s="138" t="s">
        <v>174</v>
      </c>
      <c r="L395" s="28"/>
      <c r="M395" s="142" t="s">
        <v>1</v>
      </c>
      <c r="N395" s="143" t="s">
        <v>35</v>
      </c>
      <c r="O395" s="144">
        <v>0.65956000000000004</v>
      </c>
      <c r="P395" s="144">
        <f>O395*H395</f>
        <v>1.9786800000000002</v>
      </c>
      <c r="Q395" s="144">
        <v>2.0600000000000002E-3</v>
      </c>
      <c r="R395" s="144">
        <f>Q395*H395</f>
        <v>6.1800000000000006E-3</v>
      </c>
      <c r="S395" s="144">
        <v>0</v>
      </c>
      <c r="T395" s="144">
        <f>S395*H395</f>
        <v>0</v>
      </c>
      <c r="U395" s="145" t="s">
        <v>1</v>
      </c>
      <c r="AR395" s="146" t="s">
        <v>278</v>
      </c>
      <c r="AT395" s="146" t="s">
        <v>170</v>
      </c>
      <c r="AU395" s="146" t="s">
        <v>81</v>
      </c>
      <c r="AY395" s="16" t="s">
        <v>167</v>
      </c>
      <c r="BE395" s="147">
        <f>IF(N395="základná",J395,0)</f>
        <v>0</v>
      </c>
      <c r="BF395" s="147">
        <f>IF(N395="znížená",J395,0)</f>
        <v>0</v>
      </c>
      <c r="BG395" s="147">
        <f>IF(N395="zákl. prenesená",J395,0)</f>
        <v>0</v>
      </c>
      <c r="BH395" s="147">
        <f>IF(N395="zníž. prenesená",J395,0)</f>
        <v>0</v>
      </c>
      <c r="BI395" s="147">
        <f>IF(N395="nulová",J395,0)</f>
        <v>0</v>
      </c>
      <c r="BJ395" s="16" t="s">
        <v>81</v>
      </c>
      <c r="BK395" s="147">
        <f>ROUND(I395*H395,2)</f>
        <v>0</v>
      </c>
      <c r="BL395" s="16" t="s">
        <v>278</v>
      </c>
      <c r="BM395" s="146" t="s">
        <v>1353</v>
      </c>
    </row>
    <row r="396" spans="2:65" s="1" customFormat="1" ht="24" customHeight="1">
      <c r="B396" s="135"/>
      <c r="C396" s="136" t="s">
        <v>1354</v>
      </c>
      <c r="D396" s="136" t="s">
        <v>170</v>
      </c>
      <c r="E396" s="137" t="s">
        <v>1355</v>
      </c>
      <c r="F396" s="138" t="s">
        <v>1356</v>
      </c>
      <c r="G396" s="139" t="s">
        <v>330</v>
      </c>
      <c r="H396" s="140">
        <v>9.6</v>
      </c>
      <c r="I396" s="141"/>
      <c r="J396" s="141"/>
      <c r="K396" s="138" t="s">
        <v>174</v>
      </c>
      <c r="L396" s="28"/>
      <c r="M396" s="142" t="s">
        <v>1</v>
      </c>
      <c r="N396" s="143" t="s">
        <v>35</v>
      </c>
      <c r="O396" s="144">
        <v>0.89200000000000002</v>
      </c>
      <c r="P396" s="144">
        <f>O396*H396</f>
        <v>8.5632000000000001</v>
      </c>
      <c r="Q396" s="144">
        <v>1.7700000000000001E-3</v>
      </c>
      <c r="R396" s="144">
        <f>Q396*H396</f>
        <v>1.6992E-2</v>
      </c>
      <c r="S396" s="144">
        <v>0</v>
      </c>
      <c r="T396" s="144">
        <f>S396*H396</f>
        <v>0</v>
      </c>
      <c r="U396" s="145" t="s">
        <v>1</v>
      </c>
      <c r="AR396" s="146" t="s">
        <v>278</v>
      </c>
      <c r="AT396" s="146" t="s">
        <v>170</v>
      </c>
      <c r="AU396" s="146" t="s">
        <v>81</v>
      </c>
      <c r="AY396" s="16" t="s">
        <v>167</v>
      </c>
      <c r="BE396" s="147">
        <f>IF(N396="základná",J396,0)</f>
        <v>0</v>
      </c>
      <c r="BF396" s="147">
        <f>IF(N396="znížená",J396,0)</f>
        <v>0</v>
      </c>
      <c r="BG396" s="147">
        <f>IF(N396="zákl. prenesená",J396,0)</f>
        <v>0</v>
      </c>
      <c r="BH396" s="147">
        <f>IF(N396="zníž. prenesená",J396,0)</f>
        <v>0</v>
      </c>
      <c r="BI396" s="147">
        <f>IF(N396="nulová",J396,0)</f>
        <v>0</v>
      </c>
      <c r="BJ396" s="16" t="s">
        <v>81</v>
      </c>
      <c r="BK396" s="147">
        <f>ROUND(I396*H396,2)</f>
        <v>0</v>
      </c>
      <c r="BL396" s="16" t="s">
        <v>278</v>
      </c>
      <c r="BM396" s="146" t="s">
        <v>1357</v>
      </c>
    </row>
    <row r="397" spans="2:65" s="13" customFormat="1">
      <c r="B397" s="155"/>
      <c r="D397" s="149" t="s">
        <v>176</v>
      </c>
      <c r="E397" s="156" t="s">
        <v>1</v>
      </c>
      <c r="F397" s="157" t="s">
        <v>1358</v>
      </c>
      <c r="H397" s="158">
        <v>7.1</v>
      </c>
      <c r="L397" s="155"/>
      <c r="M397" s="159"/>
      <c r="N397" s="160"/>
      <c r="O397" s="160"/>
      <c r="P397" s="160"/>
      <c r="Q397" s="160"/>
      <c r="R397" s="160"/>
      <c r="S397" s="160"/>
      <c r="T397" s="160"/>
      <c r="U397" s="161"/>
      <c r="AT397" s="156" t="s">
        <v>176</v>
      </c>
      <c r="AU397" s="156" t="s">
        <v>81</v>
      </c>
      <c r="AV397" s="13" t="s">
        <v>81</v>
      </c>
      <c r="AW397" s="13" t="s">
        <v>26</v>
      </c>
      <c r="AX397" s="13" t="s">
        <v>69</v>
      </c>
      <c r="AY397" s="156" t="s">
        <v>167</v>
      </c>
    </row>
    <row r="398" spans="2:65" s="13" customFormat="1">
      <c r="B398" s="155"/>
      <c r="D398" s="149" t="s">
        <v>176</v>
      </c>
      <c r="E398" s="156" t="s">
        <v>1</v>
      </c>
      <c r="F398" s="157" t="s">
        <v>1359</v>
      </c>
      <c r="H398" s="158">
        <v>2.5</v>
      </c>
      <c r="L398" s="155"/>
      <c r="M398" s="159"/>
      <c r="N398" s="160"/>
      <c r="O398" s="160"/>
      <c r="P398" s="160"/>
      <c r="Q398" s="160"/>
      <c r="R398" s="160"/>
      <c r="S398" s="160"/>
      <c r="T398" s="160"/>
      <c r="U398" s="161"/>
      <c r="AT398" s="156" t="s">
        <v>176</v>
      </c>
      <c r="AU398" s="156" t="s">
        <v>81</v>
      </c>
      <c r="AV398" s="13" t="s">
        <v>81</v>
      </c>
      <c r="AW398" s="13" t="s">
        <v>26</v>
      </c>
      <c r="AX398" s="13" t="s">
        <v>69</v>
      </c>
      <c r="AY398" s="156" t="s">
        <v>167</v>
      </c>
    </row>
    <row r="399" spans="2:65" s="14" customFormat="1">
      <c r="B399" s="162"/>
      <c r="D399" s="149" t="s">
        <v>176</v>
      </c>
      <c r="E399" s="163" t="s">
        <v>1</v>
      </c>
      <c r="F399" s="164" t="s">
        <v>182</v>
      </c>
      <c r="H399" s="165">
        <v>9.6</v>
      </c>
      <c r="L399" s="162"/>
      <c r="M399" s="166"/>
      <c r="N399" s="167"/>
      <c r="O399" s="167"/>
      <c r="P399" s="167"/>
      <c r="Q399" s="167"/>
      <c r="R399" s="167"/>
      <c r="S399" s="167"/>
      <c r="T399" s="167"/>
      <c r="U399" s="168"/>
      <c r="AT399" s="163" t="s">
        <v>176</v>
      </c>
      <c r="AU399" s="163" t="s">
        <v>81</v>
      </c>
      <c r="AV399" s="14" t="s">
        <v>90</v>
      </c>
      <c r="AW399" s="14" t="s">
        <v>26</v>
      </c>
      <c r="AX399" s="14" t="s">
        <v>76</v>
      </c>
      <c r="AY399" s="163" t="s">
        <v>167</v>
      </c>
    </row>
    <row r="400" spans="2:65" s="1" customFormat="1" ht="24" customHeight="1">
      <c r="B400" s="135"/>
      <c r="C400" s="136" t="s">
        <v>1360</v>
      </c>
      <c r="D400" s="136" t="s">
        <v>170</v>
      </c>
      <c r="E400" s="137" t="s">
        <v>1361</v>
      </c>
      <c r="F400" s="138" t="s">
        <v>1362</v>
      </c>
      <c r="G400" s="139" t="s">
        <v>384</v>
      </c>
      <c r="H400" s="140">
        <v>3</v>
      </c>
      <c r="I400" s="141"/>
      <c r="J400" s="141"/>
      <c r="K400" s="138" t="s">
        <v>174</v>
      </c>
      <c r="L400" s="28"/>
      <c r="M400" s="142" t="s">
        <v>1</v>
      </c>
      <c r="N400" s="143" t="s">
        <v>35</v>
      </c>
      <c r="O400" s="144">
        <v>0.30941000000000002</v>
      </c>
      <c r="P400" s="144">
        <f>O400*H400</f>
        <v>0.92823000000000011</v>
      </c>
      <c r="Q400" s="144">
        <v>3.6000000000000002E-4</v>
      </c>
      <c r="R400" s="144">
        <f>Q400*H400</f>
        <v>1.08E-3</v>
      </c>
      <c r="S400" s="144">
        <v>0</v>
      </c>
      <c r="T400" s="144">
        <f>S400*H400</f>
        <v>0</v>
      </c>
      <c r="U400" s="145" t="s">
        <v>1</v>
      </c>
      <c r="AR400" s="146" t="s">
        <v>278</v>
      </c>
      <c r="AT400" s="146" t="s">
        <v>170</v>
      </c>
      <c r="AU400" s="146" t="s">
        <v>81</v>
      </c>
      <c r="AY400" s="16" t="s">
        <v>167</v>
      </c>
      <c r="BE400" s="147">
        <f>IF(N400="základná",J400,0)</f>
        <v>0</v>
      </c>
      <c r="BF400" s="147">
        <f>IF(N400="znížená",J400,0)</f>
        <v>0</v>
      </c>
      <c r="BG400" s="147">
        <f>IF(N400="zákl. prenesená",J400,0)</f>
        <v>0</v>
      </c>
      <c r="BH400" s="147">
        <f>IF(N400="zníž. prenesená",J400,0)</f>
        <v>0</v>
      </c>
      <c r="BI400" s="147">
        <f>IF(N400="nulová",J400,0)</f>
        <v>0</v>
      </c>
      <c r="BJ400" s="16" t="s">
        <v>81</v>
      </c>
      <c r="BK400" s="147">
        <f>ROUND(I400*H400,2)</f>
        <v>0</v>
      </c>
      <c r="BL400" s="16" t="s">
        <v>278</v>
      </c>
      <c r="BM400" s="146" t="s">
        <v>1363</v>
      </c>
    </row>
    <row r="401" spans="2:65" s="1" customFormat="1" ht="16.5" customHeight="1">
      <c r="B401" s="135"/>
      <c r="C401" s="136" t="s">
        <v>1364</v>
      </c>
      <c r="D401" s="136" t="s">
        <v>170</v>
      </c>
      <c r="E401" s="137" t="s">
        <v>1365</v>
      </c>
      <c r="F401" s="138" t="s">
        <v>1366</v>
      </c>
      <c r="G401" s="139" t="s">
        <v>384</v>
      </c>
      <c r="H401" s="140">
        <v>8</v>
      </c>
      <c r="I401" s="141"/>
      <c r="J401" s="141"/>
      <c r="K401" s="138" t="s">
        <v>174</v>
      </c>
      <c r="L401" s="28"/>
      <c r="M401" s="142" t="s">
        <v>1</v>
      </c>
      <c r="N401" s="143" t="s">
        <v>35</v>
      </c>
      <c r="O401" s="144">
        <v>0.15906000000000001</v>
      </c>
      <c r="P401" s="144">
        <f>O401*H401</f>
        <v>1.2724800000000001</v>
      </c>
      <c r="Q401" s="144">
        <v>3.0000000000000001E-5</v>
      </c>
      <c r="R401" s="144">
        <f>Q401*H401</f>
        <v>2.4000000000000001E-4</v>
      </c>
      <c r="S401" s="144">
        <v>0</v>
      </c>
      <c r="T401" s="144">
        <f>S401*H401</f>
        <v>0</v>
      </c>
      <c r="U401" s="145" t="s">
        <v>1</v>
      </c>
      <c r="AR401" s="146" t="s">
        <v>278</v>
      </c>
      <c r="AT401" s="146" t="s">
        <v>170</v>
      </c>
      <c r="AU401" s="146" t="s">
        <v>81</v>
      </c>
      <c r="AY401" s="16" t="s">
        <v>167</v>
      </c>
      <c r="BE401" s="147">
        <f>IF(N401="základná",J401,0)</f>
        <v>0</v>
      </c>
      <c r="BF401" s="147">
        <f>IF(N401="znížená",J401,0)</f>
        <v>0</v>
      </c>
      <c r="BG401" s="147">
        <f>IF(N401="zákl. prenesená",J401,0)</f>
        <v>0</v>
      </c>
      <c r="BH401" s="147">
        <f>IF(N401="zníž. prenesená",J401,0)</f>
        <v>0</v>
      </c>
      <c r="BI401" s="147">
        <f>IF(N401="nulová",J401,0)</f>
        <v>0</v>
      </c>
      <c r="BJ401" s="16" t="s">
        <v>81</v>
      </c>
      <c r="BK401" s="147">
        <f>ROUND(I401*H401,2)</f>
        <v>0</v>
      </c>
      <c r="BL401" s="16" t="s">
        <v>278</v>
      </c>
      <c r="BM401" s="146" t="s">
        <v>1367</v>
      </c>
    </row>
    <row r="402" spans="2:65" s="1" customFormat="1" ht="24" customHeight="1">
      <c r="B402" s="135"/>
      <c r="C402" s="169" t="s">
        <v>1368</v>
      </c>
      <c r="D402" s="169" t="s">
        <v>381</v>
      </c>
      <c r="E402" s="170" t="s">
        <v>1369</v>
      </c>
      <c r="F402" s="171" t="s">
        <v>2233</v>
      </c>
      <c r="G402" s="172" t="s">
        <v>384</v>
      </c>
      <c r="H402" s="173">
        <v>8</v>
      </c>
      <c r="I402" s="174"/>
      <c r="J402" s="174"/>
      <c r="K402" s="171" t="s">
        <v>174</v>
      </c>
      <c r="L402" s="175"/>
      <c r="M402" s="176" t="s">
        <v>1</v>
      </c>
      <c r="N402" s="177" t="s">
        <v>35</v>
      </c>
      <c r="O402" s="144">
        <v>0</v>
      </c>
      <c r="P402" s="144">
        <f>O402*H402</f>
        <v>0</v>
      </c>
      <c r="Q402" s="144">
        <v>2.5999999999999998E-4</v>
      </c>
      <c r="R402" s="144">
        <f>Q402*H402</f>
        <v>2.0799999999999998E-3</v>
      </c>
      <c r="S402" s="144">
        <v>0</v>
      </c>
      <c r="T402" s="144">
        <f>S402*H402</f>
        <v>0</v>
      </c>
      <c r="U402" s="145" t="s">
        <v>1</v>
      </c>
      <c r="AR402" s="146" t="s">
        <v>356</v>
      </c>
      <c r="AT402" s="146" t="s">
        <v>381</v>
      </c>
      <c r="AU402" s="146" t="s">
        <v>81</v>
      </c>
      <c r="AY402" s="16" t="s">
        <v>167</v>
      </c>
      <c r="BE402" s="147">
        <f>IF(N402="základná",J402,0)</f>
        <v>0</v>
      </c>
      <c r="BF402" s="147">
        <f>IF(N402="znížená",J402,0)</f>
        <v>0</v>
      </c>
      <c r="BG402" s="147">
        <f>IF(N402="zákl. prenesená",J402,0)</f>
        <v>0</v>
      </c>
      <c r="BH402" s="147">
        <f>IF(N402="zníž. prenesená",J402,0)</f>
        <v>0</v>
      </c>
      <c r="BI402" s="147">
        <f>IF(N402="nulová",J402,0)</f>
        <v>0</v>
      </c>
      <c r="BJ402" s="16" t="s">
        <v>81</v>
      </c>
      <c r="BK402" s="147">
        <f>ROUND(I402*H402,2)</f>
        <v>0</v>
      </c>
      <c r="BL402" s="16" t="s">
        <v>278</v>
      </c>
      <c r="BM402" s="146" t="s">
        <v>1370</v>
      </c>
    </row>
    <row r="403" spans="2:65" s="1" customFormat="1" ht="24" customHeight="1">
      <c r="B403" s="135"/>
      <c r="C403" s="136" t="s">
        <v>871</v>
      </c>
      <c r="D403" s="136" t="s">
        <v>170</v>
      </c>
      <c r="E403" s="137" t="s">
        <v>451</v>
      </c>
      <c r="F403" s="138" t="s">
        <v>452</v>
      </c>
      <c r="G403" s="139" t="s">
        <v>395</v>
      </c>
      <c r="H403" s="140">
        <v>13.379</v>
      </c>
      <c r="I403" s="141"/>
      <c r="J403" s="141"/>
      <c r="K403" s="138" t="s">
        <v>174</v>
      </c>
      <c r="L403" s="28"/>
      <c r="M403" s="142" t="s">
        <v>1</v>
      </c>
      <c r="N403" s="143" t="s">
        <v>35</v>
      </c>
      <c r="O403" s="144">
        <v>0</v>
      </c>
      <c r="P403" s="144">
        <f>O403*H403</f>
        <v>0</v>
      </c>
      <c r="Q403" s="144">
        <v>0</v>
      </c>
      <c r="R403" s="144">
        <f>Q403*H403</f>
        <v>0</v>
      </c>
      <c r="S403" s="144">
        <v>0</v>
      </c>
      <c r="T403" s="144">
        <f>S403*H403</f>
        <v>0</v>
      </c>
      <c r="U403" s="145" t="s">
        <v>1</v>
      </c>
      <c r="AR403" s="146" t="s">
        <v>278</v>
      </c>
      <c r="AT403" s="146" t="s">
        <v>170</v>
      </c>
      <c r="AU403" s="146" t="s">
        <v>81</v>
      </c>
      <c r="AY403" s="16" t="s">
        <v>167</v>
      </c>
      <c r="BE403" s="147">
        <f>IF(N403="základná",J403,0)</f>
        <v>0</v>
      </c>
      <c r="BF403" s="147">
        <f>IF(N403="znížená",J403,0)</f>
        <v>0</v>
      </c>
      <c r="BG403" s="147">
        <f>IF(N403="zákl. prenesená",J403,0)</f>
        <v>0</v>
      </c>
      <c r="BH403" s="147">
        <f>IF(N403="zníž. prenesená",J403,0)</f>
        <v>0</v>
      </c>
      <c r="BI403" s="147">
        <f>IF(N403="nulová",J403,0)</f>
        <v>0</v>
      </c>
      <c r="BJ403" s="16" t="s">
        <v>81</v>
      </c>
      <c r="BK403" s="147">
        <f>ROUND(I403*H403,2)</f>
        <v>0</v>
      </c>
      <c r="BL403" s="16" t="s">
        <v>278</v>
      </c>
      <c r="BM403" s="146" t="s">
        <v>1371</v>
      </c>
    </row>
    <row r="404" spans="2:65" s="11" customFormat="1" ht="22.9" customHeight="1">
      <c r="B404" s="123"/>
      <c r="D404" s="124" t="s">
        <v>68</v>
      </c>
      <c r="E404" s="133" t="s">
        <v>591</v>
      </c>
      <c r="F404" s="133" t="s">
        <v>592</v>
      </c>
      <c r="J404" s="134"/>
      <c r="L404" s="123"/>
      <c r="M404" s="127"/>
      <c r="N404" s="128"/>
      <c r="O404" s="128"/>
      <c r="P404" s="129">
        <f>SUM(P405:P434)</f>
        <v>107.20035636999999</v>
      </c>
      <c r="Q404" s="128"/>
      <c r="R404" s="129">
        <f>SUM(R405:R434)</f>
        <v>2.2505365500000001</v>
      </c>
      <c r="S404" s="128"/>
      <c r="T404" s="129">
        <f>SUM(T405:T434)</f>
        <v>0.64517500000000005</v>
      </c>
      <c r="U404" s="130"/>
      <c r="AR404" s="124" t="s">
        <v>81</v>
      </c>
      <c r="AT404" s="131" t="s">
        <v>68</v>
      </c>
      <c r="AU404" s="131" t="s">
        <v>76</v>
      </c>
      <c r="AY404" s="124" t="s">
        <v>167</v>
      </c>
      <c r="BK404" s="132">
        <f>SUM(BK405:BK434)</f>
        <v>0</v>
      </c>
    </row>
    <row r="405" spans="2:65" s="1" customFormat="1" ht="16.5" customHeight="1">
      <c r="B405" s="135"/>
      <c r="C405" s="136" t="s">
        <v>1372</v>
      </c>
      <c r="D405" s="136" t="s">
        <v>170</v>
      </c>
      <c r="E405" s="137" t="s">
        <v>1373</v>
      </c>
      <c r="F405" s="138" t="s">
        <v>1374</v>
      </c>
      <c r="G405" s="139" t="s">
        <v>173</v>
      </c>
      <c r="H405" s="140">
        <v>25</v>
      </c>
      <c r="I405" s="141"/>
      <c r="J405" s="141"/>
      <c r="K405" s="138" t="s">
        <v>174</v>
      </c>
      <c r="L405" s="28"/>
      <c r="M405" s="142" t="s">
        <v>1</v>
      </c>
      <c r="N405" s="143" t="s">
        <v>35</v>
      </c>
      <c r="O405" s="144">
        <v>0.40699999999999997</v>
      </c>
      <c r="P405" s="144">
        <f>O405*H405</f>
        <v>10.174999999999999</v>
      </c>
      <c r="Q405" s="144">
        <v>0</v>
      </c>
      <c r="R405" s="144">
        <f>Q405*H405</f>
        <v>0</v>
      </c>
      <c r="S405" s="144">
        <v>4.0000000000000001E-3</v>
      </c>
      <c r="T405" s="144">
        <f>S405*H405</f>
        <v>0.1</v>
      </c>
      <c r="U405" s="145" t="s">
        <v>1</v>
      </c>
      <c r="AR405" s="146" t="s">
        <v>278</v>
      </c>
      <c r="AT405" s="146" t="s">
        <v>170</v>
      </c>
      <c r="AU405" s="146" t="s">
        <v>81</v>
      </c>
      <c r="AY405" s="16" t="s">
        <v>167</v>
      </c>
      <c r="BE405" s="147">
        <f>IF(N405="základná",J405,0)</f>
        <v>0</v>
      </c>
      <c r="BF405" s="147">
        <f>IF(N405="znížená",J405,0)</f>
        <v>0</v>
      </c>
      <c r="BG405" s="147">
        <f>IF(N405="zákl. prenesená",J405,0)</f>
        <v>0</v>
      </c>
      <c r="BH405" s="147">
        <f>IF(N405="zníž. prenesená",J405,0)</f>
        <v>0</v>
      </c>
      <c r="BI405" s="147">
        <f>IF(N405="nulová",J405,0)</f>
        <v>0</v>
      </c>
      <c r="BJ405" s="16" t="s">
        <v>81</v>
      </c>
      <c r="BK405" s="147">
        <f>ROUND(I405*H405,2)</f>
        <v>0</v>
      </c>
      <c r="BL405" s="16" t="s">
        <v>278</v>
      </c>
      <c r="BM405" s="146" t="s">
        <v>1375</v>
      </c>
    </row>
    <row r="406" spans="2:65" s="13" customFormat="1">
      <c r="B406" s="155"/>
      <c r="D406" s="149" t="s">
        <v>176</v>
      </c>
      <c r="E406" s="156" t="s">
        <v>1</v>
      </c>
      <c r="F406" s="157" t="s">
        <v>1376</v>
      </c>
      <c r="H406" s="158">
        <v>25</v>
      </c>
      <c r="L406" s="155"/>
      <c r="M406" s="159"/>
      <c r="N406" s="160"/>
      <c r="O406" s="160"/>
      <c r="P406" s="160"/>
      <c r="Q406" s="160"/>
      <c r="R406" s="160"/>
      <c r="S406" s="160"/>
      <c r="T406" s="160"/>
      <c r="U406" s="161"/>
      <c r="AT406" s="156" t="s">
        <v>176</v>
      </c>
      <c r="AU406" s="156" t="s">
        <v>81</v>
      </c>
      <c r="AV406" s="13" t="s">
        <v>81</v>
      </c>
      <c r="AW406" s="13" t="s">
        <v>26</v>
      </c>
      <c r="AX406" s="13" t="s">
        <v>76</v>
      </c>
      <c r="AY406" s="156" t="s">
        <v>167</v>
      </c>
    </row>
    <row r="407" spans="2:65" s="1" customFormat="1" ht="16.5" customHeight="1">
      <c r="B407" s="135"/>
      <c r="C407" s="136" t="s">
        <v>1377</v>
      </c>
      <c r="D407" s="136" t="s">
        <v>170</v>
      </c>
      <c r="E407" s="137" t="s">
        <v>1378</v>
      </c>
      <c r="F407" s="138" t="s">
        <v>1379</v>
      </c>
      <c r="G407" s="139" t="s">
        <v>173</v>
      </c>
      <c r="H407" s="140">
        <v>9.8670000000000009</v>
      </c>
      <c r="I407" s="141"/>
      <c r="J407" s="141"/>
      <c r="K407" s="138" t="s">
        <v>1</v>
      </c>
      <c r="L407" s="28"/>
      <c r="M407" s="142" t="s">
        <v>1</v>
      </c>
      <c r="N407" s="143" t="s">
        <v>35</v>
      </c>
      <c r="O407" s="144">
        <v>0.44821</v>
      </c>
      <c r="P407" s="144">
        <f>O407*H407</f>
        <v>4.42248807</v>
      </c>
      <c r="Q407" s="144">
        <v>6.9999999999999999E-4</v>
      </c>
      <c r="R407" s="144">
        <f>Q407*H407</f>
        <v>6.9069000000000005E-3</v>
      </c>
      <c r="S407" s="144">
        <v>0</v>
      </c>
      <c r="T407" s="144">
        <f>S407*H407</f>
        <v>0</v>
      </c>
      <c r="U407" s="145" t="s">
        <v>1</v>
      </c>
      <c r="AR407" s="146" t="s">
        <v>278</v>
      </c>
      <c r="AT407" s="146" t="s">
        <v>170</v>
      </c>
      <c r="AU407" s="146" t="s">
        <v>81</v>
      </c>
      <c r="AY407" s="16" t="s">
        <v>167</v>
      </c>
      <c r="BE407" s="147">
        <f>IF(N407="základná",J407,0)</f>
        <v>0</v>
      </c>
      <c r="BF407" s="147">
        <f>IF(N407="znížená",J407,0)</f>
        <v>0</v>
      </c>
      <c r="BG407" s="147">
        <f>IF(N407="zákl. prenesená",J407,0)</f>
        <v>0</v>
      </c>
      <c r="BH407" s="147">
        <f>IF(N407="zníž. prenesená",J407,0)</f>
        <v>0</v>
      </c>
      <c r="BI407" s="147">
        <f>IF(N407="nulová",J407,0)</f>
        <v>0</v>
      </c>
      <c r="BJ407" s="16" t="s">
        <v>81</v>
      </c>
      <c r="BK407" s="147">
        <f>ROUND(I407*H407,2)</f>
        <v>0</v>
      </c>
      <c r="BL407" s="16" t="s">
        <v>278</v>
      </c>
      <c r="BM407" s="146" t="s">
        <v>1380</v>
      </c>
    </row>
    <row r="408" spans="2:65" s="13" customFormat="1">
      <c r="B408" s="155"/>
      <c r="D408" s="149" t="s">
        <v>176</v>
      </c>
      <c r="E408" s="156" t="s">
        <v>1</v>
      </c>
      <c r="F408" s="157" t="s">
        <v>1381</v>
      </c>
      <c r="H408" s="158">
        <v>9.8670000000000009</v>
      </c>
      <c r="L408" s="155"/>
      <c r="M408" s="159"/>
      <c r="N408" s="160"/>
      <c r="O408" s="160"/>
      <c r="P408" s="160"/>
      <c r="Q408" s="160"/>
      <c r="R408" s="160"/>
      <c r="S408" s="160"/>
      <c r="T408" s="160"/>
      <c r="U408" s="161"/>
      <c r="AT408" s="156" t="s">
        <v>176</v>
      </c>
      <c r="AU408" s="156" t="s">
        <v>81</v>
      </c>
      <c r="AV408" s="13" t="s">
        <v>81</v>
      </c>
      <c r="AW408" s="13" t="s">
        <v>26</v>
      </c>
      <c r="AX408" s="13" t="s">
        <v>76</v>
      </c>
      <c r="AY408" s="156" t="s">
        <v>167</v>
      </c>
    </row>
    <row r="409" spans="2:65" s="1" customFormat="1" ht="24" customHeight="1">
      <c r="B409" s="135"/>
      <c r="C409" s="169" t="s">
        <v>1382</v>
      </c>
      <c r="D409" s="169" t="s">
        <v>381</v>
      </c>
      <c r="E409" s="170" t="s">
        <v>1383</v>
      </c>
      <c r="F409" s="171" t="s">
        <v>1384</v>
      </c>
      <c r="G409" s="172" t="s">
        <v>173</v>
      </c>
      <c r="H409" s="173">
        <v>9.8670000000000009</v>
      </c>
      <c r="I409" s="174"/>
      <c r="J409" s="174"/>
      <c r="K409" s="171" t="s">
        <v>174</v>
      </c>
      <c r="L409" s="175"/>
      <c r="M409" s="176" t="s">
        <v>1</v>
      </c>
      <c r="N409" s="177" t="s">
        <v>35</v>
      </c>
      <c r="O409" s="144">
        <v>0</v>
      </c>
      <c r="P409" s="144">
        <f>O409*H409</f>
        <v>0</v>
      </c>
      <c r="Q409" s="144">
        <v>1.6999999999999999E-3</v>
      </c>
      <c r="R409" s="144">
        <f>Q409*H409</f>
        <v>1.6773900000000001E-2</v>
      </c>
      <c r="S409" s="144">
        <v>0</v>
      </c>
      <c r="T409" s="144">
        <f>S409*H409</f>
        <v>0</v>
      </c>
      <c r="U409" s="145" t="s">
        <v>1</v>
      </c>
      <c r="AR409" s="146" t="s">
        <v>356</v>
      </c>
      <c r="AT409" s="146" t="s">
        <v>381</v>
      </c>
      <c r="AU409" s="146" t="s">
        <v>81</v>
      </c>
      <c r="AY409" s="16" t="s">
        <v>167</v>
      </c>
      <c r="BE409" s="147">
        <f>IF(N409="základná",J409,0)</f>
        <v>0</v>
      </c>
      <c r="BF409" s="147">
        <f>IF(N409="znížená",J409,0)</f>
        <v>0</v>
      </c>
      <c r="BG409" s="147">
        <f>IF(N409="zákl. prenesená",J409,0)</f>
        <v>0</v>
      </c>
      <c r="BH409" s="147">
        <f>IF(N409="zníž. prenesená",J409,0)</f>
        <v>0</v>
      </c>
      <c r="BI409" s="147">
        <f>IF(N409="nulová",J409,0)</f>
        <v>0</v>
      </c>
      <c r="BJ409" s="16" t="s">
        <v>81</v>
      </c>
      <c r="BK409" s="147">
        <f>ROUND(I409*H409,2)</f>
        <v>0</v>
      </c>
      <c r="BL409" s="16" t="s">
        <v>278</v>
      </c>
      <c r="BM409" s="146" t="s">
        <v>1385</v>
      </c>
    </row>
    <row r="410" spans="2:65" s="1" customFormat="1" ht="24" customHeight="1">
      <c r="B410" s="135"/>
      <c r="C410" s="136" t="s">
        <v>1386</v>
      </c>
      <c r="D410" s="136" t="s">
        <v>170</v>
      </c>
      <c r="E410" s="137" t="s">
        <v>1387</v>
      </c>
      <c r="F410" s="138" t="s">
        <v>1388</v>
      </c>
      <c r="G410" s="139" t="s">
        <v>813</v>
      </c>
      <c r="H410" s="140">
        <v>14.753</v>
      </c>
      <c r="I410" s="141"/>
      <c r="J410" s="141"/>
      <c r="K410" s="138" t="s">
        <v>174</v>
      </c>
      <c r="L410" s="28"/>
      <c r="M410" s="142" t="s">
        <v>1</v>
      </c>
      <c r="N410" s="143" t="s">
        <v>35</v>
      </c>
      <c r="O410" s="144">
        <v>2.1100000000000001E-2</v>
      </c>
      <c r="P410" s="144">
        <f>O410*H410</f>
        <v>0.31128830000000002</v>
      </c>
      <c r="Q410" s="144">
        <v>5.0000000000000002E-5</v>
      </c>
      <c r="R410" s="144">
        <f>Q410*H410</f>
        <v>7.3765000000000007E-4</v>
      </c>
      <c r="S410" s="144">
        <v>0</v>
      </c>
      <c r="T410" s="144">
        <f>S410*H410</f>
        <v>0</v>
      </c>
      <c r="U410" s="145" t="s">
        <v>1</v>
      </c>
      <c r="AR410" s="146" t="s">
        <v>278</v>
      </c>
      <c r="AT410" s="146" t="s">
        <v>170</v>
      </c>
      <c r="AU410" s="146" t="s">
        <v>81</v>
      </c>
      <c r="AY410" s="16" t="s">
        <v>167</v>
      </c>
      <c r="BE410" s="147">
        <f>IF(N410="základná",J410,0)</f>
        <v>0</v>
      </c>
      <c r="BF410" s="147">
        <f>IF(N410="znížená",J410,0)</f>
        <v>0</v>
      </c>
      <c r="BG410" s="147">
        <f>IF(N410="zákl. prenesená",J410,0)</f>
        <v>0</v>
      </c>
      <c r="BH410" s="147">
        <f>IF(N410="zníž. prenesená",J410,0)</f>
        <v>0</v>
      </c>
      <c r="BI410" s="147">
        <f>IF(N410="nulová",J410,0)</f>
        <v>0</v>
      </c>
      <c r="BJ410" s="16" t="s">
        <v>81</v>
      </c>
      <c r="BK410" s="147">
        <f>ROUND(I410*H410,2)</f>
        <v>0</v>
      </c>
      <c r="BL410" s="16" t="s">
        <v>278</v>
      </c>
      <c r="BM410" s="146" t="s">
        <v>1389</v>
      </c>
    </row>
    <row r="411" spans="2:65" s="13" customFormat="1">
      <c r="B411" s="155"/>
      <c r="D411" s="149" t="s">
        <v>176</v>
      </c>
      <c r="E411" s="156" t="s">
        <v>1</v>
      </c>
      <c r="F411" s="157" t="s">
        <v>1047</v>
      </c>
      <c r="H411" s="158">
        <v>14.753</v>
      </c>
      <c r="L411" s="155"/>
      <c r="M411" s="159"/>
      <c r="N411" s="160"/>
      <c r="O411" s="160"/>
      <c r="P411" s="160"/>
      <c r="Q411" s="160"/>
      <c r="R411" s="160"/>
      <c r="S411" s="160"/>
      <c r="T411" s="160"/>
      <c r="U411" s="161"/>
      <c r="AT411" s="156" t="s">
        <v>176</v>
      </c>
      <c r="AU411" s="156" t="s">
        <v>81</v>
      </c>
      <c r="AV411" s="13" t="s">
        <v>81</v>
      </c>
      <c r="AW411" s="13" t="s">
        <v>26</v>
      </c>
      <c r="AX411" s="13" t="s">
        <v>76</v>
      </c>
      <c r="AY411" s="156" t="s">
        <v>167</v>
      </c>
    </row>
    <row r="412" spans="2:65" s="1" customFormat="1" ht="16.5" customHeight="1">
      <c r="B412" s="135"/>
      <c r="C412" s="169" t="s">
        <v>1390</v>
      </c>
      <c r="D412" s="169" t="s">
        <v>381</v>
      </c>
      <c r="E412" s="170" t="s">
        <v>1391</v>
      </c>
      <c r="F412" s="171" t="s">
        <v>1392</v>
      </c>
      <c r="G412" s="172" t="s">
        <v>173</v>
      </c>
      <c r="H412" s="173">
        <v>14.753</v>
      </c>
      <c r="I412" s="174"/>
      <c r="J412" s="174"/>
      <c r="K412" s="171" t="s">
        <v>1</v>
      </c>
      <c r="L412" s="175"/>
      <c r="M412" s="176" t="s">
        <v>1</v>
      </c>
      <c r="N412" s="177" t="s">
        <v>35</v>
      </c>
      <c r="O412" s="144">
        <v>0</v>
      </c>
      <c r="P412" s="144">
        <f>O412*H412</f>
        <v>0</v>
      </c>
      <c r="Q412" s="144">
        <v>2.7000000000000001E-3</v>
      </c>
      <c r="R412" s="144">
        <f>Q412*H412</f>
        <v>3.9833100000000003E-2</v>
      </c>
      <c r="S412" s="144">
        <v>0</v>
      </c>
      <c r="T412" s="144">
        <f>S412*H412</f>
        <v>0</v>
      </c>
      <c r="U412" s="145" t="s">
        <v>1</v>
      </c>
      <c r="AR412" s="146" t="s">
        <v>356</v>
      </c>
      <c r="AT412" s="146" t="s">
        <v>381</v>
      </c>
      <c r="AU412" s="146" t="s">
        <v>81</v>
      </c>
      <c r="AY412" s="16" t="s">
        <v>167</v>
      </c>
      <c r="BE412" s="147">
        <f>IF(N412="základná",J412,0)</f>
        <v>0</v>
      </c>
      <c r="BF412" s="147">
        <f>IF(N412="znížená",J412,0)</f>
        <v>0</v>
      </c>
      <c r="BG412" s="147">
        <f>IF(N412="zákl. prenesená",J412,0)</f>
        <v>0</v>
      </c>
      <c r="BH412" s="147">
        <f>IF(N412="zníž. prenesená",J412,0)</f>
        <v>0</v>
      </c>
      <c r="BI412" s="147">
        <f>IF(N412="nulová",J412,0)</f>
        <v>0</v>
      </c>
      <c r="BJ412" s="16" t="s">
        <v>81</v>
      </c>
      <c r="BK412" s="147">
        <f>ROUND(I412*H412,2)</f>
        <v>0</v>
      </c>
      <c r="BL412" s="16" t="s">
        <v>278</v>
      </c>
      <c r="BM412" s="146" t="s">
        <v>1393</v>
      </c>
    </row>
    <row r="413" spans="2:65" s="1" customFormat="1" ht="16.5" customHeight="1">
      <c r="B413" s="135"/>
      <c r="C413" s="136" t="s">
        <v>1394</v>
      </c>
      <c r="D413" s="136" t="s">
        <v>170</v>
      </c>
      <c r="E413" s="137" t="s">
        <v>1395</v>
      </c>
      <c r="F413" s="138" t="s">
        <v>1396</v>
      </c>
      <c r="G413" s="139" t="s">
        <v>384</v>
      </c>
      <c r="H413" s="140">
        <v>1</v>
      </c>
      <c r="I413" s="141"/>
      <c r="J413" s="141"/>
      <c r="K413" s="138" t="s">
        <v>174</v>
      </c>
      <c r="L413" s="28"/>
      <c r="M413" s="142" t="s">
        <v>1</v>
      </c>
      <c r="N413" s="143" t="s">
        <v>35</v>
      </c>
      <c r="O413" s="144">
        <v>1.5676399999999999</v>
      </c>
      <c r="P413" s="144">
        <f>O413*H413</f>
        <v>1.5676399999999999</v>
      </c>
      <c r="Q413" s="144">
        <v>0</v>
      </c>
      <c r="R413" s="144">
        <f>Q413*H413</f>
        <v>0</v>
      </c>
      <c r="S413" s="144">
        <v>0</v>
      </c>
      <c r="T413" s="144">
        <f>S413*H413</f>
        <v>0</v>
      </c>
      <c r="U413" s="145" t="s">
        <v>1</v>
      </c>
      <c r="AR413" s="146" t="s">
        <v>278</v>
      </c>
      <c r="AT413" s="146" t="s">
        <v>170</v>
      </c>
      <c r="AU413" s="146" t="s">
        <v>81</v>
      </c>
      <c r="AY413" s="16" t="s">
        <v>167</v>
      </c>
      <c r="BE413" s="147">
        <f>IF(N413="základná",J413,0)</f>
        <v>0</v>
      </c>
      <c r="BF413" s="147">
        <f>IF(N413="znížená",J413,0)</f>
        <v>0</v>
      </c>
      <c r="BG413" s="147">
        <f>IF(N413="zákl. prenesená",J413,0)</f>
        <v>0</v>
      </c>
      <c r="BH413" s="147">
        <f>IF(N413="zníž. prenesená",J413,0)</f>
        <v>0</v>
      </c>
      <c r="BI413" s="147">
        <f>IF(N413="nulová",J413,0)</f>
        <v>0</v>
      </c>
      <c r="BJ413" s="16" t="s">
        <v>81</v>
      </c>
      <c r="BK413" s="147">
        <f>ROUND(I413*H413,2)</f>
        <v>0</v>
      </c>
      <c r="BL413" s="16" t="s">
        <v>278</v>
      </c>
      <c r="BM413" s="146" t="s">
        <v>1397</v>
      </c>
    </row>
    <row r="414" spans="2:65" s="1" customFormat="1" ht="16.5" customHeight="1">
      <c r="B414" s="135"/>
      <c r="C414" s="169" t="s">
        <v>1398</v>
      </c>
      <c r="D414" s="169" t="s">
        <v>381</v>
      </c>
      <c r="E414" s="170" t="s">
        <v>1399</v>
      </c>
      <c r="F414" s="171" t="s">
        <v>1400</v>
      </c>
      <c r="G414" s="172" t="s">
        <v>1401</v>
      </c>
      <c r="H414" s="173">
        <v>1</v>
      </c>
      <c r="I414" s="174"/>
      <c r="J414" s="174"/>
      <c r="K414" s="171" t="s">
        <v>174</v>
      </c>
      <c r="L414" s="175"/>
      <c r="M414" s="176" t="s">
        <v>1</v>
      </c>
      <c r="N414" s="177" t="s">
        <v>35</v>
      </c>
      <c r="O414" s="144">
        <v>0</v>
      </c>
      <c r="P414" s="144">
        <f>O414*H414</f>
        <v>0</v>
      </c>
      <c r="Q414" s="144">
        <v>1.7999999999999999E-2</v>
      </c>
      <c r="R414" s="144">
        <f>Q414*H414</f>
        <v>1.7999999999999999E-2</v>
      </c>
      <c r="S414" s="144">
        <v>0</v>
      </c>
      <c r="T414" s="144">
        <f>S414*H414</f>
        <v>0</v>
      </c>
      <c r="U414" s="145" t="s">
        <v>1</v>
      </c>
      <c r="AR414" s="146" t="s">
        <v>356</v>
      </c>
      <c r="AT414" s="146" t="s">
        <v>381</v>
      </c>
      <c r="AU414" s="146" t="s">
        <v>81</v>
      </c>
      <c r="AY414" s="16" t="s">
        <v>167</v>
      </c>
      <c r="BE414" s="147">
        <f>IF(N414="základná",J414,0)</f>
        <v>0</v>
      </c>
      <c r="BF414" s="147">
        <f>IF(N414="znížená",J414,0)</f>
        <v>0</v>
      </c>
      <c r="BG414" s="147">
        <f>IF(N414="zákl. prenesená",J414,0)</f>
        <v>0</v>
      </c>
      <c r="BH414" s="147">
        <f>IF(N414="zníž. prenesená",J414,0)</f>
        <v>0</v>
      </c>
      <c r="BI414" s="147">
        <f>IF(N414="nulová",J414,0)</f>
        <v>0</v>
      </c>
      <c r="BJ414" s="16" t="s">
        <v>81</v>
      </c>
      <c r="BK414" s="147">
        <f>ROUND(I414*H414,2)</f>
        <v>0</v>
      </c>
      <c r="BL414" s="16" t="s">
        <v>278</v>
      </c>
      <c r="BM414" s="146" t="s">
        <v>1402</v>
      </c>
    </row>
    <row r="415" spans="2:65" s="1" customFormat="1" ht="24" customHeight="1">
      <c r="B415" s="135"/>
      <c r="C415" s="136" t="s">
        <v>1403</v>
      </c>
      <c r="D415" s="136" t="s">
        <v>170</v>
      </c>
      <c r="E415" s="137" t="s">
        <v>1404</v>
      </c>
      <c r="F415" s="138" t="s">
        <v>1405</v>
      </c>
      <c r="G415" s="139" t="s">
        <v>330</v>
      </c>
      <c r="H415" s="140">
        <v>7.5750000000000002</v>
      </c>
      <c r="I415" s="141"/>
      <c r="J415" s="141"/>
      <c r="K415" s="138" t="s">
        <v>174</v>
      </c>
      <c r="L415" s="28"/>
      <c r="M415" s="142" t="s">
        <v>1</v>
      </c>
      <c r="N415" s="143" t="s">
        <v>35</v>
      </c>
      <c r="O415" s="144">
        <v>0.28499999999999998</v>
      </c>
      <c r="P415" s="144">
        <f>O415*H415</f>
        <v>2.1588749999999997</v>
      </c>
      <c r="Q415" s="144">
        <v>0</v>
      </c>
      <c r="R415" s="144">
        <f>Q415*H415</f>
        <v>0</v>
      </c>
      <c r="S415" s="144">
        <v>8.9999999999999993E-3</v>
      </c>
      <c r="T415" s="144">
        <f>S415*H415</f>
        <v>6.8174999999999999E-2</v>
      </c>
      <c r="U415" s="145" t="s">
        <v>1</v>
      </c>
      <c r="AR415" s="146" t="s">
        <v>278</v>
      </c>
      <c r="AT415" s="146" t="s">
        <v>170</v>
      </c>
      <c r="AU415" s="146" t="s">
        <v>81</v>
      </c>
      <c r="AY415" s="16" t="s">
        <v>167</v>
      </c>
      <c r="BE415" s="147">
        <f>IF(N415="základná",J415,0)</f>
        <v>0</v>
      </c>
      <c r="BF415" s="147">
        <f>IF(N415="znížená",J415,0)</f>
        <v>0</v>
      </c>
      <c r="BG415" s="147">
        <f>IF(N415="zákl. prenesená",J415,0)</f>
        <v>0</v>
      </c>
      <c r="BH415" s="147">
        <f>IF(N415="zníž. prenesená",J415,0)</f>
        <v>0</v>
      </c>
      <c r="BI415" s="147">
        <f>IF(N415="nulová",J415,0)</f>
        <v>0</v>
      </c>
      <c r="BJ415" s="16" t="s">
        <v>81</v>
      </c>
      <c r="BK415" s="147">
        <f>ROUND(I415*H415,2)</f>
        <v>0</v>
      </c>
      <c r="BL415" s="16" t="s">
        <v>278</v>
      </c>
      <c r="BM415" s="146" t="s">
        <v>1406</v>
      </c>
    </row>
    <row r="416" spans="2:65" s="13" customFormat="1">
      <c r="B416" s="155"/>
      <c r="D416" s="149" t="s">
        <v>176</v>
      </c>
      <c r="E416" s="156" t="s">
        <v>1</v>
      </c>
      <c r="F416" s="157" t="s">
        <v>1407</v>
      </c>
      <c r="H416" s="158">
        <v>7.5750000000000002</v>
      </c>
      <c r="L416" s="155"/>
      <c r="M416" s="159"/>
      <c r="N416" s="160"/>
      <c r="O416" s="160"/>
      <c r="P416" s="160"/>
      <c r="Q416" s="160"/>
      <c r="R416" s="160"/>
      <c r="S416" s="160"/>
      <c r="T416" s="160"/>
      <c r="U416" s="161"/>
      <c r="AT416" s="156" t="s">
        <v>176</v>
      </c>
      <c r="AU416" s="156" t="s">
        <v>81</v>
      </c>
      <c r="AV416" s="13" t="s">
        <v>81</v>
      </c>
      <c r="AW416" s="13" t="s">
        <v>26</v>
      </c>
      <c r="AX416" s="13" t="s">
        <v>76</v>
      </c>
      <c r="AY416" s="156" t="s">
        <v>167</v>
      </c>
    </row>
    <row r="417" spans="2:65" s="1" customFormat="1" ht="24" customHeight="1">
      <c r="B417" s="135"/>
      <c r="C417" s="136" t="s">
        <v>1408</v>
      </c>
      <c r="D417" s="136" t="s">
        <v>170</v>
      </c>
      <c r="E417" s="137" t="s">
        <v>1409</v>
      </c>
      <c r="F417" s="138" t="s">
        <v>1410</v>
      </c>
      <c r="G417" s="139" t="s">
        <v>330</v>
      </c>
      <c r="H417" s="140">
        <v>8.0449999999999999</v>
      </c>
      <c r="I417" s="141"/>
      <c r="J417" s="141"/>
      <c r="K417" s="138" t="s">
        <v>174</v>
      </c>
      <c r="L417" s="28"/>
      <c r="M417" s="142" t="s">
        <v>1</v>
      </c>
      <c r="N417" s="143" t="s">
        <v>35</v>
      </c>
      <c r="O417" s="144">
        <v>0.48699999999999999</v>
      </c>
      <c r="P417" s="144">
        <f>O417*H417</f>
        <v>3.9179149999999998</v>
      </c>
      <c r="Q417" s="144">
        <v>0</v>
      </c>
      <c r="R417" s="144">
        <f>Q417*H417</f>
        <v>0</v>
      </c>
      <c r="S417" s="144">
        <v>0</v>
      </c>
      <c r="T417" s="144">
        <f>S417*H417</f>
        <v>0</v>
      </c>
      <c r="U417" s="145" t="s">
        <v>1</v>
      </c>
      <c r="AR417" s="146" t="s">
        <v>278</v>
      </c>
      <c r="AT417" s="146" t="s">
        <v>170</v>
      </c>
      <c r="AU417" s="146" t="s">
        <v>81</v>
      </c>
      <c r="AY417" s="16" t="s">
        <v>167</v>
      </c>
      <c r="BE417" s="147">
        <f>IF(N417="základná",J417,0)</f>
        <v>0</v>
      </c>
      <c r="BF417" s="147">
        <f>IF(N417="znížená",J417,0)</f>
        <v>0</v>
      </c>
      <c r="BG417" s="147">
        <f>IF(N417="zákl. prenesená",J417,0)</f>
        <v>0</v>
      </c>
      <c r="BH417" s="147">
        <f>IF(N417="zníž. prenesená",J417,0)</f>
        <v>0</v>
      </c>
      <c r="BI417" s="147">
        <f>IF(N417="nulová",J417,0)</f>
        <v>0</v>
      </c>
      <c r="BJ417" s="16" t="s">
        <v>81</v>
      </c>
      <c r="BK417" s="147">
        <f>ROUND(I417*H417,2)</f>
        <v>0</v>
      </c>
      <c r="BL417" s="16" t="s">
        <v>278</v>
      </c>
      <c r="BM417" s="146" t="s">
        <v>1411</v>
      </c>
    </row>
    <row r="418" spans="2:65" s="13" customFormat="1">
      <c r="B418" s="155"/>
      <c r="D418" s="149" t="s">
        <v>176</v>
      </c>
      <c r="E418" s="156" t="s">
        <v>1</v>
      </c>
      <c r="F418" s="157" t="s">
        <v>1412</v>
      </c>
      <c r="H418" s="158">
        <v>8.0449999999999999</v>
      </c>
      <c r="L418" s="155"/>
      <c r="M418" s="159"/>
      <c r="N418" s="160"/>
      <c r="O418" s="160"/>
      <c r="P418" s="160"/>
      <c r="Q418" s="160"/>
      <c r="R418" s="160"/>
      <c r="S418" s="160"/>
      <c r="T418" s="160"/>
      <c r="U418" s="161"/>
      <c r="AT418" s="156" t="s">
        <v>176</v>
      </c>
      <c r="AU418" s="156" t="s">
        <v>81</v>
      </c>
      <c r="AV418" s="13" t="s">
        <v>81</v>
      </c>
      <c r="AW418" s="13" t="s">
        <v>26</v>
      </c>
      <c r="AX418" s="13" t="s">
        <v>76</v>
      </c>
      <c r="AY418" s="156" t="s">
        <v>167</v>
      </c>
    </row>
    <row r="419" spans="2:65" s="1" customFormat="1" ht="16.5" customHeight="1">
      <c r="B419" s="135"/>
      <c r="C419" s="169" t="s">
        <v>1413</v>
      </c>
      <c r="D419" s="169" t="s">
        <v>381</v>
      </c>
      <c r="E419" s="170" t="s">
        <v>1414</v>
      </c>
      <c r="F419" s="171" t="s">
        <v>1415</v>
      </c>
      <c r="G419" s="172" t="s">
        <v>813</v>
      </c>
      <c r="H419" s="173">
        <v>310.10000000000002</v>
      </c>
      <c r="I419" s="174"/>
      <c r="J419" s="174"/>
      <c r="K419" s="171" t="s">
        <v>1</v>
      </c>
      <c r="L419" s="175"/>
      <c r="M419" s="176" t="s">
        <v>1</v>
      </c>
      <c r="N419" s="177" t="s">
        <v>35</v>
      </c>
      <c r="O419" s="144">
        <v>0</v>
      </c>
      <c r="P419" s="144">
        <f>O419*H419</f>
        <v>0</v>
      </c>
      <c r="Q419" s="144">
        <v>1E-3</v>
      </c>
      <c r="R419" s="144">
        <f>Q419*H419</f>
        <v>0.31010000000000004</v>
      </c>
      <c r="S419" s="144">
        <v>0</v>
      </c>
      <c r="T419" s="144">
        <f>S419*H419</f>
        <v>0</v>
      </c>
      <c r="U419" s="145" t="s">
        <v>1</v>
      </c>
      <c r="AR419" s="146" t="s">
        <v>356</v>
      </c>
      <c r="AT419" s="146" t="s">
        <v>381</v>
      </c>
      <c r="AU419" s="146" t="s">
        <v>81</v>
      </c>
      <c r="AY419" s="16" t="s">
        <v>167</v>
      </c>
      <c r="BE419" s="147">
        <f>IF(N419="základná",J419,0)</f>
        <v>0</v>
      </c>
      <c r="BF419" s="147">
        <f>IF(N419="znížená",J419,0)</f>
        <v>0</v>
      </c>
      <c r="BG419" s="147">
        <f>IF(N419="zákl. prenesená",J419,0)</f>
        <v>0</v>
      </c>
      <c r="BH419" s="147">
        <f>IF(N419="zníž. prenesená",J419,0)</f>
        <v>0</v>
      </c>
      <c r="BI419" s="147">
        <f>IF(N419="nulová",J419,0)</f>
        <v>0</v>
      </c>
      <c r="BJ419" s="16" t="s">
        <v>81</v>
      </c>
      <c r="BK419" s="147">
        <f>ROUND(I419*H419,2)</f>
        <v>0</v>
      </c>
      <c r="BL419" s="16" t="s">
        <v>278</v>
      </c>
      <c r="BM419" s="146" t="s">
        <v>1416</v>
      </c>
    </row>
    <row r="420" spans="2:65" s="13" customFormat="1">
      <c r="B420" s="155"/>
      <c r="D420" s="149" t="s">
        <v>176</v>
      </c>
      <c r="E420" s="156" t="s">
        <v>1</v>
      </c>
      <c r="F420" s="157" t="s">
        <v>1417</v>
      </c>
      <c r="H420" s="158">
        <v>310.10000000000002</v>
      </c>
      <c r="L420" s="155"/>
      <c r="M420" s="159"/>
      <c r="N420" s="160"/>
      <c r="O420" s="160"/>
      <c r="P420" s="160"/>
      <c r="Q420" s="160"/>
      <c r="R420" s="160"/>
      <c r="S420" s="160"/>
      <c r="T420" s="160"/>
      <c r="U420" s="161"/>
      <c r="AT420" s="156" t="s">
        <v>176</v>
      </c>
      <c r="AU420" s="156" t="s">
        <v>81</v>
      </c>
      <c r="AV420" s="13" t="s">
        <v>81</v>
      </c>
      <c r="AW420" s="13" t="s">
        <v>26</v>
      </c>
      <c r="AX420" s="13" t="s">
        <v>76</v>
      </c>
      <c r="AY420" s="156" t="s">
        <v>167</v>
      </c>
    </row>
    <row r="421" spans="2:65" s="1" customFormat="1" ht="24" customHeight="1">
      <c r="B421" s="135"/>
      <c r="C421" s="136" t="s">
        <v>1418</v>
      </c>
      <c r="D421" s="136" t="s">
        <v>170</v>
      </c>
      <c r="E421" s="137" t="s">
        <v>1419</v>
      </c>
      <c r="F421" s="138" t="s">
        <v>1420</v>
      </c>
      <c r="G421" s="139" t="s">
        <v>384</v>
      </c>
      <c r="H421" s="140">
        <v>1</v>
      </c>
      <c r="I421" s="141"/>
      <c r="J421" s="141"/>
      <c r="K421" s="138" t="s">
        <v>174</v>
      </c>
      <c r="L421" s="28"/>
      <c r="M421" s="142" t="s">
        <v>1</v>
      </c>
      <c r="N421" s="143" t="s">
        <v>35</v>
      </c>
      <c r="O421" s="144">
        <v>0.85919000000000001</v>
      </c>
      <c r="P421" s="144">
        <f>O421*H421</f>
        <v>0.85919000000000001</v>
      </c>
      <c r="Q421" s="144">
        <v>0</v>
      </c>
      <c r="R421" s="144">
        <f>Q421*H421</f>
        <v>0</v>
      </c>
      <c r="S421" s="144">
        <v>0</v>
      </c>
      <c r="T421" s="144">
        <f>S421*H421</f>
        <v>0</v>
      </c>
      <c r="U421" s="145" t="s">
        <v>1</v>
      </c>
      <c r="AR421" s="146" t="s">
        <v>278</v>
      </c>
      <c r="AT421" s="146" t="s">
        <v>170</v>
      </c>
      <c r="AU421" s="146" t="s">
        <v>81</v>
      </c>
      <c r="AY421" s="16" t="s">
        <v>167</v>
      </c>
      <c r="BE421" s="147">
        <f>IF(N421="základná",J421,0)</f>
        <v>0</v>
      </c>
      <c r="BF421" s="147">
        <f>IF(N421="znížená",J421,0)</f>
        <v>0</v>
      </c>
      <c r="BG421" s="147">
        <f>IF(N421="zákl. prenesená",J421,0)</f>
        <v>0</v>
      </c>
      <c r="BH421" s="147">
        <f>IF(N421="zníž. prenesená",J421,0)</f>
        <v>0</v>
      </c>
      <c r="BI421" s="147">
        <f>IF(N421="nulová",J421,0)</f>
        <v>0</v>
      </c>
      <c r="BJ421" s="16" t="s">
        <v>81</v>
      </c>
      <c r="BK421" s="147">
        <f>ROUND(I421*H421,2)</f>
        <v>0</v>
      </c>
      <c r="BL421" s="16" t="s">
        <v>278</v>
      </c>
      <c r="BM421" s="146" t="s">
        <v>1421</v>
      </c>
    </row>
    <row r="422" spans="2:65" s="1" customFormat="1" ht="24" customHeight="1">
      <c r="B422" s="135"/>
      <c r="C422" s="136" t="s">
        <v>1422</v>
      </c>
      <c r="D422" s="136" t="s">
        <v>170</v>
      </c>
      <c r="E422" s="137" t="s">
        <v>1423</v>
      </c>
      <c r="F422" s="138" t="s">
        <v>1424</v>
      </c>
      <c r="G422" s="139" t="s">
        <v>384</v>
      </c>
      <c r="H422" s="140">
        <v>1</v>
      </c>
      <c r="I422" s="141"/>
      <c r="J422" s="141"/>
      <c r="K422" s="138" t="s">
        <v>174</v>
      </c>
      <c r="L422" s="28"/>
      <c r="M422" s="142" t="s">
        <v>1</v>
      </c>
      <c r="N422" s="143" t="s">
        <v>35</v>
      </c>
      <c r="O422" s="144">
        <v>2.1901899999999999</v>
      </c>
      <c r="P422" s="144">
        <f>O422*H422</f>
        <v>2.1901899999999999</v>
      </c>
      <c r="Q422" s="144">
        <v>0</v>
      </c>
      <c r="R422" s="144">
        <f>Q422*H422</f>
        <v>0</v>
      </c>
      <c r="S422" s="144">
        <v>0</v>
      </c>
      <c r="T422" s="144">
        <f>S422*H422</f>
        <v>0</v>
      </c>
      <c r="U422" s="145" t="s">
        <v>1</v>
      </c>
      <c r="AR422" s="146" t="s">
        <v>278</v>
      </c>
      <c r="AT422" s="146" t="s">
        <v>170</v>
      </c>
      <c r="AU422" s="146" t="s">
        <v>81</v>
      </c>
      <c r="AY422" s="16" t="s">
        <v>167</v>
      </c>
      <c r="BE422" s="147">
        <f>IF(N422="základná",J422,0)</f>
        <v>0</v>
      </c>
      <c r="BF422" s="147">
        <f>IF(N422="znížená",J422,0)</f>
        <v>0</v>
      </c>
      <c r="BG422" s="147">
        <f>IF(N422="zákl. prenesená",J422,0)</f>
        <v>0</v>
      </c>
      <c r="BH422" s="147">
        <f>IF(N422="zníž. prenesená",J422,0)</f>
        <v>0</v>
      </c>
      <c r="BI422" s="147">
        <f>IF(N422="nulová",J422,0)</f>
        <v>0</v>
      </c>
      <c r="BJ422" s="16" t="s">
        <v>81</v>
      </c>
      <c r="BK422" s="147">
        <f>ROUND(I422*H422,2)</f>
        <v>0</v>
      </c>
      <c r="BL422" s="16" t="s">
        <v>278</v>
      </c>
      <c r="BM422" s="146" t="s">
        <v>1425</v>
      </c>
    </row>
    <row r="423" spans="2:65" s="1" customFormat="1" ht="24" customHeight="1">
      <c r="B423" s="135"/>
      <c r="C423" s="136" t="s">
        <v>1426</v>
      </c>
      <c r="D423" s="136" t="s">
        <v>170</v>
      </c>
      <c r="E423" s="137" t="s">
        <v>1427</v>
      </c>
      <c r="F423" s="138" t="s">
        <v>1428</v>
      </c>
      <c r="G423" s="139" t="s">
        <v>384</v>
      </c>
      <c r="H423" s="140">
        <v>1</v>
      </c>
      <c r="I423" s="141"/>
      <c r="J423" s="141"/>
      <c r="K423" s="138" t="s">
        <v>174</v>
      </c>
      <c r="L423" s="28"/>
      <c r="M423" s="142" t="s">
        <v>1</v>
      </c>
      <c r="N423" s="143" t="s">
        <v>35</v>
      </c>
      <c r="O423" s="144">
        <v>0.59799999999999998</v>
      </c>
      <c r="P423" s="144">
        <f>O423*H423</f>
        <v>0.59799999999999998</v>
      </c>
      <c r="Q423" s="144">
        <v>0</v>
      </c>
      <c r="R423" s="144">
        <f>Q423*H423</f>
        <v>0</v>
      </c>
      <c r="S423" s="144">
        <v>0.192</v>
      </c>
      <c r="T423" s="144">
        <f>S423*H423</f>
        <v>0.192</v>
      </c>
      <c r="U423" s="145" t="s">
        <v>1</v>
      </c>
      <c r="AR423" s="146" t="s">
        <v>278</v>
      </c>
      <c r="AT423" s="146" t="s">
        <v>170</v>
      </c>
      <c r="AU423" s="146" t="s">
        <v>81</v>
      </c>
      <c r="AY423" s="16" t="s">
        <v>167</v>
      </c>
      <c r="BE423" s="147">
        <f>IF(N423="základná",J423,0)</f>
        <v>0</v>
      </c>
      <c r="BF423" s="147">
        <f>IF(N423="znížená",J423,0)</f>
        <v>0</v>
      </c>
      <c r="BG423" s="147">
        <f>IF(N423="zákl. prenesená",J423,0)</f>
        <v>0</v>
      </c>
      <c r="BH423" s="147">
        <f>IF(N423="zníž. prenesená",J423,0)</f>
        <v>0</v>
      </c>
      <c r="BI423" s="147">
        <f>IF(N423="nulová",J423,0)</f>
        <v>0</v>
      </c>
      <c r="BJ423" s="16" t="s">
        <v>81</v>
      </c>
      <c r="BK423" s="147">
        <f>ROUND(I423*H423,2)</f>
        <v>0</v>
      </c>
      <c r="BL423" s="16" t="s">
        <v>278</v>
      </c>
      <c r="BM423" s="146" t="s">
        <v>1429</v>
      </c>
    </row>
    <row r="424" spans="2:65" s="13" customFormat="1">
      <c r="B424" s="155"/>
      <c r="D424" s="149" t="s">
        <v>176</v>
      </c>
      <c r="E424" s="156" t="s">
        <v>1</v>
      </c>
      <c r="F424" s="157" t="s">
        <v>1430</v>
      </c>
      <c r="H424" s="158">
        <v>1</v>
      </c>
      <c r="L424" s="155"/>
      <c r="M424" s="159"/>
      <c r="N424" s="160"/>
      <c r="O424" s="160"/>
      <c r="P424" s="160"/>
      <c r="Q424" s="160"/>
      <c r="R424" s="160"/>
      <c r="S424" s="160"/>
      <c r="T424" s="160"/>
      <c r="U424" s="161"/>
      <c r="AT424" s="156" t="s">
        <v>176</v>
      </c>
      <c r="AU424" s="156" t="s">
        <v>81</v>
      </c>
      <c r="AV424" s="13" t="s">
        <v>81</v>
      </c>
      <c r="AW424" s="13" t="s">
        <v>26</v>
      </c>
      <c r="AX424" s="13" t="s">
        <v>76</v>
      </c>
      <c r="AY424" s="156" t="s">
        <v>167</v>
      </c>
    </row>
    <row r="425" spans="2:65" s="1" customFormat="1" ht="24" customHeight="1">
      <c r="B425" s="135"/>
      <c r="C425" s="136" t="s">
        <v>1431</v>
      </c>
      <c r="D425" s="136" t="s">
        <v>170</v>
      </c>
      <c r="E425" s="137" t="s">
        <v>1432</v>
      </c>
      <c r="F425" s="138" t="s">
        <v>1433</v>
      </c>
      <c r="G425" s="139" t="s">
        <v>384</v>
      </c>
      <c r="H425" s="140">
        <v>1</v>
      </c>
      <c r="I425" s="141"/>
      <c r="J425" s="141"/>
      <c r="K425" s="138" t="s">
        <v>174</v>
      </c>
      <c r="L425" s="28"/>
      <c r="M425" s="142" t="s">
        <v>1</v>
      </c>
      <c r="N425" s="143" t="s">
        <v>35</v>
      </c>
      <c r="O425" s="144">
        <v>1.845</v>
      </c>
      <c r="P425" s="144">
        <f t="shared" ref="P425:P432" si="18">O425*H425</f>
        <v>1.845</v>
      </c>
      <c r="Q425" s="144">
        <v>0</v>
      </c>
      <c r="R425" s="144">
        <f t="shared" ref="R425:R432" si="19">Q425*H425</f>
        <v>0</v>
      </c>
      <c r="S425" s="144">
        <v>0.28499999999999998</v>
      </c>
      <c r="T425" s="144">
        <f t="shared" ref="T425:T432" si="20">S425*H425</f>
        <v>0.28499999999999998</v>
      </c>
      <c r="U425" s="145" t="s">
        <v>1</v>
      </c>
      <c r="AR425" s="146" t="s">
        <v>278</v>
      </c>
      <c r="AT425" s="146" t="s">
        <v>170</v>
      </c>
      <c r="AU425" s="146" t="s">
        <v>81</v>
      </c>
      <c r="AY425" s="16" t="s">
        <v>167</v>
      </c>
      <c r="BE425" s="147">
        <f t="shared" ref="BE425:BE432" si="21">IF(N425="základná",J425,0)</f>
        <v>0</v>
      </c>
      <c r="BF425" s="147">
        <f t="shared" ref="BF425:BF432" si="22">IF(N425="znížená",J425,0)</f>
        <v>0</v>
      </c>
      <c r="BG425" s="147">
        <f t="shared" ref="BG425:BG432" si="23">IF(N425="zákl. prenesená",J425,0)</f>
        <v>0</v>
      </c>
      <c r="BH425" s="147">
        <f t="shared" ref="BH425:BH432" si="24">IF(N425="zníž. prenesená",J425,0)</f>
        <v>0</v>
      </c>
      <c r="BI425" s="147">
        <f t="shared" ref="BI425:BI432" si="25">IF(N425="nulová",J425,0)</f>
        <v>0</v>
      </c>
      <c r="BJ425" s="16" t="s">
        <v>81</v>
      </c>
      <c r="BK425" s="147">
        <f t="shared" ref="BK425:BK432" si="26">ROUND(I425*H425,2)</f>
        <v>0</v>
      </c>
      <c r="BL425" s="16" t="s">
        <v>278</v>
      </c>
      <c r="BM425" s="146" t="s">
        <v>1434</v>
      </c>
    </row>
    <row r="426" spans="2:65" s="1" customFormat="1" ht="24" customHeight="1">
      <c r="B426" s="135"/>
      <c r="C426" s="136" t="s">
        <v>1435</v>
      </c>
      <c r="D426" s="136" t="s">
        <v>170</v>
      </c>
      <c r="E426" s="137" t="s">
        <v>1436</v>
      </c>
      <c r="F426" s="138" t="s">
        <v>1437</v>
      </c>
      <c r="G426" s="139" t="s">
        <v>813</v>
      </c>
      <c r="H426" s="140">
        <v>137.1</v>
      </c>
      <c r="I426" s="141"/>
      <c r="J426" s="141"/>
      <c r="K426" s="138" t="s">
        <v>174</v>
      </c>
      <c r="L426" s="28"/>
      <c r="M426" s="142" t="s">
        <v>1</v>
      </c>
      <c r="N426" s="143" t="s">
        <v>35</v>
      </c>
      <c r="O426" s="144">
        <v>5.11E-2</v>
      </c>
      <c r="P426" s="144">
        <f t="shared" si="18"/>
        <v>7.0058099999999994</v>
      </c>
      <c r="Q426" s="144">
        <v>5.0000000000000002E-5</v>
      </c>
      <c r="R426" s="144">
        <f t="shared" si="19"/>
        <v>6.855E-3</v>
      </c>
      <c r="S426" s="144">
        <v>0</v>
      </c>
      <c r="T426" s="144">
        <f t="shared" si="20"/>
        <v>0</v>
      </c>
      <c r="U426" s="145" t="s">
        <v>1</v>
      </c>
      <c r="AR426" s="146" t="s">
        <v>90</v>
      </c>
      <c r="AT426" s="146" t="s">
        <v>170</v>
      </c>
      <c r="AU426" s="146" t="s">
        <v>81</v>
      </c>
      <c r="AY426" s="16" t="s">
        <v>167</v>
      </c>
      <c r="BE426" s="147">
        <f t="shared" si="21"/>
        <v>0</v>
      </c>
      <c r="BF426" s="147">
        <f t="shared" si="22"/>
        <v>0</v>
      </c>
      <c r="BG426" s="147">
        <f t="shared" si="23"/>
        <v>0</v>
      </c>
      <c r="BH426" s="147">
        <f t="shared" si="24"/>
        <v>0</v>
      </c>
      <c r="BI426" s="147">
        <f t="shared" si="25"/>
        <v>0</v>
      </c>
      <c r="BJ426" s="16" t="s">
        <v>81</v>
      </c>
      <c r="BK426" s="147">
        <f t="shared" si="26"/>
        <v>0</v>
      </c>
      <c r="BL426" s="16" t="s">
        <v>90</v>
      </c>
      <c r="BM426" s="146" t="s">
        <v>1438</v>
      </c>
    </row>
    <row r="427" spans="2:65" s="1" customFormat="1" ht="16.5" customHeight="1">
      <c r="B427" s="135"/>
      <c r="C427" s="169" t="s">
        <v>1439</v>
      </c>
      <c r="D427" s="169" t="s">
        <v>381</v>
      </c>
      <c r="E427" s="170" t="s">
        <v>1440</v>
      </c>
      <c r="F427" s="171" t="s">
        <v>1441</v>
      </c>
      <c r="G427" s="172" t="s">
        <v>813</v>
      </c>
      <c r="H427" s="173">
        <v>137.1</v>
      </c>
      <c r="I427" s="174"/>
      <c r="J427" s="174"/>
      <c r="K427" s="171" t="s">
        <v>1</v>
      </c>
      <c r="L427" s="175"/>
      <c r="M427" s="176" t="s">
        <v>1</v>
      </c>
      <c r="N427" s="177" t="s">
        <v>35</v>
      </c>
      <c r="O427" s="144">
        <v>0</v>
      </c>
      <c r="P427" s="144">
        <f t="shared" si="18"/>
        <v>0</v>
      </c>
      <c r="Q427" s="144">
        <v>1E-3</v>
      </c>
      <c r="R427" s="144">
        <f t="shared" si="19"/>
        <v>0.1371</v>
      </c>
      <c r="S427" s="144">
        <v>0</v>
      </c>
      <c r="T427" s="144">
        <f t="shared" si="20"/>
        <v>0</v>
      </c>
      <c r="U427" s="145" t="s">
        <v>1</v>
      </c>
      <c r="AR427" s="146" t="s">
        <v>235</v>
      </c>
      <c r="AT427" s="146" t="s">
        <v>381</v>
      </c>
      <c r="AU427" s="146" t="s">
        <v>81</v>
      </c>
      <c r="AY427" s="16" t="s">
        <v>167</v>
      </c>
      <c r="BE427" s="147">
        <f t="shared" si="21"/>
        <v>0</v>
      </c>
      <c r="BF427" s="147">
        <f t="shared" si="22"/>
        <v>0</v>
      </c>
      <c r="BG427" s="147">
        <f t="shared" si="23"/>
        <v>0</v>
      </c>
      <c r="BH427" s="147">
        <f t="shared" si="24"/>
        <v>0</v>
      </c>
      <c r="BI427" s="147">
        <f t="shared" si="25"/>
        <v>0</v>
      </c>
      <c r="BJ427" s="16" t="s">
        <v>81</v>
      </c>
      <c r="BK427" s="147">
        <f t="shared" si="26"/>
        <v>0</v>
      </c>
      <c r="BL427" s="16" t="s">
        <v>90</v>
      </c>
      <c r="BM427" s="146" t="s">
        <v>1442</v>
      </c>
    </row>
    <row r="428" spans="2:65" s="1" customFormat="1" ht="24" customHeight="1">
      <c r="B428" s="135"/>
      <c r="C428" s="136" t="s">
        <v>1443</v>
      </c>
      <c r="D428" s="136" t="s">
        <v>170</v>
      </c>
      <c r="E428" s="137" t="s">
        <v>1444</v>
      </c>
      <c r="F428" s="138" t="s">
        <v>1445</v>
      </c>
      <c r="G428" s="139" t="s">
        <v>813</v>
      </c>
      <c r="H428" s="140">
        <v>265</v>
      </c>
      <c r="I428" s="141"/>
      <c r="J428" s="141"/>
      <c r="K428" s="138" t="s">
        <v>174</v>
      </c>
      <c r="L428" s="28"/>
      <c r="M428" s="142" t="s">
        <v>1</v>
      </c>
      <c r="N428" s="143" t="s">
        <v>35</v>
      </c>
      <c r="O428" s="144">
        <v>4.41E-2</v>
      </c>
      <c r="P428" s="144">
        <f t="shared" si="18"/>
        <v>11.686500000000001</v>
      </c>
      <c r="Q428" s="144">
        <v>5.0000000000000002E-5</v>
      </c>
      <c r="R428" s="144">
        <f t="shared" si="19"/>
        <v>1.3250000000000001E-2</v>
      </c>
      <c r="S428" s="144">
        <v>0</v>
      </c>
      <c r="T428" s="144">
        <f t="shared" si="20"/>
        <v>0</v>
      </c>
      <c r="U428" s="145" t="s">
        <v>1</v>
      </c>
      <c r="AR428" s="146" t="s">
        <v>278</v>
      </c>
      <c r="AT428" s="146" t="s">
        <v>170</v>
      </c>
      <c r="AU428" s="146" t="s">
        <v>81</v>
      </c>
      <c r="AY428" s="16" t="s">
        <v>167</v>
      </c>
      <c r="BE428" s="147">
        <f t="shared" si="21"/>
        <v>0</v>
      </c>
      <c r="BF428" s="147">
        <f t="shared" si="22"/>
        <v>0</v>
      </c>
      <c r="BG428" s="147">
        <f t="shared" si="23"/>
        <v>0</v>
      </c>
      <c r="BH428" s="147">
        <f t="shared" si="24"/>
        <v>0</v>
      </c>
      <c r="BI428" s="147">
        <f t="shared" si="25"/>
        <v>0</v>
      </c>
      <c r="BJ428" s="16" t="s">
        <v>81</v>
      </c>
      <c r="BK428" s="147">
        <f t="shared" si="26"/>
        <v>0</v>
      </c>
      <c r="BL428" s="16" t="s">
        <v>278</v>
      </c>
      <c r="BM428" s="146" t="s">
        <v>1446</v>
      </c>
    </row>
    <row r="429" spans="2:65" s="1" customFormat="1" ht="16.5" customHeight="1">
      <c r="B429" s="135"/>
      <c r="C429" s="169" t="s">
        <v>1447</v>
      </c>
      <c r="D429" s="169" t="s">
        <v>381</v>
      </c>
      <c r="E429" s="170" t="s">
        <v>1448</v>
      </c>
      <c r="F429" s="171" t="s">
        <v>1449</v>
      </c>
      <c r="G429" s="172" t="s">
        <v>813</v>
      </c>
      <c r="H429" s="173">
        <v>265</v>
      </c>
      <c r="I429" s="174"/>
      <c r="J429" s="174"/>
      <c r="K429" s="171" t="s">
        <v>1</v>
      </c>
      <c r="L429" s="175"/>
      <c r="M429" s="176" t="s">
        <v>1</v>
      </c>
      <c r="N429" s="177" t="s">
        <v>35</v>
      </c>
      <c r="O429" s="144">
        <v>0</v>
      </c>
      <c r="P429" s="144">
        <f t="shared" si="18"/>
        <v>0</v>
      </c>
      <c r="Q429" s="144">
        <v>1E-3</v>
      </c>
      <c r="R429" s="144">
        <f t="shared" si="19"/>
        <v>0.26500000000000001</v>
      </c>
      <c r="S429" s="144">
        <v>0</v>
      </c>
      <c r="T429" s="144">
        <f t="shared" si="20"/>
        <v>0</v>
      </c>
      <c r="U429" s="145" t="s">
        <v>1</v>
      </c>
      <c r="AR429" s="146" t="s">
        <v>356</v>
      </c>
      <c r="AT429" s="146" t="s">
        <v>381</v>
      </c>
      <c r="AU429" s="146" t="s">
        <v>81</v>
      </c>
      <c r="AY429" s="16" t="s">
        <v>167</v>
      </c>
      <c r="BE429" s="147">
        <f t="shared" si="21"/>
        <v>0</v>
      </c>
      <c r="BF429" s="147">
        <f t="shared" si="22"/>
        <v>0</v>
      </c>
      <c r="BG429" s="147">
        <f t="shared" si="23"/>
        <v>0</v>
      </c>
      <c r="BH429" s="147">
        <f t="shared" si="24"/>
        <v>0</v>
      </c>
      <c r="BI429" s="147">
        <f t="shared" si="25"/>
        <v>0</v>
      </c>
      <c r="BJ429" s="16" t="s">
        <v>81</v>
      </c>
      <c r="BK429" s="147">
        <f t="shared" si="26"/>
        <v>0</v>
      </c>
      <c r="BL429" s="16" t="s">
        <v>278</v>
      </c>
      <c r="BM429" s="146" t="s">
        <v>1450</v>
      </c>
    </row>
    <row r="430" spans="2:65" s="1" customFormat="1" ht="24" customHeight="1">
      <c r="B430" s="135"/>
      <c r="C430" s="136" t="s">
        <v>1451</v>
      </c>
      <c r="D430" s="136" t="s">
        <v>170</v>
      </c>
      <c r="E430" s="137" t="s">
        <v>1452</v>
      </c>
      <c r="F430" s="138" t="s">
        <v>1453</v>
      </c>
      <c r="G430" s="139" t="s">
        <v>813</v>
      </c>
      <c r="H430" s="140">
        <v>1367.6</v>
      </c>
      <c r="I430" s="141"/>
      <c r="J430" s="141"/>
      <c r="K430" s="138" t="s">
        <v>174</v>
      </c>
      <c r="L430" s="28"/>
      <c r="M430" s="142" t="s">
        <v>1</v>
      </c>
      <c r="N430" s="143" t="s">
        <v>35</v>
      </c>
      <c r="O430" s="144">
        <v>3.3099999999999997E-2</v>
      </c>
      <c r="P430" s="144">
        <f t="shared" si="18"/>
        <v>45.267559999999996</v>
      </c>
      <c r="Q430" s="144">
        <v>5.0000000000000002E-5</v>
      </c>
      <c r="R430" s="144">
        <f t="shared" si="19"/>
        <v>6.8379999999999996E-2</v>
      </c>
      <c r="S430" s="144">
        <v>0</v>
      </c>
      <c r="T430" s="144">
        <f t="shared" si="20"/>
        <v>0</v>
      </c>
      <c r="U430" s="145" t="s">
        <v>1</v>
      </c>
      <c r="AR430" s="146" t="s">
        <v>278</v>
      </c>
      <c r="AT430" s="146" t="s">
        <v>170</v>
      </c>
      <c r="AU430" s="146" t="s">
        <v>81</v>
      </c>
      <c r="AY430" s="16" t="s">
        <v>167</v>
      </c>
      <c r="BE430" s="147">
        <f t="shared" si="21"/>
        <v>0</v>
      </c>
      <c r="BF430" s="147">
        <f t="shared" si="22"/>
        <v>0</v>
      </c>
      <c r="BG430" s="147">
        <f t="shared" si="23"/>
        <v>0</v>
      </c>
      <c r="BH430" s="147">
        <f t="shared" si="24"/>
        <v>0</v>
      </c>
      <c r="BI430" s="147">
        <f t="shared" si="25"/>
        <v>0</v>
      </c>
      <c r="BJ430" s="16" t="s">
        <v>81</v>
      </c>
      <c r="BK430" s="147">
        <f t="shared" si="26"/>
        <v>0</v>
      </c>
      <c r="BL430" s="16" t="s">
        <v>278</v>
      </c>
      <c r="BM430" s="146" t="s">
        <v>1454</v>
      </c>
    </row>
    <row r="431" spans="2:65" s="1" customFormat="1" ht="16.5" customHeight="1">
      <c r="B431" s="135"/>
      <c r="C431" s="169" t="s">
        <v>1455</v>
      </c>
      <c r="D431" s="169" t="s">
        <v>381</v>
      </c>
      <c r="E431" s="170" t="s">
        <v>1456</v>
      </c>
      <c r="F431" s="171" t="s">
        <v>1457</v>
      </c>
      <c r="G431" s="172" t="s">
        <v>813</v>
      </c>
      <c r="H431" s="173">
        <v>1367.6</v>
      </c>
      <c r="I431" s="174"/>
      <c r="J431" s="174"/>
      <c r="K431" s="171" t="s">
        <v>1</v>
      </c>
      <c r="L431" s="175"/>
      <c r="M431" s="176" t="s">
        <v>1</v>
      </c>
      <c r="N431" s="177" t="s">
        <v>35</v>
      </c>
      <c r="O431" s="144">
        <v>0</v>
      </c>
      <c r="P431" s="144">
        <f t="shared" si="18"/>
        <v>0</v>
      </c>
      <c r="Q431" s="144">
        <v>1E-3</v>
      </c>
      <c r="R431" s="144">
        <f t="shared" si="19"/>
        <v>1.3675999999999999</v>
      </c>
      <c r="S431" s="144">
        <v>0</v>
      </c>
      <c r="T431" s="144">
        <f t="shared" si="20"/>
        <v>0</v>
      </c>
      <c r="U431" s="145" t="s">
        <v>1</v>
      </c>
      <c r="AR431" s="146" t="s">
        <v>356</v>
      </c>
      <c r="AT431" s="146" t="s">
        <v>381</v>
      </c>
      <c r="AU431" s="146" t="s">
        <v>81</v>
      </c>
      <c r="AY431" s="16" t="s">
        <v>167</v>
      </c>
      <c r="BE431" s="147">
        <f t="shared" si="21"/>
        <v>0</v>
      </c>
      <c r="BF431" s="147">
        <f t="shared" si="22"/>
        <v>0</v>
      </c>
      <c r="BG431" s="147">
        <f t="shared" si="23"/>
        <v>0</v>
      </c>
      <c r="BH431" s="147">
        <f t="shared" si="24"/>
        <v>0</v>
      </c>
      <c r="BI431" s="147">
        <f t="shared" si="25"/>
        <v>0</v>
      </c>
      <c r="BJ431" s="16" t="s">
        <v>81</v>
      </c>
      <c r="BK431" s="147">
        <f t="shared" si="26"/>
        <v>0</v>
      </c>
      <c r="BL431" s="16" t="s">
        <v>278</v>
      </c>
      <c r="BM431" s="146" t="s">
        <v>1458</v>
      </c>
    </row>
    <row r="432" spans="2:65" s="1" customFormat="1" ht="24" customHeight="1">
      <c r="B432" s="135"/>
      <c r="C432" s="136" t="s">
        <v>1459</v>
      </c>
      <c r="D432" s="136" t="s">
        <v>170</v>
      </c>
      <c r="E432" s="137" t="s">
        <v>1460</v>
      </c>
      <c r="F432" s="138" t="s">
        <v>1461</v>
      </c>
      <c r="G432" s="139" t="s">
        <v>813</v>
      </c>
      <c r="H432" s="140">
        <v>310.10000000000002</v>
      </c>
      <c r="I432" s="141"/>
      <c r="J432" s="141"/>
      <c r="K432" s="138" t="s">
        <v>174</v>
      </c>
      <c r="L432" s="28"/>
      <c r="M432" s="142" t="s">
        <v>1</v>
      </c>
      <c r="N432" s="143" t="s">
        <v>35</v>
      </c>
      <c r="O432" s="144">
        <v>4.9000000000000002E-2</v>
      </c>
      <c r="P432" s="144">
        <f t="shared" si="18"/>
        <v>15.194900000000002</v>
      </c>
      <c r="Q432" s="144">
        <v>0</v>
      </c>
      <c r="R432" s="144">
        <f t="shared" si="19"/>
        <v>0</v>
      </c>
      <c r="S432" s="144">
        <v>0</v>
      </c>
      <c r="T432" s="144">
        <f t="shared" si="20"/>
        <v>0</v>
      </c>
      <c r="U432" s="145" t="s">
        <v>1</v>
      </c>
      <c r="AR432" s="146" t="s">
        <v>278</v>
      </c>
      <c r="AT432" s="146" t="s">
        <v>170</v>
      </c>
      <c r="AU432" s="146" t="s">
        <v>81</v>
      </c>
      <c r="AY432" s="16" t="s">
        <v>167</v>
      </c>
      <c r="BE432" s="147">
        <f t="shared" si="21"/>
        <v>0</v>
      </c>
      <c r="BF432" s="147">
        <f t="shared" si="22"/>
        <v>0</v>
      </c>
      <c r="BG432" s="147">
        <f t="shared" si="23"/>
        <v>0</v>
      </c>
      <c r="BH432" s="147">
        <f t="shared" si="24"/>
        <v>0</v>
      </c>
      <c r="BI432" s="147">
        <f t="shared" si="25"/>
        <v>0</v>
      </c>
      <c r="BJ432" s="16" t="s">
        <v>81</v>
      </c>
      <c r="BK432" s="147">
        <f t="shared" si="26"/>
        <v>0</v>
      </c>
      <c r="BL432" s="16" t="s">
        <v>278</v>
      </c>
      <c r="BM432" s="146" t="s">
        <v>1462</v>
      </c>
    </row>
    <row r="433" spans="2:65" s="13" customFormat="1">
      <c r="B433" s="155"/>
      <c r="D433" s="149" t="s">
        <v>176</v>
      </c>
      <c r="E433" s="156" t="s">
        <v>1</v>
      </c>
      <c r="F433" s="157" t="s">
        <v>1417</v>
      </c>
      <c r="H433" s="158">
        <v>310.10000000000002</v>
      </c>
      <c r="L433" s="155"/>
      <c r="M433" s="159"/>
      <c r="N433" s="160"/>
      <c r="O433" s="160"/>
      <c r="P433" s="160"/>
      <c r="Q433" s="160"/>
      <c r="R433" s="160"/>
      <c r="S433" s="160"/>
      <c r="T433" s="160"/>
      <c r="U433" s="161"/>
      <c r="AT433" s="156" t="s">
        <v>176</v>
      </c>
      <c r="AU433" s="156" t="s">
        <v>81</v>
      </c>
      <c r="AV433" s="13" t="s">
        <v>81</v>
      </c>
      <c r="AW433" s="13" t="s">
        <v>26</v>
      </c>
      <c r="AX433" s="13" t="s">
        <v>76</v>
      </c>
      <c r="AY433" s="156" t="s">
        <v>167</v>
      </c>
    </row>
    <row r="434" spans="2:65" s="1" customFormat="1" ht="24" customHeight="1">
      <c r="B434" s="135"/>
      <c r="C434" s="136" t="s">
        <v>1463</v>
      </c>
      <c r="D434" s="136" t="s">
        <v>170</v>
      </c>
      <c r="E434" s="137" t="s">
        <v>598</v>
      </c>
      <c r="F434" s="138" t="s">
        <v>599</v>
      </c>
      <c r="G434" s="139" t="s">
        <v>395</v>
      </c>
      <c r="H434" s="140">
        <v>73.082999999999998</v>
      </c>
      <c r="I434" s="141"/>
      <c r="J434" s="141"/>
      <c r="K434" s="138" t="s">
        <v>174</v>
      </c>
      <c r="L434" s="28"/>
      <c r="M434" s="142" t="s">
        <v>1</v>
      </c>
      <c r="N434" s="143" t="s">
        <v>35</v>
      </c>
      <c r="O434" s="144">
        <v>0</v>
      </c>
      <c r="P434" s="144">
        <f>O434*H434</f>
        <v>0</v>
      </c>
      <c r="Q434" s="144">
        <v>0</v>
      </c>
      <c r="R434" s="144">
        <f>Q434*H434</f>
        <v>0</v>
      </c>
      <c r="S434" s="144">
        <v>0</v>
      </c>
      <c r="T434" s="144">
        <f>S434*H434</f>
        <v>0</v>
      </c>
      <c r="U434" s="145" t="s">
        <v>1</v>
      </c>
      <c r="AR434" s="146" t="s">
        <v>278</v>
      </c>
      <c r="AT434" s="146" t="s">
        <v>170</v>
      </c>
      <c r="AU434" s="146" t="s">
        <v>81</v>
      </c>
      <c r="AY434" s="16" t="s">
        <v>167</v>
      </c>
      <c r="BE434" s="147">
        <f>IF(N434="základná",J434,0)</f>
        <v>0</v>
      </c>
      <c r="BF434" s="147">
        <f>IF(N434="znížená",J434,0)</f>
        <v>0</v>
      </c>
      <c r="BG434" s="147">
        <f>IF(N434="zákl. prenesená",J434,0)</f>
        <v>0</v>
      </c>
      <c r="BH434" s="147">
        <f>IF(N434="zníž. prenesená",J434,0)</f>
        <v>0</v>
      </c>
      <c r="BI434" s="147">
        <f>IF(N434="nulová",J434,0)</f>
        <v>0</v>
      </c>
      <c r="BJ434" s="16" t="s">
        <v>81</v>
      </c>
      <c r="BK434" s="147">
        <f>ROUND(I434*H434,2)</f>
        <v>0</v>
      </c>
      <c r="BL434" s="16" t="s">
        <v>278</v>
      </c>
      <c r="BM434" s="146" t="s">
        <v>1464</v>
      </c>
    </row>
    <row r="435" spans="2:65" s="11" customFormat="1" ht="22.9" customHeight="1">
      <c r="B435" s="123"/>
      <c r="D435" s="124" t="s">
        <v>68</v>
      </c>
      <c r="E435" s="133" t="s">
        <v>1465</v>
      </c>
      <c r="F435" s="133" t="s">
        <v>1466</v>
      </c>
      <c r="J435" s="134"/>
      <c r="L435" s="123"/>
      <c r="M435" s="127"/>
      <c r="N435" s="128"/>
      <c r="O435" s="128"/>
      <c r="P435" s="129">
        <f>SUM(P436:P441)</f>
        <v>11.465568359999999</v>
      </c>
      <c r="Q435" s="128"/>
      <c r="R435" s="129">
        <f>SUM(R436:R441)</f>
        <v>5.5509451800000003</v>
      </c>
      <c r="S435" s="128"/>
      <c r="T435" s="129">
        <f>SUM(T436:T441)</f>
        <v>0</v>
      </c>
      <c r="U435" s="130"/>
      <c r="AR435" s="124" t="s">
        <v>81</v>
      </c>
      <c r="AT435" s="131" t="s">
        <v>68</v>
      </c>
      <c r="AU435" s="131" t="s">
        <v>76</v>
      </c>
      <c r="AY435" s="124" t="s">
        <v>167</v>
      </c>
      <c r="BK435" s="132">
        <f>SUM(BK436:BK441)</f>
        <v>0</v>
      </c>
    </row>
    <row r="436" spans="2:65" s="1" customFormat="1" ht="24" customHeight="1">
      <c r="B436" s="135"/>
      <c r="C436" s="136" t="s">
        <v>1467</v>
      </c>
      <c r="D436" s="136" t="s">
        <v>170</v>
      </c>
      <c r="E436" s="137" t="s">
        <v>1468</v>
      </c>
      <c r="F436" s="138" t="s">
        <v>1469</v>
      </c>
      <c r="G436" s="139" t="s">
        <v>173</v>
      </c>
      <c r="H436" s="140">
        <v>7.3979999999999997</v>
      </c>
      <c r="I436" s="141"/>
      <c r="J436" s="141"/>
      <c r="K436" s="138" t="s">
        <v>1</v>
      </c>
      <c r="L436" s="28"/>
      <c r="M436" s="142" t="s">
        <v>1</v>
      </c>
      <c r="N436" s="143" t="s">
        <v>35</v>
      </c>
      <c r="O436" s="144">
        <v>1.54982</v>
      </c>
      <c r="P436" s="144">
        <f>O436*H436</f>
        <v>11.465568359999999</v>
      </c>
      <c r="Q436" s="144">
        <v>4.0410000000000001E-2</v>
      </c>
      <c r="R436" s="144">
        <f>Q436*H436</f>
        <v>0.29895317999999999</v>
      </c>
      <c r="S436" s="144">
        <v>0</v>
      </c>
      <c r="T436" s="144">
        <f>S436*H436</f>
        <v>0</v>
      </c>
      <c r="U436" s="145" t="s">
        <v>1</v>
      </c>
      <c r="AR436" s="146" t="s">
        <v>278</v>
      </c>
      <c r="AT436" s="146" t="s">
        <v>170</v>
      </c>
      <c r="AU436" s="146" t="s">
        <v>81</v>
      </c>
      <c r="AY436" s="16" t="s">
        <v>167</v>
      </c>
      <c r="BE436" s="147">
        <f>IF(N436="základná",J436,0)</f>
        <v>0</v>
      </c>
      <c r="BF436" s="147">
        <f>IF(N436="znížená",J436,0)</f>
        <v>0</v>
      </c>
      <c r="BG436" s="147">
        <f>IF(N436="zákl. prenesená",J436,0)</f>
        <v>0</v>
      </c>
      <c r="BH436" s="147">
        <f>IF(N436="zníž. prenesená",J436,0)</f>
        <v>0</v>
      </c>
      <c r="BI436" s="147">
        <f>IF(N436="nulová",J436,0)</f>
        <v>0</v>
      </c>
      <c r="BJ436" s="16" t="s">
        <v>81</v>
      </c>
      <c r="BK436" s="147">
        <f>ROUND(I436*H436,2)</f>
        <v>0</v>
      </c>
      <c r="BL436" s="16" t="s">
        <v>278</v>
      </c>
      <c r="BM436" s="146" t="s">
        <v>1470</v>
      </c>
    </row>
    <row r="437" spans="2:65" s="12" customFormat="1">
      <c r="B437" s="148"/>
      <c r="D437" s="149" t="s">
        <v>176</v>
      </c>
      <c r="E437" s="150" t="s">
        <v>1</v>
      </c>
      <c r="F437" s="151" t="s">
        <v>1471</v>
      </c>
      <c r="H437" s="150" t="s">
        <v>1</v>
      </c>
      <c r="L437" s="148"/>
      <c r="M437" s="152"/>
      <c r="N437" s="153"/>
      <c r="O437" s="153"/>
      <c r="P437" s="153"/>
      <c r="Q437" s="153"/>
      <c r="R437" s="153"/>
      <c r="S437" s="153"/>
      <c r="T437" s="153"/>
      <c r="U437" s="154"/>
      <c r="AT437" s="150" t="s">
        <v>176</v>
      </c>
      <c r="AU437" s="150" t="s">
        <v>81</v>
      </c>
      <c r="AV437" s="12" t="s">
        <v>76</v>
      </c>
      <c r="AW437" s="12" t="s">
        <v>26</v>
      </c>
      <c r="AX437" s="12" t="s">
        <v>69</v>
      </c>
      <c r="AY437" s="150" t="s">
        <v>167</v>
      </c>
    </row>
    <row r="438" spans="2:65" s="13" customFormat="1">
      <c r="B438" s="155"/>
      <c r="D438" s="149" t="s">
        <v>176</v>
      </c>
      <c r="E438" s="156" t="s">
        <v>1</v>
      </c>
      <c r="F438" s="157" t="s">
        <v>1472</v>
      </c>
      <c r="H438" s="158">
        <v>7.3979999999999997</v>
      </c>
      <c r="L438" s="155"/>
      <c r="M438" s="159"/>
      <c r="N438" s="160"/>
      <c r="O438" s="160"/>
      <c r="P438" s="160"/>
      <c r="Q438" s="160"/>
      <c r="R438" s="160"/>
      <c r="S438" s="160"/>
      <c r="T438" s="160"/>
      <c r="U438" s="161"/>
      <c r="AT438" s="156" t="s">
        <v>176</v>
      </c>
      <c r="AU438" s="156" t="s">
        <v>81</v>
      </c>
      <c r="AV438" s="13" t="s">
        <v>81</v>
      </c>
      <c r="AW438" s="13" t="s">
        <v>26</v>
      </c>
      <c r="AX438" s="13" t="s">
        <v>76</v>
      </c>
      <c r="AY438" s="156" t="s">
        <v>167</v>
      </c>
    </row>
    <row r="439" spans="2:65" s="1" customFormat="1" ht="16.5" customHeight="1">
      <c r="B439" s="135"/>
      <c r="C439" s="169" t="s">
        <v>1473</v>
      </c>
      <c r="D439" s="169" t="s">
        <v>381</v>
      </c>
      <c r="E439" s="170" t="s">
        <v>1474</v>
      </c>
      <c r="F439" s="171" t="s">
        <v>1475</v>
      </c>
      <c r="G439" s="172" t="s">
        <v>173</v>
      </c>
      <c r="H439" s="173">
        <v>437.666</v>
      </c>
      <c r="I439" s="174"/>
      <c r="J439" s="174"/>
      <c r="K439" s="171" t="s">
        <v>174</v>
      </c>
      <c r="L439" s="175"/>
      <c r="M439" s="176" t="s">
        <v>1</v>
      </c>
      <c r="N439" s="177" t="s">
        <v>35</v>
      </c>
      <c r="O439" s="144">
        <v>0</v>
      </c>
      <c r="P439" s="144">
        <f>O439*H439</f>
        <v>0</v>
      </c>
      <c r="Q439" s="144">
        <v>1.2E-2</v>
      </c>
      <c r="R439" s="144">
        <f>Q439*H439</f>
        <v>5.2519920000000004</v>
      </c>
      <c r="S439" s="144">
        <v>0</v>
      </c>
      <c r="T439" s="144">
        <f>S439*H439</f>
        <v>0</v>
      </c>
      <c r="U439" s="145" t="s">
        <v>1</v>
      </c>
      <c r="AR439" s="146" t="s">
        <v>356</v>
      </c>
      <c r="AT439" s="146" t="s">
        <v>381</v>
      </c>
      <c r="AU439" s="146" t="s">
        <v>81</v>
      </c>
      <c r="AY439" s="16" t="s">
        <v>167</v>
      </c>
      <c r="BE439" s="147">
        <f>IF(N439="základná",J439,0)</f>
        <v>0</v>
      </c>
      <c r="BF439" s="147">
        <f>IF(N439="znížená",J439,0)</f>
        <v>0</v>
      </c>
      <c r="BG439" s="147">
        <f>IF(N439="zákl. prenesená",J439,0)</f>
        <v>0</v>
      </c>
      <c r="BH439" s="147">
        <f>IF(N439="zníž. prenesená",J439,0)</f>
        <v>0</v>
      </c>
      <c r="BI439" s="147">
        <f>IF(N439="nulová",J439,0)</f>
        <v>0</v>
      </c>
      <c r="BJ439" s="16" t="s">
        <v>81</v>
      </c>
      <c r="BK439" s="147">
        <f>ROUND(I439*H439,2)</f>
        <v>0</v>
      </c>
      <c r="BL439" s="16" t="s">
        <v>278</v>
      </c>
      <c r="BM439" s="146" t="s">
        <v>1476</v>
      </c>
    </row>
    <row r="440" spans="2:65" s="13" customFormat="1">
      <c r="B440" s="155"/>
      <c r="D440" s="149" t="s">
        <v>176</v>
      </c>
      <c r="F440" s="157" t="s">
        <v>1477</v>
      </c>
      <c r="H440" s="158">
        <v>437.666</v>
      </c>
      <c r="L440" s="155"/>
      <c r="M440" s="159"/>
      <c r="N440" s="160"/>
      <c r="O440" s="160"/>
      <c r="P440" s="160"/>
      <c r="Q440" s="160"/>
      <c r="R440" s="160"/>
      <c r="S440" s="160"/>
      <c r="T440" s="160"/>
      <c r="U440" s="161"/>
      <c r="AT440" s="156" t="s">
        <v>176</v>
      </c>
      <c r="AU440" s="156" t="s">
        <v>81</v>
      </c>
      <c r="AV440" s="13" t="s">
        <v>81</v>
      </c>
      <c r="AW440" s="13" t="s">
        <v>3</v>
      </c>
      <c r="AX440" s="13" t="s">
        <v>76</v>
      </c>
      <c r="AY440" s="156" t="s">
        <v>167</v>
      </c>
    </row>
    <row r="441" spans="2:65" s="1" customFormat="1" ht="24" customHeight="1">
      <c r="B441" s="135"/>
      <c r="C441" s="136" t="s">
        <v>1478</v>
      </c>
      <c r="D441" s="136" t="s">
        <v>170</v>
      </c>
      <c r="E441" s="137" t="s">
        <v>1479</v>
      </c>
      <c r="F441" s="138" t="s">
        <v>1480</v>
      </c>
      <c r="G441" s="139" t="s">
        <v>395</v>
      </c>
      <c r="H441" s="140">
        <v>58.055999999999997</v>
      </c>
      <c r="I441" s="141"/>
      <c r="J441" s="141"/>
      <c r="K441" s="138" t="s">
        <v>174</v>
      </c>
      <c r="L441" s="28"/>
      <c r="M441" s="142" t="s">
        <v>1</v>
      </c>
      <c r="N441" s="143" t="s">
        <v>35</v>
      </c>
      <c r="O441" s="144">
        <v>0</v>
      </c>
      <c r="P441" s="144">
        <f>O441*H441</f>
        <v>0</v>
      </c>
      <c r="Q441" s="144">
        <v>0</v>
      </c>
      <c r="R441" s="144">
        <f>Q441*H441</f>
        <v>0</v>
      </c>
      <c r="S441" s="144">
        <v>0</v>
      </c>
      <c r="T441" s="144">
        <f>S441*H441</f>
        <v>0</v>
      </c>
      <c r="U441" s="145" t="s">
        <v>1</v>
      </c>
      <c r="AR441" s="146" t="s">
        <v>278</v>
      </c>
      <c r="AT441" s="146" t="s">
        <v>170</v>
      </c>
      <c r="AU441" s="146" t="s">
        <v>81</v>
      </c>
      <c r="AY441" s="16" t="s">
        <v>167</v>
      </c>
      <c r="BE441" s="147">
        <f>IF(N441="základná",J441,0)</f>
        <v>0</v>
      </c>
      <c r="BF441" s="147">
        <f>IF(N441="znížená",J441,0)</f>
        <v>0</v>
      </c>
      <c r="BG441" s="147">
        <f>IF(N441="zákl. prenesená",J441,0)</f>
        <v>0</v>
      </c>
      <c r="BH441" s="147">
        <f>IF(N441="zníž. prenesená",J441,0)</f>
        <v>0</v>
      </c>
      <c r="BI441" s="147">
        <f>IF(N441="nulová",J441,0)</f>
        <v>0</v>
      </c>
      <c r="BJ441" s="16" t="s">
        <v>81</v>
      </c>
      <c r="BK441" s="147">
        <f>ROUND(I441*H441,2)</f>
        <v>0</v>
      </c>
      <c r="BL441" s="16" t="s">
        <v>278</v>
      </c>
      <c r="BM441" s="146" t="s">
        <v>1481</v>
      </c>
    </row>
    <row r="442" spans="2:65" s="11" customFormat="1" ht="22.9" customHeight="1">
      <c r="B442" s="123"/>
      <c r="D442" s="124" t="s">
        <v>68</v>
      </c>
      <c r="E442" s="133" t="s">
        <v>824</v>
      </c>
      <c r="F442" s="133" t="s">
        <v>825</v>
      </c>
      <c r="J442" s="134"/>
      <c r="L442" s="123"/>
      <c r="M442" s="127"/>
      <c r="N442" s="128"/>
      <c r="O442" s="128"/>
      <c r="P442" s="129">
        <f>SUM(P443:P457)</f>
        <v>34.030596469999999</v>
      </c>
      <c r="Q442" s="128"/>
      <c r="R442" s="129">
        <f>SUM(R443:R457)</f>
        <v>2.480649E-2</v>
      </c>
      <c r="S442" s="128"/>
      <c r="T442" s="129">
        <f>SUM(T443:T457)</f>
        <v>0</v>
      </c>
      <c r="U442" s="130"/>
      <c r="AR442" s="124" t="s">
        <v>81</v>
      </c>
      <c r="AT442" s="131" t="s">
        <v>68</v>
      </c>
      <c r="AU442" s="131" t="s">
        <v>76</v>
      </c>
      <c r="AY442" s="124" t="s">
        <v>167</v>
      </c>
      <c r="BK442" s="132">
        <f>SUM(BK443:BK457)</f>
        <v>0</v>
      </c>
    </row>
    <row r="443" spans="2:65" s="1" customFormat="1" ht="24" customHeight="1">
      <c r="B443" s="135"/>
      <c r="C443" s="136" t="s">
        <v>1482</v>
      </c>
      <c r="D443" s="136" t="s">
        <v>170</v>
      </c>
      <c r="E443" s="137" t="s">
        <v>1483</v>
      </c>
      <c r="F443" s="138" t="s">
        <v>1484</v>
      </c>
      <c r="G443" s="139" t="s">
        <v>173</v>
      </c>
      <c r="H443" s="140">
        <v>4</v>
      </c>
      <c r="I443" s="141"/>
      <c r="J443" s="141"/>
      <c r="K443" s="138" t="s">
        <v>1166</v>
      </c>
      <c r="L443" s="28"/>
      <c r="M443" s="142" t="s">
        <v>1</v>
      </c>
      <c r="N443" s="143" t="s">
        <v>35</v>
      </c>
      <c r="O443" s="144">
        <v>0.115</v>
      </c>
      <c r="P443" s="144">
        <f>O443*H443</f>
        <v>0.46</v>
      </c>
      <c r="Q443" s="144">
        <v>0</v>
      </c>
      <c r="R443" s="144">
        <f>Q443*H443</f>
        <v>0</v>
      </c>
      <c r="S443" s="144">
        <v>0</v>
      </c>
      <c r="T443" s="144">
        <f>S443*H443</f>
        <v>0</v>
      </c>
      <c r="U443" s="145" t="s">
        <v>1</v>
      </c>
      <c r="AR443" s="146" t="s">
        <v>278</v>
      </c>
      <c r="AT443" s="146" t="s">
        <v>170</v>
      </c>
      <c r="AU443" s="146" t="s">
        <v>81</v>
      </c>
      <c r="AY443" s="16" t="s">
        <v>167</v>
      </c>
      <c r="BE443" s="147">
        <f>IF(N443="základná",J443,0)</f>
        <v>0</v>
      </c>
      <c r="BF443" s="147">
        <f>IF(N443="znížená",J443,0)</f>
        <v>0</v>
      </c>
      <c r="BG443" s="147">
        <f>IF(N443="zákl. prenesená",J443,0)</f>
        <v>0</v>
      </c>
      <c r="BH443" s="147">
        <f>IF(N443="zníž. prenesená",J443,0)</f>
        <v>0</v>
      </c>
      <c r="BI443" s="147">
        <f>IF(N443="nulová",J443,0)</f>
        <v>0</v>
      </c>
      <c r="BJ443" s="16" t="s">
        <v>81</v>
      </c>
      <c r="BK443" s="147">
        <f>ROUND(I443*H443,2)</f>
        <v>0</v>
      </c>
      <c r="BL443" s="16" t="s">
        <v>278</v>
      </c>
      <c r="BM443" s="146" t="s">
        <v>1485</v>
      </c>
    </row>
    <row r="444" spans="2:65" s="13" customFormat="1">
      <c r="B444" s="155"/>
      <c r="D444" s="149" t="s">
        <v>176</v>
      </c>
      <c r="E444" s="156" t="s">
        <v>1</v>
      </c>
      <c r="F444" s="157" t="s">
        <v>1486</v>
      </c>
      <c r="H444" s="158">
        <v>4</v>
      </c>
      <c r="L444" s="155"/>
      <c r="M444" s="159"/>
      <c r="N444" s="160"/>
      <c r="O444" s="160"/>
      <c r="P444" s="160"/>
      <c r="Q444" s="160"/>
      <c r="R444" s="160"/>
      <c r="S444" s="160"/>
      <c r="T444" s="160"/>
      <c r="U444" s="161"/>
      <c r="AT444" s="156" t="s">
        <v>176</v>
      </c>
      <c r="AU444" s="156" t="s">
        <v>81</v>
      </c>
      <c r="AV444" s="13" t="s">
        <v>81</v>
      </c>
      <c r="AW444" s="13" t="s">
        <v>26</v>
      </c>
      <c r="AX444" s="13" t="s">
        <v>76</v>
      </c>
      <c r="AY444" s="156" t="s">
        <v>167</v>
      </c>
    </row>
    <row r="445" spans="2:65" s="1" customFormat="1" ht="24" customHeight="1">
      <c r="B445" s="135"/>
      <c r="C445" s="136" t="s">
        <v>1487</v>
      </c>
      <c r="D445" s="136" t="s">
        <v>170</v>
      </c>
      <c r="E445" s="137" t="s">
        <v>1488</v>
      </c>
      <c r="F445" s="138" t="s">
        <v>1489</v>
      </c>
      <c r="G445" s="139" t="s">
        <v>173</v>
      </c>
      <c r="H445" s="140">
        <v>56.243000000000002</v>
      </c>
      <c r="I445" s="141"/>
      <c r="J445" s="141"/>
      <c r="K445" s="138" t="s">
        <v>174</v>
      </c>
      <c r="L445" s="28"/>
      <c r="M445" s="142" t="s">
        <v>1</v>
      </c>
      <c r="N445" s="143" t="s">
        <v>35</v>
      </c>
      <c r="O445" s="144">
        <v>0.26529000000000003</v>
      </c>
      <c r="P445" s="144">
        <f>O445*H445</f>
        <v>14.920705470000001</v>
      </c>
      <c r="Q445" s="144">
        <v>1.6000000000000001E-4</v>
      </c>
      <c r="R445" s="144">
        <f>Q445*H445</f>
        <v>8.9988800000000008E-3</v>
      </c>
      <c r="S445" s="144">
        <v>0</v>
      </c>
      <c r="T445" s="144">
        <f>S445*H445</f>
        <v>0</v>
      </c>
      <c r="U445" s="145" t="s">
        <v>1</v>
      </c>
      <c r="AR445" s="146" t="s">
        <v>278</v>
      </c>
      <c r="AT445" s="146" t="s">
        <v>170</v>
      </c>
      <c r="AU445" s="146" t="s">
        <v>81</v>
      </c>
      <c r="AY445" s="16" t="s">
        <v>167</v>
      </c>
      <c r="BE445" s="147">
        <f>IF(N445="základná",J445,0)</f>
        <v>0</v>
      </c>
      <c r="BF445" s="147">
        <f>IF(N445="znížená",J445,0)</f>
        <v>0</v>
      </c>
      <c r="BG445" s="147">
        <f>IF(N445="zákl. prenesená",J445,0)</f>
        <v>0</v>
      </c>
      <c r="BH445" s="147">
        <f>IF(N445="zníž. prenesená",J445,0)</f>
        <v>0</v>
      </c>
      <c r="BI445" s="147">
        <f>IF(N445="nulová",J445,0)</f>
        <v>0</v>
      </c>
      <c r="BJ445" s="16" t="s">
        <v>81</v>
      </c>
      <c r="BK445" s="147">
        <f>ROUND(I445*H445,2)</f>
        <v>0</v>
      </c>
      <c r="BL445" s="16" t="s">
        <v>278</v>
      </c>
      <c r="BM445" s="146" t="s">
        <v>1490</v>
      </c>
    </row>
    <row r="446" spans="2:65" s="1" customFormat="1" ht="24" customHeight="1">
      <c r="B446" s="135"/>
      <c r="C446" s="136" t="s">
        <v>1491</v>
      </c>
      <c r="D446" s="136" t="s">
        <v>170</v>
      </c>
      <c r="E446" s="137" t="s">
        <v>1492</v>
      </c>
      <c r="F446" s="138" t="s">
        <v>1493</v>
      </c>
      <c r="G446" s="139" t="s">
        <v>173</v>
      </c>
      <c r="H446" s="140">
        <v>56.243000000000002</v>
      </c>
      <c r="I446" s="141"/>
      <c r="J446" s="141"/>
      <c r="K446" s="138" t="s">
        <v>174</v>
      </c>
      <c r="L446" s="28"/>
      <c r="M446" s="142" t="s">
        <v>1</v>
      </c>
      <c r="N446" s="143" t="s">
        <v>35</v>
      </c>
      <c r="O446" s="144">
        <v>0.14799999999999999</v>
      </c>
      <c r="P446" s="144">
        <f>O446*H446</f>
        <v>8.3239640000000001</v>
      </c>
      <c r="Q446" s="144">
        <v>8.0000000000000007E-5</v>
      </c>
      <c r="R446" s="144">
        <f>Q446*H446</f>
        <v>4.4994400000000004E-3</v>
      </c>
      <c r="S446" s="144">
        <v>0</v>
      </c>
      <c r="T446" s="144">
        <f>S446*H446</f>
        <v>0</v>
      </c>
      <c r="U446" s="145" t="s">
        <v>1</v>
      </c>
      <c r="AR446" s="146" t="s">
        <v>278</v>
      </c>
      <c r="AT446" s="146" t="s">
        <v>170</v>
      </c>
      <c r="AU446" s="146" t="s">
        <v>81</v>
      </c>
      <c r="AY446" s="16" t="s">
        <v>167</v>
      </c>
      <c r="BE446" s="147">
        <f>IF(N446="základná",J446,0)</f>
        <v>0</v>
      </c>
      <c r="BF446" s="147">
        <f>IF(N446="znížená",J446,0)</f>
        <v>0</v>
      </c>
      <c r="BG446" s="147">
        <f>IF(N446="zákl. prenesená",J446,0)</f>
        <v>0</v>
      </c>
      <c r="BH446" s="147">
        <f>IF(N446="zníž. prenesená",J446,0)</f>
        <v>0</v>
      </c>
      <c r="BI446" s="147">
        <f>IF(N446="nulová",J446,0)</f>
        <v>0</v>
      </c>
      <c r="BJ446" s="16" t="s">
        <v>81</v>
      </c>
      <c r="BK446" s="147">
        <f>ROUND(I446*H446,2)</f>
        <v>0</v>
      </c>
      <c r="BL446" s="16" t="s">
        <v>278</v>
      </c>
      <c r="BM446" s="146" t="s">
        <v>1494</v>
      </c>
    </row>
    <row r="447" spans="2:65" s="13" customFormat="1">
      <c r="B447" s="155"/>
      <c r="D447" s="149" t="s">
        <v>176</v>
      </c>
      <c r="E447" s="156" t="s">
        <v>1</v>
      </c>
      <c r="F447" s="157" t="s">
        <v>1495</v>
      </c>
      <c r="H447" s="158">
        <v>43.762999999999998</v>
      </c>
      <c r="L447" s="155"/>
      <c r="M447" s="159"/>
      <c r="N447" s="160"/>
      <c r="O447" s="160"/>
      <c r="P447" s="160"/>
      <c r="Q447" s="160"/>
      <c r="R447" s="160"/>
      <c r="S447" s="160"/>
      <c r="T447" s="160"/>
      <c r="U447" s="161"/>
      <c r="AT447" s="156" t="s">
        <v>176</v>
      </c>
      <c r="AU447" s="156" t="s">
        <v>81</v>
      </c>
      <c r="AV447" s="13" t="s">
        <v>81</v>
      </c>
      <c r="AW447" s="13" t="s">
        <v>26</v>
      </c>
      <c r="AX447" s="13" t="s">
        <v>69</v>
      </c>
      <c r="AY447" s="156" t="s">
        <v>167</v>
      </c>
    </row>
    <row r="448" spans="2:65" s="13" customFormat="1">
      <c r="B448" s="155"/>
      <c r="D448" s="149" t="s">
        <v>176</v>
      </c>
      <c r="E448" s="156" t="s">
        <v>1</v>
      </c>
      <c r="F448" s="157" t="s">
        <v>1486</v>
      </c>
      <c r="H448" s="158">
        <v>4</v>
      </c>
      <c r="L448" s="155"/>
      <c r="M448" s="159"/>
      <c r="N448" s="160"/>
      <c r="O448" s="160"/>
      <c r="P448" s="160"/>
      <c r="Q448" s="160"/>
      <c r="R448" s="160"/>
      <c r="S448" s="160"/>
      <c r="T448" s="160"/>
      <c r="U448" s="161"/>
      <c r="AT448" s="156" t="s">
        <v>176</v>
      </c>
      <c r="AU448" s="156" t="s">
        <v>81</v>
      </c>
      <c r="AV448" s="13" t="s">
        <v>81</v>
      </c>
      <c r="AW448" s="13" t="s">
        <v>26</v>
      </c>
      <c r="AX448" s="13" t="s">
        <v>69</v>
      </c>
      <c r="AY448" s="156" t="s">
        <v>167</v>
      </c>
    </row>
    <row r="449" spans="2:65" s="13" customFormat="1">
      <c r="B449" s="155"/>
      <c r="D449" s="149" t="s">
        <v>176</v>
      </c>
      <c r="E449" s="156" t="s">
        <v>1</v>
      </c>
      <c r="F449" s="157" t="s">
        <v>1496</v>
      </c>
      <c r="H449" s="158">
        <v>8.48</v>
      </c>
      <c r="L449" s="155"/>
      <c r="M449" s="159"/>
      <c r="N449" s="160"/>
      <c r="O449" s="160"/>
      <c r="P449" s="160"/>
      <c r="Q449" s="160"/>
      <c r="R449" s="160"/>
      <c r="S449" s="160"/>
      <c r="T449" s="160"/>
      <c r="U449" s="161"/>
      <c r="AT449" s="156" t="s">
        <v>176</v>
      </c>
      <c r="AU449" s="156" t="s">
        <v>81</v>
      </c>
      <c r="AV449" s="13" t="s">
        <v>81</v>
      </c>
      <c r="AW449" s="13" t="s">
        <v>26</v>
      </c>
      <c r="AX449" s="13" t="s">
        <v>69</v>
      </c>
      <c r="AY449" s="156" t="s">
        <v>167</v>
      </c>
    </row>
    <row r="450" spans="2:65" s="14" customFormat="1">
      <c r="B450" s="162"/>
      <c r="D450" s="149" t="s">
        <v>176</v>
      </c>
      <c r="E450" s="163" t="s">
        <v>1</v>
      </c>
      <c r="F450" s="164" t="s">
        <v>182</v>
      </c>
      <c r="H450" s="165">
        <v>56.242999999999995</v>
      </c>
      <c r="L450" s="162"/>
      <c r="M450" s="166"/>
      <c r="N450" s="167"/>
      <c r="O450" s="167"/>
      <c r="P450" s="167"/>
      <c r="Q450" s="167"/>
      <c r="R450" s="167"/>
      <c r="S450" s="167"/>
      <c r="T450" s="167"/>
      <c r="U450" s="168"/>
      <c r="AT450" s="163" t="s">
        <v>176</v>
      </c>
      <c r="AU450" s="163" t="s">
        <v>81</v>
      </c>
      <c r="AV450" s="14" t="s">
        <v>90</v>
      </c>
      <c r="AW450" s="14" t="s">
        <v>26</v>
      </c>
      <c r="AX450" s="14" t="s">
        <v>76</v>
      </c>
      <c r="AY450" s="163" t="s">
        <v>167</v>
      </c>
    </row>
    <row r="451" spans="2:65" s="1" customFormat="1" ht="24" customHeight="1">
      <c r="B451" s="135"/>
      <c r="C451" s="136" t="s">
        <v>1497</v>
      </c>
      <c r="D451" s="136" t="s">
        <v>170</v>
      </c>
      <c r="E451" s="137" t="s">
        <v>826</v>
      </c>
      <c r="F451" s="138" t="s">
        <v>827</v>
      </c>
      <c r="G451" s="139" t="s">
        <v>173</v>
      </c>
      <c r="H451" s="140">
        <v>17.789000000000001</v>
      </c>
      <c r="I451" s="141"/>
      <c r="J451" s="141"/>
      <c r="K451" s="138" t="s">
        <v>174</v>
      </c>
      <c r="L451" s="28"/>
      <c r="M451" s="142" t="s">
        <v>1</v>
      </c>
      <c r="N451" s="143" t="s">
        <v>35</v>
      </c>
      <c r="O451" s="144">
        <v>0.443</v>
      </c>
      <c r="P451" s="144">
        <f>O451*H451</f>
        <v>7.8805270000000007</v>
      </c>
      <c r="Q451" s="144">
        <v>5.2999999999999998E-4</v>
      </c>
      <c r="R451" s="144">
        <f>Q451*H451</f>
        <v>9.4281699999999996E-3</v>
      </c>
      <c r="S451" s="144">
        <v>0</v>
      </c>
      <c r="T451" s="144">
        <f>S451*H451</f>
        <v>0</v>
      </c>
      <c r="U451" s="145" t="s">
        <v>1</v>
      </c>
      <c r="AR451" s="146" t="s">
        <v>278</v>
      </c>
      <c r="AT451" s="146" t="s">
        <v>170</v>
      </c>
      <c r="AU451" s="146" t="s">
        <v>81</v>
      </c>
      <c r="AY451" s="16" t="s">
        <v>167</v>
      </c>
      <c r="BE451" s="147">
        <f>IF(N451="základná",J451,0)</f>
        <v>0</v>
      </c>
      <c r="BF451" s="147">
        <f>IF(N451="znížená",J451,0)</f>
        <v>0</v>
      </c>
      <c r="BG451" s="147">
        <f>IF(N451="zákl. prenesená",J451,0)</f>
        <v>0</v>
      </c>
      <c r="BH451" s="147">
        <f>IF(N451="zníž. prenesená",J451,0)</f>
        <v>0</v>
      </c>
      <c r="BI451" s="147">
        <f>IF(N451="nulová",J451,0)</f>
        <v>0</v>
      </c>
      <c r="BJ451" s="16" t="s">
        <v>81</v>
      </c>
      <c r="BK451" s="147">
        <f>ROUND(I451*H451,2)</f>
        <v>0</v>
      </c>
      <c r="BL451" s="16" t="s">
        <v>278</v>
      </c>
      <c r="BM451" s="146" t="s">
        <v>1498</v>
      </c>
    </row>
    <row r="452" spans="2:65" s="12" customFormat="1">
      <c r="B452" s="148"/>
      <c r="D452" s="149" t="s">
        <v>176</v>
      </c>
      <c r="E452" s="150" t="s">
        <v>1</v>
      </c>
      <c r="F452" s="151" t="s">
        <v>1499</v>
      </c>
      <c r="H452" s="150" t="s">
        <v>1</v>
      </c>
      <c r="L452" s="148"/>
      <c r="M452" s="152"/>
      <c r="N452" s="153"/>
      <c r="O452" s="153"/>
      <c r="P452" s="153"/>
      <c r="Q452" s="153"/>
      <c r="R452" s="153"/>
      <c r="S452" s="153"/>
      <c r="T452" s="153"/>
      <c r="U452" s="154"/>
      <c r="AT452" s="150" t="s">
        <v>176</v>
      </c>
      <c r="AU452" s="150" t="s">
        <v>81</v>
      </c>
      <c r="AV452" s="12" t="s">
        <v>76</v>
      </c>
      <c r="AW452" s="12" t="s">
        <v>26</v>
      </c>
      <c r="AX452" s="12" t="s">
        <v>69</v>
      </c>
      <c r="AY452" s="150" t="s">
        <v>167</v>
      </c>
    </row>
    <row r="453" spans="2:65" s="13" customFormat="1">
      <c r="B453" s="155"/>
      <c r="D453" s="149" t="s">
        <v>176</v>
      </c>
      <c r="E453" s="156" t="s">
        <v>1</v>
      </c>
      <c r="F453" s="157" t="s">
        <v>1500</v>
      </c>
      <c r="H453" s="158">
        <v>17.789000000000001</v>
      </c>
      <c r="L453" s="155"/>
      <c r="M453" s="159"/>
      <c r="N453" s="160"/>
      <c r="O453" s="160"/>
      <c r="P453" s="160"/>
      <c r="Q453" s="160"/>
      <c r="R453" s="160"/>
      <c r="S453" s="160"/>
      <c r="T453" s="160"/>
      <c r="U453" s="161"/>
      <c r="AT453" s="156" t="s">
        <v>176</v>
      </c>
      <c r="AU453" s="156" t="s">
        <v>81</v>
      </c>
      <c r="AV453" s="13" t="s">
        <v>81</v>
      </c>
      <c r="AW453" s="13" t="s">
        <v>26</v>
      </c>
      <c r="AX453" s="13" t="s">
        <v>69</v>
      </c>
      <c r="AY453" s="156" t="s">
        <v>167</v>
      </c>
    </row>
    <row r="454" spans="2:65" s="14" customFormat="1">
      <c r="B454" s="162"/>
      <c r="D454" s="149" t="s">
        <v>176</v>
      </c>
      <c r="E454" s="163" t="s">
        <v>1</v>
      </c>
      <c r="F454" s="164" t="s">
        <v>182</v>
      </c>
      <c r="H454" s="165">
        <v>17.789000000000001</v>
      </c>
      <c r="L454" s="162"/>
      <c r="M454" s="166"/>
      <c r="N454" s="167"/>
      <c r="O454" s="167"/>
      <c r="P454" s="167"/>
      <c r="Q454" s="167"/>
      <c r="R454" s="167"/>
      <c r="S454" s="167"/>
      <c r="T454" s="167"/>
      <c r="U454" s="168"/>
      <c r="AT454" s="163" t="s">
        <v>176</v>
      </c>
      <c r="AU454" s="163" t="s">
        <v>81</v>
      </c>
      <c r="AV454" s="14" t="s">
        <v>90</v>
      </c>
      <c r="AW454" s="14" t="s">
        <v>26</v>
      </c>
      <c r="AX454" s="14" t="s">
        <v>76</v>
      </c>
      <c r="AY454" s="163" t="s">
        <v>167</v>
      </c>
    </row>
    <row r="455" spans="2:65" s="1" customFormat="1" ht="24" customHeight="1">
      <c r="B455" s="135"/>
      <c r="C455" s="136" t="s">
        <v>1501</v>
      </c>
      <c r="D455" s="136" t="s">
        <v>170</v>
      </c>
      <c r="E455" s="137" t="s">
        <v>1502</v>
      </c>
      <c r="F455" s="138" t="s">
        <v>1503</v>
      </c>
      <c r="G455" s="139" t="s">
        <v>173</v>
      </c>
      <c r="H455" s="140">
        <v>4</v>
      </c>
      <c r="I455" s="141"/>
      <c r="J455" s="141"/>
      <c r="K455" s="138" t="s">
        <v>1166</v>
      </c>
      <c r="L455" s="28"/>
      <c r="M455" s="142" t="s">
        <v>1</v>
      </c>
      <c r="N455" s="143" t="s">
        <v>35</v>
      </c>
      <c r="O455" s="144">
        <v>0.46339999999999998</v>
      </c>
      <c r="P455" s="144">
        <f>O455*H455</f>
        <v>1.8535999999999999</v>
      </c>
      <c r="Q455" s="144">
        <v>2.2000000000000001E-4</v>
      </c>
      <c r="R455" s="144">
        <f>Q455*H455</f>
        <v>8.8000000000000003E-4</v>
      </c>
      <c r="S455" s="144">
        <v>0</v>
      </c>
      <c r="T455" s="144">
        <f>S455*H455</f>
        <v>0</v>
      </c>
      <c r="U455" s="145" t="s">
        <v>1</v>
      </c>
      <c r="AR455" s="146" t="s">
        <v>278</v>
      </c>
      <c r="AT455" s="146" t="s">
        <v>170</v>
      </c>
      <c r="AU455" s="146" t="s">
        <v>81</v>
      </c>
      <c r="AY455" s="16" t="s">
        <v>167</v>
      </c>
      <c r="BE455" s="147">
        <f>IF(N455="základná",J455,0)</f>
        <v>0</v>
      </c>
      <c r="BF455" s="147">
        <f>IF(N455="znížená",J455,0)</f>
        <v>0</v>
      </c>
      <c r="BG455" s="147">
        <f>IF(N455="zákl. prenesená",J455,0)</f>
        <v>0</v>
      </c>
      <c r="BH455" s="147">
        <f>IF(N455="zníž. prenesená",J455,0)</f>
        <v>0</v>
      </c>
      <c r="BI455" s="147">
        <f>IF(N455="nulová",J455,0)</f>
        <v>0</v>
      </c>
      <c r="BJ455" s="16" t="s">
        <v>81</v>
      </c>
      <c r="BK455" s="147">
        <f>ROUND(I455*H455,2)</f>
        <v>0</v>
      </c>
      <c r="BL455" s="16" t="s">
        <v>278</v>
      </c>
      <c r="BM455" s="146" t="s">
        <v>1504</v>
      </c>
    </row>
    <row r="456" spans="2:65" s="13" customFormat="1">
      <c r="B456" s="155"/>
      <c r="D456" s="149" t="s">
        <v>176</v>
      </c>
      <c r="E456" s="156" t="s">
        <v>1</v>
      </c>
      <c r="F456" s="157" t="s">
        <v>1486</v>
      </c>
      <c r="H456" s="158">
        <v>4</v>
      </c>
      <c r="L456" s="155"/>
      <c r="M456" s="159"/>
      <c r="N456" s="160"/>
      <c r="O456" s="160"/>
      <c r="P456" s="160"/>
      <c r="Q456" s="160"/>
      <c r="R456" s="160"/>
      <c r="S456" s="160"/>
      <c r="T456" s="160"/>
      <c r="U456" s="161"/>
      <c r="AT456" s="156" t="s">
        <v>176</v>
      </c>
      <c r="AU456" s="156" t="s">
        <v>81</v>
      </c>
      <c r="AV456" s="13" t="s">
        <v>81</v>
      </c>
      <c r="AW456" s="13" t="s">
        <v>26</v>
      </c>
      <c r="AX456" s="13" t="s">
        <v>76</v>
      </c>
      <c r="AY456" s="156" t="s">
        <v>167</v>
      </c>
    </row>
    <row r="457" spans="2:65" s="1" customFormat="1" ht="24" customHeight="1">
      <c r="B457" s="135"/>
      <c r="C457" s="136" t="s">
        <v>1505</v>
      </c>
      <c r="D457" s="136" t="s">
        <v>170</v>
      </c>
      <c r="E457" s="137" t="s">
        <v>1506</v>
      </c>
      <c r="F457" s="138" t="s">
        <v>1507</v>
      </c>
      <c r="G457" s="139" t="s">
        <v>173</v>
      </c>
      <c r="H457" s="140">
        <v>10</v>
      </c>
      <c r="I457" s="141"/>
      <c r="J457" s="141"/>
      <c r="K457" s="138" t="s">
        <v>1166</v>
      </c>
      <c r="L457" s="28"/>
      <c r="M457" s="142" t="s">
        <v>1</v>
      </c>
      <c r="N457" s="143" t="s">
        <v>35</v>
      </c>
      <c r="O457" s="144">
        <v>5.9180000000000003E-2</v>
      </c>
      <c r="P457" s="144">
        <f>O457*H457</f>
        <v>0.59179999999999999</v>
      </c>
      <c r="Q457" s="144">
        <v>1E-4</v>
      </c>
      <c r="R457" s="144">
        <f>Q457*H457</f>
        <v>1E-3</v>
      </c>
      <c r="S457" s="144">
        <v>0</v>
      </c>
      <c r="T457" s="144">
        <f>S457*H457</f>
        <v>0</v>
      </c>
      <c r="U457" s="145" t="s">
        <v>1</v>
      </c>
      <c r="AR457" s="146" t="s">
        <v>278</v>
      </c>
      <c r="AT457" s="146" t="s">
        <v>170</v>
      </c>
      <c r="AU457" s="146" t="s">
        <v>81</v>
      </c>
      <c r="AY457" s="16" t="s">
        <v>167</v>
      </c>
      <c r="BE457" s="147">
        <f>IF(N457="základná",J457,0)</f>
        <v>0</v>
      </c>
      <c r="BF457" s="147">
        <f>IF(N457="znížená",J457,0)</f>
        <v>0</v>
      </c>
      <c r="BG457" s="147">
        <f>IF(N457="zákl. prenesená",J457,0)</f>
        <v>0</v>
      </c>
      <c r="BH457" s="147">
        <f>IF(N457="zníž. prenesená",J457,0)</f>
        <v>0</v>
      </c>
      <c r="BI457" s="147">
        <f>IF(N457="nulová",J457,0)</f>
        <v>0</v>
      </c>
      <c r="BJ457" s="16" t="s">
        <v>81</v>
      </c>
      <c r="BK457" s="147">
        <f>ROUND(I457*H457,2)</f>
        <v>0</v>
      </c>
      <c r="BL457" s="16" t="s">
        <v>278</v>
      </c>
      <c r="BM457" s="146" t="s">
        <v>1508</v>
      </c>
    </row>
    <row r="458" spans="2:65" s="11" customFormat="1" ht="22.9" customHeight="1">
      <c r="B458" s="123"/>
      <c r="D458" s="124" t="s">
        <v>68</v>
      </c>
      <c r="E458" s="133" t="s">
        <v>831</v>
      </c>
      <c r="F458" s="133" t="s">
        <v>832</v>
      </c>
      <c r="J458" s="134"/>
      <c r="L458" s="123"/>
      <c r="M458" s="127"/>
      <c r="N458" s="128"/>
      <c r="O458" s="128"/>
      <c r="P458" s="129">
        <f>SUM(P459:P461)</f>
        <v>75.821799999999996</v>
      </c>
      <c r="Q458" s="128"/>
      <c r="R458" s="129">
        <f>SUM(R459:R461)</f>
        <v>0.47209799999999996</v>
      </c>
      <c r="S458" s="128"/>
      <c r="T458" s="129">
        <f>SUM(T459:T461)</f>
        <v>0</v>
      </c>
      <c r="U458" s="130"/>
      <c r="AR458" s="124" t="s">
        <v>81</v>
      </c>
      <c r="AT458" s="131" t="s">
        <v>68</v>
      </c>
      <c r="AU458" s="131" t="s">
        <v>76</v>
      </c>
      <c r="AY458" s="124" t="s">
        <v>167</v>
      </c>
      <c r="BK458" s="132">
        <f>SUM(BK459:BK461)</f>
        <v>0</v>
      </c>
    </row>
    <row r="459" spans="2:65" s="1" customFormat="1" ht="36" customHeight="1">
      <c r="B459" s="135"/>
      <c r="C459" s="136" t="s">
        <v>1509</v>
      </c>
      <c r="D459" s="136" t="s">
        <v>170</v>
      </c>
      <c r="E459" s="137" t="s">
        <v>833</v>
      </c>
      <c r="F459" s="138" t="s">
        <v>2330</v>
      </c>
      <c r="G459" s="139" t="s">
        <v>173</v>
      </c>
      <c r="H459" s="140">
        <v>1430.6</v>
      </c>
      <c r="I459" s="141"/>
      <c r="J459" s="141"/>
      <c r="K459" s="138" t="s">
        <v>174</v>
      </c>
      <c r="L459" s="28"/>
      <c r="M459" s="142" t="s">
        <v>1</v>
      </c>
      <c r="N459" s="143" t="s">
        <v>35</v>
      </c>
      <c r="O459" s="144">
        <v>5.2999999999999999E-2</v>
      </c>
      <c r="P459" s="144">
        <f>O459*H459</f>
        <v>75.821799999999996</v>
      </c>
      <c r="Q459" s="144">
        <v>3.3E-4</v>
      </c>
      <c r="R459" s="144">
        <f>Q459*H459</f>
        <v>0.47209799999999996</v>
      </c>
      <c r="S459" s="144">
        <v>0</v>
      </c>
      <c r="T459" s="144">
        <f>S459*H459</f>
        <v>0</v>
      </c>
      <c r="U459" s="145" t="s">
        <v>1</v>
      </c>
      <c r="AR459" s="146" t="s">
        <v>278</v>
      </c>
      <c r="AT459" s="146" t="s">
        <v>170</v>
      </c>
      <c r="AU459" s="146" t="s">
        <v>81</v>
      </c>
      <c r="AY459" s="16" t="s">
        <v>167</v>
      </c>
      <c r="BE459" s="147">
        <f>IF(N459="základná",J459,0)</f>
        <v>0</v>
      </c>
      <c r="BF459" s="147">
        <f>IF(N459="znížená",J459,0)</f>
        <v>0</v>
      </c>
      <c r="BG459" s="147">
        <f>IF(N459="zákl. prenesená",J459,0)</f>
        <v>0</v>
      </c>
      <c r="BH459" s="147">
        <f>IF(N459="zníž. prenesená",J459,0)</f>
        <v>0</v>
      </c>
      <c r="BI459" s="147">
        <f>IF(N459="nulová",J459,0)</f>
        <v>0</v>
      </c>
      <c r="BJ459" s="16" t="s">
        <v>81</v>
      </c>
      <c r="BK459" s="147">
        <f>ROUND(I459*H459,2)</f>
        <v>0</v>
      </c>
      <c r="BL459" s="16" t="s">
        <v>278</v>
      </c>
      <c r="BM459" s="146" t="s">
        <v>1510</v>
      </c>
    </row>
    <row r="460" spans="2:65" s="12" customFormat="1">
      <c r="B460" s="148"/>
      <c r="D460" s="149" t="s">
        <v>176</v>
      </c>
      <c r="E460" s="150" t="s">
        <v>1</v>
      </c>
      <c r="F460" s="151" t="s">
        <v>1131</v>
      </c>
      <c r="H460" s="150" t="s">
        <v>1</v>
      </c>
      <c r="L460" s="148"/>
      <c r="M460" s="152"/>
      <c r="N460" s="153"/>
      <c r="O460" s="153"/>
      <c r="P460" s="153"/>
      <c r="Q460" s="153"/>
      <c r="R460" s="153"/>
      <c r="S460" s="153"/>
      <c r="T460" s="153"/>
      <c r="U460" s="154"/>
      <c r="AT460" s="150" t="s">
        <v>176</v>
      </c>
      <c r="AU460" s="150" t="s">
        <v>81</v>
      </c>
      <c r="AV460" s="12" t="s">
        <v>76</v>
      </c>
      <c r="AW460" s="12" t="s">
        <v>26</v>
      </c>
      <c r="AX460" s="12" t="s">
        <v>69</v>
      </c>
      <c r="AY460" s="150" t="s">
        <v>167</v>
      </c>
    </row>
    <row r="461" spans="2:65" s="13" customFormat="1">
      <c r="B461" s="155"/>
      <c r="D461" s="149" t="s">
        <v>176</v>
      </c>
      <c r="E461" s="156" t="s">
        <v>1</v>
      </c>
      <c r="F461" s="157" t="s">
        <v>1068</v>
      </c>
      <c r="H461" s="158">
        <v>1430.6</v>
      </c>
      <c r="L461" s="155"/>
      <c r="M461" s="159"/>
      <c r="N461" s="160"/>
      <c r="O461" s="160"/>
      <c r="P461" s="160"/>
      <c r="Q461" s="160"/>
      <c r="R461" s="160"/>
      <c r="S461" s="160"/>
      <c r="T461" s="160"/>
      <c r="U461" s="161"/>
      <c r="AT461" s="156" t="s">
        <v>176</v>
      </c>
      <c r="AU461" s="156" t="s">
        <v>81</v>
      </c>
      <c r="AV461" s="13" t="s">
        <v>81</v>
      </c>
      <c r="AW461" s="13" t="s">
        <v>26</v>
      </c>
      <c r="AX461" s="13" t="s">
        <v>76</v>
      </c>
      <c r="AY461" s="156" t="s">
        <v>167</v>
      </c>
    </row>
    <row r="462" spans="2:65" s="11" customFormat="1" ht="25.9" customHeight="1">
      <c r="B462" s="123"/>
      <c r="D462" s="124" t="s">
        <v>68</v>
      </c>
      <c r="E462" s="125" t="s">
        <v>381</v>
      </c>
      <c r="F462" s="125" t="s">
        <v>618</v>
      </c>
      <c r="J462" s="126"/>
      <c r="L462" s="123"/>
      <c r="M462" s="127"/>
      <c r="N462" s="128"/>
      <c r="O462" s="128"/>
      <c r="P462" s="129">
        <f>P463+P467+P473</f>
        <v>21.851616</v>
      </c>
      <c r="Q462" s="128"/>
      <c r="R462" s="129">
        <f>R463+R467+R473</f>
        <v>0.31657760000000001</v>
      </c>
      <c r="S462" s="128"/>
      <c r="T462" s="129">
        <f>T463+T467+T473</f>
        <v>0</v>
      </c>
      <c r="U462" s="130"/>
      <c r="AR462" s="124" t="s">
        <v>85</v>
      </c>
      <c r="AT462" s="131" t="s">
        <v>68</v>
      </c>
      <c r="AU462" s="131" t="s">
        <v>69</v>
      </c>
      <c r="AY462" s="124" t="s">
        <v>167</v>
      </c>
      <c r="BK462" s="132">
        <f>BK463+BK467+BK473</f>
        <v>0</v>
      </c>
    </row>
    <row r="463" spans="2:65" s="11" customFormat="1" ht="22.9" customHeight="1">
      <c r="B463" s="123"/>
      <c r="D463" s="124" t="s">
        <v>68</v>
      </c>
      <c r="E463" s="133" t="s">
        <v>1511</v>
      </c>
      <c r="F463" s="133" t="s">
        <v>1512</v>
      </c>
      <c r="J463" s="134"/>
      <c r="L463" s="123"/>
      <c r="M463" s="127"/>
      <c r="N463" s="128"/>
      <c r="O463" s="128"/>
      <c r="P463" s="129">
        <f>SUM(P464:P466)</f>
        <v>2.75</v>
      </c>
      <c r="Q463" s="128"/>
      <c r="R463" s="129">
        <f>SUM(R464:R466)</f>
        <v>0</v>
      </c>
      <c r="S463" s="128"/>
      <c r="T463" s="129">
        <f>SUM(T464:T466)</f>
        <v>0</v>
      </c>
      <c r="U463" s="130"/>
      <c r="AR463" s="124" t="s">
        <v>85</v>
      </c>
      <c r="AT463" s="131" t="s">
        <v>68</v>
      </c>
      <c r="AU463" s="131" t="s">
        <v>76</v>
      </c>
      <c r="AY463" s="124" t="s">
        <v>167</v>
      </c>
      <c r="BK463" s="132">
        <f>SUM(BK464:BK466)</f>
        <v>0</v>
      </c>
    </row>
    <row r="464" spans="2:65" s="1" customFormat="1" ht="16.5" customHeight="1">
      <c r="B464" s="135"/>
      <c r="C464" s="136" t="s">
        <v>1513</v>
      </c>
      <c r="D464" s="136" t="s">
        <v>170</v>
      </c>
      <c r="E464" s="137" t="s">
        <v>1514</v>
      </c>
      <c r="F464" s="138" t="s">
        <v>1515</v>
      </c>
      <c r="G464" s="139" t="s">
        <v>384</v>
      </c>
      <c r="H464" s="140">
        <v>2</v>
      </c>
      <c r="I464" s="141"/>
      <c r="J464" s="141"/>
      <c r="K464" s="138" t="s">
        <v>174</v>
      </c>
      <c r="L464" s="28"/>
      <c r="M464" s="142" t="s">
        <v>1</v>
      </c>
      <c r="N464" s="143" t="s">
        <v>35</v>
      </c>
      <c r="O464" s="144">
        <v>1.375</v>
      </c>
      <c r="P464" s="144">
        <f>O464*H464</f>
        <v>2.75</v>
      </c>
      <c r="Q464" s="144">
        <v>0</v>
      </c>
      <c r="R464" s="144">
        <f>Q464*H464</f>
        <v>0</v>
      </c>
      <c r="S464" s="144">
        <v>0</v>
      </c>
      <c r="T464" s="144">
        <f>S464*H464</f>
        <v>0</v>
      </c>
      <c r="U464" s="145" t="s">
        <v>1</v>
      </c>
      <c r="AR464" s="146" t="s">
        <v>623</v>
      </c>
      <c r="AT464" s="146" t="s">
        <v>170</v>
      </c>
      <c r="AU464" s="146" t="s">
        <v>81</v>
      </c>
      <c r="AY464" s="16" t="s">
        <v>167</v>
      </c>
      <c r="BE464" s="147">
        <f>IF(N464="základná",J464,0)</f>
        <v>0</v>
      </c>
      <c r="BF464" s="147">
        <f>IF(N464="znížená",J464,0)</f>
        <v>0</v>
      </c>
      <c r="BG464" s="147">
        <f>IF(N464="zákl. prenesená",J464,0)</f>
        <v>0</v>
      </c>
      <c r="BH464" s="147">
        <f>IF(N464="zníž. prenesená",J464,0)</f>
        <v>0</v>
      </c>
      <c r="BI464" s="147">
        <f>IF(N464="nulová",J464,0)</f>
        <v>0</v>
      </c>
      <c r="BJ464" s="16" t="s">
        <v>81</v>
      </c>
      <c r="BK464" s="147">
        <f>ROUND(I464*H464,2)</f>
        <v>0</v>
      </c>
      <c r="BL464" s="16" t="s">
        <v>623</v>
      </c>
      <c r="BM464" s="146" t="s">
        <v>1516</v>
      </c>
    </row>
    <row r="465" spans="2:65" s="1" customFormat="1" ht="16.5" customHeight="1">
      <c r="B465" s="135"/>
      <c r="C465" s="136" t="s">
        <v>1517</v>
      </c>
      <c r="D465" s="136" t="s">
        <v>170</v>
      </c>
      <c r="E465" s="137" t="s">
        <v>628</v>
      </c>
      <c r="F465" s="138" t="s">
        <v>629</v>
      </c>
      <c r="G465" s="139" t="s">
        <v>395</v>
      </c>
      <c r="H465" s="140">
        <v>0.35799999999999998</v>
      </c>
      <c r="I465" s="141"/>
      <c r="J465" s="141"/>
      <c r="K465" s="138" t="s">
        <v>1</v>
      </c>
      <c r="L465" s="28"/>
      <c r="M465" s="142" t="s">
        <v>1</v>
      </c>
      <c r="N465" s="143" t="s">
        <v>35</v>
      </c>
      <c r="O465" s="144">
        <v>0</v>
      </c>
      <c r="P465" s="144">
        <f>O465*H465</f>
        <v>0</v>
      </c>
      <c r="Q465" s="144">
        <v>0</v>
      </c>
      <c r="R465" s="144">
        <f>Q465*H465</f>
        <v>0</v>
      </c>
      <c r="S465" s="144">
        <v>0</v>
      </c>
      <c r="T465" s="144">
        <f>S465*H465</f>
        <v>0</v>
      </c>
      <c r="U465" s="145" t="s">
        <v>1</v>
      </c>
      <c r="AR465" s="146" t="s">
        <v>623</v>
      </c>
      <c r="AT465" s="146" t="s">
        <v>170</v>
      </c>
      <c r="AU465" s="146" t="s">
        <v>81</v>
      </c>
      <c r="AY465" s="16" t="s">
        <v>167</v>
      </c>
      <c r="BE465" s="147">
        <f>IF(N465="základná",J465,0)</f>
        <v>0</v>
      </c>
      <c r="BF465" s="147">
        <f>IF(N465="znížená",J465,0)</f>
        <v>0</v>
      </c>
      <c r="BG465" s="147">
        <f>IF(N465="zákl. prenesená",J465,0)</f>
        <v>0</v>
      </c>
      <c r="BH465" s="147">
        <f>IF(N465="zníž. prenesená",J465,0)</f>
        <v>0</v>
      </c>
      <c r="BI465" s="147">
        <f>IF(N465="nulová",J465,0)</f>
        <v>0</v>
      </c>
      <c r="BJ465" s="16" t="s">
        <v>81</v>
      </c>
      <c r="BK465" s="147">
        <f>ROUND(I465*H465,2)</f>
        <v>0</v>
      </c>
      <c r="BL465" s="16" t="s">
        <v>623</v>
      </c>
      <c r="BM465" s="146" t="s">
        <v>1518</v>
      </c>
    </row>
    <row r="466" spans="2:65" s="1" customFormat="1" ht="16.5" customHeight="1">
      <c r="B466" s="135"/>
      <c r="C466" s="136" t="s">
        <v>1519</v>
      </c>
      <c r="D466" s="136" t="s">
        <v>170</v>
      </c>
      <c r="E466" s="137" t="s">
        <v>632</v>
      </c>
      <c r="F466" s="138" t="s">
        <v>633</v>
      </c>
      <c r="G466" s="139" t="s">
        <v>395</v>
      </c>
      <c r="H466" s="140">
        <v>0.35799999999999998</v>
      </c>
      <c r="I466" s="141"/>
      <c r="J466" s="141"/>
      <c r="K466" s="138" t="s">
        <v>1</v>
      </c>
      <c r="L466" s="28"/>
      <c r="M466" s="142" t="s">
        <v>1</v>
      </c>
      <c r="N466" s="143" t="s">
        <v>35</v>
      </c>
      <c r="O466" s="144">
        <v>0</v>
      </c>
      <c r="P466" s="144">
        <f>O466*H466</f>
        <v>0</v>
      </c>
      <c r="Q466" s="144">
        <v>0</v>
      </c>
      <c r="R466" s="144">
        <f>Q466*H466</f>
        <v>0</v>
      </c>
      <c r="S466" s="144">
        <v>0</v>
      </c>
      <c r="T466" s="144">
        <f>S466*H466</f>
        <v>0</v>
      </c>
      <c r="U466" s="145" t="s">
        <v>1</v>
      </c>
      <c r="AR466" s="146" t="s">
        <v>623</v>
      </c>
      <c r="AT466" s="146" t="s">
        <v>170</v>
      </c>
      <c r="AU466" s="146" t="s">
        <v>81</v>
      </c>
      <c r="AY466" s="16" t="s">
        <v>167</v>
      </c>
      <c r="BE466" s="147">
        <f>IF(N466="základná",J466,0)</f>
        <v>0</v>
      </c>
      <c r="BF466" s="147">
        <f>IF(N466="znížená",J466,0)</f>
        <v>0</v>
      </c>
      <c r="BG466" s="147">
        <f>IF(N466="zákl. prenesená",J466,0)</f>
        <v>0</v>
      </c>
      <c r="BH466" s="147">
        <f>IF(N466="zníž. prenesená",J466,0)</f>
        <v>0</v>
      </c>
      <c r="BI466" s="147">
        <f>IF(N466="nulová",J466,0)</f>
        <v>0</v>
      </c>
      <c r="BJ466" s="16" t="s">
        <v>81</v>
      </c>
      <c r="BK466" s="147">
        <f>ROUND(I466*H466,2)</f>
        <v>0</v>
      </c>
      <c r="BL466" s="16" t="s">
        <v>623</v>
      </c>
      <c r="BM466" s="146" t="s">
        <v>1520</v>
      </c>
    </row>
    <row r="467" spans="2:65" s="11" customFormat="1" ht="22.9" customHeight="1">
      <c r="B467" s="123"/>
      <c r="D467" s="124" t="s">
        <v>68</v>
      </c>
      <c r="E467" s="133" t="s">
        <v>619</v>
      </c>
      <c r="F467" s="133" t="s">
        <v>620</v>
      </c>
      <c r="J467" s="134"/>
      <c r="L467" s="123"/>
      <c r="M467" s="127"/>
      <c r="N467" s="128"/>
      <c r="O467" s="128"/>
      <c r="P467" s="129">
        <f>SUM(P468:P472)</f>
        <v>3.778</v>
      </c>
      <c r="Q467" s="128"/>
      <c r="R467" s="129">
        <f>SUM(R468:R472)</f>
        <v>0.27400000000000002</v>
      </c>
      <c r="S467" s="128"/>
      <c r="T467" s="129">
        <f>SUM(T468:T472)</f>
        <v>0</v>
      </c>
      <c r="U467" s="130"/>
      <c r="AR467" s="124" t="s">
        <v>85</v>
      </c>
      <c r="AT467" s="131" t="s">
        <v>68</v>
      </c>
      <c r="AU467" s="131" t="s">
        <v>76</v>
      </c>
      <c r="AY467" s="124" t="s">
        <v>167</v>
      </c>
      <c r="BK467" s="132">
        <f>SUM(BK468:BK472)</f>
        <v>0</v>
      </c>
    </row>
    <row r="468" spans="2:65" s="1" customFormat="1" ht="24" customHeight="1">
      <c r="B468" s="135"/>
      <c r="C468" s="136" t="s">
        <v>1521</v>
      </c>
      <c r="D468" s="136" t="s">
        <v>170</v>
      </c>
      <c r="E468" s="137" t="s">
        <v>1522</v>
      </c>
      <c r="F468" s="138" t="s">
        <v>1523</v>
      </c>
      <c r="G468" s="139" t="s">
        <v>384</v>
      </c>
      <c r="H468" s="140">
        <v>2</v>
      </c>
      <c r="I468" s="141"/>
      <c r="J468" s="141"/>
      <c r="K468" s="138" t="s">
        <v>1</v>
      </c>
      <c r="L468" s="28"/>
      <c r="M468" s="142" t="s">
        <v>1</v>
      </c>
      <c r="N468" s="143" t="s">
        <v>35</v>
      </c>
      <c r="O468" s="144">
        <v>1.889</v>
      </c>
      <c r="P468" s="144">
        <f>O468*H468</f>
        <v>3.778</v>
      </c>
      <c r="Q468" s="144">
        <v>0</v>
      </c>
      <c r="R468" s="144">
        <f>Q468*H468</f>
        <v>0</v>
      </c>
      <c r="S468" s="144">
        <v>0</v>
      </c>
      <c r="T468" s="144">
        <f>S468*H468</f>
        <v>0</v>
      </c>
      <c r="U468" s="145" t="s">
        <v>1</v>
      </c>
      <c r="AR468" s="146" t="s">
        <v>623</v>
      </c>
      <c r="AT468" s="146" t="s">
        <v>170</v>
      </c>
      <c r="AU468" s="146" t="s">
        <v>81</v>
      </c>
      <c r="AY468" s="16" t="s">
        <v>167</v>
      </c>
      <c r="BE468" s="147">
        <f>IF(N468="základná",J468,0)</f>
        <v>0</v>
      </c>
      <c r="BF468" s="147">
        <f>IF(N468="znížená",J468,0)</f>
        <v>0</v>
      </c>
      <c r="BG468" s="147">
        <f>IF(N468="zákl. prenesená",J468,0)</f>
        <v>0</v>
      </c>
      <c r="BH468" s="147">
        <f>IF(N468="zníž. prenesená",J468,0)</f>
        <v>0</v>
      </c>
      <c r="BI468" s="147">
        <f>IF(N468="nulová",J468,0)</f>
        <v>0</v>
      </c>
      <c r="BJ468" s="16" t="s">
        <v>81</v>
      </c>
      <c r="BK468" s="147">
        <f>ROUND(I468*H468,2)</f>
        <v>0</v>
      </c>
      <c r="BL468" s="16" t="s">
        <v>623</v>
      </c>
      <c r="BM468" s="146" t="s">
        <v>1524</v>
      </c>
    </row>
    <row r="469" spans="2:65" s="1" customFormat="1" ht="16.5" customHeight="1">
      <c r="B469" s="135"/>
      <c r="C469" s="169" t="s">
        <v>1525</v>
      </c>
      <c r="D469" s="169" t="s">
        <v>381</v>
      </c>
      <c r="E469" s="170" t="s">
        <v>1526</v>
      </c>
      <c r="F469" s="171" t="s">
        <v>1527</v>
      </c>
      <c r="G469" s="172" t="s">
        <v>384</v>
      </c>
      <c r="H469" s="173">
        <v>2</v>
      </c>
      <c r="I469" s="174"/>
      <c r="J469" s="174"/>
      <c r="K469" s="171" t="s">
        <v>1</v>
      </c>
      <c r="L469" s="175"/>
      <c r="M469" s="176" t="s">
        <v>1</v>
      </c>
      <c r="N469" s="177" t="s">
        <v>35</v>
      </c>
      <c r="O469" s="144">
        <v>0</v>
      </c>
      <c r="P469" s="144">
        <f>O469*H469</f>
        <v>0</v>
      </c>
      <c r="Q469" s="144">
        <v>0.13700000000000001</v>
      </c>
      <c r="R469" s="144">
        <f>Q469*H469</f>
        <v>0.27400000000000002</v>
      </c>
      <c r="S469" s="144">
        <v>0</v>
      </c>
      <c r="T469" s="144">
        <f>S469*H469</f>
        <v>0</v>
      </c>
      <c r="U469" s="145" t="s">
        <v>1</v>
      </c>
      <c r="AR469" s="146" t="s">
        <v>871</v>
      </c>
      <c r="AT469" s="146" t="s">
        <v>381</v>
      </c>
      <c r="AU469" s="146" t="s">
        <v>81</v>
      </c>
      <c r="AY469" s="16" t="s">
        <v>167</v>
      </c>
      <c r="BE469" s="147">
        <f>IF(N469="základná",J469,0)</f>
        <v>0</v>
      </c>
      <c r="BF469" s="147">
        <f>IF(N469="znížená",J469,0)</f>
        <v>0</v>
      </c>
      <c r="BG469" s="147">
        <f>IF(N469="zákl. prenesená",J469,0)</f>
        <v>0</v>
      </c>
      <c r="BH469" s="147">
        <f>IF(N469="zníž. prenesená",J469,0)</f>
        <v>0</v>
      </c>
      <c r="BI469" s="147">
        <f>IF(N469="nulová",J469,0)</f>
        <v>0</v>
      </c>
      <c r="BJ469" s="16" t="s">
        <v>81</v>
      </c>
      <c r="BK469" s="147">
        <f>ROUND(I469*H469,2)</f>
        <v>0</v>
      </c>
      <c r="BL469" s="16" t="s">
        <v>871</v>
      </c>
      <c r="BM469" s="146" t="s">
        <v>1528</v>
      </c>
    </row>
    <row r="470" spans="2:65" s="1" customFormat="1" ht="16.5" customHeight="1">
      <c r="B470" s="135"/>
      <c r="C470" s="136" t="s">
        <v>1529</v>
      </c>
      <c r="D470" s="136" t="s">
        <v>170</v>
      </c>
      <c r="E470" s="137" t="s">
        <v>628</v>
      </c>
      <c r="F470" s="138" t="s">
        <v>629</v>
      </c>
      <c r="G470" s="139" t="s">
        <v>395</v>
      </c>
      <c r="H470" s="140">
        <v>11.606</v>
      </c>
      <c r="I470" s="141"/>
      <c r="J470" s="141"/>
      <c r="K470" s="138" t="s">
        <v>1</v>
      </c>
      <c r="L470" s="28"/>
      <c r="M470" s="142" t="s">
        <v>1</v>
      </c>
      <c r="N470" s="143" t="s">
        <v>35</v>
      </c>
      <c r="O470" s="144">
        <v>0</v>
      </c>
      <c r="P470" s="144">
        <f>O470*H470</f>
        <v>0</v>
      </c>
      <c r="Q470" s="144">
        <v>0</v>
      </c>
      <c r="R470" s="144">
        <f>Q470*H470</f>
        <v>0</v>
      </c>
      <c r="S470" s="144">
        <v>0</v>
      </c>
      <c r="T470" s="144">
        <f>S470*H470</f>
        <v>0</v>
      </c>
      <c r="U470" s="145" t="s">
        <v>1</v>
      </c>
      <c r="AR470" s="146" t="s">
        <v>623</v>
      </c>
      <c r="AT470" s="146" t="s">
        <v>170</v>
      </c>
      <c r="AU470" s="146" t="s">
        <v>81</v>
      </c>
      <c r="AY470" s="16" t="s">
        <v>167</v>
      </c>
      <c r="BE470" s="147">
        <f>IF(N470="základná",J470,0)</f>
        <v>0</v>
      </c>
      <c r="BF470" s="147">
        <f>IF(N470="znížená",J470,0)</f>
        <v>0</v>
      </c>
      <c r="BG470" s="147">
        <f>IF(N470="zákl. prenesená",J470,0)</f>
        <v>0</v>
      </c>
      <c r="BH470" s="147">
        <f>IF(N470="zníž. prenesená",J470,0)</f>
        <v>0</v>
      </c>
      <c r="BI470" s="147">
        <f>IF(N470="nulová",J470,0)</f>
        <v>0</v>
      </c>
      <c r="BJ470" s="16" t="s">
        <v>81</v>
      </c>
      <c r="BK470" s="147">
        <f>ROUND(I470*H470,2)</f>
        <v>0</v>
      </c>
      <c r="BL470" s="16" t="s">
        <v>623</v>
      </c>
      <c r="BM470" s="146" t="s">
        <v>1530</v>
      </c>
    </row>
    <row r="471" spans="2:65" s="1" customFormat="1" ht="16.5" customHeight="1">
      <c r="B471" s="135"/>
      <c r="C471" s="136" t="s">
        <v>1531</v>
      </c>
      <c r="D471" s="136" t="s">
        <v>170</v>
      </c>
      <c r="E471" s="137" t="s">
        <v>877</v>
      </c>
      <c r="F471" s="138" t="s">
        <v>878</v>
      </c>
      <c r="G471" s="139" t="s">
        <v>395</v>
      </c>
      <c r="H471" s="140">
        <v>11</v>
      </c>
      <c r="I471" s="141"/>
      <c r="J471" s="141"/>
      <c r="K471" s="138" t="s">
        <v>1</v>
      </c>
      <c r="L471" s="28"/>
      <c r="M471" s="142" t="s">
        <v>1</v>
      </c>
      <c r="N471" s="143" t="s">
        <v>35</v>
      </c>
      <c r="O471" s="144">
        <v>0</v>
      </c>
      <c r="P471" s="144">
        <f>O471*H471</f>
        <v>0</v>
      </c>
      <c r="Q471" s="144">
        <v>0</v>
      </c>
      <c r="R471" s="144">
        <f>Q471*H471</f>
        <v>0</v>
      </c>
      <c r="S471" s="144">
        <v>0</v>
      </c>
      <c r="T471" s="144">
        <f>S471*H471</f>
        <v>0</v>
      </c>
      <c r="U471" s="145" t="s">
        <v>1</v>
      </c>
      <c r="AR471" s="146" t="s">
        <v>871</v>
      </c>
      <c r="AT471" s="146" t="s">
        <v>170</v>
      </c>
      <c r="AU471" s="146" t="s">
        <v>81</v>
      </c>
      <c r="AY471" s="16" t="s">
        <v>167</v>
      </c>
      <c r="BE471" s="147">
        <f>IF(N471="základná",J471,0)</f>
        <v>0</v>
      </c>
      <c r="BF471" s="147">
        <f>IF(N471="znížená",J471,0)</f>
        <v>0</v>
      </c>
      <c r="BG471" s="147">
        <f>IF(N471="zákl. prenesená",J471,0)</f>
        <v>0</v>
      </c>
      <c r="BH471" s="147">
        <f>IF(N471="zníž. prenesená",J471,0)</f>
        <v>0</v>
      </c>
      <c r="BI471" s="147">
        <f>IF(N471="nulová",J471,0)</f>
        <v>0</v>
      </c>
      <c r="BJ471" s="16" t="s">
        <v>81</v>
      </c>
      <c r="BK471" s="147">
        <f>ROUND(I471*H471,2)</f>
        <v>0</v>
      </c>
      <c r="BL471" s="16" t="s">
        <v>871</v>
      </c>
      <c r="BM471" s="146" t="s">
        <v>1532</v>
      </c>
    </row>
    <row r="472" spans="2:65" s="1" customFormat="1" ht="16.5" customHeight="1">
      <c r="B472" s="135"/>
      <c r="C472" s="136" t="s">
        <v>1533</v>
      </c>
      <c r="D472" s="136" t="s">
        <v>170</v>
      </c>
      <c r="E472" s="137" t="s">
        <v>632</v>
      </c>
      <c r="F472" s="138" t="s">
        <v>633</v>
      </c>
      <c r="G472" s="139" t="s">
        <v>395</v>
      </c>
      <c r="H472" s="140">
        <v>11.606</v>
      </c>
      <c r="I472" s="141"/>
      <c r="J472" s="141"/>
      <c r="K472" s="138" t="s">
        <v>1</v>
      </c>
      <c r="L472" s="28"/>
      <c r="M472" s="142" t="s">
        <v>1</v>
      </c>
      <c r="N472" s="143" t="s">
        <v>35</v>
      </c>
      <c r="O472" s="144">
        <v>0</v>
      </c>
      <c r="P472" s="144">
        <f>O472*H472</f>
        <v>0</v>
      </c>
      <c r="Q472" s="144">
        <v>0</v>
      </c>
      <c r="R472" s="144">
        <f>Q472*H472</f>
        <v>0</v>
      </c>
      <c r="S472" s="144">
        <v>0</v>
      </c>
      <c r="T472" s="144">
        <f>S472*H472</f>
        <v>0</v>
      </c>
      <c r="U472" s="145" t="s">
        <v>1</v>
      </c>
      <c r="AR472" s="146" t="s">
        <v>623</v>
      </c>
      <c r="AT472" s="146" t="s">
        <v>170</v>
      </c>
      <c r="AU472" s="146" t="s">
        <v>81</v>
      </c>
      <c r="AY472" s="16" t="s">
        <v>167</v>
      </c>
      <c r="BE472" s="147">
        <f>IF(N472="základná",J472,0)</f>
        <v>0</v>
      </c>
      <c r="BF472" s="147">
        <f>IF(N472="znížená",J472,0)</f>
        <v>0</v>
      </c>
      <c r="BG472" s="147">
        <f>IF(N472="zákl. prenesená",J472,0)</f>
        <v>0</v>
      </c>
      <c r="BH472" s="147">
        <f>IF(N472="zníž. prenesená",J472,0)</f>
        <v>0</v>
      </c>
      <c r="BI472" s="147">
        <f>IF(N472="nulová",J472,0)</f>
        <v>0</v>
      </c>
      <c r="BJ472" s="16" t="s">
        <v>81</v>
      </c>
      <c r="BK472" s="147">
        <f>ROUND(I472*H472,2)</f>
        <v>0</v>
      </c>
      <c r="BL472" s="16" t="s">
        <v>623</v>
      </c>
      <c r="BM472" s="146" t="s">
        <v>1534</v>
      </c>
    </row>
    <row r="473" spans="2:65" s="11" customFormat="1" ht="22.9" customHeight="1">
      <c r="B473" s="123"/>
      <c r="D473" s="124" t="s">
        <v>68</v>
      </c>
      <c r="E473" s="133" t="s">
        <v>861</v>
      </c>
      <c r="F473" s="133" t="s">
        <v>862</v>
      </c>
      <c r="J473" s="134"/>
      <c r="L473" s="123"/>
      <c r="M473" s="127"/>
      <c r="N473" s="128"/>
      <c r="O473" s="128"/>
      <c r="P473" s="129">
        <f>SUM(P474:P480)</f>
        <v>15.323615999999998</v>
      </c>
      <c r="Q473" s="128"/>
      <c r="R473" s="129">
        <f>SUM(R474:R480)</f>
        <v>4.25776E-2</v>
      </c>
      <c r="S473" s="128"/>
      <c r="T473" s="129">
        <f>SUM(T474:T480)</f>
        <v>0</v>
      </c>
      <c r="U473" s="130"/>
      <c r="AR473" s="124" t="s">
        <v>85</v>
      </c>
      <c r="AT473" s="131" t="s">
        <v>68</v>
      </c>
      <c r="AU473" s="131" t="s">
        <v>76</v>
      </c>
      <c r="AY473" s="124" t="s">
        <v>167</v>
      </c>
      <c r="BK473" s="132">
        <f>SUM(BK474:BK480)</f>
        <v>0</v>
      </c>
    </row>
    <row r="474" spans="2:65" s="1" customFormat="1" ht="24" customHeight="1">
      <c r="B474" s="135"/>
      <c r="C474" s="136" t="s">
        <v>1535</v>
      </c>
      <c r="D474" s="136" t="s">
        <v>170</v>
      </c>
      <c r="E474" s="137" t="s">
        <v>864</v>
      </c>
      <c r="F474" s="138" t="s">
        <v>865</v>
      </c>
      <c r="G474" s="139" t="s">
        <v>173</v>
      </c>
      <c r="H474" s="140">
        <v>22.175999999999998</v>
      </c>
      <c r="I474" s="141"/>
      <c r="J474" s="141"/>
      <c r="K474" s="138" t="s">
        <v>174</v>
      </c>
      <c r="L474" s="28"/>
      <c r="M474" s="142" t="s">
        <v>1</v>
      </c>
      <c r="N474" s="143" t="s">
        <v>35</v>
      </c>
      <c r="O474" s="144">
        <v>0.69099999999999995</v>
      </c>
      <c r="P474" s="144">
        <f>O474*H474</f>
        <v>15.323615999999998</v>
      </c>
      <c r="Q474" s="144">
        <v>8.4999999999999995E-4</v>
      </c>
      <c r="R474" s="144">
        <f>Q474*H474</f>
        <v>1.8849599999999998E-2</v>
      </c>
      <c r="S474" s="144">
        <v>0</v>
      </c>
      <c r="T474" s="144">
        <f>S474*H474</f>
        <v>0</v>
      </c>
      <c r="U474" s="145" t="s">
        <v>1</v>
      </c>
      <c r="AR474" s="146" t="s">
        <v>623</v>
      </c>
      <c r="AT474" s="146" t="s">
        <v>170</v>
      </c>
      <c r="AU474" s="146" t="s">
        <v>81</v>
      </c>
      <c r="AY474" s="16" t="s">
        <v>167</v>
      </c>
      <c r="BE474" s="147">
        <f>IF(N474="základná",J474,0)</f>
        <v>0</v>
      </c>
      <c r="BF474" s="147">
        <f>IF(N474="znížená",J474,0)</f>
        <v>0</v>
      </c>
      <c r="BG474" s="147">
        <f>IF(N474="zákl. prenesená",J474,0)</f>
        <v>0</v>
      </c>
      <c r="BH474" s="147">
        <f>IF(N474="zníž. prenesená",J474,0)</f>
        <v>0</v>
      </c>
      <c r="BI474" s="147">
        <f>IF(N474="nulová",J474,0)</f>
        <v>0</v>
      </c>
      <c r="BJ474" s="16" t="s">
        <v>81</v>
      </c>
      <c r="BK474" s="147">
        <f>ROUND(I474*H474,2)</f>
        <v>0</v>
      </c>
      <c r="BL474" s="16" t="s">
        <v>623</v>
      </c>
      <c r="BM474" s="146" t="s">
        <v>1536</v>
      </c>
    </row>
    <row r="475" spans="2:65" s="13" customFormat="1">
      <c r="B475" s="155"/>
      <c r="D475" s="149" t="s">
        <v>176</v>
      </c>
      <c r="E475" s="156" t="s">
        <v>1</v>
      </c>
      <c r="F475" s="157" t="s">
        <v>1537</v>
      </c>
      <c r="H475" s="158">
        <v>22.175999999999998</v>
      </c>
      <c r="L475" s="155"/>
      <c r="M475" s="159"/>
      <c r="N475" s="160"/>
      <c r="O475" s="160"/>
      <c r="P475" s="160"/>
      <c r="Q475" s="160"/>
      <c r="R475" s="160"/>
      <c r="S475" s="160"/>
      <c r="T475" s="160"/>
      <c r="U475" s="161"/>
      <c r="AT475" s="156" t="s">
        <v>176</v>
      </c>
      <c r="AU475" s="156" t="s">
        <v>81</v>
      </c>
      <c r="AV475" s="13" t="s">
        <v>81</v>
      </c>
      <c r="AW475" s="13" t="s">
        <v>26</v>
      </c>
      <c r="AX475" s="13" t="s">
        <v>76</v>
      </c>
      <c r="AY475" s="156" t="s">
        <v>167</v>
      </c>
    </row>
    <row r="476" spans="2:65" s="1" customFormat="1" ht="16.5" customHeight="1">
      <c r="B476" s="135"/>
      <c r="C476" s="169" t="s">
        <v>1538</v>
      </c>
      <c r="D476" s="169" t="s">
        <v>381</v>
      </c>
      <c r="E476" s="170" t="s">
        <v>869</v>
      </c>
      <c r="F476" s="171" t="s">
        <v>870</v>
      </c>
      <c r="G476" s="172" t="s">
        <v>813</v>
      </c>
      <c r="H476" s="173">
        <v>23.728000000000002</v>
      </c>
      <c r="I476" s="174"/>
      <c r="J476" s="174"/>
      <c r="K476" s="171" t="s">
        <v>174</v>
      </c>
      <c r="L476" s="175"/>
      <c r="M476" s="176" t="s">
        <v>1</v>
      </c>
      <c r="N476" s="177" t="s">
        <v>35</v>
      </c>
      <c r="O476" s="144">
        <v>0</v>
      </c>
      <c r="P476" s="144">
        <f>O476*H476</f>
        <v>0</v>
      </c>
      <c r="Q476" s="144">
        <v>1E-3</v>
      </c>
      <c r="R476" s="144">
        <f>Q476*H476</f>
        <v>2.3728000000000003E-2</v>
      </c>
      <c r="S476" s="144">
        <v>0</v>
      </c>
      <c r="T476" s="144">
        <f>S476*H476</f>
        <v>0</v>
      </c>
      <c r="U476" s="145" t="s">
        <v>1</v>
      </c>
      <c r="AR476" s="146" t="s">
        <v>871</v>
      </c>
      <c r="AT476" s="146" t="s">
        <v>381</v>
      </c>
      <c r="AU476" s="146" t="s">
        <v>81</v>
      </c>
      <c r="AY476" s="16" t="s">
        <v>167</v>
      </c>
      <c r="BE476" s="147">
        <f>IF(N476="základná",J476,0)</f>
        <v>0</v>
      </c>
      <c r="BF476" s="147">
        <f>IF(N476="znížená",J476,0)</f>
        <v>0</v>
      </c>
      <c r="BG476" s="147">
        <f>IF(N476="zákl. prenesená",J476,0)</f>
        <v>0</v>
      </c>
      <c r="BH476" s="147">
        <f>IF(N476="zníž. prenesená",J476,0)</f>
        <v>0</v>
      </c>
      <c r="BI476" s="147">
        <f>IF(N476="nulová",J476,0)</f>
        <v>0</v>
      </c>
      <c r="BJ476" s="16" t="s">
        <v>81</v>
      </c>
      <c r="BK476" s="147">
        <f>ROUND(I476*H476,2)</f>
        <v>0</v>
      </c>
      <c r="BL476" s="16" t="s">
        <v>871</v>
      </c>
      <c r="BM476" s="146" t="s">
        <v>1539</v>
      </c>
    </row>
    <row r="477" spans="2:65" s="13" customFormat="1">
      <c r="B477" s="155"/>
      <c r="D477" s="149" t="s">
        <v>176</v>
      </c>
      <c r="F477" s="157" t="s">
        <v>1540</v>
      </c>
      <c r="H477" s="158">
        <v>23.728000000000002</v>
      </c>
      <c r="L477" s="155"/>
      <c r="M477" s="159"/>
      <c r="N477" s="160"/>
      <c r="O477" s="160"/>
      <c r="P477" s="160"/>
      <c r="Q477" s="160"/>
      <c r="R477" s="160"/>
      <c r="S477" s="160"/>
      <c r="T477" s="160"/>
      <c r="U477" s="161"/>
      <c r="AT477" s="156" t="s">
        <v>176</v>
      </c>
      <c r="AU477" s="156" t="s">
        <v>81</v>
      </c>
      <c r="AV477" s="13" t="s">
        <v>81</v>
      </c>
      <c r="AW477" s="13" t="s">
        <v>3</v>
      </c>
      <c r="AX477" s="13" t="s">
        <v>76</v>
      </c>
      <c r="AY477" s="156" t="s">
        <v>167</v>
      </c>
    </row>
    <row r="478" spans="2:65" s="1" customFormat="1" ht="16.5" customHeight="1">
      <c r="B478" s="135"/>
      <c r="C478" s="136" t="s">
        <v>1541</v>
      </c>
      <c r="D478" s="136" t="s">
        <v>170</v>
      </c>
      <c r="E478" s="137" t="s">
        <v>628</v>
      </c>
      <c r="F478" s="138" t="s">
        <v>629</v>
      </c>
      <c r="G478" s="139" t="s">
        <v>395</v>
      </c>
      <c r="H478" s="140">
        <v>7.8079999999999998</v>
      </c>
      <c r="I478" s="141"/>
      <c r="J478" s="141"/>
      <c r="K478" s="138" t="s">
        <v>1</v>
      </c>
      <c r="L478" s="28"/>
      <c r="M478" s="142" t="s">
        <v>1</v>
      </c>
      <c r="N478" s="143" t="s">
        <v>35</v>
      </c>
      <c r="O478" s="144">
        <v>0</v>
      </c>
      <c r="P478" s="144">
        <f>O478*H478</f>
        <v>0</v>
      </c>
      <c r="Q478" s="144">
        <v>0</v>
      </c>
      <c r="R478" s="144">
        <f>Q478*H478</f>
        <v>0</v>
      </c>
      <c r="S478" s="144">
        <v>0</v>
      </c>
      <c r="T478" s="144">
        <f>S478*H478</f>
        <v>0</v>
      </c>
      <c r="U478" s="145" t="s">
        <v>1</v>
      </c>
      <c r="AR478" s="146" t="s">
        <v>623</v>
      </c>
      <c r="AT478" s="146" t="s">
        <v>170</v>
      </c>
      <c r="AU478" s="146" t="s">
        <v>81</v>
      </c>
      <c r="AY478" s="16" t="s">
        <v>167</v>
      </c>
      <c r="BE478" s="147">
        <f>IF(N478="základná",J478,0)</f>
        <v>0</v>
      </c>
      <c r="BF478" s="147">
        <f>IF(N478="znížená",J478,0)</f>
        <v>0</v>
      </c>
      <c r="BG478" s="147">
        <f>IF(N478="zákl. prenesená",J478,0)</f>
        <v>0</v>
      </c>
      <c r="BH478" s="147">
        <f>IF(N478="zníž. prenesená",J478,0)</f>
        <v>0</v>
      </c>
      <c r="BI478" s="147">
        <f>IF(N478="nulová",J478,0)</f>
        <v>0</v>
      </c>
      <c r="BJ478" s="16" t="s">
        <v>81</v>
      </c>
      <c r="BK478" s="147">
        <f>ROUND(I478*H478,2)</f>
        <v>0</v>
      </c>
      <c r="BL478" s="16" t="s">
        <v>623</v>
      </c>
      <c r="BM478" s="146" t="s">
        <v>1542</v>
      </c>
    </row>
    <row r="479" spans="2:65" s="1" customFormat="1" ht="16.5" customHeight="1">
      <c r="B479" s="135"/>
      <c r="C479" s="136" t="s">
        <v>1543</v>
      </c>
      <c r="D479" s="136" t="s">
        <v>170</v>
      </c>
      <c r="E479" s="137" t="s">
        <v>877</v>
      </c>
      <c r="F479" s="138" t="s">
        <v>878</v>
      </c>
      <c r="G479" s="139" t="s">
        <v>395</v>
      </c>
      <c r="H479" s="140">
        <v>3.4620000000000002</v>
      </c>
      <c r="I479" s="141"/>
      <c r="J479" s="141"/>
      <c r="K479" s="138" t="s">
        <v>1</v>
      </c>
      <c r="L479" s="28"/>
      <c r="M479" s="142" t="s">
        <v>1</v>
      </c>
      <c r="N479" s="143" t="s">
        <v>35</v>
      </c>
      <c r="O479" s="144">
        <v>0</v>
      </c>
      <c r="P479" s="144">
        <f>O479*H479</f>
        <v>0</v>
      </c>
      <c r="Q479" s="144">
        <v>0</v>
      </c>
      <c r="R479" s="144">
        <f>Q479*H479</f>
        <v>0</v>
      </c>
      <c r="S479" s="144">
        <v>0</v>
      </c>
      <c r="T479" s="144">
        <f>S479*H479</f>
        <v>0</v>
      </c>
      <c r="U479" s="145" t="s">
        <v>1</v>
      </c>
      <c r="AR479" s="146" t="s">
        <v>871</v>
      </c>
      <c r="AT479" s="146" t="s">
        <v>170</v>
      </c>
      <c r="AU479" s="146" t="s">
        <v>81</v>
      </c>
      <c r="AY479" s="16" t="s">
        <v>167</v>
      </c>
      <c r="BE479" s="147">
        <f>IF(N479="základná",J479,0)</f>
        <v>0</v>
      </c>
      <c r="BF479" s="147">
        <f>IF(N479="znížená",J479,0)</f>
        <v>0</v>
      </c>
      <c r="BG479" s="147">
        <f>IF(N479="zákl. prenesená",J479,0)</f>
        <v>0</v>
      </c>
      <c r="BH479" s="147">
        <f>IF(N479="zníž. prenesená",J479,0)</f>
        <v>0</v>
      </c>
      <c r="BI479" s="147">
        <f>IF(N479="nulová",J479,0)</f>
        <v>0</v>
      </c>
      <c r="BJ479" s="16" t="s">
        <v>81</v>
      </c>
      <c r="BK479" s="147">
        <f>ROUND(I479*H479,2)</f>
        <v>0</v>
      </c>
      <c r="BL479" s="16" t="s">
        <v>871</v>
      </c>
      <c r="BM479" s="146" t="s">
        <v>1544</v>
      </c>
    </row>
    <row r="480" spans="2:65" s="1" customFormat="1" ht="16.5" customHeight="1">
      <c r="B480" s="135"/>
      <c r="C480" s="136" t="s">
        <v>1545</v>
      </c>
      <c r="D480" s="136" t="s">
        <v>170</v>
      </c>
      <c r="E480" s="137" t="s">
        <v>632</v>
      </c>
      <c r="F480" s="138" t="s">
        <v>633</v>
      </c>
      <c r="G480" s="139" t="s">
        <v>395</v>
      </c>
      <c r="H480" s="140">
        <v>7.8079999999999998</v>
      </c>
      <c r="I480" s="141"/>
      <c r="J480" s="141"/>
      <c r="K480" s="138" t="s">
        <v>1</v>
      </c>
      <c r="L480" s="28"/>
      <c r="M480" s="142" t="s">
        <v>1</v>
      </c>
      <c r="N480" s="143" t="s">
        <v>35</v>
      </c>
      <c r="O480" s="144">
        <v>0</v>
      </c>
      <c r="P480" s="144">
        <f>O480*H480</f>
        <v>0</v>
      </c>
      <c r="Q480" s="144">
        <v>0</v>
      </c>
      <c r="R480" s="144">
        <f>Q480*H480</f>
        <v>0</v>
      </c>
      <c r="S480" s="144">
        <v>0</v>
      </c>
      <c r="T480" s="144">
        <f>S480*H480</f>
        <v>0</v>
      </c>
      <c r="U480" s="145" t="s">
        <v>1</v>
      </c>
      <c r="AR480" s="146" t="s">
        <v>623</v>
      </c>
      <c r="AT480" s="146" t="s">
        <v>170</v>
      </c>
      <c r="AU480" s="146" t="s">
        <v>81</v>
      </c>
      <c r="AY480" s="16" t="s">
        <v>167</v>
      </c>
      <c r="BE480" s="147">
        <f>IF(N480="základná",J480,0)</f>
        <v>0</v>
      </c>
      <c r="BF480" s="147">
        <f>IF(N480="znížená",J480,0)</f>
        <v>0</v>
      </c>
      <c r="BG480" s="147">
        <f>IF(N480="zákl. prenesená",J480,0)</f>
        <v>0</v>
      </c>
      <c r="BH480" s="147">
        <f>IF(N480="zníž. prenesená",J480,0)</f>
        <v>0</v>
      </c>
      <c r="BI480" s="147">
        <f>IF(N480="nulová",J480,0)</f>
        <v>0</v>
      </c>
      <c r="BJ480" s="16" t="s">
        <v>81</v>
      </c>
      <c r="BK480" s="147">
        <f>ROUND(I480*H480,2)</f>
        <v>0</v>
      </c>
      <c r="BL480" s="16" t="s">
        <v>623</v>
      </c>
      <c r="BM480" s="146" t="s">
        <v>1546</v>
      </c>
    </row>
    <row r="481" spans="2:65" s="11" customFormat="1" ht="25.9" customHeight="1">
      <c r="B481" s="123"/>
      <c r="D481" s="124" t="s">
        <v>68</v>
      </c>
      <c r="E481" s="125" t="s">
        <v>1547</v>
      </c>
      <c r="F481" s="125" t="s">
        <v>1548</v>
      </c>
      <c r="J481" s="126"/>
      <c r="L481" s="123"/>
      <c r="M481" s="127"/>
      <c r="N481" s="128"/>
      <c r="O481" s="128"/>
      <c r="P481" s="129">
        <f>P482</f>
        <v>8.7200000000000006</v>
      </c>
      <c r="Q481" s="128"/>
      <c r="R481" s="129">
        <f>R482</f>
        <v>0</v>
      </c>
      <c r="S481" s="128"/>
      <c r="T481" s="129">
        <f>T482</f>
        <v>0</v>
      </c>
      <c r="U481" s="130"/>
      <c r="AR481" s="124" t="s">
        <v>90</v>
      </c>
      <c r="AT481" s="131" t="s">
        <v>68</v>
      </c>
      <c r="AU481" s="131" t="s">
        <v>69</v>
      </c>
      <c r="AY481" s="124" t="s">
        <v>167</v>
      </c>
      <c r="BK481" s="132">
        <f>BK482</f>
        <v>0</v>
      </c>
    </row>
    <row r="482" spans="2:65" s="1" customFormat="1" ht="24" customHeight="1">
      <c r="B482" s="135"/>
      <c r="C482" s="136" t="s">
        <v>1549</v>
      </c>
      <c r="D482" s="136" t="s">
        <v>170</v>
      </c>
      <c r="E482" s="137" t="s">
        <v>1550</v>
      </c>
      <c r="F482" s="138" t="s">
        <v>1551</v>
      </c>
      <c r="G482" s="139" t="s">
        <v>1552</v>
      </c>
      <c r="H482" s="140">
        <v>8</v>
      </c>
      <c r="I482" s="141"/>
      <c r="J482" s="141"/>
      <c r="K482" s="138" t="s">
        <v>1166</v>
      </c>
      <c r="L482" s="28"/>
      <c r="M482" s="178" t="s">
        <v>1</v>
      </c>
      <c r="N482" s="179" t="s">
        <v>35</v>
      </c>
      <c r="O482" s="180">
        <v>1.0900000000000001</v>
      </c>
      <c r="P482" s="180">
        <f>O482*H482</f>
        <v>8.7200000000000006</v>
      </c>
      <c r="Q482" s="180">
        <v>0</v>
      </c>
      <c r="R482" s="180">
        <f>Q482*H482</f>
        <v>0</v>
      </c>
      <c r="S482" s="180">
        <v>0</v>
      </c>
      <c r="T482" s="180">
        <f>S482*H482</f>
        <v>0</v>
      </c>
      <c r="U482" s="181" t="s">
        <v>1</v>
      </c>
      <c r="AR482" s="146" t="s">
        <v>1553</v>
      </c>
      <c r="AT482" s="146" t="s">
        <v>170</v>
      </c>
      <c r="AU482" s="146" t="s">
        <v>76</v>
      </c>
      <c r="AY482" s="16" t="s">
        <v>167</v>
      </c>
      <c r="BE482" s="147">
        <f>IF(N482="základná",J482,0)</f>
        <v>0</v>
      </c>
      <c r="BF482" s="147">
        <f>IF(N482="znížená",J482,0)</f>
        <v>0</v>
      </c>
      <c r="BG482" s="147">
        <f>IF(N482="zákl. prenesená",J482,0)</f>
        <v>0</v>
      </c>
      <c r="BH482" s="147">
        <f>IF(N482="zníž. prenesená",J482,0)</f>
        <v>0</v>
      </c>
      <c r="BI482" s="147">
        <f>IF(N482="nulová",J482,0)</f>
        <v>0</v>
      </c>
      <c r="BJ482" s="16" t="s">
        <v>81</v>
      </c>
      <c r="BK482" s="147">
        <f>ROUND(I482*H482,2)</f>
        <v>0</v>
      </c>
      <c r="BL482" s="16" t="s">
        <v>1553</v>
      </c>
      <c r="BM482" s="146" t="s">
        <v>1554</v>
      </c>
    </row>
    <row r="483" spans="2:65" s="1" customFormat="1" ht="6.95" customHeight="1">
      <c r="B483" s="40"/>
      <c r="C483" s="41"/>
      <c r="D483" s="41"/>
      <c r="E483" s="41"/>
      <c r="F483" s="41"/>
      <c r="G483" s="41"/>
      <c r="H483" s="41"/>
      <c r="I483" s="41"/>
      <c r="J483" s="41"/>
      <c r="K483" s="41"/>
      <c r="L483" s="28"/>
    </row>
  </sheetData>
  <autoFilter ref="C149:K482"/>
  <mergeCells count="15">
    <mergeCell ref="E136:H136"/>
    <mergeCell ref="E140:H140"/>
    <mergeCell ref="E138:H138"/>
    <mergeCell ref="E142:H14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0"/>
  <sheetViews>
    <sheetView showGridLines="0" workbookViewId="0">
      <selection activeCell="J16" sqref="J1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103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137</v>
      </c>
      <c r="L12" s="28"/>
    </row>
    <row r="13" spans="1:46" s="1" customFormat="1" ht="36.950000000000003" customHeight="1">
      <c r="B13" s="28"/>
      <c r="E13" s="214" t="s">
        <v>1555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24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3" t="str">
        <f>IF('Rekapitulácia stavby'!E11="","",'Rekapitulácia stavby'!E11)</f>
        <v>Minist.vnútra Slov.republiky Pribinova2,Bratislava</v>
      </c>
      <c r="I19" s="25" t="s">
        <v>22</v>
      </c>
      <c r="J19" s="23" t="str">
        <f>IF('Rekapitulácia stavby'!AN11="","",'Rekapitulácia stavby'!AN11)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3" t="str">
        <f>IF('Rekapitulácia stavby'!E17="","",'Rekapitulácia stavby'!E17)</f>
        <v/>
      </c>
      <c r="I25" s="25" t="s">
        <v>22</v>
      </c>
      <c r="J25" s="23" t="str">
        <f>IF('Rekapitulácia stavby'!AN17="","",'Rekapitulácia stavby'!AN17)</f>
        <v/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/>
      <c r="I37" s="95">
        <v>0.2</v>
      </c>
      <c r="J37" s="94"/>
      <c r="L37" s="28"/>
    </row>
    <row r="38" spans="2:12" s="1" customFormat="1" ht="14.45" customHeight="1">
      <c r="B38" s="28"/>
      <c r="E38" s="25" t="s">
        <v>35</v>
      </c>
      <c r="F38" s="94"/>
      <c r="I38" s="95">
        <v>0.2</v>
      </c>
      <c r="J38" s="94"/>
      <c r="L38" s="28"/>
    </row>
    <row r="39" spans="2:12" s="1" customFormat="1" ht="14.45" hidden="1" customHeight="1">
      <c r="B39" s="28"/>
      <c r="E39" s="25" t="s">
        <v>36</v>
      </c>
      <c r="F39" s="94">
        <f>ROUND((SUM(BG135:BG199)),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ROUND((SUM(BH135:BH199)),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ROUND((SUM(BI135:BI199)),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137</v>
      </c>
      <c r="L90" s="28"/>
    </row>
    <row r="91" spans="2:12" s="1" customFormat="1" ht="16.5" customHeight="1">
      <c r="B91" s="28"/>
      <c r="E91" s="214" t="str">
        <f>E13</f>
        <v>01.1.4 - SO 01.1.4 Zdravotná inštalácia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 xml:space="preserve"> </v>
      </c>
      <c r="I93" s="25" t="s">
        <v>18</v>
      </c>
      <c r="J93" s="48"/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 t="str">
        <f>E25</f>
        <v/>
      </c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883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886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887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888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146</v>
      </c>
      <c r="E106" s="113"/>
      <c r="F106" s="113"/>
      <c r="G106" s="113"/>
      <c r="H106" s="113"/>
      <c r="I106" s="113"/>
      <c r="J106" s="114"/>
      <c r="L106" s="111"/>
    </row>
    <row r="107" spans="2:47" s="8" customFormat="1" ht="24.95" customHeight="1">
      <c r="B107" s="107"/>
      <c r="D107" s="108" t="s">
        <v>147</v>
      </c>
      <c r="E107" s="109"/>
      <c r="F107" s="109"/>
      <c r="G107" s="109"/>
      <c r="H107" s="109"/>
      <c r="I107" s="109"/>
      <c r="J107" s="110"/>
      <c r="L107" s="107"/>
    </row>
    <row r="108" spans="2:47" s="9" customFormat="1" ht="19.899999999999999" customHeight="1">
      <c r="B108" s="111"/>
      <c r="D108" s="112" t="s">
        <v>456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457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9.899999999999999" customHeight="1">
      <c r="B110" s="111"/>
      <c r="D110" s="112" t="s">
        <v>1556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9.899999999999999" customHeight="1">
      <c r="B111" s="111"/>
      <c r="D111" s="112" t="s">
        <v>1557</v>
      </c>
      <c r="E111" s="113"/>
      <c r="F111" s="113"/>
      <c r="G111" s="113"/>
      <c r="H111" s="113"/>
      <c r="I111" s="113"/>
      <c r="J111" s="114"/>
      <c r="L111" s="111"/>
    </row>
    <row r="112" spans="2:47" s="1" customFormat="1" ht="21.75" customHeight="1">
      <c r="B112" s="28"/>
      <c r="L112" s="28"/>
    </row>
    <row r="113" spans="2:12" s="1" customFormat="1" ht="6.95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8"/>
    </row>
    <row r="117" spans="2:12" s="1" customFormat="1" ht="6.95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8"/>
    </row>
    <row r="118" spans="2:12" s="1" customFormat="1" ht="24.95" customHeight="1">
      <c r="B118" s="28"/>
      <c r="C118" s="20" t="s">
        <v>152</v>
      </c>
      <c r="L118" s="28"/>
    </row>
    <row r="119" spans="2:12" s="1" customFormat="1" ht="6.95" customHeight="1">
      <c r="B119" s="28"/>
      <c r="L119" s="28"/>
    </row>
    <row r="120" spans="2:12" s="1" customFormat="1" ht="12" customHeight="1">
      <c r="B120" s="28"/>
      <c r="C120" s="25" t="s">
        <v>13</v>
      </c>
      <c r="L120" s="28"/>
    </row>
    <row r="121" spans="2:12" s="1" customFormat="1" ht="16.5" customHeight="1">
      <c r="B121" s="28"/>
      <c r="E121" s="232" t="str">
        <f>E7</f>
        <v>Námestovo OOPZ, Rekonštrukcia a modernizácia objektu</v>
      </c>
      <c r="F121" s="233"/>
      <c r="G121" s="233"/>
      <c r="H121" s="233"/>
      <c r="L121" s="28"/>
    </row>
    <row r="122" spans="2:12" ht="12" customHeight="1">
      <c r="B122" s="19"/>
      <c r="C122" s="25" t="s">
        <v>133</v>
      </c>
      <c r="L122" s="19"/>
    </row>
    <row r="123" spans="2:12" ht="16.5" customHeight="1">
      <c r="B123" s="19"/>
      <c r="E123" s="232" t="s">
        <v>134</v>
      </c>
      <c r="F123" s="196"/>
      <c r="G123" s="196"/>
      <c r="H123" s="196"/>
      <c r="L123" s="19"/>
    </row>
    <row r="124" spans="2:12" ht="12" customHeight="1">
      <c r="B124" s="19"/>
      <c r="C124" s="25" t="s">
        <v>135</v>
      </c>
      <c r="L124" s="19"/>
    </row>
    <row r="125" spans="2:12" s="1" customFormat="1" ht="16.5" customHeight="1">
      <c r="B125" s="28"/>
      <c r="E125" s="234" t="s">
        <v>136</v>
      </c>
      <c r="F125" s="235"/>
      <c r="G125" s="235"/>
      <c r="H125" s="235"/>
      <c r="L125" s="28"/>
    </row>
    <row r="126" spans="2:12" s="1" customFormat="1" ht="12" customHeight="1">
      <c r="B126" s="28"/>
      <c r="C126" s="25" t="s">
        <v>137</v>
      </c>
      <c r="L126" s="28"/>
    </row>
    <row r="127" spans="2:12" s="1" customFormat="1" ht="16.5" customHeight="1">
      <c r="B127" s="28"/>
      <c r="E127" s="214" t="str">
        <f>E13</f>
        <v>01.1.4 - SO 01.1.4 Zdravotná inštalácia</v>
      </c>
      <c r="F127" s="235"/>
      <c r="G127" s="235"/>
      <c r="H127" s="235"/>
      <c r="L127" s="28"/>
    </row>
    <row r="128" spans="2:12" s="1" customFormat="1" ht="6.95" customHeight="1">
      <c r="B128" s="28"/>
      <c r="L128" s="28"/>
    </row>
    <row r="129" spans="2:65" s="1" customFormat="1" ht="12" customHeight="1">
      <c r="B129" s="28"/>
      <c r="C129" s="25" t="s">
        <v>16</v>
      </c>
      <c r="F129" s="23" t="str">
        <f>F16</f>
        <v xml:space="preserve"> </v>
      </c>
      <c r="I129" s="25" t="s">
        <v>18</v>
      </c>
      <c r="J129" s="48"/>
      <c r="L129" s="28"/>
    </row>
    <row r="130" spans="2:65" s="1" customFormat="1" ht="6.95" customHeight="1">
      <c r="B130" s="28"/>
      <c r="L130" s="28"/>
    </row>
    <row r="131" spans="2:65" s="1" customFormat="1" ht="27.95" customHeight="1">
      <c r="B131" s="28"/>
      <c r="C131" s="25" t="s">
        <v>19</v>
      </c>
      <c r="F131" s="23" t="str">
        <f>E19</f>
        <v>Minist.vnútra Slov.republiky Pribinova2,Bratislava</v>
      </c>
      <c r="I131" s="25" t="s">
        <v>25</v>
      </c>
      <c r="J131" s="26" t="str">
        <f>E25</f>
        <v/>
      </c>
      <c r="L131" s="28"/>
    </row>
    <row r="132" spans="2:65" s="1" customFormat="1" ht="15.2" customHeight="1">
      <c r="B132" s="28"/>
      <c r="C132" s="25" t="s">
        <v>23</v>
      </c>
      <c r="F132" s="23" t="str">
        <f>IF(E22="","",E22)</f>
        <v xml:space="preserve"> </v>
      </c>
      <c r="I132" s="25" t="s">
        <v>27</v>
      </c>
      <c r="J132" s="26" t="str">
        <f>E28</f>
        <v xml:space="preserve"> </v>
      </c>
      <c r="L132" s="28"/>
    </row>
    <row r="133" spans="2:65" s="1" customFormat="1" ht="10.35" customHeight="1">
      <c r="B133" s="28"/>
      <c r="L133" s="28"/>
    </row>
    <row r="134" spans="2:65" s="10" customFormat="1" ht="29.25" customHeight="1">
      <c r="B134" s="115"/>
      <c r="C134" s="116" t="s">
        <v>153</v>
      </c>
      <c r="D134" s="117" t="s">
        <v>54</v>
      </c>
      <c r="E134" s="117" t="s">
        <v>50</v>
      </c>
      <c r="F134" s="117" t="s">
        <v>51</v>
      </c>
      <c r="G134" s="117" t="s">
        <v>154</v>
      </c>
      <c r="H134" s="117" t="s">
        <v>155</v>
      </c>
      <c r="I134" s="117" t="s">
        <v>156</v>
      </c>
      <c r="J134" s="118" t="s">
        <v>141</v>
      </c>
      <c r="K134" s="119" t="s">
        <v>157</v>
      </c>
      <c r="L134" s="115"/>
      <c r="M134" s="55" t="s">
        <v>1</v>
      </c>
      <c r="N134" s="56" t="s">
        <v>33</v>
      </c>
      <c r="O134" s="56" t="s">
        <v>158</v>
      </c>
      <c r="P134" s="56" t="s">
        <v>159</v>
      </c>
      <c r="Q134" s="56" t="s">
        <v>160</v>
      </c>
      <c r="R134" s="56" t="s">
        <v>161</v>
      </c>
      <c r="S134" s="56" t="s">
        <v>162</v>
      </c>
      <c r="T134" s="56" t="s">
        <v>163</v>
      </c>
      <c r="U134" s="57" t="s">
        <v>164</v>
      </c>
    </row>
    <row r="135" spans="2:65" s="1" customFormat="1" ht="22.9" customHeight="1">
      <c r="B135" s="28"/>
      <c r="C135" s="60" t="s">
        <v>142</v>
      </c>
      <c r="J135" s="120"/>
      <c r="L135" s="28"/>
      <c r="M135" s="58"/>
      <c r="N135" s="49"/>
      <c r="O135" s="49"/>
      <c r="P135" s="121">
        <f>P136+P154</f>
        <v>0</v>
      </c>
      <c r="Q135" s="49"/>
      <c r="R135" s="121">
        <f>R136+R154</f>
        <v>1.3007679999999999</v>
      </c>
      <c r="S135" s="49"/>
      <c r="T135" s="121">
        <f>T136+T154</f>
        <v>0</v>
      </c>
      <c r="U135" s="50"/>
      <c r="AT135" s="16" t="s">
        <v>68</v>
      </c>
      <c r="AU135" s="16" t="s">
        <v>143</v>
      </c>
      <c r="BK135" s="122">
        <f>BK136+BK154</f>
        <v>0</v>
      </c>
    </row>
    <row r="136" spans="2:65" s="11" customFormat="1" ht="25.9" customHeight="1">
      <c r="B136" s="123"/>
      <c r="D136" s="124" t="s">
        <v>68</v>
      </c>
      <c r="E136" s="125" t="s">
        <v>165</v>
      </c>
      <c r="F136" s="125" t="s">
        <v>166</v>
      </c>
      <c r="J136" s="126"/>
      <c r="L136" s="123"/>
      <c r="M136" s="127"/>
      <c r="N136" s="128"/>
      <c r="O136" s="128"/>
      <c r="P136" s="129">
        <f>P137+P142+P144+P146+P151</f>
        <v>0</v>
      </c>
      <c r="Q136" s="128"/>
      <c r="R136" s="129">
        <f>R137+R142+R144+R146+R151</f>
        <v>1.0762369999999999</v>
      </c>
      <c r="S136" s="128"/>
      <c r="T136" s="129">
        <f>T137+T142+T144+T146+T151</f>
        <v>0</v>
      </c>
      <c r="U136" s="130"/>
      <c r="AR136" s="124" t="s">
        <v>76</v>
      </c>
      <c r="AT136" s="131" t="s">
        <v>68</v>
      </c>
      <c r="AU136" s="131" t="s">
        <v>69</v>
      </c>
      <c r="AY136" s="124" t="s">
        <v>167</v>
      </c>
      <c r="BK136" s="132">
        <f>BK137+BK142+BK144+BK146+BK151</f>
        <v>0</v>
      </c>
    </row>
    <row r="137" spans="2:65" s="11" customFormat="1" ht="22.9" customHeight="1">
      <c r="B137" s="123"/>
      <c r="D137" s="124" t="s">
        <v>68</v>
      </c>
      <c r="E137" s="133" t="s">
        <v>76</v>
      </c>
      <c r="F137" s="133" t="s">
        <v>893</v>
      </c>
      <c r="J137" s="134"/>
      <c r="L137" s="123"/>
      <c r="M137" s="127"/>
      <c r="N137" s="128"/>
      <c r="O137" s="128"/>
      <c r="P137" s="129">
        <f>SUM(P138:P141)</f>
        <v>0</v>
      </c>
      <c r="Q137" s="128"/>
      <c r="R137" s="129">
        <f>SUM(R138:R141)</f>
        <v>0</v>
      </c>
      <c r="S137" s="128"/>
      <c r="T137" s="129">
        <f>SUM(T138:T141)</f>
        <v>0</v>
      </c>
      <c r="U137" s="130"/>
      <c r="AR137" s="124" t="s">
        <v>76</v>
      </c>
      <c r="AT137" s="131" t="s">
        <v>68</v>
      </c>
      <c r="AU137" s="131" t="s">
        <v>76</v>
      </c>
      <c r="AY137" s="124" t="s">
        <v>167</v>
      </c>
      <c r="BK137" s="132">
        <f>SUM(BK138:BK141)</f>
        <v>0</v>
      </c>
    </row>
    <row r="138" spans="2:65" s="1" customFormat="1" ht="24" customHeight="1">
      <c r="B138" s="135"/>
      <c r="C138" s="136" t="s">
        <v>85</v>
      </c>
      <c r="D138" s="136" t="s">
        <v>170</v>
      </c>
      <c r="E138" s="137" t="s">
        <v>1558</v>
      </c>
      <c r="F138" s="138" t="s">
        <v>1559</v>
      </c>
      <c r="G138" s="139" t="s">
        <v>904</v>
      </c>
      <c r="H138" s="140">
        <v>3</v>
      </c>
      <c r="I138" s="141"/>
      <c r="J138" s="141"/>
      <c r="K138" s="138" t="s">
        <v>1</v>
      </c>
      <c r="L138" s="28"/>
      <c r="M138" s="142" t="s">
        <v>1</v>
      </c>
      <c r="N138" s="143" t="s">
        <v>35</v>
      </c>
      <c r="O138" s="144">
        <v>0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4">
        <f>S138*H138</f>
        <v>0</v>
      </c>
      <c r="U138" s="145" t="s">
        <v>1</v>
      </c>
      <c r="AR138" s="146" t="s">
        <v>90</v>
      </c>
      <c r="AT138" s="146" t="s">
        <v>170</v>
      </c>
      <c r="AU138" s="146" t="s">
        <v>81</v>
      </c>
      <c r="AY138" s="16" t="s">
        <v>167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6" t="s">
        <v>81</v>
      </c>
      <c r="BK138" s="147">
        <f>ROUND(I138*H138,2)</f>
        <v>0</v>
      </c>
      <c r="BL138" s="16" t="s">
        <v>90</v>
      </c>
      <c r="BM138" s="146" t="s">
        <v>81</v>
      </c>
    </row>
    <row r="139" spans="2:65" s="1" customFormat="1" ht="24" customHeight="1">
      <c r="B139" s="135"/>
      <c r="C139" s="136" t="s">
        <v>168</v>
      </c>
      <c r="D139" s="136" t="s">
        <v>170</v>
      </c>
      <c r="E139" s="137" t="s">
        <v>937</v>
      </c>
      <c r="F139" s="138" t="s">
        <v>938</v>
      </c>
      <c r="G139" s="139" t="s">
        <v>904</v>
      </c>
      <c r="H139" s="140">
        <v>0.45</v>
      </c>
      <c r="I139" s="141"/>
      <c r="J139" s="141"/>
      <c r="K139" s="138" t="s">
        <v>1</v>
      </c>
      <c r="L139" s="28"/>
      <c r="M139" s="142" t="s">
        <v>1</v>
      </c>
      <c r="N139" s="143" t="s">
        <v>35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4">
        <f>S139*H139</f>
        <v>0</v>
      </c>
      <c r="U139" s="145" t="s">
        <v>1</v>
      </c>
      <c r="AR139" s="146" t="s">
        <v>90</v>
      </c>
      <c r="AT139" s="146" t="s">
        <v>170</v>
      </c>
      <c r="AU139" s="146" t="s">
        <v>81</v>
      </c>
      <c r="AY139" s="16" t="s">
        <v>167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6" t="s">
        <v>81</v>
      </c>
      <c r="BK139" s="147">
        <f>ROUND(I139*H139,2)</f>
        <v>0</v>
      </c>
      <c r="BL139" s="16" t="s">
        <v>90</v>
      </c>
      <c r="BM139" s="146" t="s">
        <v>90</v>
      </c>
    </row>
    <row r="140" spans="2:65" s="1" customFormat="1" ht="24" customHeight="1">
      <c r="B140" s="135"/>
      <c r="C140" s="136" t="s">
        <v>90</v>
      </c>
      <c r="D140" s="136" t="s">
        <v>170</v>
      </c>
      <c r="E140" s="137" t="s">
        <v>1560</v>
      </c>
      <c r="F140" s="138" t="s">
        <v>1561</v>
      </c>
      <c r="G140" s="139" t="s">
        <v>904</v>
      </c>
      <c r="H140" s="140">
        <v>2.1</v>
      </c>
      <c r="I140" s="141"/>
      <c r="J140" s="141"/>
      <c r="K140" s="138" t="s">
        <v>1</v>
      </c>
      <c r="L140" s="28"/>
      <c r="M140" s="142" t="s">
        <v>1</v>
      </c>
      <c r="N140" s="143" t="s">
        <v>35</v>
      </c>
      <c r="O140" s="144">
        <v>0</v>
      </c>
      <c r="P140" s="144">
        <f>O140*H140</f>
        <v>0</v>
      </c>
      <c r="Q140" s="144">
        <v>0</v>
      </c>
      <c r="R140" s="144">
        <f>Q140*H140</f>
        <v>0</v>
      </c>
      <c r="S140" s="144">
        <v>0</v>
      </c>
      <c r="T140" s="144">
        <f>S140*H140</f>
        <v>0</v>
      </c>
      <c r="U140" s="145" t="s">
        <v>1</v>
      </c>
      <c r="AR140" s="146" t="s">
        <v>90</v>
      </c>
      <c r="AT140" s="146" t="s">
        <v>170</v>
      </c>
      <c r="AU140" s="146" t="s">
        <v>81</v>
      </c>
      <c r="AY140" s="16" t="s">
        <v>167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6" t="s">
        <v>81</v>
      </c>
      <c r="BK140" s="147">
        <f>ROUND(I140*H140,2)</f>
        <v>0</v>
      </c>
      <c r="BL140" s="16" t="s">
        <v>90</v>
      </c>
      <c r="BM140" s="146" t="s">
        <v>168</v>
      </c>
    </row>
    <row r="141" spans="2:65" s="1" customFormat="1" ht="16.5" customHeight="1">
      <c r="B141" s="135"/>
      <c r="C141" s="136" t="s">
        <v>112</v>
      </c>
      <c r="D141" s="136" t="s">
        <v>170</v>
      </c>
      <c r="E141" s="137" t="s">
        <v>952</v>
      </c>
      <c r="F141" s="138" t="s">
        <v>953</v>
      </c>
      <c r="G141" s="139" t="s">
        <v>173</v>
      </c>
      <c r="H141" s="140">
        <v>1.5</v>
      </c>
      <c r="I141" s="141"/>
      <c r="J141" s="141"/>
      <c r="K141" s="138" t="s">
        <v>1</v>
      </c>
      <c r="L141" s="28"/>
      <c r="M141" s="142" t="s">
        <v>1</v>
      </c>
      <c r="N141" s="143" t="s">
        <v>35</v>
      </c>
      <c r="O141" s="144">
        <v>0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4">
        <f>S141*H141</f>
        <v>0</v>
      </c>
      <c r="U141" s="145" t="s">
        <v>1</v>
      </c>
      <c r="AR141" s="146" t="s">
        <v>90</v>
      </c>
      <c r="AT141" s="146" t="s">
        <v>170</v>
      </c>
      <c r="AU141" s="146" t="s">
        <v>81</v>
      </c>
      <c r="AY141" s="16" t="s">
        <v>167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6" t="s">
        <v>81</v>
      </c>
      <c r="BK141" s="147">
        <f>ROUND(I141*H141,2)</f>
        <v>0</v>
      </c>
      <c r="BL141" s="16" t="s">
        <v>90</v>
      </c>
      <c r="BM141" s="146" t="s">
        <v>235</v>
      </c>
    </row>
    <row r="142" spans="2:65" s="11" customFormat="1" ht="22.9" customHeight="1">
      <c r="B142" s="123"/>
      <c r="D142" s="124" t="s">
        <v>68</v>
      </c>
      <c r="E142" s="133" t="s">
        <v>90</v>
      </c>
      <c r="F142" s="133" t="s">
        <v>1029</v>
      </c>
      <c r="J142" s="134"/>
      <c r="L142" s="123"/>
      <c r="M142" s="127"/>
      <c r="N142" s="128"/>
      <c r="O142" s="128"/>
      <c r="P142" s="129">
        <f>P143</f>
        <v>0</v>
      </c>
      <c r="Q142" s="128"/>
      <c r="R142" s="129">
        <f>R143</f>
        <v>0.85084199999999999</v>
      </c>
      <c r="S142" s="128"/>
      <c r="T142" s="129">
        <f>T143</f>
        <v>0</v>
      </c>
      <c r="U142" s="130"/>
      <c r="AR142" s="124" t="s">
        <v>76</v>
      </c>
      <c r="AT142" s="131" t="s">
        <v>68</v>
      </c>
      <c r="AU142" s="131" t="s">
        <v>76</v>
      </c>
      <c r="AY142" s="124" t="s">
        <v>167</v>
      </c>
      <c r="BK142" s="132">
        <f>BK143</f>
        <v>0</v>
      </c>
    </row>
    <row r="143" spans="2:65" s="1" customFormat="1" ht="24" customHeight="1">
      <c r="B143" s="135"/>
      <c r="C143" s="136" t="s">
        <v>227</v>
      </c>
      <c r="D143" s="136" t="s">
        <v>170</v>
      </c>
      <c r="E143" s="137" t="s">
        <v>1562</v>
      </c>
      <c r="F143" s="138" t="s">
        <v>1563</v>
      </c>
      <c r="G143" s="139" t="s">
        <v>904</v>
      </c>
      <c r="H143" s="140">
        <v>0.45</v>
      </c>
      <c r="I143" s="141"/>
      <c r="J143" s="141"/>
      <c r="K143" s="138" t="s">
        <v>1</v>
      </c>
      <c r="L143" s="28"/>
      <c r="M143" s="142" t="s">
        <v>1</v>
      </c>
      <c r="N143" s="143" t="s">
        <v>35</v>
      </c>
      <c r="O143" s="144">
        <v>0</v>
      </c>
      <c r="P143" s="144">
        <f>O143*H143</f>
        <v>0</v>
      </c>
      <c r="Q143" s="144">
        <v>1.89076</v>
      </c>
      <c r="R143" s="144">
        <f>Q143*H143</f>
        <v>0.85084199999999999</v>
      </c>
      <c r="S143" s="144">
        <v>0</v>
      </c>
      <c r="T143" s="144">
        <f>S143*H143</f>
        <v>0</v>
      </c>
      <c r="U143" s="145" t="s">
        <v>1</v>
      </c>
      <c r="AR143" s="146" t="s">
        <v>90</v>
      </c>
      <c r="AT143" s="146" t="s">
        <v>170</v>
      </c>
      <c r="AU143" s="146" t="s">
        <v>81</v>
      </c>
      <c r="AY143" s="16" t="s">
        <v>167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6" t="s">
        <v>81</v>
      </c>
      <c r="BK143" s="147">
        <f>ROUND(I143*H143,2)</f>
        <v>0</v>
      </c>
      <c r="BL143" s="16" t="s">
        <v>90</v>
      </c>
      <c r="BM143" s="146" t="s">
        <v>244</v>
      </c>
    </row>
    <row r="144" spans="2:65" s="11" customFormat="1" ht="22.9" customHeight="1">
      <c r="B144" s="123"/>
      <c r="D144" s="124" t="s">
        <v>68</v>
      </c>
      <c r="E144" s="133" t="s">
        <v>112</v>
      </c>
      <c r="F144" s="133" t="s">
        <v>1037</v>
      </c>
      <c r="J144" s="134"/>
      <c r="L144" s="123"/>
      <c r="M144" s="127"/>
      <c r="N144" s="128"/>
      <c r="O144" s="128"/>
      <c r="P144" s="129">
        <f>P145</f>
        <v>0</v>
      </c>
      <c r="Q144" s="128"/>
      <c r="R144" s="129">
        <f>R145</f>
        <v>0.22032000000000002</v>
      </c>
      <c r="S144" s="128"/>
      <c r="T144" s="129">
        <f>T145</f>
        <v>0</v>
      </c>
      <c r="U144" s="130"/>
      <c r="AR144" s="124" t="s">
        <v>76</v>
      </c>
      <c r="AT144" s="131" t="s">
        <v>68</v>
      </c>
      <c r="AU144" s="131" t="s">
        <v>76</v>
      </c>
      <c r="AY144" s="124" t="s">
        <v>167</v>
      </c>
      <c r="BK144" s="132">
        <f>BK145</f>
        <v>0</v>
      </c>
    </row>
    <row r="145" spans="2:65" s="1" customFormat="1" ht="36" customHeight="1">
      <c r="B145" s="135"/>
      <c r="C145" s="136" t="s">
        <v>293</v>
      </c>
      <c r="D145" s="136" t="s">
        <v>170</v>
      </c>
      <c r="E145" s="137" t="s">
        <v>1564</v>
      </c>
      <c r="F145" s="138" t="s">
        <v>1565</v>
      </c>
      <c r="G145" s="139" t="s">
        <v>173</v>
      </c>
      <c r="H145" s="140">
        <v>1.5</v>
      </c>
      <c r="I145" s="141"/>
      <c r="J145" s="141"/>
      <c r="K145" s="138" t="s">
        <v>1</v>
      </c>
      <c r="L145" s="28"/>
      <c r="M145" s="142" t="s">
        <v>1</v>
      </c>
      <c r="N145" s="143" t="s">
        <v>35</v>
      </c>
      <c r="O145" s="144">
        <v>0</v>
      </c>
      <c r="P145" s="144">
        <f>O145*H145</f>
        <v>0</v>
      </c>
      <c r="Q145" s="144">
        <v>0.14688000000000001</v>
      </c>
      <c r="R145" s="144">
        <f>Q145*H145</f>
        <v>0.22032000000000002</v>
      </c>
      <c r="S145" s="144">
        <v>0</v>
      </c>
      <c r="T145" s="144">
        <f>S145*H145</f>
        <v>0</v>
      </c>
      <c r="U145" s="145" t="s">
        <v>1</v>
      </c>
      <c r="AR145" s="146" t="s">
        <v>90</v>
      </c>
      <c r="AT145" s="146" t="s">
        <v>170</v>
      </c>
      <c r="AU145" s="146" t="s">
        <v>81</v>
      </c>
      <c r="AY145" s="16" t="s">
        <v>167</v>
      </c>
      <c r="BE145" s="147">
        <f>IF(N145="základná",J145,0)</f>
        <v>0</v>
      </c>
      <c r="BF145" s="147">
        <f>IF(N145="znížená",J145,0)</f>
        <v>0</v>
      </c>
      <c r="BG145" s="147">
        <f>IF(N145="zákl. prenesená",J145,0)</f>
        <v>0</v>
      </c>
      <c r="BH145" s="147">
        <f>IF(N145="zníž. prenesená",J145,0)</f>
        <v>0</v>
      </c>
      <c r="BI145" s="147">
        <f>IF(N145="nulová",J145,0)</f>
        <v>0</v>
      </c>
      <c r="BJ145" s="16" t="s">
        <v>81</v>
      </c>
      <c r="BK145" s="147">
        <f>ROUND(I145*H145,2)</f>
        <v>0</v>
      </c>
      <c r="BL145" s="16" t="s">
        <v>90</v>
      </c>
      <c r="BM145" s="146" t="s">
        <v>258</v>
      </c>
    </row>
    <row r="146" spans="2:65" s="11" customFormat="1" ht="22.9" customHeight="1">
      <c r="B146" s="123"/>
      <c r="D146" s="124" t="s">
        <v>68</v>
      </c>
      <c r="E146" s="133" t="s">
        <v>235</v>
      </c>
      <c r="F146" s="133" t="s">
        <v>1106</v>
      </c>
      <c r="J146" s="134"/>
      <c r="L146" s="123"/>
      <c r="M146" s="127"/>
      <c r="N146" s="128"/>
      <c r="O146" s="128"/>
      <c r="P146" s="129">
        <f>SUM(P147:P150)</f>
        <v>0</v>
      </c>
      <c r="Q146" s="128"/>
      <c r="R146" s="129">
        <f>SUM(R147:R150)</f>
        <v>5.0749999999999997E-3</v>
      </c>
      <c r="S146" s="128"/>
      <c r="T146" s="129">
        <f>SUM(T147:T150)</f>
        <v>0</v>
      </c>
      <c r="U146" s="130"/>
      <c r="AR146" s="124" t="s">
        <v>76</v>
      </c>
      <c r="AT146" s="131" t="s">
        <v>68</v>
      </c>
      <c r="AU146" s="131" t="s">
        <v>76</v>
      </c>
      <c r="AY146" s="124" t="s">
        <v>167</v>
      </c>
      <c r="BK146" s="132">
        <f>SUM(BK147:BK150)</f>
        <v>0</v>
      </c>
    </row>
    <row r="147" spans="2:65" s="1" customFormat="1" ht="24" customHeight="1">
      <c r="B147" s="135"/>
      <c r="C147" s="136" t="s">
        <v>235</v>
      </c>
      <c r="D147" s="136" t="s">
        <v>170</v>
      </c>
      <c r="E147" s="137" t="s">
        <v>1566</v>
      </c>
      <c r="F147" s="138" t="s">
        <v>1567</v>
      </c>
      <c r="G147" s="139" t="s">
        <v>330</v>
      </c>
      <c r="H147" s="140">
        <v>2.5</v>
      </c>
      <c r="I147" s="141"/>
      <c r="J147" s="141"/>
      <c r="K147" s="138" t="s">
        <v>1</v>
      </c>
      <c r="L147" s="28"/>
      <c r="M147" s="142" t="s">
        <v>1</v>
      </c>
      <c r="N147" s="143" t="s">
        <v>35</v>
      </c>
      <c r="O147" s="144">
        <v>0</v>
      </c>
      <c r="P147" s="144">
        <f>O147*H147</f>
        <v>0</v>
      </c>
      <c r="Q147" s="144">
        <v>1.0000000000000001E-5</v>
      </c>
      <c r="R147" s="144">
        <f>Q147*H147</f>
        <v>2.5000000000000001E-5</v>
      </c>
      <c r="S147" s="144">
        <v>0</v>
      </c>
      <c r="T147" s="144">
        <f>S147*H147</f>
        <v>0</v>
      </c>
      <c r="U147" s="145" t="s">
        <v>1</v>
      </c>
      <c r="AR147" s="146" t="s">
        <v>90</v>
      </c>
      <c r="AT147" s="146" t="s">
        <v>170</v>
      </c>
      <c r="AU147" s="146" t="s">
        <v>81</v>
      </c>
      <c r="AY147" s="16" t="s">
        <v>167</v>
      </c>
      <c r="BE147" s="147">
        <f>IF(N147="základná",J147,0)</f>
        <v>0</v>
      </c>
      <c r="BF147" s="147">
        <f>IF(N147="znížená",J147,0)</f>
        <v>0</v>
      </c>
      <c r="BG147" s="147">
        <f>IF(N147="zákl. prenesená",J147,0)</f>
        <v>0</v>
      </c>
      <c r="BH147" s="147">
        <f>IF(N147="zníž. prenesená",J147,0)</f>
        <v>0</v>
      </c>
      <c r="BI147" s="147">
        <f>IF(N147="nulová",J147,0)</f>
        <v>0</v>
      </c>
      <c r="BJ147" s="16" t="s">
        <v>81</v>
      </c>
      <c r="BK147" s="147">
        <f>ROUND(I147*H147,2)</f>
        <v>0</v>
      </c>
      <c r="BL147" s="16" t="s">
        <v>90</v>
      </c>
      <c r="BM147" s="146" t="s">
        <v>270</v>
      </c>
    </row>
    <row r="148" spans="2:65" s="1" customFormat="1" ht="24" customHeight="1">
      <c r="B148" s="135"/>
      <c r="C148" s="169" t="s">
        <v>240</v>
      </c>
      <c r="D148" s="169" t="s">
        <v>381</v>
      </c>
      <c r="E148" s="170" t="s">
        <v>1568</v>
      </c>
      <c r="F148" s="171" t="s">
        <v>2238</v>
      </c>
      <c r="G148" s="172" t="s">
        <v>384</v>
      </c>
      <c r="H148" s="173">
        <v>0.5</v>
      </c>
      <c r="I148" s="174"/>
      <c r="J148" s="174"/>
      <c r="K148" s="171" t="s">
        <v>1</v>
      </c>
      <c r="L148" s="175"/>
      <c r="M148" s="176" t="s">
        <v>1</v>
      </c>
      <c r="N148" s="177" t="s">
        <v>35</v>
      </c>
      <c r="O148" s="144">
        <v>0</v>
      </c>
      <c r="P148" s="144">
        <f>O148*H148</f>
        <v>0</v>
      </c>
      <c r="Q148" s="144">
        <v>1.01E-2</v>
      </c>
      <c r="R148" s="144">
        <f>Q148*H148</f>
        <v>5.0499999999999998E-3</v>
      </c>
      <c r="S148" s="144">
        <v>0</v>
      </c>
      <c r="T148" s="144">
        <f>S148*H148</f>
        <v>0</v>
      </c>
      <c r="U148" s="145" t="s">
        <v>1</v>
      </c>
      <c r="AR148" s="146" t="s">
        <v>235</v>
      </c>
      <c r="AT148" s="146" t="s">
        <v>381</v>
      </c>
      <c r="AU148" s="146" t="s">
        <v>81</v>
      </c>
      <c r="AY148" s="16" t="s">
        <v>167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6" t="s">
        <v>81</v>
      </c>
      <c r="BK148" s="147">
        <f>ROUND(I148*H148,2)</f>
        <v>0</v>
      </c>
      <c r="BL148" s="16" t="s">
        <v>90</v>
      </c>
      <c r="BM148" s="146" t="s">
        <v>278</v>
      </c>
    </row>
    <row r="149" spans="2:65" s="13" customFormat="1">
      <c r="B149" s="155"/>
      <c r="D149" s="149" t="s">
        <v>176</v>
      </c>
      <c r="E149" s="156" t="s">
        <v>1</v>
      </c>
      <c r="F149" s="157" t="s">
        <v>1569</v>
      </c>
      <c r="H149" s="158">
        <v>0.5</v>
      </c>
      <c r="L149" s="155"/>
      <c r="M149" s="159"/>
      <c r="N149" s="160"/>
      <c r="O149" s="160"/>
      <c r="P149" s="160"/>
      <c r="Q149" s="160"/>
      <c r="R149" s="160"/>
      <c r="S149" s="160"/>
      <c r="T149" s="160"/>
      <c r="U149" s="161"/>
      <c r="AT149" s="156" t="s">
        <v>176</v>
      </c>
      <c r="AU149" s="156" t="s">
        <v>81</v>
      </c>
      <c r="AV149" s="13" t="s">
        <v>81</v>
      </c>
      <c r="AW149" s="13" t="s">
        <v>26</v>
      </c>
      <c r="AX149" s="13" t="s">
        <v>69</v>
      </c>
      <c r="AY149" s="156" t="s">
        <v>167</v>
      </c>
    </row>
    <row r="150" spans="2:65" s="14" customFormat="1">
      <c r="B150" s="162"/>
      <c r="D150" s="149" t="s">
        <v>176</v>
      </c>
      <c r="E150" s="163" t="s">
        <v>1</v>
      </c>
      <c r="F150" s="164" t="s">
        <v>182</v>
      </c>
      <c r="H150" s="165">
        <v>0.5</v>
      </c>
      <c r="L150" s="162"/>
      <c r="M150" s="166"/>
      <c r="N150" s="167"/>
      <c r="O150" s="167"/>
      <c r="P150" s="167"/>
      <c r="Q150" s="167"/>
      <c r="R150" s="167"/>
      <c r="S150" s="167"/>
      <c r="T150" s="167"/>
      <c r="U150" s="168"/>
      <c r="AT150" s="163" t="s">
        <v>176</v>
      </c>
      <c r="AU150" s="163" t="s">
        <v>81</v>
      </c>
      <c r="AV150" s="14" t="s">
        <v>90</v>
      </c>
      <c r="AW150" s="14" t="s">
        <v>26</v>
      </c>
      <c r="AX150" s="14" t="s">
        <v>76</v>
      </c>
      <c r="AY150" s="163" t="s">
        <v>167</v>
      </c>
    </row>
    <row r="151" spans="2:65" s="11" customFormat="1" ht="22.9" customHeight="1">
      <c r="B151" s="123"/>
      <c r="D151" s="124" t="s">
        <v>68</v>
      </c>
      <c r="E151" s="133" t="s">
        <v>240</v>
      </c>
      <c r="F151" s="133" t="s">
        <v>298</v>
      </c>
      <c r="J151" s="134"/>
      <c r="L151" s="123"/>
      <c r="M151" s="127"/>
      <c r="N151" s="128"/>
      <c r="O151" s="128"/>
      <c r="P151" s="129">
        <f>SUM(P152:P153)</f>
        <v>0</v>
      </c>
      <c r="Q151" s="128"/>
      <c r="R151" s="129">
        <f>SUM(R152:R153)</f>
        <v>0</v>
      </c>
      <c r="S151" s="128"/>
      <c r="T151" s="129">
        <f>SUM(T152:T153)</f>
        <v>0</v>
      </c>
      <c r="U151" s="130"/>
      <c r="AR151" s="124" t="s">
        <v>76</v>
      </c>
      <c r="AT151" s="131" t="s">
        <v>68</v>
      </c>
      <c r="AU151" s="131" t="s">
        <v>76</v>
      </c>
      <c r="AY151" s="124" t="s">
        <v>167</v>
      </c>
      <c r="BK151" s="132">
        <f>SUM(BK152:BK153)</f>
        <v>0</v>
      </c>
    </row>
    <row r="152" spans="2:65" s="1" customFormat="1" ht="24" customHeight="1">
      <c r="B152" s="135"/>
      <c r="C152" s="136" t="s">
        <v>76</v>
      </c>
      <c r="D152" s="136" t="s">
        <v>170</v>
      </c>
      <c r="E152" s="137" t="s">
        <v>1570</v>
      </c>
      <c r="F152" s="138" t="s">
        <v>1571</v>
      </c>
      <c r="G152" s="139" t="s">
        <v>330</v>
      </c>
      <c r="H152" s="140">
        <v>2.5</v>
      </c>
      <c r="I152" s="141"/>
      <c r="J152" s="141"/>
      <c r="K152" s="138" t="s">
        <v>1</v>
      </c>
      <c r="L152" s="28"/>
      <c r="M152" s="142" t="s">
        <v>1</v>
      </c>
      <c r="N152" s="143" t="s">
        <v>35</v>
      </c>
      <c r="O152" s="144">
        <v>0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4">
        <f>S152*H152</f>
        <v>0</v>
      </c>
      <c r="U152" s="145" t="s">
        <v>1</v>
      </c>
      <c r="AR152" s="146" t="s">
        <v>90</v>
      </c>
      <c r="AT152" s="146" t="s">
        <v>170</v>
      </c>
      <c r="AU152" s="146" t="s">
        <v>81</v>
      </c>
      <c r="AY152" s="16" t="s">
        <v>167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6" t="s">
        <v>81</v>
      </c>
      <c r="BK152" s="147">
        <f>ROUND(I152*H152,2)</f>
        <v>0</v>
      </c>
      <c r="BL152" s="16" t="s">
        <v>90</v>
      </c>
      <c r="BM152" s="146" t="s">
        <v>288</v>
      </c>
    </row>
    <row r="153" spans="2:65" s="1" customFormat="1" ht="24" customHeight="1">
      <c r="B153" s="135"/>
      <c r="C153" s="136" t="s">
        <v>81</v>
      </c>
      <c r="D153" s="136" t="s">
        <v>170</v>
      </c>
      <c r="E153" s="137" t="s">
        <v>1572</v>
      </c>
      <c r="F153" s="138" t="s">
        <v>1573</v>
      </c>
      <c r="G153" s="139" t="s">
        <v>354</v>
      </c>
      <c r="H153" s="140">
        <v>0.54</v>
      </c>
      <c r="I153" s="141"/>
      <c r="J153" s="141"/>
      <c r="K153" s="138" t="s">
        <v>1</v>
      </c>
      <c r="L153" s="28"/>
      <c r="M153" s="142" t="s">
        <v>1</v>
      </c>
      <c r="N153" s="143" t="s">
        <v>35</v>
      </c>
      <c r="O153" s="144">
        <v>0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4">
        <f>S153*H153</f>
        <v>0</v>
      </c>
      <c r="U153" s="145" t="s">
        <v>1</v>
      </c>
      <c r="AR153" s="146" t="s">
        <v>90</v>
      </c>
      <c r="AT153" s="146" t="s">
        <v>170</v>
      </c>
      <c r="AU153" s="146" t="s">
        <v>81</v>
      </c>
      <c r="AY153" s="16" t="s">
        <v>167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6" t="s">
        <v>81</v>
      </c>
      <c r="BK153" s="147">
        <f>ROUND(I153*H153,2)</f>
        <v>0</v>
      </c>
      <c r="BL153" s="16" t="s">
        <v>90</v>
      </c>
      <c r="BM153" s="146" t="s">
        <v>7</v>
      </c>
    </row>
    <row r="154" spans="2:65" s="11" customFormat="1" ht="25.9" customHeight="1">
      <c r="B154" s="123"/>
      <c r="D154" s="124" t="s">
        <v>68</v>
      </c>
      <c r="E154" s="125" t="s">
        <v>369</v>
      </c>
      <c r="F154" s="125" t="s">
        <v>370</v>
      </c>
      <c r="J154" s="126"/>
      <c r="L154" s="123"/>
      <c r="M154" s="127"/>
      <c r="N154" s="128"/>
      <c r="O154" s="128"/>
      <c r="P154" s="129">
        <f>P155+P165+P176+P190</f>
        <v>0</v>
      </c>
      <c r="Q154" s="128"/>
      <c r="R154" s="129">
        <f>R155+R165+R176+R190</f>
        <v>0.22453100000000001</v>
      </c>
      <c r="S154" s="128"/>
      <c r="T154" s="129">
        <f>T155+T165+T176+T190</f>
        <v>0</v>
      </c>
      <c r="U154" s="130"/>
      <c r="AR154" s="124" t="s">
        <v>81</v>
      </c>
      <c r="AT154" s="131" t="s">
        <v>68</v>
      </c>
      <c r="AU154" s="131" t="s">
        <v>69</v>
      </c>
      <c r="AY154" s="124" t="s">
        <v>167</v>
      </c>
      <c r="BK154" s="132">
        <f>BK155+BK165+BK176+BK190</f>
        <v>0</v>
      </c>
    </row>
    <row r="155" spans="2:65" s="11" customFormat="1" ht="22.9" customHeight="1">
      <c r="B155" s="123"/>
      <c r="D155" s="124" t="s">
        <v>68</v>
      </c>
      <c r="E155" s="133" t="s">
        <v>509</v>
      </c>
      <c r="F155" s="133" t="s">
        <v>510</v>
      </c>
      <c r="J155" s="134"/>
      <c r="L155" s="123"/>
      <c r="M155" s="127"/>
      <c r="N155" s="128"/>
      <c r="O155" s="128"/>
      <c r="P155" s="129">
        <f>SUM(P156:P164)</f>
        <v>0</v>
      </c>
      <c r="Q155" s="128"/>
      <c r="R155" s="129">
        <f>SUM(R156:R164)</f>
        <v>1.2660000000000002E-3</v>
      </c>
      <c r="S155" s="128"/>
      <c r="T155" s="129">
        <f>SUM(T156:T164)</f>
        <v>0</v>
      </c>
      <c r="U155" s="130"/>
      <c r="AR155" s="124" t="s">
        <v>81</v>
      </c>
      <c r="AT155" s="131" t="s">
        <v>68</v>
      </c>
      <c r="AU155" s="131" t="s">
        <v>76</v>
      </c>
      <c r="AY155" s="124" t="s">
        <v>167</v>
      </c>
      <c r="BK155" s="132">
        <f>SUM(BK156:BK164)</f>
        <v>0</v>
      </c>
    </row>
    <row r="156" spans="2:65" s="1" customFormat="1" ht="24" customHeight="1">
      <c r="B156" s="135"/>
      <c r="C156" s="136" t="s">
        <v>313</v>
      </c>
      <c r="D156" s="136" t="s">
        <v>170</v>
      </c>
      <c r="E156" s="137" t="s">
        <v>1574</v>
      </c>
      <c r="F156" s="138" t="s">
        <v>2327</v>
      </c>
      <c r="G156" s="139" t="s">
        <v>330</v>
      </c>
      <c r="H156" s="140">
        <v>5</v>
      </c>
      <c r="I156" s="141"/>
      <c r="J156" s="141"/>
      <c r="K156" s="138" t="s">
        <v>1</v>
      </c>
      <c r="L156" s="28"/>
      <c r="M156" s="142" t="s">
        <v>1</v>
      </c>
      <c r="N156" s="143" t="s">
        <v>35</v>
      </c>
      <c r="O156" s="144">
        <v>0</v>
      </c>
      <c r="P156" s="144">
        <f>O156*H156</f>
        <v>0</v>
      </c>
      <c r="Q156" s="144">
        <v>3.0000000000000001E-5</v>
      </c>
      <c r="R156" s="144">
        <f>Q156*H156</f>
        <v>1.5000000000000001E-4</v>
      </c>
      <c r="S156" s="144">
        <v>0</v>
      </c>
      <c r="T156" s="144">
        <f>S156*H156</f>
        <v>0</v>
      </c>
      <c r="U156" s="145" t="s">
        <v>1</v>
      </c>
      <c r="AR156" s="146" t="s">
        <v>278</v>
      </c>
      <c r="AT156" s="146" t="s">
        <v>170</v>
      </c>
      <c r="AU156" s="146" t="s">
        <v>81</v>
      </c>
      <c r="AY156" s="16" t="s">
        <v>167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6" t="s">
        <v>81</v>
      </c>
      <c r="BK156" s="147">
        <f>ROUND(I156*H156,2)</f>
        <v>0</v>
      </c>
      <c r="BL156" s="16" t="s">
        <v>278</v>
      </c>
      <c r="BM156" s="146" t="s">
        <v>308</v>
      </c>
    </row>
    <row r="157" spans="2:65" s="1" customFormat="1" ht="24" customHeight="1">
      <c r="B157" s="135"/>
      <c r="C157" s="169" t="s">
        <v>317</v>
      </c>
      <c r="D157" s="169" t="s">
        <v>381</v>
      </c>
      <c r="E157" s="170" t="s">
        <v>1575</v>
      </c>
      <c r="F157" s="171" t="s">
        <v>2239</v>
      </c>
      <c r="G157" s="172" t="s">
        <v>330</v>
      </c>
      <c r="H157" s="173">
        <v>5.0999999999999996</v>
      </c>
      <c r="I157" s="174"/>
      <c r="J157" s="174"/>
      <c r="K157" s="171" t="s">
        <v>1</v>
      </c>
      <c r="L157" s="175"/>
      <c r="M157" s="176" t="s">
        <v>1</v>
      </c>
      <c r="N157" s="177" t="s">
        <v>35</v>
      </c>
      <c r="O157" s="144">
        <v>0</v>
      </c>
      <c r="P157" s="144">
        <f>O157*H157</f>
        <v>0</v>
      </c>
      <c r="Q157" s="144">
        <v>4.0000000000000003E-5</v>
      </c>
      <c r="R157" s="144">
        <f>Q157*H157</f>
        <v>2.04E-4</v>
      </c>
      <c r="S157" s="144">
        <v>0</v>
      </c>
      <c r="T157" s="144">
        <f>S157*H157</f>
        <v>0</v>
      </c>
      <c r="U157" s="145" t="s">
        <v>1</v>
      </c>
      <c r="AR157" s="146" t="s">
        <v>356</v>
      </c>
      <c r="AT157" s="146" t="s">
        <v>381</v>
      </c>
      <c r="AU157" s="146" t="s">
        <v>81</v>
      </c>
      <c r="AY157" s="16" t="s">
        <v>167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6" t="s">
        <v>81</v>
      </c>
      <c r="BK157" s="147">
        <f>ROUND(I157*H157,2)</f>
        <v>0</v>
      </c>
      <c r="BL157" s="16" t="s">
        <v>278</v>
      </c>
      <c r="BM157" s="146" t="s">
        <v>317</v>
      </c>
    </row>
    <row r="158" spans="2:65" s="13" customFormat="1">
      <c r="B158" s="155"/>
      <c r="D158" s="149" t="s">
        <v>176</v>
      </c>
      <c r="E158" s="156" t="s">
        <v>1</v>
      </c>
      <c r="F158" s="157" t="s">
        <v>1576</v>
      </c>
      <c r="H158" s="158">
        <v>5.0999999999999996</v>
      </c>
      <c r="L158" s="155"/>
      <c r="M158" s="159"/>
      <c r="N158" s="160"/>
      <c r="O158" s="160"/>
      <c r="P158" s="160"/>
      <c r="Q158" s="160"/>
      <c r="R158" s="160"/>
      <c r="S158" s="160"/>
      <c r="T158" s="160"/>
      <c r="U158" s="161"/>
      <c r="AT158" s="156" t="s">
        <v>176</v>
      </c>
      <c r="AU158" s="156" t="s">
        <v>81</v>
      </c>
      <c r="AV158" s="13" t="s">
        <v>81</v>
      </c>
      <c r="AW158" s="13" t="s">
        <v>26</v>
      </c>
      <c r="AX158" s="13" t="s">
        <v>69</v>
      </c>
      <c r="AY158" s="156" t="s">
        <v>167</v>
      </c>
    </row>
    <row r="159" spans="2:65" s="14" customFormat="1">
      <c r="B159" s="162"/>
      <c r="D159" s="149" t="s">
        <v>176</v>
      </c>
      <c r="E159" s="163" t="s">
        <v>1</v>
      </c>
      <c r="F159" s="164" t="s">
        <v>182</v>
      </c>
      <c r="H159" s="165">
        <v>5.0999999999999996</v>
      </c>
      <c r="L159" s="162"/>
      <c r="M159" s="166"/>
      <c r="N159" s="167"/>
      <c r="O159" s="167"/>
      <c r="P159" s="167"/>
      <c r="Q159" s="167"/>
      <c r="R159" s="167"/>
      <c r="S159" s="167"/>
      <c r="T159" s="167"/>
      <c r="U159" s="168"/>
      <c r="AT159" s="163" t="s">
        <v>176</v>
      </c>
      <c r="AU159" s="163" t="s">
        <v>81</v>
      </c>
      <c r="AV159" s="14" t="s">
        <v>90</v>
      </c>
      <c r="AW159" s="14" t="s">
        <v>26</v>
      </c>
      <c r="AX159" s="14" t="s">
        <v>76</v>
      </c>
      <c r="AY159" s="163" t="s">
        <v>167</v>
      </c>
    </row>
    <row r="160" spans="2:65" s="1" customFormat="1" ht="24" customHeight="1">
      <c r="B160" s="135"/>
      <c r="C160" s="136" t="s">
        <v>322</v>
      </c>
      <c r="D160" s="136" t="s">
        <v>170</v>
      </c>
      <c r="E160" s="137" t="s">
        <v>1577</v>
      </c>
      <c r="F160" s="138" t="s">
        <v>2328</v>
      </c>
      <c r="G160" s="139" t="s">
        <v>330</v>
      </c>
      <c r="H160" s="140">
        <v>10</v>
      </c>
      <c r="I160" s="141"/>
      <c r="J160" s="141"/>
      <c r="K160" s="138" t="s">
        <v>1</v>
      </c>
      <c r="L160" s="28"/>
      <c r="M160" s="142" t="s">
        <v>1</v>
      </c>
      <c r="N160" s="143" t="s">
        <v>35</v>
      </c>
      <c r="O160" s="144">
        <v>0</v>
      </c>
      <c r="P160" s="144">
        <f>O160*H160</f>
        <v>0</v>
      </c>
      <c r="Q160" s="144">
        <v>3.0000000000000001E-5</v>
      </c>
      <c r="R160" s="144">
        <f>Q160*H160</f>
        <v>3.0000000000000003E-4</v>
      </c>
      <c r="S160" s="144">
        <v>0</v>
      </c>
      <c r="T160" s="144">
        <f>S160*H160</f>
        <v>0</v>
      </c>
      <c r="U160" s="145" t="s">
        <v>1</v>
      </c>
      <c r="AR160" s="146" t="s">
        <v>278</v>
      </c>
      <c r="AT160" s="146" t="s">
        <v>170</v>
      </c>
      <c r="AU160" s="146" t="s">
        <v>81</v>
      </c>
      <c r="AY160" s="16" t="s">
        <v>167</v>
      </c>
      <c r="BE160" s="147">
        <f>IF(N160="základná",J160,0)</f>
        <v>0</v>
      </c>
      <c r="BF160" s="147">
        <f>IF(N160="znížená",J160,0)</f>
        <v>0</v>
      </c>
      <c r="BG160" s="147">
        <f>IF(N160="zákl. prenesená",J160,0)</f>
        <v>0</v>
      </c>
      <c r="BH160" s="147">
        <f>IF(N160="zníž. prenesená",J160,0)</f>
        <v>0</v>
      </c>
      <c r="BI160" s="147">
        <f>IF(N160="nulová",J160,0)</f>
        <v>0</v>
      </c>
      <c r="BJ160" s="16" t="s">
        <v>81</v>
      </c>
      <c r="BK160" s="147">
        <f>ROUND(I160*H160,2)</f>
        <v>0</v>
      </c>
      <c r="BL160" s="16" t="s">
        <v>278</v>
      </c>
      <c r="BM160" s="146" t="s">
        <v>327</v>
      </c>
    </row>
    <row r="161" spans="2:65" s="1" customFormat="1" ht="24" customHeight="1">
      <c r="B161" s="135"/>
      <c r="C161" s="169" t="s">
        <v>327</v>
      </c>
      <c r="D161" s="169" t="s">
        <v>381</v>
      </c>
      <c r="E161" s="170" t="s">
        <v>1578</v>
      </c>
      <c r="F161" s="171" t="s">
        <v>2240</v>
      </c>
      <c r="G161" s="172" t="s">
        <v>330</v>
      </c>
      <c r="H161" s="173">
        <v>10.199999999999999</v>
      </c>
      <c r="I161" s="174"/>
      <c r="J161" s="174"/>
      <c r="K161" s="171" t="s">
        <v>1</v>
      </c>
      <c r="L161" s="175"/>
      <c r="M161" s="176" t="s">
        <v>1</v>
      </c>
      <c r="N161" s="177" t="s">
        <v>35</v>
      </c>
      <c r="O161" s="144">
        <v>0</v>
      </c>
      <c r="P161" s="144">
        <f>O161*H161</f>
        <v>0</v>
      </c>
      <c r="Q161" s="144">
        <v>6.0000000000000002E-5</v>
      </c>
      <c r="R161" s="144">
        <f>Q161*H161</f>
        <v>6.1200000000000002E-4</v>
      </c>
      <c r="S161" s="144">
        <v>0</v>
      </c>
      <c r="T161" s="144">
        <f>S161*H161</f>
        <v>0</v>
      </c>
      <c r="U161" s="145" t="s">
        <v>1</v>
      </c>
      <c r="AR161" s="146" t="s">
        <v>356</v>
      </c>
      <c r="AT161" s="146" t="s">
        <v>381</v>
      </c>
      <c r="AU161" s="146" t="s">
        <v>81</v>
      </c>
      <c r="AY161" s="16" t="s">
        <v>167</v>
      </c>
      <c r="BE161" s="147">
        <f>IF(N161="základná",J161,0)</f>
        <v>0</v>
      </c>
      <c r="BF161" s="147">
        <f>IF(N161="znížená",J161,0)</f>
        <v>0</v>
      </c>
      <c r="BG161" s="147">
        <f>IF(N161="zákl. prenesená",J161,0)</f>
        <v>0</v>
      </c>
      <c r="BH161" s="147">
        <f>IF(N161="zníž. prenesená",J161,0)</f>
        <v>0</v>
      </c>
      <c r="BI161" s="147">
        <f>IF(N161="nulová",J161,0)</f>
        <v>0</v>
      </c>
      <c r="BJ161" s="16" t="s">
        <v>81</v>
      </c>
      <c r="BK161" s="147">
        <f>ROUND(I161*H161,2)</f>
        <v>0</v>
      </c>
      <c r="BL161" s="16" t="s">
        <v>278</v>
      </c>
      <c r="BM161" s="146" t="s">
        <v>337</v>
      </c>
    </row>
    <row r="162" spans="2:65" s="13" customFormat="1">
      <c r="B162" s="155"/>
      <c r="D162" s="149" t="s">
        <v>176</v>
      </c>
      <c r="E162" s="156" t="s">
        <v>1</v>
      </c>
      <c r="F162" s="157" t="s">
        <v>1579</v>
      </c>
      <c r="H162" s="158">
        <v>10.199999999999999</v>
      </c>
      <c r="L162" s="155"/>
      <c r="M162" s="159"/>
      <c r="N162" s="160"/>
      <c r="O162" s="160"/>
      <c r="P162" s="160"/>
      <c r="Q162" s="160"/>
      <c r="R162" s="160"/>
      <c r="S162" s="160"/>
      <c r="T162" s="160"/>
      <c r="U162" s="161"/>
      <c r="AT162" s="156" t="s">
        <v>176</v>
      </c>
      <c r="AU162" s="156" t="s">
        <v>81</v>
      </c>
      <c r="AV162" s="13" t="s">
        <v>81</v>
      </c>
      <c r="AW162" s="13" t="s">
        <v>26</v>
      </c>
      <c r="AX162" s="13" t="s">
        <v>69</v>
      </c>
      <c r="AY162" s="156" t="s">
        <v>167</v>
      </c>
    </row>
    <row r="163" spans="2:65" s="14" customFormat="1">
      <c r="B163" s="162"/>
      <c r="D163" s="149" t="s">
        <v>176</v>
      </c>
      <c r="E163" s="163" t="s">
        <v>1</v>
      </c>
      <c r="F163" s="164" t="s">
        <v>182</v>
      </c>
      <c r="H163" s="165">
        <v>10.199999999999999</v>
      </c>
      <c r="L163" s="162"/>
      <c r="M163" s="166"/>
      <c r="N163" s="167"/>
      <c r="O163" s="167"/>
      <c r="P163" s="167"/>
      <c r="Q163" s="167"/>
      <c r="R163" s="167"/>
      <c r="S163" s="167"/>
      <c r="T163" s="167"/>
      <c r="U163" s="168"/>
      <c r="AT163" s="163" t="s">
        <v>176</v>
      </c>
      <c r="AU163" s="163" t="s">
        <v>81</v>
      </c>
      <c r="AV163" s="14" t="s">
        <v>90</v>
      </c>
      <c r="AW163" s="14" t="s">
        <v>26</v>
      </c>
      <c r="AX163" s="14" t="s">
        <v>76</v>
      </c>
      <c r="AY163" s="163" t="s">
        <v>167</v>
      </c>
    </row>
    <row r="164" spans="2:65" s="1" customFormat="1" ht="24" customHeight="1">
      <c r="B164" s="135"/>
      <c r="C164" s="136" t="s">
        <v>332</v>
      </c>
      <c r="D164" s="136" t="s">
        <v>170</v>
      </c>
      <c r="E164" s="137" t="s">
        <v>1580</v>
      </c>
      <c r="F164" s="138" t="s">
        <v>1581</v>
      </c>
      <c r="G164" s="139" t="s">
        <v>395</v>
      </c>
      <c r="H164" s="140">
        <v>0.30099999999999999</v>
      </c>
      <c r="I164" s="141"/>
      <c r="J164" s="141"/>
      <c r="K164" s="138" t="s">
        <v>1</v>
      </c>
      <c r="L164" s="28"/>
      <c r="M164" s="142" t="s">
        <v>1</v>
      </c>
      <c r="N164" s="143" t="s">
        <v>35</v>
      </c>
      <c r="O164" s="144">
        <v>0</v>
      </c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4">
        <f>S164*H164</f>
        <v>0</v>
      </c>
      <c r="U164" s="145" t="s">
        <v>1</v>
      </c>
      <c r="AR164" s="146" t="s">
        <v>278</v>
      </c>
      <c r="AT164" s="146" t="s">
        <v>170</v>
      </c>
      <c r="AU164" s="146" t="s">
        <v>81</v>
      </c>
      <c r="AY164" s="16" t="s">
        <v>167</v>
      </c>
      <c r="BE164" s="147">
        <f>IF(N164="základná",J164,0)</f>
        <v>0</v>
      </c>
      <c r="BF164" s="147">
        <f>IF(N164="znížená",J164,0)</f>
        <v>0</v>
      </c>
      <c r="BG164" s="147">
        <f>IF(N164="zákl. prenesená",J164,0)</f>
        <v>0</v>
      </c>
      <c r="BH164" s="147">
        <f>IF(N164="zníž. prenesená",J164,0)</f>
        <v>0</v>
      </c>
      <c r="BI164" s="147">
        <f>IF(N164="nulová",J164,0)</f>
        <v>0</v>
      </c>
      <c r="BJ164" s="16" t="s">
        <v>81</v>
      </c>
      <c r="BK164" s="147">
        <f>ROUND(I164*H164,2)</f>
        <v>0</v>
      </c>
      <c r="BL164" s="16" t="s">
        <v>278</v>
      </c>
      <c r="BM164" s="146" t="s">
        <v>347</v>
      </c>
    </row>
    <row r="165" spans="2:65" s="11" customFormat="1" ht="22.9" customHeight="1">
      <c r="B165" s="123"/>
      <c r="D165" s="124" t="s">
        <v>68</v>
      </c>
      <c r="E165" s="133" t="s">
        <v>561</v>
      </c>
      <c r="F165" s="133" t="s">
        <v>562</v>
      </c>
      <c r="J165" s="134"/>
      <c r="L165" s="123"/>
      <c r="M165" s="127"/>
      <c r="N165" s="128"/>
      <c r="O165" s="128"/>
      <c r="P165" s="129">
        <f>SUM(P166:P175)</f>
        <v>0</v>
      </c>
      <c r="Q165" s="128"/>
      <c r="R165" s="129">
        <f>SUM(R166:R175)</f>
        <v>3.6345000000000002E-2</v>
      </c>
      <c r="S165" s="128"/>
      <c r="T165" s="129">
        <f>SUM(T166:T175)</f>
        <v>0</v>
      </c>
      <c r="U165" s="130"/>
      <c r="AR165" s="124" t="s">
        <v>81</v>
      </c>
      <c r="AT165" s="131" t="s">
        <v>68</v>
      </c>
      <c r="AU165" s="131" t="s">
        <v>76</v>
      </c>
      <c r="AY165" s="124" t="s">
        <v>167</v>
      </c>
      <c r="BK165" s="132">
        <f>SUM(BK166:BK175)</f>
        <v>0</v>
      </c>
    </row>
    <row r="166" spans="2:65" s="1" customFormat="1" ht="16.5" customHeight="1">
      <c r="B166" s="135"/>
      <c r="C166" s="136" t="s">
        <v>270</v>
      </c>
      <c r="D166" s="136" t="s">
        <v>170</v>
      </c>
      <c r="E166" s="137" t="s">
        <v>1582</v>
      </c>
      <c r="F166" s="138" t="s">
        <v>1583</v>
      </c>
      <c r="G166" s="139" t="s">
        <v>330</v>
      </c>
      <c r="H166" s="140">
        <v>3.5</v>
      </c>
      <c r="I166" s="141"/>
      <c r="J166" s="141"/>
      <c r="K166" s="138" t="s">
        <v>1</v>
      </c>
      <c r="L166" s="28"/>
      <c r="M166" s="142" t="s">
        <v>1</v>
      </c>
      <c r="N166" s="143" t="s">
        <v>35</v>
      </c>
      <c r="O166" s="144">
        <v>0</v>
      </c>
      <c r="P166" s="144">
        <f t="shared" ref="P166:P175" si="0">O166*H166</f>
        <v>0</v>
      </c>
      <c r="Q166" s="144">
        <v>1.5299999999999999E-3</v>
      </c>
      <c r="R166" s="144">
        <f t="shared" ref="R166:R175" si="1">Q166*H166</f>
        <v>5.3549999999999995E-3</v>
      </c>
      <c r="S166" s="144">
        <v>0</v>
      </c>
      <c r="T166" s="144">
        <f t="shared" ref="T166:T175" si="2">S166*H166</f>
        <v>0</v>
      </c>
      <c r="U166" s="145" t="s">
        <v>1</v>
      </c>
      <c r="AR166" s="146" t="s">
        <v>278</v>
      </c>
      <c r="AT166" s="146" t="s">
        <v>170</v>
      </c>
      <c r="AU166" s="146" t="s">
        <v>81</v>
      </c>
      <c r="AY166" s="16" t="s">
        <v>167</v>
      </c>
      <c r="BE166" s="147">
        <f t="shared" ref="BE166:BE175" si="3">IF(N166="základná",J166,0)</f>
        <v>0</v>
      </c>
      <c r="BF166" s="147">
        <f t="shared" ref="BF166:BF175" si="4">IF(N166="znížená",J166,0)</f>
        <v>0</v>
      </c>
      <c r="BG166" s="147">
        <f t="shared" ref="BG166:BG175" si="5">IF(N166="zákl. prenesená",J166,0)</f>
        <v>0</v>
      </c>
      <c r="BH166" s="147">
        <f t="shared" ref="BH166:BH175" si="6">IF(N166="zníž. prenesená",J166,0)</f>
        <v>0</v>
      </c>
      <c r="BI166" s="147">
        <f t="shared" ref="BI166:BI175" si="7">IF(N166="nulová",J166,0)</f>
        <v>0</v>
      </c>
      <c r="BJ166" s="16" t="s">
        <v>81</v>
      </c>
      <c r="BK166" s="147">
        <f t="shared" ref="BK166:BK175" si="8">ROUND(I166*H166,2)</f>
        <v>0</v>
      </c>
      <c r="BL166" s="16" t="s">
        <v>278</v>
      </c>
      <c r="BM166" s="146" t="s">
        <v>356</v>
      </c>
    </row>
    <row r="167" spans="2:65" s="1" customFormat="1" ht="16.5" customHeight="1">
      <c r="B167" s="135"/>
      <c r="C167" s="136" t="s">
        <v>244</v>
      </c>
      <c r="D167" s="136" t="s">
        <v>170</v>
      </c>
      <c r="E167" s="137" t="s">
        <v>1584</v>
      </c>
      <c r="F167" s="138" t="s">
        <v>1585</v>
      </c>
      <c r="G167" s="139" t="s">
        <v>330</v>
      </c>
      <c r="H167" s="140">
        <v>4</v>
      </c>
      <c r="I167" s="141"/>
      <c r="J167" s="141"/>
      <c r="K167" s="138" t="s">
        <v>1</v>
      </c>
      <c r="L167" s="28"/>
      <c r="M167" s="142" t="s">
        <v>1</v>
      </c>
      <c r="N167" s="143" t="s">
        <v>35</v>
      </c>
      <c r="O167" s="144">
        <v>0</v>
      </c>
      <c r="P167" s="144">
        <f t="shared" si="0"/>
        <v>0</v>
      </c>
      <c r="Q167" s="144">
        <v>2.5400000000000002E-3</v>
      </c>
      <c r="R167" s="144">
        <f t="shared" si="1"/>
        <v>1.0160000000000001E-2</v>
      </c>
      <c r="S167" s="144">
        <v>0</v>
      </c>
      <c r="T167" s="144">
        <f t="shared" si="2"/>
        <v>0</v>
      </c>
      <c r="U167" s="145" t="s">
        <v>1</v>
      </c>
      <c r="AR167" s="146" t="s">
        <v>278</v>
      </c>
      <c r="AT167" s="146" t="s">
        <v>170</v>
      </c>
      <c r="AU167" s="146" t="s">
        <v>81</v>
      </c>
      <c r="AY167" s="16" t="s">
        <v>167</v>
      </c>
      <c r="BE167" s="147">
        <f t="shared" si="3"/>
        <v>0</v>
      </c>
      <c r="BF167" s="147">
        <f t="shared" si="4"/>
        <v>0</v>
      </c>
      <c r="BG167" s="147">
        <f t="shared" si="5"/>
        <v>0</v>
      </c>
      <c r="BH167" s="147">
        <f t="shared" si="6"/>
        <v>0</v>
      </c>
      <c r="BI167" s="147">
        <f t="shared" si="7"/>
        <v>0</v>
      </c>
      <c r="BJ167" s="16" t="s">
        <v>81</v>
      </c>
      <c r="BK167" s="147">
        <f t="shared" si="8"/>
        <v>0</v>
      </c>
      <c r="BL167" s="16" t="s">
        <v>278</v>
      </c>
      <c r="BM167" s="146" t="s">
        <v>365</v>
      </c>
    </row>
    <row r="168" spans="2:65" s="1" customFormat="1" ht="16.5" customHeight="1">
      <c r="B168" s="135"/>
      <c r="C168" s="136" t="s">
        <v>7</v>
      </c>
      <c r="D168" s="136" t="s">
        <v>170</v>
      </c>
      <c r="E168" s="137" t="s">
        <v>1586</v>
      </c>
      <c r="F168" s="138" t="s">
        <v>1587</v>
      </c>
      <c r="G168" s="139" t="s">
        <v>384</v>
      </c>
      <c r="H168" s="140">
        <v>3</v>
      </c>
      <c r="I168" s="141"/>
      <c r="J168" s="141"/>
      <c r="K168" s="138" t="s">
        <v>1</v>
      </c>
      <c r="L168" s="28"/>
      <c r="M168" s="142" t="s">
        <v>1</v>
      </c>
      <c r="N168" s="143" t="s">
        <v>35</v>
      </c>
      <c r="O168" s="144">
        <v>0</v>
      </c>
      <c r="P168" s="144">
        <f t="shared" si="0"/>
        <v>0</v>
      </c>
      <c r="Q168" s="144">
        <v>0</v>
      </c>
      <c r="R168" s="144">
        <f t="shared" si="1"/>
        <v>0</v>
      </c>
      <c r="S168" s="144">
        <v>0</v>
      </c>
      <c r="T168" s="144">
        <f t="shared" si="2"/>
        <v>0</v>
      </c>
      <c r="U168" s="145" t="s">
        <v>1</v>
      </c>
      <c r="AR168" s="146" t="s">
        <v>278</v>
      </c>
      <c r="AT168" s="146" t="s">
        <v>170</v>
      </c>
      <c r="AU168" s="146" t="s">
        <v>81</v>
      </c>
      <c r="AY168" s="16" t="s">
        <v>167</v>
      </c>
      <c r="BE168" s="147">
        <f t="shared" si="3"/>
        <v>0</v>
      </c>
      <c r="BF168" s="147">
        <f t="shared" si="4"/>
        <v>0</v>
      </c>
      <c r="BG168" s="147">
        <f t="shared" si="5"/>
        <v>0</v>
      </c>
      <c r="BH168" s="147">
        <f t="shared" si="6"/>
        <v>0</v>
      </c>
      <c r="BI168" s="147">
        <f t="shared" si="7"/>
        <v>0</v>
      </c>
      <c r="BJ168" s="16" t="s">
        <v>81</v>
      </c>
      <c r="BK168" s="147">
        <f t="shared" si="8"/>
        <v>0</v>
      </c>
      <c r="BL168" s="16" t="s">
        <v>278</v>
      </c>
      <c r="BM168" s="146" t="s">
        <v>380</v>
      </c>
    </row>
    <row r="169" spans="2:65" s="1" customFormat="1" ht="24" customHeight="1">
      <c r="B169" s="135"/>
      <c r="C169" s="169" t="s">
        <v>282</v>
      </c>
      <c r="D169" s="169" t="s">
        <v>381</v>
      </c>
      <c r="E169" s="170" t="s">
        <v>1588</v>
      </c>
      <c r="F169" s="171" t="s">
        <v>2241</v>
      </c>
      <c r="G169" s="172" t="s">
        <v>384</v>
      </c>
      <c r="H169" s="173">
        <v>1</v>
      </c>
      <c r="I169" s="174"/>
      <c r="J169" s="174"/>
      <c r="K169" s="171" t="s">
        <v>1</v>
      </c>
      <c r="L169" s="175"/>
      <c r="M169" s="176" t="s">
        <v>1</v>
      </c>
      <c r="N169" s="177" t="s">
        <v>35</v>
      </c>
      <c r="O169" s="144">
        <v>0</v>
      </c>
      <c r="P169" s="144">
        <f t="shared" si="0"/>
        <v>0</v>
      </c>
      <c r="Q169" s="144">
        <v>1.4200000000000001E-2</v>
      </c>
      <c r="R169" s="144">
        <f t="shared" si="1"/>
        <v>1.4200000000000001E-2</v>
      </c>
      <c r="S169" s="144">
        <v>0</v>
      </c>
      <c r="T169" s="144">
        <f t="shared" si="2"/>
        <v>0</v>
      </c>
      <c r="U169" s="145" t="s">
        <v>1</v>
      </c>
      <c r="AR169" s="146" t="s">
        <v>356</v>
      </c>
      <c r="AT169" s="146" t="s">
        <v>381</v>
      </c>
      <c r="AU169" s="146" t="s">
        <v>81</v>
      </c>
      <c r="AY169" s="16" t="s">
        <v>167</v>
      </c>
      <c r="BE169" s="147">
        <f t="shared" si="3"/>
        <v>0</v>
      </c>
      <c r="BF169" s="147">
        <f t="shared" si="4"/>
        <v>0</v>
      </c>
      <c r="BG169" s="147">
        <f t="shared" si="5"/>
        <v>0</v>
      </c>
      <c r="BH169" s="147">
        <f t="shared" si="6"/>
        <v>0</v>
      </c>
      <c r="BI169" s="147">
        <f t="shared" si="7"/>
        <v>0</v>
      </c>
      <c r="BJ169" s="16" t="s">
        <v>81</v>
      </c>
      <c r="BK169" s="147">
        <f t="shared" si="8"/>
        <v>0</v>
      </c>
      <c r="BL169" s="16" t="s">
        <v>278</v>
      </c>
      <c r="BM169" s="146" t="s">
        <v>392</v>
      </c>
    </row>
    <row r="170" spans="2:65" s="1" customFormat="1" ht="24" customHeight="1">
      <c r="B170" s="135"/>
      <c r="C170" s="136" t="s">
        <v>254</v>
      </c>
      <c r="D170" s="136" t="s">
        <v>170</v>
      </c>
      <c r="E170" s="137" t="s">
        <v>1589</v>
      </c>
      <c r="F170" s="138" t="s">
        <v>1590</v>
      </c>
      <c r="G170" s="139" t="s">
        <v>384</v>
      </c>
      <c r="H170" s="140">
        <v>1</v>
      </c>
      <c r="I170" s="141"/>
      <c r="J170" s="141"/>
      <c r="K170" s="138" t="s">
        <v>1</v>
      </c>
      <c r="L170" s="28"/>
      <c r="M170" s="142" t="s">
        <v>1</v>
      </c>
      <c r="N170" s="143" t="s">
        <v>35</v>
      </c>
      <c r="O170" s="144">
        <v>0</v>
      </c>
      <c r="P170" s="144">
        <f t="shared" si="0"/>
        <v>0</v>
      </c>
      <c r="Q170" s="144">
        <v>4.4999999999999999E-4</v>
      </c>
      <c r="R170" s="144">
        <f t="shared" si="1"/>
        <v>4.4999999999999999E-4</v>
      </c>
      <c r="S170" s="144">
        <v>0</v>
      </c>
      <c r="T170" s="144">
        <f t="shared" si="2"/>
        <v>0</v>
      </c>
      <c r="U170" s="145" t="s">
        <v>1</v>
      </c>
      <c r="AR170" s="146" t="s">
        <v>278</v>
      </c>
      <c r="AT170" s="146" t="s">
        <v>170</v>
      </c>
      <c r="AU170" s="146" t="s">
        <v>81</v>
      </c>
      <c r="AY170" s="16" t="s">
        <v>167</v>
      </c>
      <c r="BE170" s="147">
        <f t="shared" si="3"/>
        <v>0</v>
      </c>
      <c r="BF170" s="147">
        <f t="shared" si="4"/>
        <v>0</v>
      </c>
      <c r="BG170" s="147">
        <f t="shared" si="5"/>
        <v>0</v>
      </c>
      <c r="BH170" s="147">
        <f t="shared" si="6"/>
        <v>0</v>
      </c>
      <c r="BI170" s="147">
        <f t="shared" si="7"/>
        <v>0</v>
      </c>
      <c r="BJ170" s="16" t="s">
        <v>81</v>
      </c>
      <c r="BK170" s="147">
        <f t="shared" si="8"/>
        <v>0</v>
      </c>
      <c r="BL170" s="16" t="s">
        <v>278</v>
      </c>
      <c r="BM170" s="146" t="s">
        <v>403</v>
      </c>
    </row>
    <row r="171" spans="2:65" s="1" customFormat="1" ht="36" customHeight="1">
      <c r="B171" s="135"/>
      <c r="C171" s="169" t="s">
        <v>258</v>
      </c>
      <c r="D171" s="169" t="s">
        <v>381</v>
      </c>
      <c r="E171" s="170" t="s">
        <v>1591</v>
      </c>
      <c r="F171" s="171" t="s">
        <v>2329</v>
      </c>
      <c r="G171" s="172" t="s">
        <v>384</v>
      </c>
      <c r="H171" s="173">
        <v>1</v>
      </c>
      <c r="I171" s="174"/>
      <c r="J171" s="174"/>
      <c r="K171" s="171" t="s">
        <v>1</v>
      </c>
      <c r="L171" s="175"/>
      <c r="M171" s="176" t="s">
        <v>1</v>
      </c>
      <c r="N171" s="177" t="s">
        <v>35</v>
      </c>
      <c r="O171" s="144">
        <v>0</v>
      </c>
      <c r="P171" s="144">
        <f t="shared" si="0"/>
        <v>0</v>
      </c>
      <c r="Q171" s="144">
        <v>3.62E-3</v>
      </c>
      <c r="R171" s="144">
        <f t="shared" si="1"/>
        <v>3.62E-3</v>
      </c>
      <c r="S171" s="144">
        <v>0</v>
      </c>
      <c r="T171" s="144">
        <f t="shared" si="2"/>
        <v>0</v>
      </c>
      <c r="U171" s="145" t="s">
        <v>1</v>
      </c>
      <c r="AR171" s="146" t="s">
        <v>356</v>
      </c>
      <c r="AT171" s="146" t="s">
        <v>381</v>
      </c>
      <c r="AU171" s="146" t="s">
        <v>81</v>
      </c>
      <c r="AY171" s="16" t="s">
        <v>167</v>
      </c>
      <c r="BE171" s="147">
        <f t="shared" si="3"/>
        <v>0</v>
      </c>
      <c r="BF171" s="147">
        <f t="shared" si="4"/>
        <v>0</v>
      </c>
      <c r="BG171" s="147">
        <f t="shared" si="5"/>
        <v>0</v>
      </c>
      <c r="BH171" s="147">
        <f t="shared" si="6"/>
        <v>0</v>
      </c>
      <c r="BI171" s="147">
        <f t="shared" si="7"/>
        <v>0</v>
      </c>
      <c r="BJ171" s="16" t="s">
        <v>81</v>
      </c>
      <c r="BK171" s="147">
        <f t="shared" si="8"/>
        <v>0</v>
      </c>
      <c r="BL171" s="16" t="s">
        <v>278</v>
      </c>
      <c r="BM171" s="146" t="s">
        <v>414</v>
      </c>
    </row>
    <row r="172" spans="2:65" s="1" customFormat="1" ht="24" customHeight="1">
      <c r="B172" s="135"/>
      <c r="C172" s="136" t="s">
        <v>266</v>
      </c>
      <c r="D172" s="136" t="s">
        <v>170</v>
      </c>
      <c r="E172" s="137" t="s">
        <v>1592</v>
      </c>
      <c r="F172" s="138" t="s">
        <v>1593</v>
      </c>
      <c r="G172" s="139" t="s">
        <v>384</v>
      </c>
      <c r="H172" s="140">
        <v>1</v>
      </c>
      <c r="I172" s="141"/>
      <c r="J172" s="141"/>
      <c r="K172" s="138" t="s">
        <v>1</v>
      </c>
      <c r="L172" s="28"/>
      <c r="M172" s="142" t="s">
        <v>1</v>
      </c>
      <c r="N172" s="143" t="s">
        <v>35</v>
      </c>
      <c r="O172" s="144">
        <v>0</v>
      </c>
      <c r="P172" s="144">
        <f t="shared" si="0"/>
        <v>0</v>
      </c>
      <c r="Q172" s="144">
        <v>1.06E-3</v>
      </c>
      <c r="R172" s="144">
        <f t="shared" si="1"/>
        <v>1.06E-3</v>
      </c>
      <c r="S172" s="144">
        <v>0</v>
      </c>
      <c r="T172" s="144">
        <f t="shared" si="2"/>
        <v>0</v>
      </c>
      <c r="U172" s="145" t="s">
        <v>1</v>
      </c>
      <c r="AR172" s="146" t="s">
        <v>278</v>
      </c>
      <c r="AT172" s="146" t="s">
        <v>170</v>
      </c>
      <c r="AU172" s="146" t="s">
        <v>81</v>
      </c>
      <c r="AY172" s="16" t="s">
        <v>167</v>
      </c>
      <c r="BE172" s="147">
        <f t="shared" si="3"/>
        <v>0</v>
      </c>
      <c r="BF172" s="147">
        <f t="shared" si="4"/>
        <v>0</v>
      </c>
      <c r="BG172" s="147">
        <f t="shared" si="5"/>
        <v>0</v>
      </c>
      <c r="BH172" s="147">
        <f t="shared" si="6"/>
        <v>0</v>
      </c>
      <c r="BI172" s="147">
        <f t="shared" si="7"/>
        <v>0</v>
      </c>
      <c r="BJ172" s="16" t="s">
        <v>81</v>
      </c>
      <c r="BK172" s="147">
        <f t="shared" si="8"/>
        <v>0</v>
      </c>
      <c r="BL172" s="16" t="s">
        <v>278</v>
      </c>
      <c r="BM172" s="146" t="s">
        <v>425</v>
      </c>
    </row>
    <row r="173" spans="2:65" s="1" customFormat="1" ht="16.5" customHeight="1">
      <c r="B173" s="135"/>
      <c r="C173" s="136" t="s">
        <v>308</v>
      </c>
      <c r="D173" s="136" t="s">
        <v>170</v>
      </c>
      <c r="E173" s="137" t="s">
        <v>1594</v>
      </c>
      <c r="F173" s="138" t="s">
        <v>1595</v>
      </c>
      <c r="G173" s="139" t="s">
        <v>384</v>
      </c>
      <c r="H173" s="140">
        <v>5</v>
      </c>
      <c r="I173" s="141"/>
      <c r="J173" s="141"/>
      <c r="K173" s="138" t="s">
        <v>1</v>
      </c>
      <c r="L173" s="28"/>
      <c r="M173" s="142" t="s">
        <v>1</v>
      </c>
      <c r="N173" s="143" t="s">
        <v>35</v>
      </c>
      <c r="O173" s="144">
        <v>0</v>
      </c>
      <c r="P173" s="144">
        <f t="shared" si="0"/>
        <v>0</v>
      </c>
      <c r="Q173" s="144">
        <v>2.9999999999999997E-4</v>
      </c>
      <c r="R173" s="144">
        <f t="shared" si="1"/>
        <v>1.4999999999999998E-3</v>
      </c>
      <c r="S173" s="144">
        <v>0</v>
      </c>
      <c r="T173" s="144">
        <f t="shared" si="2"/>
        <v>0</v>
      </c>
      <c r="U173" s="145" t="s">
        <v>1</v>
      </c>
      <c r="AR173" s="146" t="s">
        <v>278</v>
      </c>
      <c r="AT173" s="146" t="s">
        <v>170</v>
      </c>
      <c r="AU173" s="146" t="s">
        <v>81</v>
      </c>
      <c r="AY173" s="16" t="s">
        <v>167</v>
      </c>
      <c r="BE173" s="147">
        <f t="shared" si="3"/>
        <v>0</v>
      </c>
      <c r="BF173" s="147">
        <f t="shared" si="4"/>
        <v>0</v>
      </c>
      <c r="BG173" s="147">
        <f t="shared" si="5"/>
        <v>0</v>
      </c>
      <c r="BH173" s="147">
        <f t="shared" si="6"/>
        <v>0</v>
      </c>
      <c r="BI173" s="147">
        <f t="shared" si="7"/>
        <v>0</v>
      </c>
      <c r="BJ173" s="16" t="s">
        <v>81</v>
      </c>
      <c r="BK173" s="147">
        <f t="shared" si="8"/>
        <v>0</v>
      </c>
      <c r="BL173" s="16" t="s">
        <v>278</v>
      </c>
      <c r="BM173" s="146" t="s">
        <v>437</v>
      </c>
    </row>
    <row r="174" spans="2:65" s="1" customFormat="1" ht="24" customHeight="1">
      <c r="B174" s="135"/>
      <c r="C174" s="136" t="s">
        <v>303</v>
      </c>
      <c r="D174" s="136" t="s">
        <v>170</v>
      </c>
      <c r="E174" s="137" t="s">
        <v>1596</v>
      </c>
      <c r="F174" s="138" t="s">
        <v>1597</v>
      </c>
      <c r="G174" s="139" t="s">
        <v>354</v>
      </c>
      <c r="H174" s="140">
        <v>5.0999999999999997E-2</v>
      </c>
      <c r="I174" s="141"/>
      <c r="J174" s="141"/>
      <c r="K174" s="138" t="s">
        <v>1</v>
      </c>
      <c r="L174" s="28"/>
      <c r="M174" s="142" t="s">
        <v>1</v>
      </c>
      <c r="N174" s="143" t="s">
        <v>35</v>
      </c>
      <c r="O174" s="144">
        <v>0</v>
      </c>
      <c r="P174" s="144">
        <f t="shared" si="0"/>
        <v>0</v>
      </c>
      <c r="Q174" s="144">
        <v>0</v>
      </c>
      <c r="R174" s="144">
        <f t="shared" si="1"/>
        <v>0</v>
      </c>
      <c r="S174" s="144">
        <v>0</v>
      </c>
      <c r="T174" s="144">
        <f t="shared" si="2"/>
        <v>0</v>
      </c>
      <c r="U174" s="145" t="s">
        <v>1</v>
      </c>
      <c r="AR174" s="146" t="s">
        <v>278</v>
      </c>
      <c r="AT174" s="146" t="s">
        <v>170</v>
      </c>
      <c r="AU174" s="146" t="s">
        <v>81</v>
      </c>
      <c r="AY174" s="16" t="s">
        <v>167</v>
      </c>
      <c r="BE174" s="147">
        <f t="shared" si="3"/>
        <v>0</v>
      </c>
      <c r="BF174" s="147">
        <f t="shared" si="4"/>
        <v>0</v>
      </c>
      <c r="BG174" s="147">
        <f t="shared" si="5"/>
        <v>0</v>
      </c>
      <c r="BH174" s="147">
        <f t="shared" si="6"/>
        <v>0</v>
      </c>
      <c r="BI174" s="147">
        <f t="shared" si="7"/>
        <v>0</v>
      </c>
      <c r="BJ174" s="16" t="s">
        <v>81</v>
      </c>
      <c r="BK174" s="147">
        <f t="shared" si="8"/>
        <v>0</v>
      </c>
      <c r="BL174" s="16" t="s">
        <v>278</v>
      </c>
      <c r="BM174" s="146" t="s">
        <v>446</v>
      </c>
    </row>
    <row r="175" spans="2:65" s="1" customFormat="1" ht="24" customHeight="1">
      <c r="B175" s="135"/>
      <c r="C175" s="136" t="s">
        <v>288</v>
      </c>
      <c r="D175" s="136" t="s">
        <v>170</v>
      </c>
      <c r="E175" s="137" t="s">
        <v>1598</v>
      </c>
      <c r="F175" s="138" t="s">
        <v>1599</v>
      </c>
      <c r="G175" s="139" t="s">
        <v>395</v>
      </c>
      <c r="H175" s="140">
        <v>5.0629999999999997</v>
      </c>
      <c r="I175" s="141"/>
      <c r="J175" s="141"/>
      <c r="K175" s="138" t="s">
        <v>1</v>
      </c>
      <c r="L175" s="28"/>
      <c r="M175" s="142" t="s">
        <v>1</v>
      </c>
      <c r="N175" s="143" t="s">
        <v>35</v>
      </c>
      <c r="O175" s="144">
        <v>0</v>
      </c>
      <c r="P175" s="144">
        <f t="shared" si="0"/>
        <v>0</v>
      </c>
      <c r="Q175" s="144">
        <v>0</v>
      </c>
      <c r="R175" s="144">
        <f t="shared" si="1"/>
        <v>0</v>
      </c>
      <c r="S175" s="144">
        <v>0</v>
      </c>
      <c r="T175" s="144">
        <f t="shared" si="2"/>
        <v>0</v>
      </c>
      <c r="U175" s="145" t="s">
        <v>1</v>
      </c>
      <c r="AR175" s="146" t="s">
        <v>278</v>
      </c>
      <c r="AT175" s="146" t="s">
        <v>170</v>
      </c>
      <c r="AU175" s="146" t="s">
        <v>81</v>
      </c>
      <c r="AY175" s="16" t="s">
        <v>167</v>
      </c>
      <c r="BE175" s="147">
        <f t="shared" si="3"/>
        <v>0</v>
      </c>
      <c r="BF175" s="147">
        <f t="shared" si="4"/>
        <v>0</v>
      </c>
      <c r="BG175" s="147">
        <f t="shared" si="5"/>
        <v>0</v>
      </c>
      <c r="BH175" s="147">
        <f t="shared" si="6"/>
        <v>0</v>
      </c>
      <c r="BI175" s="147">
        <f t="shared" si="7"/>
        <v>0</v>
      </c>
      <c r="BJ175" s="16" t="s">
        <v>81</v>
      </c>
      <c r="BK175" s="147">
        <f t="shared" si="8"/>
        <v>0</v>
      </c>
      <c r="BL175" s="16" t="s">
        <v>278</v>
      </c>
      <c r="BM175" s="146" t="s">
        <v>185</v>
      </c>
    </row>
    <row r="176" spans="2:65" s="11" customFormat="1" ht="22.9" customHeight="1">
      <c r="B176" s="123"/>
      <c r="D176" s="124" t="s">
        <v>68</v>
      </c>
      <c r="E176" s="133" t="s">
        <v>1600</v>
      </c>
      <c r="F176" s="133" t="s">
        <v>1601</v>
      </c>
      <c r="J176" s="134"/>
      <c r="L176" s="123"/>
      <c r="M176" s="127"/>
      <c r="N176" s="128"/>
      <c r="O176" s="128"/>
      <c r="P176" s="129">
        <f>SUM(P177:P189)</f>
        <v>0</v>
      </c>
      <c r="Q176" s="128"/>
      <c r="R176" s="129">
        <f>SUM(R177:R189)</f>
        <v>1.2910000000000003E-2</v>
      </c>
      <c r="S176" s="128"/>
      <c r="T176" s="129">
        <f>SUM(T177:T189)</f>
        <v>0</v>
      </c>
      <c r="U176" s="130"/>
      <c r="AR176" s="124" t="s">
        <v>81</v>
      </c>
      <c r="AT176" s="131" t="s">
        <v>68</v>
      </c>
      <c r="AU176" s="131" t="s">
        <v>76</v>
      </c>
      <c r="AY176" s="124" t="s">
        <v>167</v>
      </c>
      <c r="BK176" s="132">
        <f>SUM(BK177:BK189)</f>
        <v>0</v>
      </c>
    </row>
    <row r="177" spans="2:65" s="1" customFormat="1" ht="16.5" customHeight="1">
      <c r="B177" s="135"/>
      <c r="C177" s="136" t="s">
        <v>337</v>
      </c>
      <c r="D177" s="136" t="s">
        <v>170</v>
      </c>
      <c r="E177" s="137" t="s">
        <v>1602</v>
      </c>
      <c r="F177" s="138" t="s">
        <v>1603</v>
      </c>
      <c r="G177" s="139" t="s">
        <v>330</v>
      </c>
      <c r="H177" s="140">
        <v>5</v>
      </c>
      <c r="I177" s="141"/>
      <c r="J177" s="141"/>
      <c r="K177" s="138" t="s">
        <v>1</v>
      </c>
      <c r="L177" s="28"/>
      <c r="M177" s="142" t="s">
        <v>1</v>
      </c>
      <c r="N177" s="143" t="s">
        <v>35</v>
      </c>
      <c r="O177" s="144">
        <v>0</v>
      </c>
      <c r="P177" s="144">
        <f t="shared" ref="P177:P189" si="9">O177*H177</f>
        <v>0</v>
      </c>
      <c r="Q177" s="144">
        <v>2.5000000000000001E-4</v>
      </c>
      <c r="R177" s="144">
        <f t="shared" ref="R177:R189" si="10">Q177*H177</f>
        <v>1.25E-3</v>
      </c>
      <c r="S177" s="144">
        <v>0</v>
      </c>
      <c r="T177" s="144">
        <f t="shared" ref="T177:T189" si="11">S177*H177</f>
        <v>0</v>
      </c>
      <c r="U177" s="145" t="s">
        <v>1</v>
      </c>
      <c r="AR177" s="146" t="s">
        <v>278</v>
      </c>
      <c r="AT177" s="146" t="s">
        <v>170</v>
      </c>
      <c r="AU177" s="146" t="s">
        <v>81</v>
      </c>
      <c r="AY177" s="16" t="s">
        <v>167</v>
      </c>
      <c r="BE177" s="147">
        <f t="shared" ref="BE177:BE189" si="12">IF(N177="základná",J177,0)</f>
        <v>0</v>
      </c>
      <c r="BF177" s="147">
        <f t="shared" ref="BF177:BF189" si="13">IF(N177="znížená",J177,0)</f>
        <v>0</v>
      </c>
      <c r="BG177" s="147">
        <f t="shared" ref="BG177:BG189" si="14">IF(N177="zákl. prenesená",J177,0)</f>
        <v>0</v>
      </c>
      <c r="BH177" s="147">
        <f t="shared" ref="BH177:BH189" si="15">IF(N177="zníž. prenesená",J177,0)</f>
        <v>0</v>
      </c>
      <c r="BI177" s="147">
        <f t="shared" ref="BI177:BI189" si="16">IF(N177="nulová",J177,0)</f>
        <v>0</v>
      </c>
      <c r="BJ177" s="16" t="s">
        <v>81</v>
      </c>
      <c r="BK177" s="147">
        <f t="shared" ref="BK177:BK189" si="17">ROUND(I177*H177,2)</f>
        <v>0</v>
      </c>
      <c r="BL177" s="16" t="s">
        <v>278</v>
      </c>
      <c r="BM177" s="146" t="s">
        <v>631</v>
      </c>
    </row>
    <row r="178" spans="2:65" s="1" customFormat="1" ht="16.5" customHeight="1">
      <c r="B178" s="135"/>
      <c r="C178" s="136" t="s">
        <v>342</v>
      </c>
      <c r="D178" s="136" t="s">
        <v>170</v>
      </c>
      <c r="E178" s="137" t="s">
        <v>1604</v>
      </c>
      <c r="F178" s="138" t="s">
        <v>1605</v>
      </c>
      <c r="G178" s="139" t="s">
        <v>330</v>
      </c>
      <c r="H178" s="140">
        <v>10</v>
      </c>
      <c r="I178" s="141"/>
      <c r="J178" s="141"/>
      <c r="K178" s="138" t="s">
        <v>1</v>
      </c>
      <c r="L178" s="28"/>
      <c r="M178" s="142" t="s">
        <v>1</v>
      </c>
      <c r="N178" s="143" t="s">
        <v>35</v>
      </c>
      <c r="O178" s="144">
        <v>0</v>
      </c>
      <c r="P178" s="144">
        <f t="shared" si="9"/>
        <v>0</v>
      </c>
      <c r="Q178" s="144">
        <v>4.2000000000000002E-4</v>
      </c>
      <c r="R178" s="144">
        <f t="shared" si="10"/>
        <v>4.2000000000000006E-3</v>
      </c>
      <c r="S178" s="144">
        <v>0</v>
      </c>
      <c r="T178" s="144">
        <f t="shared" si="11"/>
        <v>0</v>
      </c>
      <c r="U178" s="145" t="s">
        <v>1</v>
      </c>
      <c r="AR178" s="146" t="s">
        <v>278</v>
      </c>
      <c r="AT178" s="146" t="s">
        <v>170</v>
      </c>
      <c r="AU178" s="146" t="s">
        <v>81</v>
      </c>
      <c r="AY178" s="16" t="s">
        <v>167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6" t="s">
        <v>81</v>
      </c>
      <c r="BK178" s="147">
        <f t="shared" si="17"/>
        <v>0</v>
      </c>
      <c r="BL178" s="16" t="s">
        <v>278</v>
      </c>
      <c r="BM178" s="146" t="s">
        <v>843</v>
      </c>
    </row>
    <row r="179" spans="2:65" s="1" customFormat="1" ht="24" customHeight="1">
      <c r="B179" s="135"/>
      <c r="C179" s="136" t="s">
        <v>347</v>
      </c>
      <c r="D179" s="136" t="s">
        <v>170</v>
      </c>
      <c r="E179" s="137" t="s">
        <v>1606</v>
      </c>
      <c r="F179" s="138" t="s">
        <v>1607</v>
      </c>
      <c r="G179" s="139" t="s">
        <v>384</v>
      </c>
      <c r="H179" s="140">
        <v>6</v>
      </c>
      <c r="I179" s="141"/>
      <c r="J179" s="141"/>
      <c r="K179" s="138" t="s">
        <v>1</v>
      </c>
      <c r="L179" s="28"/>
      <c r="M179" s="142" t="s">
        <v>1</v>
      </c>
      <c r="N179" s="143" t="s">
        <v>35</v>
      </c>
      <c r="O179" s="144">
        <v>0</v>
      </c>
      <c r="P179" s="144">
        <f t="shared" si="9"/>
        <v>0</v>
      </c>
      <c r="Q179" s="144">
        <v>2.0000000000000002E-5</v>
      </c>
      <c r="R179" s="144">
        <f t="shared" si="10"/>
        <v>1.2000000000000002E-4</v>
      </c>
      <c r="S179" s="144">
        <v>0</v>
      </c>
      <c r="T179" s="144">
        <f t="shared" si="11"/>
        <v>0</v>
      </c>
      <c r="U179" s="145" t="s">
        <v>1</v>
      </c>
      <c r="AR179" s="146" t="s">
        <v>278</v>
      </c>
      <c r="AT179" s="146" t="s">
        <v>170</v>
      </c>
      <c r="AU179" s="146" t="s">
        <v>81</v>
      </c>
      <c r="AY179" s="16" t="s">
        <v>167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6" t="s">
        <v>81</v>
      </c>
      <c r="BK179" s="147">
        <f t="shared" si="17"/>
        <v>0</v>
      </c>
      <c r="BL179" s="16" t="s">
        <v>278</v>
      </c>
      <c r="BM179" s="146" t="s">
        <v>853</v>
      </c>
    </row>
    <row r="180" spans="2:65" s="1" customFormat="1" ht="24" customHeight="1">
      <c r="B180" s="135"/>
      <c r="C180" s="169" t="s">
        <v>351</v>
      </c>
      <c r="D180" s="169" t="s">
        <v>381</v>
      </c>
      <c r="E180" s="170" t="s">
        <v>1608</v>
      </c>
      <c r="F180" s="171" t="s">
        <v>2242</v>
      </c>
      <c r="G180" s="172" t="s">
        <v>384</v>
      </c>
      <c r="H180" s="173">
        <v>6</v>
      </c>
      <c r="I180" s="174"/>
      <c r="J180" s="174"/>
      <c r="K180" s="171" t="s">
        <v>1</v>
      </c>
      <c r="L180" s="175"/>
      <c r="M180" s="176" t="s">
        <v>1</v>
      </c>
      <c r="N180" s="177" t="s">
        <v>35</v>
      </c>
      <c r="O180" s="144">
        <v>0</v>
      </c>
      <c r="P180" s="144">
        <f t="shared" si="9"/>
        <v>0</v>
      </c>
      <c r="Q180" s="144">
        <v>3.0000000000000001E-5</v>
      </c>
      <c r="R180" s="144">
        <f t="shared" si="10"/>
        <v>1.8000000000000001E-4</v>
      </c>
      <c r="S180" s="144">
        <v>0</v>
      </c>
      <c r="T180" s="144">
        <f t="shared" si="11"/>
        <v>0</v>
      </c>
      <c r="U180" s="145" t="s">
        <v>1</v>
      </c>
      <c r="AR180" s="146" t="s">
        <v>356</v>
      </c>
      <c r="AT180" s="146" t="s">
        <v>381</v>
      </c>
      <c r="AU180" s="146" t="s">
        <v>81</v>
      </c>
      <c r="AY180" s="16" t="s">
        <v>167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6" t="s">
        <v>81</v>
      </c>
      <c r="BK180" s="147">
        <f t="shared" si="17"/>
        <v>0</v>
      </c>
      <c r="BL180" s="16" t="s">
        <v>278</v>
      </c>
      <c r="BM180" s="146" t="s">
        <v>863</v>
      </c>
    </row>
    <row r="181" spans="2:65" s="1" customFormat="1" ht="24" customHeight="1">
      <c r="B181" s="135"/>
      <c r="C181" s="136" t="s">
        <v>403</v>
      </c>
      <c r="D181" s="136" t="s">
        <v>170</v>
      </c>
      <c r="E181" s="137" t="s">
        <v>1609</v>
      </c>
      <c r="F181" s="138" t="s">
        <v>1610</v>
      </c>
      <c r="G181" s="139" t="s">
        <v>384</v>
      </c>
      <c r="H181" s="140">
        <v>4</v>
      </c>
      <c r="I181" s="141"/>
      <c r="J181" s="141"/>
      <c r="K181" s="138" t="s">
        <v>1</v>
      </c>
      <c r="L181" s="28"/>
      <c r="M181" s="142" t="s">
        <v>1</v>
      </c>
      <c r="N181" s="143" t="s">
        <v>35</v>
      </c>
      <c r="O181" s="144">
        <v>0</v>
      </c>
      <c r="P181" s="144">
        <f t="shared" si="9"/>
        <v>0</v>
      </c>
      <c r="Q181" s="144">
        <v>4.0000000000000003E-5</v>
      </c>
      <c r="R181" s="144">
        <f t="shared" si="10"/>
        <v>1.6000000000000001E-4</v>
      </c>
      <c r="S181" s="144">
        <v>0</v>
      </c>
      <c r="T181" s="144">
        <f t="shared" si="11"/>
        <v>0</v>
      </c>
      <c r="U181" s="145" t="s">
        <v>1</v>
      </c>
      <c r="AR181" s="146" t="s">
        <v>278</v>
      </c>
      <c r="AT181" s="146" t="s">
        <v>170</v>
      </c>
      <c r="AU181" s="146" t="s">
        <v>81</v>
      </c>
      <c r="AY181" s="16" t="s">
        <v>167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6" t="s">
        <v>81</v>
      </c>
      <c r="BK181" s="147">
        <f t="shared" si="17"/>
        <v>0</v>
      </c>
      <c r="BL181" s="16" t="s">
        <v>278</v>
      </c>
      <c r="BM181" s="146" t="s">
        <v>874</v>
      </c>
    </row>
    <row r="182" spans="2:65" s="1" customFormat="1" ht="24" customHeight="1">
      <c r="B182" s="135"/>
      <c r="C182" s="169" t="s">
        <v>408</v>
      </c>
      <c r="D182" s="169" t="s">
        <v>381</v>
      </c>
      <c r="E182" s="170" t="s">
        <v>1611</v>
      </c>
      <c r="F182" s="171" t="s">
        <v>2243</v>
      </c>
      <c r="G182" s="172" t="s">
        <v>384</v>
      </c>
      <c r="H182" s="173">
        <v>4</v>
      </c>
      <c r="I182" s="174"/>
      <c r="J182" s="174"/>
      <c r="K182" s="171" t="s">
        <v>1</v>
      </c>
      <c r="L182" s="175"/>
      <c r="M182" s="176" t="s">
        <v>1</v>
      </c>
      <c r="N182" s="177" t="s">
        <v>35</v>
      </c>
      <c r="O182" s="144">
        <v>0</v>
      </c>
      <c r="P182" s="144">
        <f t="shared" si="9"/>
        <v>0</v>
      </c>
      <c r="Q182" s="144">
        <v>4.0000000000000003E-5</v>
      </c>
      <c r="R182" s="144">
        <f t="shared" si="10"/>
        <v>1.6000000000000001E-4</v>
      </c>
      <c r="S182" s="144">
        <v>0</v>
      </c>
      <c r="T182" s="144">
        <f t="shared" si="11"/>
        <v>0</v>
      </c>
      <c r="U182" s="145" t="s">
        <v>1</v>
      </c>
      <c r="AR182" s="146" t="s">
        <v>356</v>
      </c>
      <c r="AT182" s="146" t="s">
        <v>381</v>
      </c>
      <c r="AU182" s="146" t="s">
        <v>81</v>
      </c>
      <c r="AY182" s="16" t="s">
        <v>167</v>
      </c>
      <c r="BE182" s="147">
        <f t="shared" si="12"/>
        <v>0</v>
      </c>
      <c r="BF182" s="147">
        <f t="shared" si="13"/>
        <v>0</v>
      </c>
      <c r="BG182" s="147">
        <f t="shared" si="14"/>
        <v>0</v>
      </c>
      <c r="BH182" s="147">
        <f t="shared" si="15"/>
        <v>0</v>
      </c>
      <c r="BI182" s="147">
        <f t="shared" si="16"/>
        <v>0</v>
      </c>
      <c r="BJ182" s="16" t="s">
        <v>81</v>
      </c>
      <c r="BK182" s="147">
        <f t="shared" si="17"/>
        <v>0</v>
      </c>
      <c r="BL182" s="16" t="s">
        <v>278</v>
      </c>
      <c r="BM182" s="146" t="s">
        <v>880</v>
      </c>
    </row>
    <row r="183" spans="2:65" s="1" customFormat="1" ht="16.5" customHeight="1">
      <c r="B183" s="135"/>
      <c r="C183" s="136" t="s">
        <v>414</v>
      </c>
      <c r="D183" s="136" t="s">
        <v>170</v>
      </c>
      <c r="E183" s="137" t="s">
        <v>1612</v>
      </c>
      <c r="F183" s="138" t="s">
        <v>1613</v>
      </c>
      <c r="G183" s="139" t="s">
        <v>384</v>
      </c>
      <c r="H183" s="140">
        <v>4</v>
      </c>
      <c r="I183" s="141"/>
      <c r="J183" s="141"/>
      <c r="K183" s="138" t="s">
        <v>1</v>
      </c>
      <c r="L183" s="28"/>
      <c r="M183" s="142" t="s">
        <v>1</v>
      </c>
      <c r="N183" s="143" t="s">
        <v>35</v>
      </c>
      <c r="O183" s="144">
        <v>0</v>
      </c>
      <c r="P183" s="144">
        <f t="shared" si="9"/>
        <v>0</v>
      </c>
      <c r="Q183" s="144">
        <v>4.0000000000000003E-5</v>
      </c>
      <c r="R183" s="144">
        <f t="shared" si="10"/>
        <v>1.6000000000000001E-4</v>
      </c>
      <c r="S183" s="144">
        <v>0</v>
      </c>
      <c r="T183" s="144">
        <f t="shared" si="11"/>
        <v>0</v>
      </c>
      <c r="U183" s="145" t="s">
        <v>1</v>
      </c>
      <c r="AR183" s="146" t="s">
        <v>278</v>
      </c>
      <c r="AT183" s="146" t="s">
        <v>170</v>
      </c>
      <c r="AU183" s="146" t="s">
        <v>81</v>
      </c>
      <c r="AY183" s="16" t="s">
        <v>167</v>
      </c>
      <c r="BE183" s="147">
        <f t="shared" si="12"/>
        <v>0</v>
      </c>
      <c r="BF183" s="147">
        <f t="shared" si="13"/>
        <v>0</v>
      </c>
      <c r="BG183" s="147">
        <f t="shared" si="14"/>
        <v>0</v>
      </c>
      <c r="BH183" s="147">
        <f t="shared" si="15"/>
        <v>0</v>
      </c>
      <c r="BI183" s="147">
        <f t="shared" si="16"/>
        <v>0</v>
      </c>
      <c r="BJ183" s="16" t="s">
        <v>81</v>
      </c>
      <c r="BK183" s="147">
        <f t="shared" si="17"/>
        <v>0</v>
      </c>
      <c r="BL183" s="16" t="s">
        <v>278</v>
      </c>
      <c r="BM183" s="146" t="s">
        <v>623</v>
      </c>
    </row>
    <row r="184" spans="2:65" s="1" customFormat="1" ht="24" customHeight="1">
      <c r="B184" s="135"/>
      <c r="C184" s="169" t="s">
        <v>419</v>
      </c>
      <c r="D184" s="169" t="s">
        <v>381</v>
      </c>
      <c r="E184" s="170" t="s">
        <v>1614</v>
      </c>
      <c r="F184" s="171" t="s">
        <v>2244</v>
      </c>
      <c r="G184" s="172" t="s">
        <v>384</v>
      </c>
      <c r="H184" s="173">
        <v>4</v>
      </c>
      <c r="I184" s="174"/>
      <c r="J184" s="174"/>
      <c r="K184" s="171" t="s">
        <v>1</v>
      </c>
      <c r="L184" s="175"/>
      <c r="M184" s="176" t="s">
        <v>1</v>
      </c>
      <c r="N184" s="177" t="s">
        <v>35</v>
      </c>
      <c r="O184" s="144">
        <v>0</v>
      </c>
      <c r="P184" s="144">
        <f t="shared" si="9"/>
        <v>0</v>
      </c>
      <c r="Q184" s="144">
        <v>4.2999999999999999E-4</v>
      </c>
      <c r="R184" s="144">
        <f t="shared" si="10"/>
        <v>1.72E-3</v>
      </c>
      <c r="S184" s="144">
        <v>0</v>
      </c>
      <c r="T184" s="144">
        <f t="shared" si="11"/>
        <v>0</v>
      </c>
      <c r="U184" s="145" t="s">
        <v>1</v>
      </c>
      <c r="AR184" s="146" t="s">
        <v>356</v>
      </c>
      <c r="AT184" s="146" t="s">
        <v>381</v>
      </c>
      <c r="AU184" s="146" t="s">
        <v>81</v>
      </c>
      <c r="AY184" s="16" t="s">
        <v>167</v>
      </c>
      <c r="BE184" s="147">
        <f t="shared" si="12"/>
        <v>0</v>
      </c>
      <c r="BF184" s="147">
        <f t="shared" si="13"/>
        <v>0</v>
      </c>
      <c r="BG184" s="147">
        <f t="shared" si="14"/>
        <v>0</v>
      </c>
      <c r="BH184" s="147">
        <f t="shared" si="15"/>
        <v>0</v>
      </c>
      <c r="BI184" s="147">
        <f t="shared" si="16"/>
        <v>0</v>
      </c>
      <c r="BJ184" s="16" t="s">
        <v>81</v>
      </c>
      <c r="BK184" s="147">
        <f t="shared" si="17"/>
        <v>0</v>
      </c>
      <c r="BL184" s="16" t="s">
        <v>278</v>
      </c>
      <c r="BM184" s="146" t="s">
        <v>1133</v>
      </c>
    </row>
    <row r="185" spans="2:65" s="1" customFormat="1" ht="16.5" customHeight="1">
      <c r="B185" s="135"/>
      <c r="C185" s="136" t="s">
        <v>425</v>
      </c>
      <c r="D185" s="136" t="s">
        <v>170</v>
      </c>
      <c r="E185" s="137" t="s">
        <v>1615</v>
      </c>
      <c r="F185" s="138" t="s">
        <v>1616</v>
      </c>
      <c r="G185" s="139" t="s">
        <v>384</v>
      </c>
      <c r="H185" s="140">
        <v>4</v>
      </c>
      <c r="I185" s="141"/>
      <c r="J185" s="141"/>
      <c r="K185" s="138" t="s">
        <v>1</v>
      </c>
      <c r="L185" s="28"/>
      <c r="M185" s="142" t="s">
        <v>1</v>
      </c>
      <c r="N185" s="143" t="s">
        <v>35</v>
      </c>
      <c r="O185" s="144">
        <v>0</v>
      </c>
      <c r="P185" s="144">
        <f t="shared" si="9"/>
        <v>0</v>
      </c>
      <c r="Q185" s="144">
        <v>4.0000000000000003E-5</v>
      </c>
      <c r="R185" s="144">
        <f t="shared" si="10"/>
        <v>1.6000000000000001E-4</v>
      </c>
      <c r="S185" s="144">
        <v>0</v>
      </c>
      <c r="T185" s="144">
        <f t="shared" si="11"/>
        <v>0</v>
      </c>
      <c r="U185" s="145" t="s">
        <v>1</v>
      </c>
      <c r="AR185" s="146" t="s">
        <v>278</v>
      </c>
      <c r="AT185" s="146" t="s">
        <v>170</v>
      </c>
      <c r="AU185" s="146" t="s">
        <v>81</v>
      </c>
      <c r="AY185" s="16" t="s">
        <v>167</v>
      </c>
      <c r="BE185" s="147">
        <f t="shared" si="12"/>
        <v>0</v>
      </c>
      <c r="BF185" s="147">
        <f t="shared" si="13"/>
        <v>0</v>
      </c>
      <c r="BG185" s="147">
        <f t="shared" si="14"/>
        <v>0</v>
      </c>
      <c r="BH185" s="147">
        <f t="shared" si="15"/>
        <v>0</v>
      </c>
      <c r="BI185" s="147">
        <f t="shared" si="16"/>
        <v>0</v>
      </c>
      <c r="BJ185" s="16" t="s">
        <v>81</v>
      </c>
      <c r="BK185" s="147">
        <f t="shared" si="17"/>
        <v>0</v>
      </c>
      <c r="BL185" s="16" t="s">
        <v>278</v>
      </c>
      <c r="BM185" s="146" t="s">
        <v>1140</v>
      </c>
    </row>
    <row r="186" spans="2:65" s="1" customFormat="1" ht="24" customHeight="1">
      <c r="B186" s="135"/>
      <c r="C186" s="169" t="s">
        <v>431</v>
      </c>
      <c r="D186" s="169" t="s">
        <v>381</v>
      </c>
      <c r="E186" s="170" t="s">
        <v>1617</v>
      </c>
      <c r="F186" s="171" t="s">
        <v>2245</v>
      </c>
      <c r="G186" s="172" t="s">
        <v>384</v>
      </c>
      <c r="H186" s="173">
        <v>4</v>
      </c>
      <c r="I186" s="174"/>
      <c r="J186" s="174"/>
      <c r="K186" s="171" t="s">
        <v>1</v>
      </c>
      <c r="L186" s="175"/>
      <c r="M186" s="176" t="s">
        <v>1</v>
      </c>
      <c r="N186" s="177" t="s">
        <v>35</v>
      </c>
      <c r="O186" s="144">
        <v>0</v>
      </c>
      <c r="P186" s="144">
        <f t="shared" si="9"/>
        <v>0</v>
      </c>
      <c r="Q186" s="144">
        <v>6.7000000000000002E-4</v>
      </c>
      <c r="R186" s="144">
        <f t="shared" si="10"/>
        <v>2.6800000000000001E-3</v>
      </c>
      <c r="S186" s="144">
        <v>0</v>
      </c>
      <c r="T186" s="144">
        <f t="shared" si="11"/>
        <v>0</v>
      </c>
      <c r="U186" s="145" t="s">
        <v>1</v>
      </c>
      <c r="AR186" s="146" t="s">
        <v>356</v>
      </c>
      <c r="AT186" s="146" t="s">
        <v>381</v>
      </c>
      <c r="AU186" s="146" t="s">
        <v>81</v>
      </c>
      <c r="AY186" s="16" t="s">
        <v>167</v>
      </c>
      <c r="BE186" s="147">
        <f t="shared" si="12"/>
        <v>0</v>
      </c>
      <c r="BF186" s="147">
        <f t="shared" si="13"/>
        <v>0</v>
      </c>
      <c r="BG186" s="147">
        <f t="shared" si="14"/>
        <v>0</v>
      </c>
      <c r="BH186" s="147">
        <f t="shared" si="15"/>
        <v>0</v>
      </c>
      <c r="BI186" s="147">
        <f t="shared" si="16"/>
        <v>0</v>
      </c>
      <c r="BJ186" s="16" t="s">
        <v>81</v>
      </c>
      <c r="BK186" s="147">
        <f t="shared" si="17"/>
        <v>0</v>
      </c>
      <c r="BL186" s="16" t="s">
        <v>278</v>
      </c>
      <c r="BM186" s="146" t="s">
        <v>1149</v>
      </c>
    </row>
    <row r="187" spans="2:65" s="1" customFormat="1" ht="16.5" customHeight="1">
      <c r="B187" s="135"/>
      <c r="C187" s="136" t="s">
        <v>437</v>
      </c>
      <c r="D187" s="136" t="s">
        <v>170</v>
      </c>
      <c r="E187" s="137" t="s">
        <v>1618</v>
      </c>
      <c r="F187" s="138" t="s">
        <v>1619</v>
      </c>
      <c r="G187" s="139" t="s">
        <v>384</v>
      </c>
      <c r="H187" s="140">
        <v>4</v>
      </c>
      <c r="I187" s="141"/>
      <c r="J187" s="141"/>
      <c r="K187" s="138" t="s">
        <v>1</v>
      </c>
      <c r="L187" s="28"/>
      <c r="M187" s="142" t="s">
        <v>1</v>
      </c>
      <c r="N187" s="143" t="s">
        <v>35</v>
      </c>
      <c r="O187" s="144">
        <v>0</v>
      </c>
      <c r="P187" s="144">
        <f t="shared" si="9"/>
        <v>0</v>
      </c>
      <c r="Q187" s="144">
        <v>4.0000000000000003E-5</v>
      </c>
      <c r="R187" s="144">
        <f t="shared" si="10"/>
        <v>1.6000000000000001E-4</v>
      </c>
      <c r="S187" s="144">
        <v>0</v>
      </c>
      <c r="T187" s="144">
        <f t="shared" si="11"/>
        <v>0</v>
      </c>
      <c r="U187" s="145" t="s">
        <v>1</v>
      </c>
      <c r="AR187" s="146" t="s">
        <v>278</v>
      </c>
      <c r="AT187" s="146" t="s">
        <v>170</v>
      </c>
      <c r="AU187" s="146" t="s">
        <v>81</v>
      </c>
      <c r="AY187" s="16" t="s">
        <v>167</v>
      </c>
      <c r="BE187" s="147">
        <f t="shared" si="12"/>
        <v>0</v>
      </c>
      <c r="BF187" s="147">
        <f t="shared" si="13"/>
        <v>0</v>
      </c>
      <c r="BG187" s="147">
        <f t="shared" si="14"/>
        <v>0</v>
      </c>
      <c r="BH187" s="147">
        <f t="shared" si="15"/>
        <v>0</v>
      </c>
      <c r="BI187" s="147">
        <f t="shared" si="16"/>
        <v>0</v>
      </c>
      <c r="BJ187" s="16" t="s">
        <v>81</v>
      </c>
      <c r="BK187" s="147">
        <f t="shared" si="17"/>
        <v>0</v>
      </c>
      <c r="BL187" s="16" t="s">
        <v>278</v>
      </c>
      <c r="BM187" s="146" t="s">
        <v>1157</v>
      </c>
    </row>
    <row r="188" spans="2:65" s="1" customFormat="1" ht="16.5" customHeight="1">
      <c r="B188" s="135"/>
      <c r="C188" s="169" t="s">
        <v>441</v>
      </c>
      <c r="D188" s="169" t="s">
        <v>381</v>
      </c>
      <c r="E188" s="170" t="s">
        <v>1620</v>
      </c>
      <c r="F188" s="171" t="s">
        <v>2246</v>
      </c>
      <c r="G188" s="172" t="s">
        <v>384</v>
      </c>
      <c r="H188" s="173">
        <v>4</v>
      </c>
      <c r="I188" s="174"/>
      <c r="J188" s="174"/>
      <c r="K188" s="171" t="s">
        <v>1</v>
      </c>
      <c r="L188" s="175"/>
      <c r="M188" s="176" t="s">
        <v>1</v>
      </c>
      <c r="N188" s="177" t="s">
        <v>35</v>
      </c>
      <c r="O188" s="144">
        <v>0</v>
      </c>
      <c r="P188" s="144">
        <f t="shared" si="9"/>
        <v>0</v>
      </c>
      <c r="Q188" s="144">
        <v>4.8999999999999998E-4</v>
      </c>
      <c r="R188" s="144">
        <f t="shared" si="10"/>
        <v>1.9599999999999999E-3</v>
      </c>
      <c r="S188" s="144">
        <v>0</v>
      </c>
      <c r="T188" s="144">
        <f t="shared" si="11"/>
        <v>0</v>
      </c>
      <c r="U188" s="145" t="s">
        <v>1</v>
      </c>
      <c r="AR188" s="146" t="s">
        <v>356</v>
      </c>
      <c r="AT188" s="146" t="s">
        <v>381</v>
      </c>
      <c r="AU188" s="146" t="s">
        <v>81</v>
      </c>
      <c r="AY188" s="16" t="s">
        <v>167</v>
      </c>
      <c r="BE188" s="147">
        <f t="shared" si="12"/>
        <v>0</v>
      </c>
      <c r="BF188" s="147">
        <f t="shared" si="13"/>
        <v>0</v>
      </c>
      <c r="BG188" s="147">
        <f t="shared" si="14"/>
        <v>0</v>
      </c>
      <c r="BH188" s="147">
        <f t="shared" si="15"/>
        <v>0</v>
      </c>
      <c r="BI188" s="147">
        <f t="shared" si="16"/>
        <v>0</v>
      </c>
      <c r="BJ188" s="16" t="s">
        <v>81</v>
      </c>
      <c r="BK188" s="147">
        <f t="shared" si="17"/>
        <v>0</v>
      </c>
      <c r="BL188" s="16" t="s">
        <v>278</v>
      </c>
      <c r="BM188" s="146" t="s">
        <v>1163</v>
      </c>
    </row>
    <row r="189" spans="2:65" s="1" customFormat="1" ht="24" customHeight="1">
      <c r="B189" s="135"/>
      <c r="C189" s="136" t="s">
        <v>356</v>
      </c>
      <c r="D189" s="136" t="s">
        <v>170</v>
      </c>
      <c r="E189" s="137" t="s">
        <v>1621</v>
      </c>
      <c r="F189" s="138" t="s">
        <v>1622</v>
      </c>
      <c r="G189" s="139" t="s">
        <v>395</v>
      </c>
      <c r="H189" s="140">
        <v>4.6630000000000003</v>
      </c>
      <c r="I189" s="141"/>
      <c r="J189" s="141"/>
      <c r="K189" s="138" t="s">
        <v>1</v>
      </c>
      <c r="L189" s="28"/>
      <c r="M189" s="142" t="s">
        <v>1</v>
      </c>
      <c r="N189" s="143" t="s">
        <v>35</v>
      </c>
      <c r="O189" s="144">
        <v>0</v>
      </c>
      <c r="P189" s="144">
        <f t="shared" si="9"/>
        <v>0</v>
      </c>
      <c r="Q189" s="144">
        <v>0</v>
      </c>
      <c r="R189" s="144">
        <f t="shared" si="10"/>
        <v>0</v>
      </c>
      <c r="S189" s="144">
        <v>0</v>
      </c>
      <c r="T189" s="144">
        <f t="shared" si="11"/>
        <v>0</v>
      </c>
      <c r="U189" s="145" t="s">
        <v>1</v>
      </c>
      <c r="AR189" s="146" t="s">
        <v>278</v>
      </c>
      <c r="AT189" s="146" t="s">
        <v>170</v>
      </c>
      <c r="AU189" s="146" t="s">
        <v>81</v>
      </c>
      <c r="AY189" s="16" t="s">
        <v>167</v>
      </c>
      <c r="BE189" s="147">
        <f t="shared" si="12"/>
        <v>0</v>
      </c>
      <c r="BF189" s="147">
        <f t="shared" si="13"/>
        <v>0</v>
      </c>
      <c r="BG189" s="147">
        <f t="shared" si="14"/>
        <v>0</v>
      </c>
      <c r="BH189" s="147">
        <f t="shared" si="15"/>
        <v>0</v>
      </c>
      <c r="BI189" s="147">
        <f t="shared" si="16"/>
        <v>0</v>
      </c>
      <c r="BJ189" s="16" t="s">
        <v>81</v>
      </c>
      <c r="BK189" s="147">
        <f t="shared" si="17"/>
        <v>0</v>
      </c>
      <c r="BL189" s="16" t="s">
        <v>278</v>
      </c>
      <c r="BM189" s="146" t="s">
        <v>1172</v>
      </c>
    </row>
    <row r="190" spans="2:65" s="11" customFormat="1" ht="22.9" customHeight="1">
      <c r="B190" s="123"/>
      <c r="D190" s="124" t="s">
        <v>68</v>
      </c>
      <c r="E190" s="133" t="s">
        <v>1623</v>
      </c>
      <c r="F190" s="133" t="s">
        <v>1624</v>
      </c>
      <c r="J190" s="134"/>
      <c r="L190" s="123"/>
      <c r="M190" s="127"/>
      <c r="N190" s="128"/>
      <c r="O190" s="128"/>
      <c r="P190" s="129">
        <f>SUM(P191:P199)</f>
        <v>0</v>
      </c>
      <c r="Q190" s="128"/>
      <c r="R190" s="129">
        <f>SUM(R191:R199)</f>
        <v>0.17401</v>
      </c>
      <c r="S190" s="128"/>
      <c r="T190" s="129">
        <f>SUM(T191:T199)</f>
        <v>0</v>
      </c>
      <c r="U190" s="130"/>
      <c r="AR190" s="124" t="s">
        <v>81</v>
      </c>
      <c r="AT190" s="131" t="s">
        <v>68</v>
      </c>
      <c r="AU190" s="131" t="s">
        <v>76</v>
      </c>
      <c r="AY190" s="124" t="s">
        <v>167</v>
      </c>
      <c r="BK190" s="132">
        <f>SUM(BK191:BK199)</f>
        <v>0</v>
      </c>
    </row>
    <row r="191" spans="2:65" s="1" customFormat="1" ht="24" customHeight="1">
      <c r="B191" s="135"/>
      <c r="C191" s="136" t="s">
        <v>373</v>
      </c>
      <c r="D191" s="136" t="s">
        <v>170</v>
      </c>
      <c r="E191" s="137" t="s">
        <v>1625</v>
      </c>
      <c r="F191" s="138" t="s">
        <v>1626</v>
      </c>
      <c r="G191" s="139" t="s">
        <v>1627</v>
      </c>
      <c r="H191" s="140">
        <v>2</v>
      </c>
      <c r="I191" s="141"/>
      <c r="J191" s="141"/>
      <c r="K191" s="138" t="s">
        <v>1</v>
      </c>
      <c r="L191" s="28"/>
      <c r="M191" s="142" t="s">
        <v>1</v>
      </c>
      <c r="N191" s="143" t="s">
        <v>35</v>
      </c>
      <c r="O191" s="144">
        <v>0</v>
      </c>
      <c r="P191" s="144">
        <f t="shared" ref="P191:P199" si="18">O191*H191</f>
        <v>0</v>
      </c>
      <c r="Q191" s="144">
        <v>0</v>
      </c>
      <c r="R191" s="144">
        <f t="shared" ref="R191:R199" si="19">Q191*H191</f>
        <v>0</v>
      </c>
      <c r="S191" s="144">
        <v>0</v>
      </c>
      <c r="T191" s="144">
        <f t="shared" ref="T191:T199" si="20">S191*H191</f>
        <v>0</v>
      </c>
      <c r="U191" s="145" t="s">
        <v>1</v>
      </c>
      <c r="AR191" s="146" t="s">
        <v>278</v>
      </c>
      <c r="AT191" s="146" t="s">
        <v>170</v>
      </c>
      <c r="AU191" s="146" t="s">
        <v>81</v>
      </c>
      <c r="AY191" s="16" t="s">
        <v>167</v>
      </c>
      <c r="BE191" s="147">
        <f t="shared" ref="BE191:BE199" si="21">IF(N191="základná",J191,0)</f>
        <v>0</v>
      </c>
      <c r="BF191" s="147">
        <f t="shared" ref="BF191:BF199" si="22">IF(N191="znížená",J191,0)</f>
        <v>0</v>
      </c>
      <c r="BG191" s="147">
        <f t="shared" ref="BG191:BG199" si="23">IF(N191="zákl. prenesená",J191,0)</f>
        <v>0</v>
      </c>
      <c r="BH191" s="147">
        <f t="shared" ref="BH191:BH199" si="24">IF(N191="zníž. prenesená",J191,0)</f>
        <v>0</v>
      </c>
      <c r="BI191" s="147">
        <f t="shared" ref="BI191:BI199" si="25">IF(N191="nulová",J191,0)</f>
        <v>0</v>
      </c>
      <c r="BJ191" s="16" t="s">
        <v>81</v>
      </c>
      <c r="BK191" s="147">
        <f t="shared" ref="BK191:BK199" si="26">ROUND(I191*H191,2)</f>
        <v>0</v>
      </c>
      <c r="BL191" s="16" t="s">
        <v>278</v>
      </c>
      <c r="BM191" s="146" t="s">
        <v>1182</v>
      </c>
    </row>
    <row r="192" spans="2:65" s="1" customFormat="1" ht="24" customHeight="1">
      <c r="B192" s="135"/>
      <c r="C192" s="136" t="s">
        <v>380</v>
      </c>
      <c r="D192" s="136" t="s">
        <v>170</v>
      </c>
      <c r="E192" s="137" t="s">
        <v>1628</v>
      </c>
      <c r="F192" s="138" t="s">
        <v>1629</v>
      </c>
      <c r="G192" s="139" t="s">
        <v>1627</v>
      </c>
      <c r="H192" s="140">
        <v>4</v>
      </c>
      <c r="I192" s="141"/>
      <c r="J192" s="141"/>
      <c r="K192" s="138" t="s">
        <v>1</v>
      </c>
      <c r="L192" s="28"/>
      <c r="M192" s="142" t="s">
        <v>1</v>
      </c>
      <c r="N192" s="143" t="s">
        <v>35</v>
      </c>
      <c r="O192" s="144">
        <v>0</v>
      </c>
      <c r="P192" s="144">
        <f t="shared" si="18"/>
        <v>0</v>
      </c>
      <c r="Q192" s="144">
        <v>0</v>
      </c>
      <c r="R192" s="144">
        <f t="shared" si="19"/>
        <v>0</v>
      </c>
      <c r="S192" s="144">
        <v>0</v>
      </c>
      <c r="T192" s="144">
        <f t="shared" si="20"/>
        <v>0</v>
      </c>
      <c r="U192" s="145" t="s">
        <v>1</v>
      </c>
      <c r="AR192" s="146" t="s">
        <v>278</v>
      </c>
      <c r="AT192" s="146" t="s">
        <v>170</v>
      </c>
      <c r="AU192" s="146" t="s">
        <v>81</v>
      </c>
      <c r="AY192" s="16" t="s">
        <v>167</v>
      </c>
      <c r="BE192" s="147">
        <f t="shared" si="21"/>
        <v>0</v>
      </c>
      <c r="BF192" s="147">
        <f t="shared" si="22"/>
        <v>0</v>
      </c>
      <c r="BG192" s="147">
        <f t="shared" si="23"/>
        <v>0</v>
      </c>
      <c r="BH192" s="147">
        <f t="shared" si="24"/>
        <v>0</v>
      </c>
      <c r="BI192" s="147">
        <f t="shared" si="25"/>
        <v>0</v>
      </c>
      <c r="BJ192" s="16" t="s">
        <v>81</v>
      </c>
      <c r="BK192" s="147">
        <f t="shared" si="26"/>
        <v>0</v>
      </c>
      <c r="BL192" s="16" t="s">
        <v>278</v>
      </c>
      <c r="BM192" s="146" t="s">
        <v>1191</v>
      </c>
    </row>
    <row r="193" spans="2:65" s="1" customFormat="1" ht="24" customHeight="1">
      <c r="B193" s="135"/>
      <c r="C193" s="136" t="s">
        <v>446</v>
      </c>
      <c r="D193" s="136" t="s">
        <v>170</v>
      </c>
      <c r="E193" s="137" t="s">
        <v>1630</v>
      </c>
      <c r="F193" s="138" t="s">
        <v>1631</v>
      </c>
      <c r="G193" s="139" t="s">
        <v>384</v>
      </c>
      <c r="H193" s="140">
        <v>4</v>
      </c>
      <c r="I193" s="141"/>
      <c r="J193" s="141"/>
      <c r="K193" s="138" t="s">
        <v>1</v>
      </c>
      <c r="L193" s="28"/>
      <c r="M193" s="142" t="s">
        <v>1</v>
      </c>
      <c r="N193" s="143" t="s">
        <v>35</v>
      </c>
      <c r="O193" s="144">
        <v>0</v>
      </c>
      <c r="P193" s="144">
        <f t="shared" si="18"/>
        <v>0</v>
      </c>
      <c r="Q193" s="144">
        <v>1.06E-3</v>
      </c>
      <c r="R193" s="144">
        <f t="shared" si="19"/>
        <v>4.2399999999999998E-3</v>
      </c>
      <c r="S193" s="144">
        <v>0</v>
      </c>
      <c r="T193" s="144">
        <f t="shared" si="20"/>
        <v>0</v>
      </c>
      <c r="U193" s="145" t="s">
        <v>1</v>
      </c>
      <c r="AR193" s="146" t="s">
        <v>278</v>
      </c>
      <c r="AT193" s="146" t="s">
        <v>170</v>
      </c>
      <c r="AU193" s="146" t="s">
        <v>81</v>
      </c>
      <c r="AY193" s="16" t="s">
        <v>167</v>
      </c>
      <c r="BE193" s="147">
        <f t="shared" si="21"/>
        <v>0</v>
      </c>
      <c r="BF193" s="147">
        <f t="shared" si="22"/>
        <v>0</v>
      </c>
      <c r="BG193" s="147">
        <f t="shared" si="23"/>
        <v>0</v>
      </c>
      <c r="BH193" s="147">
        <f t="shared" si="24"/>
        <v>0</v>
      </c>
      <c r="BI193" s="147">
        <f t="shared" si="25"/>
        <v>0</v>
      </c>
      <c r="BJ193" s="16" t="s">
        <v>81</v>
      </c>
      <c r="BK193" s="147">
        <f t="shared" si="26"/>
        <v>0</v>
      </c>
      <c r="BL193" s="16" t="s">
        <v>278</v>
      </c>
      <c r="BM193" s="146" t="s">
        <v>1202</v>
      </c>
    </row>
    <row r="194" spans="2:65" s="1" customFormat="1" ht="24" customHeight="1">
      <c r="B194" s="135"/>
      <c r="C194" s="169" t="s">
        <v>450</v>
      </c>
      <c r="D194" s="169" t="s">
        <v>381</v>
      </c>
      <c r="E194" s="170" t="s">
        <v>1632</v>
      </c>
      <c r="F194" s="171" t="s">
        <v>2248</v>
      </c>
      <c r="G194" s="172" t="s">
        <v>384</v>
      </c>
      <c r="H194" s="173">
        <v>4</v>
      </c>
      <c r="I194" s="174"/>
      <c r="J194" s="174"/>
      <c r="K194" s="171" t="s">
        <v>1</v>
      </c>
      <c r="L194" s="175"/>
      <c r="M194" s="176" t="s">
        <v>1</v>
      </c>
      <c r="N194" s="177" t="s">
        <v>35</v>
      </c>
      <c r="O194" s="144">
        <v>0</v>
      </c>
      <c r="P194" s="144">
        <f t="shared" si="18"/>
        <v>0</v>
      </c>
      <c r="Q194" s="144">
        <v>3.9100000000000003E-2</v>
      </c>
      <c r="R194" s="144">
        <f t="shared" si="19"/>
        <v>0.15640000000000001</v>
      </c>
      <c r="S194" s="144">
        <v>0</v>
      </c>
      <c r="T194" s="144">
        <f t="shared" si="20"/>
        <v>0</v>
      </c>
      <c r="U194" s="145" t="s">
        <v>1</v>
      </c>
      <c r="AR194" s="146" t="s">
        <v>356</v>
      </c>
      <c r="AT194" s="146" t="s">
        <v>381</v>
      </c>
      <c r="AU194" s="146" t="s">
        <v>81</v>
      </c>
      <c r="AY194" s="16" t="s">
        <v>167</v>
      </c>
      <c r="BE194" s="147">
        <f t="shared" si="21"/>
        <v>0</v>
      </c>
      <c r="BF194" s="147">
        <f t="shared" si="22"/>
        <v>0</v>
      </c>
      <c r="BG194" s="147">
        <f t="shared" si="23"/>
        <v>0</v>
      </c>
      <c r="BH194" s="147">
        <f t="shared" si="24"/>
        <v>0</v>
      </c>
      <c r="BI194" s="147">
        <f t="shared" si="25"/>
        <v>0</v>
      </c>
      <c r="BJ194" s="16" t="s">
        <v>81</v>
      </c>
      <c r="BK194" s="147">
        <f t="shared" si="26"/>
        <v>0</v>
      </c>
      <c r="BL194" s="16" t="s">
        <v>278</v>
      </c>
      <c r="BM194" s="146" t="s">
        <v>1211</v>
      </c>
    </row>
    <row r="195" spans="2:65" s="1" customFormat="1" ht="24" customHeight="1">
      <c r="B195" s="135"/>
      <c r="C195" s="136" t="s">
        <v>365</v>
      </c>
      <c r="D195" s="136" t="s">
        <v>170</v>
      </c>
      <c r="E195" s="137" t="s">
        <v>1633</v>
      </c>
      <c r="F195" s="138" t="s">
        <v>1634</v>
      </c>
      <c r="G195" s="139" t="s">
        <v>384</v>
      </c>
      <c r="H195" s="140">
        <v>2</v>
      </c>
      <c r="I195" s="141"/>
      <c r="J195" s="141"/>
      <c r="K195" s="138" t="s">
        <v>1</v>
      </c>
      <c r="L195" s="28"/>
      <c r="M195" s="142" t="s">
        <v>1</v>
      </c>
      <c r="N195" s="143" t="s">
        <v>35</v>
      </c>
      <c r="O195" s="144">
        <v>0</v>
      </c>
      <c r="P195" s="144">
        <f t="shared" si="18"/>
        <v>0</v>
      </c>
      <c r="Q195" s="144">
        <v>2.7999999999999998E-4</v>
      </c>
      <c r="R195" s="144">
        <f t="shared" si="19"/>
        <v>5.5999999999999995E-4</v>
      </c>
      <c r="S195" s="144">
        <v>0</v>
      </c>
      <c r="T195" s="144">
        <f t="shared" si="20"/>
        <v>0</v>
      </c>
      <c r="U195" s="145" t="s">
        <v>1</v>
      </c>
      <c r="AR195" s="146" t="s">
        <v>278</v>
      </c>
      <c r="AT195" s="146" t="s">
        <v>170</v>
      </c>
      <c r="AU195" s="146" t="s">
        <v>81</v>
      </c>
      <c r="AY195" s="16" t="s">
        <v>167</v>
      </c>
      <c r="BE195" s="147">
        <f t="shared" si="21"/>
        <v>0</v>
      </c>
      <c r="BF195" s="147">
        <f t="shared" si="22"/>
        <v>0</v>
      </c>
      <c r="BG195" s="147">
        <f t="shared" si="23"/>
        <v>0</v>
      </c>
      <c r="BH195" s="147">
        <f t="shared" si="24"/>
        <v>0</v>
      </c>
      <c r="BI195" s="147">
        <f t="shared" si="25"/>
        <v>0</v>
      </c>
      <c r="BJ195" s="16" t="s">
        <v>81</v>
      </c>
      <c r="BK195" s="147">
        <f t="shared" si="26"/>
        <v>0</v>
      </c>
      <c r="BL195" s="16" t="s">
        <v>278</v>
      </c>
      <c r="BM195" s="146" t="s">
        <v>1216</v>
      </c>
    </row>
    <row r="196" spans="2:65" s="1" customFormat="1" ht="36" customHeight="1">
      <c r="B196" s="135"/>
      <c r="C196" s="169" t="s">
        <v>189</v>
      </c>
      <c r="D196" s="169" t="s">
        <v>381</v>
      </c>
      <c r="E196" s="170" t="s">
        <v>1635</v>
      </c>
      <c r="F196" s="171" t="s">
        <v>2249</v>
      </c>
      <c r="G196" s="172" t="s">
        <v>384</v>
      </c>
      <c r="H196" s="173">
        <v>2</v>
      </c>
      <c r="I196" s="174"/>
      <c r="J196" s="174"/>
      <c r="K196" s="171" t="s">
        <v>1</v>
      </c>
      <c r="L196" s="175"/>
      <c r="M196" s="176" t="s">
        <v>1</v>
      </c>
      <c r="N196" s="177" t="s">
        <v>35</v>
      </c>
      <c r="O196" s="144">
        <v>0</v>
      </c>
      <c r="P196" s="144">
        <f t="shared" si="18"/>
        <v>0</v>
      </c>
      <c r="Q196" s="144">
        <v>5.5999999999999999E-3</v>
      </c>
      <c r="R196" s="144">
        <f t="shared" si="19"/>
        <v>1.12E-2</v>
      </c>
      <c r="S196" s="144">
        <v>0</v>
      </c>
      <c r="T196" s="144">
        <f t="shared" si="20"/>
        <v>0</v>
      </c>
      <c r="U196" s="145" t="s">
        <v>1</v>
      </c>
      <c r="AR196" s="146" t="s">
        <v>356</v>
      </c>
      <c r="AT196" s="146" t="s">
        <v>381</v>
      </c>
      <c r="AU196" s="146" t="s">
        <v>81</v>
      </c>
      <c r="AY196" s="16" t="s">
        <v>167</v>
      </c>
      <c r="BE196" s="147">
        <f t="shared" si="21"/>
        <v>0</v>
      </c>
      <c r="BF196" s="147">
        <f t="shared" si="22"/>
        <v>0</v>
      </c>
      <c r="BG196" s="147">
        <f t="shared" si="23"/>
        <v>0</v>
      </c>
      <c r="BH196" s="147">
        <f t="shared" si="24"/>
        <v>0</v>
      </c>
      <c r="BI196" s="147">
        <f t="shared" si="25"/>
        <v>0</v>
      </c>
      <c r="BJ196" s="16" t="s">
        <v>81</v>
      </c>
      <c r="BK196" s="147">
        <f t="shared" si="26"/>
        <v>0</v>
      </c>
      <c r="BL196" s="16" t="s">
        <v>278</v>
      </c>
      <c r="BM196" s="146" t="s">
        <v>1220</v>
      </c>
    </row>
    <row r="197" spans="2:65" s="1" customFormat="1" ht="24" customHeight="1">
      <c r="B197" s="135"/>
      <c r="C197" s="136" t="s">
        <v>392</v>
      </c>
      <c r="D197" s="136" t="s">
        <v>170</v>
      </c>
      <c r="E197" s="137" t="s">
        <v>1636</v>
      </c>
      <c r="F197" s="138" t="s">
        <v>1637</v>
      </c>
      <c r="G197" s="139" t="s">
        <v>384</v>
      </c>
      <c r="H197" s="140">
        <v>1</v>
      </c>
      <c r="I197" s="141"/>
      <c r="J197" s="141"/>
      <c r="K197" s="138" t="s">
        <v>1</v>
      </c>
      <c r="L197" s="28"/>
      <c r="M197" s="142" t="s">
        <v>1</v>
      </c>
      <c r="N197" s="143" t="s">
        <v>35</v>
      </c>
      <c r="O197" s="144">
        <v>0</v>
      </c>
      <c r="P197" s="144">
        <f t="shared" si="18"/>
        <v>0</v>
      </c>
      <c r="Q197" s="144">
        <v>1.2E-4</v>
      </c>
      <c r="R197" s="144">
        <f t="shared" si="19"/>
        <v>1.2E-4</v>
      </c>
      <c r="S197" s="144">
        <v>0</v>
      </c>
      <c r="T197" s="144">
        <f t="shared" si="20"/>
        <v>0</v>
      </c>
      <c r="U197" s="145" t="s">
        <v>1</v>
      </c>
      <c r="AR197" s="146" t="s">
        <v>278</v>
      </c>
      <c r="AT197" s="146" t="s">
        <v>170</v>
      </c>
      <c r="AU197" s="146" t="s">
        <v>81</v>
      </c>
      <c r="AY197" s="16" t="s">
        <v>167</v>
      </c>
      <c r="BE197" s="147">
        <f t="shared" si="21"/>
        <v>0</v>
      </c>
      <c r="BF197" s="147">
        <f t="shared" si="22"/>
        <v>0</v>
      </c>
      <c r="BG197" s="147">
        <f t="shared" si="23"/>
        <v>0</v>
      </c>
      <c r="BH197" s="147">
        <f t="shared" si="24"/>
        <v>0</v>
      </c>
      <c r="BI197" s="147">
        <f t="shared" si="25"/>
        <v>0</v>
      </c>
      <c r="BJ197" s="16" t="s">
        <v>81</v>
      </c>
      <c r="BK197" s="147">
        <f t="shared" si="26"/>
        <v>0</v>
      </c>
      <c r="BL197" s="16" t="s">
        <v>278</v>
      </c>
      <c r="BM197" s="146" t="s">
        <v>1228</v>
      </c>
    </row>
    <row r="198" spans="2:65" s="1" customFormat="1" ht="24" customHeight="1">
      <c r="B198" s="135"/>
      <c r="C198" s="169" t="s">
        <v>399</v>
      </c>
      <c r="D198" s="169" t="s">
        <v>381</v>
      </c>
      <c r="E198" s="170" t="s">
        <v>1638</v>
      </c>
      <c r="F198" s="171" t="s">
        <v>2247</v>
      </c>
      <c r="G198" s="172" t="s">
        <v>384</v>
      </c>
      <c r="H198" s="173">
        <v>1</v>
      </c>
      <c r="I198" s="174"/>
      <c r="J198" s="174"/>
      <c r="K198" s="171" t="s">
        <v>1</v>
      </c>
      <c r="L198" s="175"/>
      <c r="M198" s="176" t="s">
        <v>1</v>
      </c>
      <c r="N198" s="177" t="s">
        <v>35</v>
      </c>
      <c r="O198" s="144">
        <v>0</v>
      </c>
      <c r="P198" s="144">
        <f t="shared" si="18"/>
        <v>0</v>
      </c>
      <c r="Q198" s="144">
        <v>1.49E-3</v>
      </c>
      <c r="R198" s="144">
        <f t="shared" si="19"/>
        <v>1.49E-3</v>
      </c>
      <c r="S198" s="144">
        <v>0</v>
      </c>
      <c r="T198" s="144">
        <f t="shared" si="20"/>
        <v>0</v>
      </c>
      <c r="U198" s="145" t="s">
        <v>1</v>
      </c>
      <c r="AR198" s="146" t="s">
        <v>356</v>
      </c>
      <c r="AT198" s="146" t="s">
        <v>381</v>
      </c>
      <c r="AU198" s="146" t="s">
        <v>81</v>
      </c>
      <c r="AY198" s="16" t="s">
        <v>167</v>
      </c>
      <c r="BE198" s="147">
        <f t="shared" si="21"/>
        <v>0</v>
      </c>
      <c r="BF198" s="147">
        <f t="shared" si="22"/>
        <v>0</v>
      </c>
      <c r="BG198" s="147">
        <f t="shared" si="23"/>
        <v>0</v>
      </c>
      <c r="BH198" s="147">
        <f t="shared" si="24"/>
        <v>0</v>
      </c>
      <c r="BI198" s="147">
        <f t="shared" si="25"/>
        <v>0</v>
      </c>
      <c r="BJ198" s="16" t="s">
        <v>81</v>
      </c>
      <c r="BK198" s="147">
        <f t="shared" si="26"/>
        <v>0</v>
      </c>
      <c r="BL198" s="16" t="s">
        <v>278</v>
      </c>
      <c r="BM198" s="146" t="s">
        <v>1237</v>
      </c>
    </row>
    <row r="199" spans="2:65" s="1" customFormat="1" ht="24" customHeight="1">
      <c r="B199" s="135"/>
      <c r="C199" s="136" t="s">
        <v>386</v>
      </c>
      <c r="D199" s="136" t="s">
        <v>170</v>
      </c>
      <c r="E199" s="137" t="s">
        <v>1639</v>
      </c>
      <c r="F199" s="138" t="s">
        <v>1640</v>
      </c>
      <c r="G199" s="139" t="s">
        <v>395</v>
      </c>
      <c r="H199" s="140">
        <v>17.108000000000001</v>
      </c>
      <c r="I199" s="141"/>
      <c r="J199" s="141"/>
      <c r="K199" s="138" t="s">
        <v>1</v>
      </c>
      <c r="L199" s="28"/>
      <c r="M199" s="178" t="s">
        <v>1</v>
      </c>
      <c r="N199" s="179" t="s">
        <v>35</v>
      </c>
      <c r="O199" s="180">
        <v>0</v>
      </c>
      <c r="P199" s="180">
        <f t="shared" si="18"/>
        <v>0</v>
      </c>
      <c r="Q199" s="180">
        <v>0</v>
      </c>
      <c r="R199" s="180">
        <f t="shared" si="19"/>
        <v>0</v>
      </c>
      <c r="S199" s="180">
        <v>0</v>
      </c>
      <c r="T199" s="180">
        <f t="shared" si="20"/>
        <v>0</v>
      </c>
      <c r="U199" s="181" t="s">
        <v>1</v>
      </c>
      <c r="AR199" s="146" t="s">
        <v>278</v>
      </c>
      <c r="AT199" s="146" t="s">
        <v>170</v>
      </c>
      <c r="AU199" s="146" t="s">
        <v>81</v>
      </c>
      <c r="AY199" s="16" t="s">
        <v>167</v>
      </c>
      <c r="BE199" s="147">
        <f t="shared" si="21"/>
        <v>0</v>
      </c>
      <c r="BF199" s="147">
        <f t="shared" si="22"/>
        <v>0</v>
      </c>
      <c r="BG199" s="147">
        <f t="shared" si="23"/>
        <v>0</v>
      </c>
      <c r="BH199" s="147">
        <f t="shared" si="24"/>
        <v>0</v>
      </c>
      <c r="BI199" s="147">
        <f t="shared" si="25"/>
        <v>0</v>
      </c>
      <c r="BJ199" s="16" t="s">
        <v>81</v>
      </c>
      <c r="BK199" s="147">
        <f t="shared" si="26"/>
        <v>0</v>
      </c>
      <c r="BL199" s="16" t="s">
        <v>278</v>
      </c>
      <c r="BM199" s="146" t="s">
        <v>1244</v>
      </c>
    </row>
    <row r="200" spans="2:65" s="1" customFormat="1" ht="6.95" customHeight="1">
      <c r="B200" s="40"/>
      <c r="C200" s="41"/>
      <c r="D200" s="41"/>
      <c r="E200" s="41"/>
      <c r="F200" s="41"/>
      <c r="G200" s="41"/>
      <c r="H200" s="41"/>
      <c r="I200" s="41"/>
      <c r="J200" s="41"/>
      <c r="K200" s="41"/>
      <c r="L200" s="28"/>
    </row>
  </sheetData>
  <autoFilter ref="C134:K199"/>
  <mergeCells count="15">
    <mergeCell ref="E121:H121"/>
    <mergeCell ref="E125:H125"/>
    <mergeCell ref="E123:H123"/>
    <mergeCell ref="E127:H12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4"/>
  <sheetViews>
    <sheetView showGridLines="0" topLeftCell="A118" workbookViewId="0">
      <selection activeCell="I128" sqref="I12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106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137</v>
      </c>
      <c r="L12" s="28"/>
    </row>
    <row r="13" spans="1:46" s="1" customFormat="1" ht="36.950000000000003" customHeight="1">
      <c r="B13" s="28"/>
      <c r="E13" s="214" t="s">
        <v>1641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17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3" t="str">
        <f>IF('Rekapitulácia stavby'!E11="","",'Rekapitulácia stavby'!E11)</f>
        <v>Minist.vnútra Slov.republiky Pribinova2,Bratislava</v>
      </c>
      <c r="I19" s="25" t="s">
        <v>22</v>
      </c>
      <c r="J19" s="23" t="str">
        <f>IF('Rekapitulácia stavby'!AN11="","",'Rekapitulácia stavby'!AN11)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">
        <v>1</v>
      </c>
      <c r="L24" s="28"/>
    </row>
    <row r="25" spans="2:12" s="1" customFormat="1" ht="18" customHeight="1">
      <c r="B25" s="28"/>
      <c r="E25" s="23"/>
      <c r="I25" s="25" t="s">
        <v>22</v>
      </c>
      <c r="J25" s="23" t="s">
        <v>1</v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ROUND((SUM(BE125:BE133)),  2)</f>
        <v>0</v>
      </c>
      <c r="I37" s="95">
        <v>0.2</v>
      </c>
      <c r="J37" s="94"/>
      <c r="L37" s="28"/>
    </row>
    <row r="38" spans="2:12" s="1" customFormat="1" ht="14.45" customHeight="1">
      <c r="B38" s="28"/>
      <c r="E38" s="25" t="s">
        <v>35</v>
      </c>
      <c r="F38" s="94"/>
      <c r="I38" s="95">
        <v>0.2</v>
      </c>
      <c r="J38" s="94"/>
      <c r="L38" s="28"/>
    </row>
    <row r="39" spans="2:12" s="1" customFormat="1" ht="14.45" hidden="1" customHeight="1">
      <c r="B39" s="28"/>
      <c r="E39" s="25" t="s">
        <v>36</v>
      </c>
      <c r="F39" s="94">
        <f>ROUND((SUM(BG125:BG133)),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ROUND((SUM(BH125:BH133)),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ROUND((SUM(BI125:BI133)),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137</v>
      </c>
      <c r="L90" s="28"/>
    </row>
    <row r="91" spans="2:12" s="1" customFormat="1" ht="16.5" customHeight="1">
      <c r="B91" s="28"/>
      <c r="E91" s="214" t="str">
        <f>E13</f>
        <v>01,1.6 - SO 01.1.6 Vzduchotechnika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>Námestovo</v>
      </c>
      <c r="I93" s="25" t="s">
        <v>18</v>
      </c>
      <c r="J93" s="48" t="str">
        <f>IF(J16="","",J16)</f>
        <v/>
      </c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>
        <f>E25</f>
        <v>0</v>
      </c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1642</v>
      </c>
      <c r="E101" s="109"/>
      <c r="F101" s="109"/>
      <c r="G101" s="109"/>
      <c r="H101" s="109"/>
      <c r="I101" s="109"/>
      <c r="J101" s="110"/>
      <c r="L101" s="107"/>
    </row>
    <row r="102" spans="2:47" s="1" customFormat="1" ht="21.75" customHeight="1">
      <c r="B102" s="28"/>
      <c r="L102" s="28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47" s="1" customFormat="1" ht="24.95" customHeight="1">
      <c r="B108" s="28"/>
      <c r="C108" s="20" t="s">
        <v>152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5" t="s">
        <v>13</v>
      </c>
      <c r="L110" s="28"/>
    </row>
    <row r="111" spans="2:47" s="1" customFormat="1" ht="16.5" customHeight="1">
      <c r="B111" s="28"/>
      <c r="E111" s="232" t="str">
        <f>E7</f>
        <v>Námestovo OOPZ, Rekonštrukcia a modernizácia objektu</v>
      </c>
      <c r="F111" s="233"/>
      <c r="G111" s="233"/>
      <c r="H111" s="233"/>
      <c r="L111" s="28"/>
    </row>
    <row r="112" spans="2:47" ht="12" customHeight="1">
      <c r="B112" s="19"/>
      <c r="C112" s="25" t="s">
        <v>133</v>
      </c>
      <c r="L112" s="19"/>
    </row>
    <row r="113" spans="2:65" ht="16.5" customHeight="1">
      <c r="B113" s="19"/>
      <c r="E113" s="232" t="s">
        <v>134</v>
      </c>
      <c r="F113" s="196"/>
      <c r="G113" s="196"/>
      <c r="H113" s="196"/>
      <c r="L113" s="19"/>
    </row>
    <row r="114" spans="2:65" ht="12" customHeight="1">
      <c r="B114" s="19"/>
      <c r="C114" s="25" t="s">
        <v>135</v>
      </c>
      <c r="L114" s="19"/>
    </row>
    <row r="115" spans="2:65" s="1" customFormat="1" ht="16.5" customHeight="1">
      <c r="B115" s="28"/>
      <c r="E115" s="234" t="s">
        <v>136</v>
      </c>
      <c r="F115" s="235"/>
      <c r="G115" s="235"/>
      <c r="H115" s="235"/>
      <c r="L115" s="28"/>
    </row>
    <row r="116" spans="2:65" s="1" customFormat="1" ht="12" customHeight="1">
      <c r="B116" s="28"/>
      <c r="C116" s="25" t="s">
        <v>137</v>
      </c>
      <c r="L116" s="28"/>
    </row>
    <row r="117" spans="2:65" s="1" customFormat="1" ht="16.5" customHeight="1">
      <c r="B117" s="28"/>
      <c r="E117" s="214" t="str">
        <f>E13</f>
        <v>01,1.6 - SO 01.1.6 Vzduchotechnika</v>
      </c>
      <c r="F117" s="235"/>
      <c r="G117" s="235"/>
      <c r="H117" s="235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5" t="s">
        <v>16</v>
      </c>
      <c r="F119" s="23" t="str">
        <f>F16</f>
        <v>Námestovo</v>
      </c>
      <c r="I119" s="25" t="s">
        <v>18</v>
      </c>
      <c r="J119" s="48" t="str">
        <f>IF(J16="","",J16)</f>
        <v/>
      </c>
      <c r="L119" s="28"/>
    </row>
    <row r="120" spans="2:65" s="1" customFormat="1" ht="6.95" customHeight="1">
      <c r="B120" s="28"/>
      <c r="L120" s="28"/>
    </row>
    <row r="121" spans="2:65" s="1" customFormat="1" ht="27.95" customHeight="1">
      <c r="B121" s="28"/>
      <c r="C121" s="25" t="s">
        <v>19</v>
      </c>
      <c r="F121" s="23" t="str">
        <f>E19</f>
        <v>Minist.vnútra Slov.republiky Pribinova2,Bratislava</v>
      </c>
      <c r="I121" s="25" t="s">
        <v>25</v>
      </c>
      <c r="J121" s="26">
        <f>E25</f>
        <v>0</v>
      </c>
      <c r="L121" s="28"/>
    </row>
    <row r="122" spans="2:65" s="1" customFormat="1" ht="15.2" customHeight="1">
      <c r="B122" s="28"/>
      <c r="C122" s="25" t="s">
        <v>23</v>
      </c>
      <c r="F122" s="23" t="str">
        <f>IF(E22="","",E22)</f>
        <v xml:space="preserve"> </v>
      </c>
      <c r="I122" s="25" t="s">
        <v>27</v>
      </c>
      <c r="J122" s="26" t="str">
        <f>E28</f>
        <v xml:space="preserve"> 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5"/>
      <c r="C124" s="116" t="s">
        <v>153</v>
      </c>
      <c r="D124" s="117" t="s">
        <v>54</v>
      </c>
      <c r="E124" s="117" t="s">
        <v>50</v>
      </c>
      <c r="F124" s="117" t="s">
        <v>51</v>
      </c>
      <c r="G124" s="117" t="s">
        <v>154</v>
      </c>
      <c r="H124" s="117" t="s">
        <v>155</v>
      </c>
      <c r="I124" s="117" t="s">
        <v>156</v>
      </c>
      <c r="J124" s="118" t="s">
        <v>141</v>
      </c>
      <c r="K124" s="119" t="s">
        <v>157</v>
      </c>
      <c r="L124" s="115"/>
      <c r="M124" s="55" t="s">
        <v>1</v>
      </c>
      <c r="N124" s="56" t="s">
        <v>33</v>
      </c>
      <c r="O124" s="56" t="s">
        <v>158</v>
      </c>
      <c r="P124" s="56" t="s">
        <v>159</v>
      </c>
      <c r="Q124" s="56" t="s">
        <v>160</v>
      </c>
      <c r="R124" s="56" t="s">
        <v>161</v>
      </c>
      <c r="S124" s="56" t="s">
        <v>162</v>
      </c>
      <c r="T124" s="56" t="s">
        <v>163</v>
      </c>
      <c r="U124" s="57" t="s">
        <v>164</v>
      </c>
    </row>
    <row r="125" spans="2:65" s="1" customFormat="1" ht="22.9" customHeight="1">
      <c r="B125" s="28"/>
      <c r="C125" s="60" t="s">
        <v>142</v>
      </c>
      <c r="J125" s="120"/>
      <c r="L125" s="28"/>
      <c r="M125" s="58"/>
      <c r="N125" s="49"/>
      <c r="O125" s="49"/>
      <c r="P125" s="121">
        <f>P126</f>
        <v>0</v>
      </c>
      <c r="Q125" s="49"/>
      <c r="R125" s="121">
        <f>R126</f>
        <v>0</v>
      </c>
      <c r="S125" s="49"/>
      <c r="T125" s="121">
        <f>T126</f>
        <v>0</v>
      </c>
      <c r="U125" s="50"/>
      <c r="AT125" s="16" t="s">
        <v>68</v>
      </c>
      <c r="AU125" s="16" t="s">
        <v>143</v>
      </c>
      <c r="BK125" s="122">
        <f>BK126</f>
        <v>0</v>
      </c>
    </row>
    <row r="126" spans="2:65" s="11" customFormat="1" ht="25.9" customHeight="1">
      <c r="B126" s="123"/>
      <c r="D126" s="124" t="s">
        <v>68</v>
      </c>
      <c r="E126" s="125" t="s">
        <v>601</v>
      </c>
      <c r="F126" s="125" t="s">
        <v>602</v>
      </c>
      <c r="J126" s="126"/>
      <c r="L126" s="123"/>
      <c r="M126" s="127"/>
      <c r="N126" s="128"/>
      <c r="O126" s="128"/>
      <c r="P126" s="129">
        <f>SUM(P127:P133)</f>
        <v>0</v>
      </c>
      <c r="Q126" s="128"/>
      <c r="R126" s="129">
        <f>SUM(R127:R133)</f>
        <v>0</v>
      </c>
      <c r="S126" s="128"/>
      <c r="T126" s="129">
        <f>SUM(T127:T133)</f>
        <v>0</v>
      </c>
      <c r="U126" s="130"/>
      <c r="AR126" s="124" t="s">
        <v>81</v>
      </c>
      <c r="AT126" s="131" t="s">
        <v>68</v>
      </c>
      <c r="AU126" s="131" t="s">
        <v>69</v>
      </c>
      <c r="AY126" s="124" t="s">
        <v>167</v>
      </c>
      <c r="BK126" s="132">
        <f>SUM(BK127:BK133)</f>
        <v>0</v>
      </c>
    </row>
    <row r="127" spans="2:65" s="1" customFormat="1" ht="63" customHeight="1">
      <c r="B127" s="135"/>
      <c r="C127" s="169" t="s">
        <v>76</v>
      </c>
      <c r="D127" s="169" t="s">
        <v>381</v>
      </c>
      <c r="E127" s="170" t="s">
        <v>1643</v>
      </c>
      <c r="F127" s="186" t="s">
        <v>2308</v>
      </c>
      <c r="G127" s="172" t="s">
        <v>384</v>
      </c>
      <c r="H127" s="173">
        <v>1</v>
      </c>
      <c r="I127" s="174"/>
      <c r="J127" s="174"/>
      <c r="K127" s="171" t="s">
        <v>1</v>
      </c>
      <c r="L127" s="175"/>
      <c r="M127" s="176" t="s">
        <v>1</v>
      </c>
      <c r="N127" s="177" t="s">
        <v>35</v>
      </c>
      <c r="O127" s="144">
        <v>0</v>
      </c>
      <c r="P127" s="144">
        <f t="shared" ref="P127:P133" si="0">O127*H127</f>
        <v>0</v>
      </c>
      <c r="Q127" s="144">
        <v>0</v>
      </c>
      <c r="R127" s="144">
        <f t="shared" ref="R127:R133" si="1">Q127*H127</f>
        <v>0</v>
      </c>
      <c r="S127" s="144">
        <v>0</v>
      </c>
      <c r="T127" s="144">
        <f t="shared" ref="T127:T133" si="2">S127*H127</f>
        <v>0</v>
      </c>
      <c r="U127" s="145" t="s">
        <v>1</v>
      </c>
      <c r="AR127" s="146" t="s">
        <v>235</v>
      </c>
      <c r="AT127" s="146" t="s">
        <v>381</v>
      </c>
      <c r="AU127" s="146" t="s">
        <v>76</v>
      </c>
      <c r="AY127" s="16" t="s">
        <v>167</v>
      </c>
      <c r="BE127" s="147">
        <f t="shared" ref="BE127:BE133" si="3">IF(N127="základná",J127,0)</f>
        <v>0</v>
      </c>
      <c r="BF127" s="147">
        <f t="shared" ref="BF127:BF133" si="4">IF(N127="znížená",J127,0)</f>
        <v>0</v>
      </c>
      <c r="BG127" s="147">
        <f t="shared" ref="BG127:BG133" si="5">IF(N127="zákl. prenesená",J127,0)</f>
        <v>0</v>
      </c>
      <c r="BH127" s="147">
        <f t="shared" ref="BH127:BH133" si="6">IF(N127="zníž. prenesená",J127,0)</f>
        <v>0</v>
      </c>
      <c r="BI127" s="147">
        <f t="shared" ref="BI127:BI133" si="7">IF(N127="nulová",J127,0)</f>
        <v>0</v>
      </c>
      <c r="BJ127" s="16" t="s">
        <v>81</v>
      </c>
      <c r="BK127" s="147">
        <f t="shared" ref="BK127:BK133" si="8">ROUND(I127*H127,2)</f>
        <v>0</v>
      </c>
      <c r="BL127" s="16" t="s">
        <v>90</v>
      </c>
      <c r="BM127" s="146" t="s">
        <v>81</v>
      </c>
    </row>
    <row r="128" spans="2:65" s="1" customFormat="1" ht="47.25" customHeight="1">
      <c r="B128" s="135"/>
      <c r="C128" s="169" t="s">
        <v>81</v>
      </c>
      <c r="D128" s="169" t="s">
        <v>381</v>
      </c>
      <c r="E128" s="170" t="s">
        <v>1644</v>
      </c>
      <c r="F128" s="186" t="s">
        <v>2307</v>
      </c>
      <c r="G128" s="172" t="s">
        <v>384</v>
      </c>
      <c r="H128" s="173">
        <v>1</v>
      </c>
      <c r="I128" s="174"/>
      <c r="J128" s="174"/>
      <c r="K128" s="171" t="s">
        <v>1</v>
      </c>
      <c r="L128" s="175"/>
      <c r="M128" s="176" t="s">
        <v>1</v>
      </c>
      <c r="N128" s="177" t="s">
        <v>35</v>
      </c>
      <c r="O128" s="144">
        <v>0</v>
      </c>
      <c r="P128" s="144">
        <f t="shared" si="0"/>
        <v>0</v>
      </c>
      <c r="Q128" s="144">
        <v>0</v>
      </c>
      <c r="R128" s="144">
        <f t="shared" si="1"/>
        <v>0</v>
      </c>
      <c r="S128" s="144">
        <v>0</v>
      </c>
      <c r="T128" s="144">
        <f t="shared" si="2"/>
        <v>0</v>
      </c>
      <c r="U128" s="145" t="s">
        <v>1</v>
      </c>
      <c r="AR128" s="146" t="s">
        <v>235</v>
      </c>
      <c r="AT128" s="146" t="s">
        <v>381</v>
      </c>
      <c r="AU128" s="146" t="s">
        <v>76</v>
      </c>
      <c r="AY128" s="16" t="s">
        <v>167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6" t="s">
        <v>81</v>
      </c>
      <c r="BK128" s="147">
        <f t="shared" si="8"/>
        <v>0</v>
      </c>
      <c r="BL128" s="16" t="s">
        <v>90</v>
      </c>
      <c r="BM128" s="146" t="s">
        <v>90</v>
      </c>
    </row>
    <row r="129" spans="2:65" s="1" customFormat="1" ht="30" customHeight="1">
      <c r="B129" s="135"/>
      <c r="C129" s="169" t="s">
        <v>85</v>
      </c>
      <c r="D129" s="169" t="s">
        <v>381</v>
      </c>
      <c r="E129" s="170" t="s">
        <v>1645</v>
      </c>
      <c r="F129" s="171" t="s">
        <v>1646</v>
      </c>
      <c r="G129" s="172" t="s">
        <v>1647</v>
      </c>
      <c r="H129" s="173">
        <v>8</v>
      </c>
      <c r="I129" s="174"/>
      <c r="J129" s="174"/>
      <c r="K129" s="171" t="s">
        <v>1</v>
      </c>
      <c r="L129" s="175"/>
      <c r="M129" s="176" t="s">
        <v>1</v>
      </c>
      <c r="N129" s="177" t="s">
        <v>35</v>
      </c>
      <c r="O129" s="144">
        <v>0</v>
      </c>
      <c r="P129" s="144">
        <f t="shared" si="0"/>
        <v>0</v>
      </c>
      <c r="Q129" s="144">
        <v>0</v>
      </c>
      <c r="R129" s="144">
        <f t="shared" si="1"/>
        <v>0</v>
      </c>
      <c r="S129" s="144">
        <v>0</v>
      </c>
      <c r="T129" s="144">
        <f t="shared" si="2"/>
        <v>0</v>
      </c>
      <c r="U129" s="145" t="s">
        <v>1</v>
      </c>
      <c r="AR129" s="146" t="s">
        <v>235</v>
      </c>
      <c r="AT129" s="146" t="s">
        <v>381</v>
      </c>
      <c r="AU129" s="146" t="s">
        <v>76</v>
      </c>
      <c r="AY129" s="16" t="s">
        <v>167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6" t="s">
        <v>81</v>
      </c>
      <c r="BK129" s="147">
        <f t="shared" si="8"/>
        <v>0</v>
      </c>
      <c r="BL129" s="16" t="s">
        <v>90</v>
      </c>
      <c r="BM129" s="146" t="s">
        <v>168</v>
      </c>
    </row>
    <row r="130" spans="2:65" s="1" customFormat="1" ht="16.5" customHeight="1">
      <c r="B130" s="135"/>
      <c r="C130" s="169" t="s">
        <v>90</v>
      </c>
      <c r="D130" s="169" t="s">
        <v>381</v>
      </c>
      <c r="E130" s="170" t="s">
        <v>1648</v>
      </c>
      <c r="F130" s="171" t="s">
        <v>1649</v>
      </c>
      <c r="G130" s="172" t="s">
        <v>1650</v>
      </c>
      <c r="H130" s="173">
        <v>6</v>
      </c>
      <c r="I130" s="174"/>
      <c r="J130" s="174"/>
      <c r="K130" s="171" t="s">
        <v>1</v>
      </c>
      <c r="L130" s="175"/>
      <c r="M130" s="176" t="s">
        <v>1</v>
      </c>
      <c r="N130" s="177" t="s">
        <v>35</v>
      </c>
      <c r="O130" s="144">
        <v>0</v>
      </c>
      <c r="P130" s="144">
        <f t="shared" si="0"/>
        <v>0</v>
      </c>
      <c r="Q130" s="144">
        <v>0</v>
      </c>
      <c r="R130" s="144">
        <f t="shared" si="1"/>
        <v>0</v>
      </c>
      <c r="S130" s="144">
        <v>0</v>
      </c>
      <c r="T130" s="144">
        <f t="shared" si="2"/>
        <v>0</v>
      </c>
      <c r="U130" s="145" t="s">
        <v>1</v>
      </c>
      <c r="AR130" s="146" t="s">
        <v>235</v>
      </c>
      <c r="AT130" s="146" t="s">
        <v>381</v>
      </c>
      <c r="AU130" s="146" t="s">
        <v>76</v>
      </c>
      <c r="AY130" s="16" t="s">
        <v>167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6" t="s">
        <v>81</v>
      </c>
      <c r="BK130" s="147">
        <f t="shared" si="8"/>
        <v>0</v>
      </c>
      <c r="BL130" s="16" t="s">
        <v>90</v>
      </c>
      <c r="BM130" s="146" t="s">
        <v>235</v>
      </c>
    </row>
    <row r="131" spans="2:65" s="1" customFormat="1" ht="16.5" customHeight="1">
      <c r="B131" s="135"/>
      <c r="C131" s="136" t="s">
        <v>112</v>
      </c>
      <c r="D131" s="136" t="s">
        <v>170</v>
      </c>
      <c r="E131" s="137" t="s">
        <v>1651</v>
      </c>
      <c r="F131" s="138" t="s">
        <v>1652</v>
      </c>
      <c r="G131" s="139" t="s">
        <v>1650</v>
      </c>
      <c r="H131" s="140">
        <v>52</v>
      </c>
      <c r="I131" s="141"/>
      <c r="J131" s="141"/>
      <c r="K131" s="138" t="s">
        <v>1</v>
      </c>
      <c r="L131" s="28"/>
      <c r="M131" s="142" t="s">
        <v>1</v>
      </c>
      <c r="N131" s="143" t="s">
        <v>35</v>
      </c>
      <c r="O131" s="144">
        <v>0</v>
      </c>
      <c r="P131" s="144">
        <f t="shared" si="0"/>
        <v>0</v>
      </c>
      <c r="Q131" s="144">
        <v>0</v>
      </c>
      <c r="R131" s="144">
        <f t="shared" si="1"/>
        <v>0</v>
      </c>
      <c r="S131" s="144">
        <v>0</v>
      </c>
      <c r="T131" s="144">
        <f t="shared" si="2"/>
        <v>0</v>
      </c>
      <c r="U131" s="145" t="s">
        <v>1</v>
      </c>
      <c r="AR131" s="146" t="s">
        <v>90</v>
      </c>
      <c r="AT131" s="146" t="s">
        <v>170</v>
      </c>
      <c r="AU131" s="146" t="s">
        <v>76</v>
      </c>
      <c r="AY131" s="16" t="s">
        <v>167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6" t="s">
        <v>81</v>
      </c>
      <c r="BK131" s="147">
        <f t="shared" si="8"/>
        <v>0</v>
      </c>
      <c r="BL131" s="16" t="s">
        <v>90</v>
      </c>
      <c r="BM131" s="146" t="s">
        <v>244</v>
      </c>
    </row>
    <row r="132" spans="2:65" s="1" customFormat="1" ht="16.5" customHeight="1">
      <c r="B132" s="135"/>
      <c r="C132" s="169" t="s">
        <v>168</v>
      </c>
      <c r="D132" s="169" t="s">
        <v>381</v>
      </c>
      <c r="E132" s="170" t="s">
        <v>1653</v>
      </c>
      <c r="F132" s="171" t="s">
        <v>1654</v>
      </c>
      <c r="G132" s="172" t="s">
        <v>384</v>
      </c>
      <c r="H132" s="173">
        <v>1</v>
      </c>
      <c r="I132" s="174"/>
      <c r="J132" s="174"/>
      <c r="K132" s="171" t="s">
        <v>1</v>
      </c>
      <c r="L132" s="175"/>
      <c r="M132" s="176" t="s">
        <v>1</v>
      </c>
      <c r="N132" s="177" t="s">
        <v>35</v>
      </c>
      <c r="O132" s="144">
        <v>0</v>
      </c>
      <c r="P132" s="144">
        <f t="shared" si="0"/>
        <v>0</v>
      </c>
      <c r="Q132" s="144">
        <v>0</v>
      </c>
      <c r="R132" s="144">
        <f t="shared" si="1"/>
        <v>0</v>
      </c>
      <c r="S132" s="144">
        <v>0</v>
      </c>
      <c r="T132" s="144">
        <f t="shared" si="2"/>
        <v>0</v>
      </c>
      <c r="U132" s="145" t="s">
        <v>1</v>
      </c>
      <c r="AR132" s="146" t="s">
        <v>235</v>
      </c>
      <c r="AT132" s="146" t="s">
        <v>381</v>
      </c>
      <c r="AU132" s="146" t="s">
        <v>76</v>
      </c>
      <c r="AY132" s="16" t="s">
        <v>167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6" t="s">
        <v>81</v>
      </c>
      <c r="BK132" s="147">
        <f t="shared" si="8"/>
        <v>0</v>
      </c>
      <c r="BL132" s="16" t="s">
        <v>90</v>
      </c>
      <c r="BM132" s="146" t="s">
        <v>258</v>
      </c>
    </row>
    <row r="133" spans="2:65" s="1" customFormat="1" ht="24" customHeight="1">
      <c r="B133" s="135"/>
      <c r="C133" s="136" t="s">
        <v>227</v>
      </c>
      <c r="D133" s="136" t="s">
        <v>170</v>
      </c>
      <c r="E133" s="137" t="s">
        <v>1655</v>
      </c>
      <c r="F133" s="138" t="s">
        <v>1656</v>
      </c>
      <c r="G133" s="139" t="s">
        <v>1650</v>
      </c>
      <c r="H133" s="140">
        <v>79</v>
      </c>
      <c r="I133" s="141"/>
      <c r="J133" s="141"/>
      <c r="K133" s="138" t="s">
        <v>1</v>
      </c>
      <c r="L133" s="28"/>
      <c r="M133" s="178" t="s">
        <v>1</v>
      </c>
      <c r="N133" s="179" t="s">
        <v>35</v>
      </c>
      <c r="O133" s="180">
        <v>0</v>
      </c>
      <c r="P133" s="180">
        <f t="shared" si="0"/>
        <v>0</v>
      </c>
      <c r="Q133" s="180">
        <v>0</v>
      </c>
      <c r="R133" s="180">
        <f t="shared" si="1"/>
        <v>0</v>
      </c>
      <c r="S133" s="180">
        <v>0</v>
      </c>
      <c r="T133" s="180">
        <f t="shared" si="2"/>
        <v>0</v>
      </c>
      <c r="U133" s="181" t="s">
        <v>1</v>
      </c>
      <c r="AR133" s="146" t="s">
        <v>90</v>
      </c>
      <c r="AT133" s="146" t="s">
        <v>170</v>
      </c>
      <c r="AU133" s="146" t="s">
        <v>76</v>
      </c>
      <c r="AY133" s="16" t="s">
        <v>167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6" t="s">
        <v>81</v>
      </c>
      <c r="BK133" s="147">
        <f t="shared" si="8"/>
        <v>0</v>
      </c>
      <c r="BL133" s="16" t="s">
        <v>90</v>
      </c>
      <c r="BM133" s="146" t="s">
        <v>270</v>
      </c>
    </row>
    <row r="134" spans="2:65" s="1" customFormat="1" ht="6.95" customHeight="1"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28"/>
    </row>
  </sheetData>
  <autoFilter ref="C124:K133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0"/>
  <sheetViews>
    <sheetView showGridLines="0" topLeftCell="A78" workbookViewId="0">
      <selection activeCell="J16" sqref="J1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113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1657</v>
      </c>
      <c r="L12" s="28"/>
    </row>
    <row r="13" spans="1:46" s="1" customFormat="1" ht="36.950000000000003" customHeight="1">
      <c r="B13" s="28"/>
      <c r="E13" s="214" t="s">
        <v>1658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/>
      <c r="L15" s="28"/>
    </row>
    <row r="16" spans="1:46" s="1" customFormat="1" ht="12" customHeight="1">
      <c r="B16" s="28"/>
      <c r="D16" s="25" t="s">
        <v>16</v>
      </c>
      <c r="F16" s="23" t="s">
        <v>24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3" t="str">
        <f>IF('Rekapitulácia stavby'!E11="","",'Rekapitulácia stavby'!E11)</f>
        <v>Minist.vnútra Slov.republiky Pribinova2,Bratislava</v>
      </c>
      <c r="I19" s="25" t="s">
        <v>22</v>
      </c>
      <c r="J19" s="23" t="str">
        <f>IF('Rekapitulácia stavby'!AN11="","",'Rekapitulácia stavby'!AN11)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3" t="str">
        <f>IF('Rekapitulácia stavby'!E17="","",'Rekapitulácia stavby'!E17)</f>
        <v/>
      </c>
      <c r="I25" s="25" t="s">
        <v>22</v>
      </c>
      <c r="J25" s="23" t="str">
        <f>IF('Rekapitulácia stavby'!AN17="","",'Rekapitulácia stavby'!AN17)</f>
        <v/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ROUND((SUM(BE129:BE199)),  2)</f>
        <v>0</v>
      </c>
      <c r="I37" s="95">
        <v>0.2</v>
      </c>
      <c r="J37" s="94">
        <f>ROUND(((SUM(BE129:BE199))*I37),  2)</f>
        <v>0</v>
      </c>
      <c r="L37" s="28"/>
    </row>
    <row r="38" spans="2:12" s="1" customFormat="1" ht="14.45" customHeight="1">
      <c r="B38" s="28"/>
      <c r="E38" s="25" t="s">
        <v>35</v>
      </c>
      <c r="F38" s="94">
        <f>ROUND((SUM(BF129:BF199)),  2)</f>
        <v>0</v>
      </c>
      <c r="I38" s="95">
        <v>0.2</v>
      </c>
      <c r="J38" s="94">
        <f>ROUND(((SUM(BF129:BF199))*I38),  2)</f>
        <v>0</v>
      </c>
      <c r="L38" s="28"/>
    </row>
    <row r="39" spans="2:12" s="1" customFormat="1" ht="14.45" hidden="1" customHeight="1">
      <c r="B39" s="28"/>
      <c r="E39" s="25" t="s">
        <v>36</v>
      </c>
      <c r="F39" s="94">
        <f>ROUND((SUM(BG129:BG199)),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ROUND((SUM(BH129:BH199)),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ROUND((SUM(BI129:BI199)),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1657</v>
      </c>
      <c r="L90" s="28"/>
    </row>
    <row r="91" spans="2:12" s="1" customFormat="1" ht="16.5" customHeight="1">
      <c r="B91" s="28"/>
      <c r="E91" s="214" t="str">
        <f>E13</f>
        <v>01.1.7.1 - SO 01.1.7.1 -1NP+2NP+3NP+4NP – elektroinštalácia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 xml:space="preserve"> </v>
      </c>
      <c r="I93" s="25" t="s">
        <v>18</v>
      </c>
      <c r="J93" s="48"/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 t="str">
        <f>E25</f>
        <v/>
      </c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144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146</v>
      </c>
      <c r="E102" s="113"/>
      <c r="F102" s="113"/>
      <c r="G102" s="113"/>
      <c r="H102" s="113"/>
      <c r="I102" s="113"/>
      <c r="J102" s="114"/>
      <c r="L102" s="111"/>
    </row>
    <row r="103" spans="2:47" s="8" customFormat="1" ht="24.95" customHeight="1">
      <c r="B103" s="107"/>
      <c r="D103" s="108" t="s">
        <v>460</v>
      </c>
      <c r="E103" s="109"/>
      <c r="F103" s="109"/>
      <c r="G103" s="109"/>
      <c r="H103" s="109"/>
      <c r="I103" s="109"/>
      <c r="J103" s="110"/>
      <c r="L103" s="107"/>
    </row>
    <row r="104" spans="2:47" s="9" customFormat="1" ht="19.899999999999999" customHeight="1">
      <c r="B104" s="111"/>
      <c r="D104" s="112" t="s">
        <v>891</v>
      </c>
      <c r="E104" s="113"/>
      <c r="F104" s="113"/>
      <c r="G104" s="113"/>
      <c r="H104" s="113"/>
      <c r="I104" s="113"/>
      <c r="J104" s="114"/>
      <c r="L104" s="111"/>
    </row>
    <row r="105" spans="2:47" s="8" customFormat="1" ht="24.95" customHeight="1">
      <c r="B105" s="107"/>
      <c r="D105" s="108" t="s">
        <v>892</v>
      </c>
      <c r="E105" s="109"/>
      <c r="F105" s="109"/>
      <c r="G105" s="109"/>
      <c r="H105" s="109"/>
      <c r="I105" s="109"/>
      <c r="J105" s="110"/>
      <c r="L105" s="107"/>
    </row>
    <row r="106" spans="2:47" s="1" customFormat="1" ht="21.75" customHeight="1">
      <c r="B106" s="28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47" s="1" customFormat="1" ht="24.95" customHeight="1">
      <c r="B112" s="28"/>
      <c r="C112" s="20" t="s">
        <v>152</v>
      </c>
      <c r="L112" s="28"/>
    </row>
    <row r="113" spans="2:21" s="1" customFormat="1" ht="6.95" customHeight="1">
      <c r="B113" s="28"/>
      <c r="L113" s="28"/>
    </row>
    <row r="114" spans="2:21" s="1" customFormat="1" ht="12" customHeight="1">
      <c r="B114" s="28"/>
      <c r="C114" s="25" t="s">
        <v>13</v>
      </c>
      <c r="L114" s="28"/>
    </row>
    <row r="115" spans="2:21" s="1" customFormat="1" ht="16.5" customHeight="1">
      <c r="B115" s="28"/>
      <c r="E115" s="232" t="str">
        <f>E7</f>
        <v>Námestovo OOPZ, Rekonštrukcia a modernizácia objektu</v>
      </c>
      <c r="F115" s="233"/>
      <c r="G115" s="233"/>
      <c r="H115" s="233"/>
      <c r="L115" s="28"/>
    </row>
    <row r="116" spans="2:21" ht="12" customHeight="1">
      <c r="B116" s="19"/>
      <c r="C116" s="25" t="s">
        <v>133</v>
      </c>
      <c r="L116" s="19"/>
    </row>
    <row r="117" spans="2:21" ht="16.5" customHeight="1">
      <c r="B117" s="19"/>
      <c r="E117" s="232" t="s">
        <v>134</v>
      </c>
      <c r="F117" s="196"/>
      <c r="G117" s="196"/>
      <c r="H117" s="196"/>
      <c r="L117" s="19"/>
    </row>
    <row r="118" spans="2:21" ht="12" customHeight="1">
      <c r="B118" s="19"/>
      <c r="C118" s="25" t="s">
        <v>135</v>
      </c>
      <c r="L118" s="19"/>
    </row>
    <row r="119" spans="2:21" s="1" customFormat="1" ht="16.5" customHeight="1">
      <c r="B119" s="28"/>
      <c r="E119" s="234" t="s">
        <v>136</v>
      </c>
      <c r="F119" s="235"/>
      <c r="G119" s="235"/>
      <c r="H119" s="235"/>
      <c r="L119" s="28"/>
    </row>
    <row r="120" spans="2:21" s="1" customFormat="1" ht="12" customHeight="1">
      <c r="B120" s="28"/>
      <c r="C120" s="25" t="s">
        <v>1657</v>
      </c>
      <c r="L120" s="28"/>
    </row>
    <row r="121" spans="2:21" s="1" customFormat="1" ht="16.5" customHeight="1">
      <c r="B121" s="28"/>
      <c r="E121" s="214" t="str">
        <f>E13</f>
        <v>01.1.7.1 - SO 01.1.7.1 -1NP+2NP+3NP+4NP – elektroinštalácia</v>
      </c>
      <c r="F121" s="235"/>
      <c r="G121" s="235"/>
      <c r="H121" s="235"/>
      <c r="L121" s="28"/>
    </row>
    <row r="122" spans="2:21" s="1" customFormat="1" ht="6.95" customHeight="1">
      <c r="B122" s="28"/>
      <c r="L122" s="28"/>
    </row>
    <row r="123" spans="2:21" s="1" customFormat="1" ht="12" customHeight="1">
      <c r="B123" s="28"/>
      <c r="C123" s="25" t="s">
        <v>16</v>
      </c>
      <c r="F123" s="23" t="str">
        <f>F16</f>
        <v xml:space="preserve"> </v>
      </c>
      <c r="I123" s="25" t="s">
        <v>18</v>
      </c>
      <c r="J123" s="48"/>
      <c r="L123" s="28"/>
    </row>
    <row r="124" spans="2:21" s="1" customFormat="1" ht="6.95" customHeight="1">
      <c r="B124" s="28"/>
      <c r="L124" s="28"/>
    </row>
    <row r="125" spans="2:21" s="1" customFormat="1" ht="27.95" customHeight="1">
      <c r="B125" s="28"/>
      <c r="C125" s="25" t="s">
        <v>19</v>
      </c>
      <c r="F125" s="23" t="str">
        <f>E19</f>
        <v>Minist.vnútra Slov.republiky Pribinova2,Bratislava</v>
      </c>
      <c r="I125" s="25" t="s">
        <v>25</v>
      </c>
      <c r="J125" s="26" t="str">
        <f>E25</f>
        <v/>
      </c>
      <c r="L125" s="28"/>
    </row>
    <row r="126" spans="2:21" s="1" customFormat="1" ht="15.2" customHeight="1">
      <c r="B126" s="28"/>
      <c r="C126" s="25" t="s">
        <v>23</v>
      </c>
      <c r="F126" s="23" t="str">
        <f>IF(E22="","",E22)</f>
        <v xml:space="preserve"> </v>
      </c>
      <c r="I126" s="25" t="s">
        <v>27</v>
      </c>
      <c r="J126" s="26" t="str">
        <f>E28</f>
        <v xml:space="preserve"> </v>
      </c>
      <c r="L126" s="28"/>
    </row>
    <row r="127" spans="2:21" s="1" customFormat="1" ht="10.35" customHeight="1">
      <c r="B127" s="28"/>
      <c r="L127" s="28"/>
    </row>
    <row r="128" spans="2:21" s="10" customFormat="1" ht="29.25" customHeight="1">
      <c r="B128" s="115"/>
      <c r="C128" s="116" t="s">
        <v>153</v>
      </c>
      <c r="D128" s="117" t="s">
        <v>54</v>
      </c>
      <c r="E128" s="117" t="s">
        <v>50</v>
      </c>
      <c r="F128" s="117" t="s">
        <v>51</v>
      </c>
      <c r="G128" s="117" t="s">
        <v>154</v>
      </c>
      <c r="H128" s="117" t="s">
        <v>155</v>
      </c>
      <c r="I128" s="117" t="s">
        <v>156</v>
      </c>
      <c r="J128" s="118" t="s">
        <v>141</v>
      </c>
      <c r="K128" s="119" t="s">
        <v>157</v>
      </c>
      <c r="L128" s="115"/>
      <c r="M128" s="55" t="s">
        <v>1</v>
      </c>
      <c r="N128" s="56" t="s">
        <v>33</v>
      </c>
      <c r="O128" s="56" t="s">
        <v>158</v>
      </c>
      <c r="P128" s="56" t="s">
        <v>159</v>
      </c>
      <c r="Q128" s="56" t="s">
        <v>160</v>
      </c>
      <c r="R128" s="56" t="s">
        <v>161</v>
      </c>
      <c r="S128" s="56" t="s">
        <v>162</v>
      </c>
      <c r="T128" s="56" t="s">
        <v>163</v>
      </c>
      <c r="U128" s="57" t="s">
        <v>164</v>
      </c>
    </row>
    <row r="129" spans="2:65" s="1" customFormat="1" ht="22.9" customHeight="1">
      <c r="B129" s="28"/>
      <c r="C129" s="60" t="s">
        <v>142</v>
      </c>
      <c r="J129" s="120"/>
      <c r="L129" s="28"/>
      <c r="M129" s="58"/>
      <c r="N129" s="49"/>
      <c r="O129" s="49"/>
      <c r="P129" s="121">
        <f>P130+P136+P195</f>
        <v>1343.6489999999997</v>
      </c>
      <c r="Q129" s="49"/>
      <c r="R129" s="121">
        <f>R130+R136+R195</f>
        <v>1.2225939999999995</v>
      </c>
      <c r="S129" s="49"/>
      <c r="T129" s="121">
        <f>T130+T136+T195</f>
        <v>57.113999999999997</v>
      </c>
      <c r="U129" s="50"/>
      <c r="AT129" s="16" t="s">
        <v>68</v>
      </c>
      <c r="AU129" s="16" t="s">
        <v>143</v>
      </c>
      <c r="BK129" s="122">
        <f>BK130+BK136+BK195</f>
        <v>0</v>
      </c>
    </row>
    <row r="130" spans="2:65" s="11" customFormat="1" ht="25.9" customHeight="1">
      <c r="B130" s="123"/>
      <c r="D130" s="124" t="s">
        <v>68</v>
      </c>
      <c r="E130" s="125" t="s">
        <v>165</v>
      </c>
      <c r="F130" s="125" t="s">
        <v>166</v>
      </c>
      <c r="J130" s="126"/>
      <c r="L130" s="123"/>
      <c r="M130" s="127"/>
      <c r="N130" s="128"/>
      <c r="O130" s="128"/>
      <c r="P130" s="129">
        <f>P131</f>
        <v>221.00199999999998</v>
      </c>
      <c r="Q130" s="128"/>
      <c r="R130" s="129">
        <f>R131</f>
        <v>0</v>
      </c>
      <c r="S130" s="128"/>
      <c r="T130" s="129">
        <f>T131</f>
        <v>57.113999999999997</v>
      </c>
      <c r="U130" s="130"/>
      <c r="AR130" s="124" t="s">
        <v>76</v>
      </c>
      <c r="AT130" s="131" t="s">
        <v>68</v>
      </c>
      <c r="AU130" s="131" t="s">
        <v>69</v>
      </c>
      <c r="AY130" s="124" t="s">
        <v>167</v>
      </c>
      <c r="BK130" s="132">
        <f>BK131</f>
        <v>0</v>
      </c>
    </row>
    <row r="131" spans="2:65" s="11" customFormat="1" ht="22.9" customHeight="1">
      <c r="B131" s="123"/>
      <c r="D131" s="124" t="s">
        <v>68</v>
      </c>
      <c r="E131" s="133" t="s">
        <v>240</v>
      </c>
      <c r="F131" s="133" t="s">
        <v>298</v>
      </c>
      <c r="J131" s="134"/>
      <c r="L131" s="123"/>
      <c r="M131" s="127"/>
      <c r="N131" s="128"/>
      <c r="O131" s="128"/>
      <c r="P131" s="129">
        <f>SUM(P132:P135)</f>
        <v>221.00199999999998</v>
      </c>
      <c r="Q131" s="128"/>
      <c r="R131" s="129">
        <f>SUM(R132:R135)</f>
        <v>0</v>
      </c>
      <c r="S131" s="128"/>
      <c r="T131" s="129">
        <f>SUM(T132:T135)</f>
        <v>57.113999999999997</v>
      </c>
      <c r="U131" s="130"/>
      <c r="AR131" s="124" t="s">
        <v>76</v>
      </c>
      <c r="AT131" s="131" t="s">
        <v>68</v>
      </c>
      <c r="AU131" s="131" t="s">
        <v>76</v>
      </c>
      <c r="AY131" s="124" t="s">
        <v>167</v>
      </c>
      <c r="BK131" s="132">
        <f>SUM(BK132:BK135)</f>
        <v>0</v>
      </c>
    </row>
    <row r="132" spans="2:65" s="1" customFormat="1" ht="36" customHeight="1">
      <c r="B132" s="135"/>
      <c r="C132" s="136" t="s">
        <v>76</v>
      </c>
      <c r="D132" s="136" t="s">
        <v>170</v>
      </c>
      <c r="E132" s="137" t="s">
        <v>1659</v>
      </c>
      <c r="F132" s="138" t="s">
        <v>1660</v>
      </c>
      <c r="G132" s="139" t="s">
        <v>330</v>
      </c>
      <c r="H132" s="140">
        <v>200</v>
      </c>
      <c r="I132" s="141"/>
      <c r="J132" s="141"/>
      <c r="K132" s="138" t="s">
        <v>1166</v>
      </c>
      <c r="L132" s="28"/>
      <c r="M132" s="142" t="s">
        <v>1</v>
      </c>
      <c r="N132" s="143" t="s">
        <v>35</v>
      </c>
      <c r="O132" s="144">
        <v>0.12064</v>
      </c>
      <c r="P132" s="144">
        <f>O132*H132</f>
        <v>24.128</v>
      </c>
      <c r="Q132" s="144">
        <v>0</v>
      </c>
      <c r="R132" s="144">
        <f>Q132*H132</f>
        <v>0</v>
      </c>
      <c r="S132" s="144">
        <v>2E-3</v>
      </c>
      <c r="T132" s="144">
        <f>S132*H132</f>
        <v>0.4</v>
      </c>
      <c r="U132" s="145" t="s">
        <v>1</v>
      </c>
      <c r="AR132" s="146" t="s">
        <v>90</v>
      </c>
      <c r="AT132" s="146" t="s">
        <v>170</v>
      </c>
      <c r="AU132" s="146" t="s">
        <v>81</v>
      </c>
      <c r="AY132" s="16" t="s">
        <v>167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6" t="s">
        <v>81</v>
      </c>
      <c r="BK132" s="147">
        <f>ROUND(I132*H132,2)</f>
        <v>0</v>
      </c>
      <c r="BL132" s="16" t="s">
        <v>90</v>
      </c>
      <c r="BM132" s="146" t="s">
        <v>1661</v>
      </c>
    </row>
    <row r="133" spans="2:65" s="1" customFormat="1" ht="24" customHeight="1">
      <c r="B133" s="135"/>
      <c r="C133" s="136" t="s">
        <v>81</v>
      </c>
      <c r="D133" s="136" t="s">
        <v>170</v>
      </c>
      <c r="E133" s="137" t="s">
        <v>1662</v>
      </c>
      <c r="F133" s="138" t="s">
        <v>1663</v>
      </c>
      <c r="G133" s="139" t="s">
        <v>384</v>
      </c>
      <c r="H133" s="140">
        <v>50</v>
      </c>
      <c r="I133" s="141"/>
      <c r="J133" s="141"/>
      <c r="K133" s="138" t="s">
        <v>1166</v>
      </c>
      <c r="L133" s="28"/>
      <c r="M133" s="142" t="s">
        <v>1</v>
      </c>
      <c r="N133" s="143" t="s">
        <v>35</v>
      </c>
      <c r="O133" s="144">
        <v>0.308</v>
      </c>
      <c r="P133" s="144">
        <f>O133*H133</f>
        <v>15.4</v>
      </c>
      <c r="Q133" s="144">
        <v>0</v>
      </c>
      <c r="R133" s="144">
        <f>Q133*H133</f>
        <v>0</v>
      </c>
      <c r="S133" s="144">
        <v>8.0000000000000002E-3</v>
      </c>
      <c r="T133" s="144">
        <f>S133*H133</f>
        <v>0.4</v>
      </c>
      <c r="U133" s="145" t="s">
        <v>1</v>
      </c>
      <c r="AR133" s="146" t="s">
        <v>90</v>
      </c>
      <c r="AT133" s="146" t="s">
        <v>170</v>
      </c>
      <c r="AU133" s="146" t="s">
        <v>81</v>
      </c>
      <c r="AY133" s="16" t="s">
        <v>167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6" t="s">
        <v>81</v>
      </c>
      <c r="BK133" s="147">
        <f>ROUND(I133*H133,2)</f>
        <v>0</v>
      </c>
      <c r="BL133" s="16" t="s">
        <v>90</v>
      </c>
      <c r="BM133" s="146" t="s">
        <v>1664</v>
      </c>
    </row>
    <row r="134" spans="2:65" s="1" customFormat="1" ht="24" customHeight="1">
      <c r="B134" s="135"/>
      <c r="C134" s="136" t="s">
        <v>85</v>
      </c>
      <c r="D134" s="136" t="s">
        <v>170</v>
      </c>
      <c r="E134" s="137" t="s">
        <v>1665</v>
      </c>
      <c r="F134" s="138" t="s">
        <v>1663</v>
      </c>
      <c r="G134" s="139" t="s">
        <v>384</v>
      </c>
      <c r="H134" s="140">
        <v>8</v>
      </c>
      <c r="I134" s="141"/>
      <c r="J134" s="141"/>
      <c r="K134" s="138" t="s">
        <v>1</v>
      </c>
      <c r="L134" s="28"/>
      <c r="M134" s="142" t="s">
        <v>1</v>
      </c>
      <c r="N134" s="143" t="s">
        <v>35</v>
      </c>
      <c r="O134" s="144">
        <v>0.308</v>
      </c>
      <c r="P134" s="144">
        <f>O134*H134</f>
        <v>2.464</v>
      </c>
      <c r="Q134" s="144">
        <v>0</v>
      </c>
      <c r="R134" s="144">
        <f>Q134*H134</f>
        <v>0</v>
      </c>
      <c r="S134" s="144">
        <v>8.0000000000000002E-3</v>
      </c>
      <c r="T134" s="144">
        <f>S134*H134</f>
        <v>6.4000000000000001E-2</v>
      </c>
      <c r="U134" s="145" t="s">
        <v>1</v>
      </c>
      <c r="AR134" s="146" t="s">
        <v>90</v>
      </c>
      <c r="AT134" s="146" t="s">
        <v>170</v>
      </c>
      <c r="AU134" s="146" t="s">
        <v>81</v>
      </c>
      <c r="AY134" s="16" t="s">
        <v>167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6" t="s">
        <v>81</v>
      </c>
      <c r="BK134" s="147">
        <f>ROUND(I134*H134,2)</f>
        <v>0</v>
      </c>
      <c r="BL134" s="16" t="s">
        <v>90</v>
      </c>
      <c r="BM134" s="146" t="s">
        <v>1666</v>
      </c>
    </row>
    <row r="135" spans="2:65" s="1" customFormat="1" ht="16.5" customHeight="1">
      <c r="B135" s="135"/>
      <c r="C135" s="136" t="s">
        <v>90</v>
      </c>
      <c r="D135" s="136" t="s">
        <v>170</v>
      </c>
      <c r="E135" s="137" t="s">
        <v>1667</v>
      </c>
      <c r="F135" s="138" t="s">
        <v>1668</v>
      </c>
      <c r="G135" s="139" t="s">
        <v>1552</v>
      </c>
      <c r="H135" s="140">
        <v>30</v>
      </c>
      <c r="I135" s="141"/>
      <c r="J135" s="141"/>
      <c r="K135" s="138" t="s">
        <v>1</v>
      </c>
      <c r="L135" s="28"/>
      <c r="M135" s="142" t="s">
        <v>1</v>
      </c>
      <c r="N135" s="143" t="s">
        <v>35</v>
      </c>
      <c r="O135" s="144">
        <v>5.9669999999999996</v>
      </c>
      <c r="P135" s="144">
        <f>O135*H135</f>
        <v>179.01</v>
      </c>
      <c r="Q135" s="144">
        <v>0</v>
      </c>
      <c r="R135" s="144">
        <f>Q135*H135</f>
        <v>0</v>
      </c>
      <c r="S135" s="144">
        <v>1.875</v>
      </c>
      <c r="T135" s="144">
        <f>S135*H135</f>
        <v>56.25</v>
      </c>
      <c r="U135" s="145" t="s">
        <v>1</v>
      </c>
      <c r="AR135" s="146" t="s">
        <v>90</v>
      </c>
      <c r="AT135" s="146" t="s">
        <v>170</v>
      </c>
      <c r="AU135" s="146" t="s">
        <v>81</v>
      </c>
      <c r="AY135" s="16" t="s">
        <v>167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6" t="s">
        <v>81</v>
      </c>
      <c r="BK135" s="147">
        <f>ROUND(I135*H135,2)</f>
        <v>0</v>
      </c>
      <c r="BL135" s="16" t="s">
        <v>90</v>
      </c>
      <c r="BM135" s="146" t="s">
        <v>1669</v>
      </c>
    </row>
    <row r="136" spans="2:65" s="11" customFormat="1" ht="25.9" customHeight="1">
      <c r="B136" s="123"/>
      <c r="D136" s="124" t="s">
        <v>68</v>
      </c>
      <c r="E136" s="125" t="s">
        <v>381</v>
      </c>
      <c r="F136" s="125" t="s">
        <v>618</v>
      </c>
      <c r="J136" s="126"/>
      <c r="L136" s="123"/>
      <c r="M136" s="127"/>
      <c r="N136" s="128"/>
      <c r="O136" s="128"/>
      <c r="P136" s="129">
        <f>P137</f>
        <v>956.22699999999952</v>
      </c>
      <c r="Q136" s="128"/>
      <c r="R136" s="129">
        <f>R137</f>
        <v>1.2225939999999995</v>
      </c>
      <c r="S136" s="128"/>
      <c r="T136" s="129">
        <f>T137</f>
        <v>0</v>
      </c>
      <c r="U136" s="130"/>
      <c r="AR136" s="124" t="s">
        <v>85</v>
      </c>
      <c r="AT136" s="131" t="s">
        <v>68</v>
      </c>
      <c r="AU136" s="131" t="s">
        <v>69</v>
      </c>
      <c r="AY136" s="124" t="s">
        <v>167</v>
      </c>
      <c r="BK136" s="132">
        <f>BK137</f>
        <v>0</v>
      </c>
    </row>
    <row r="137" spans="2:65" s="11" customFormat="1" ht="22.9" customHeight="1">
      <c r="B137" s="123"/>
      <c r="D137" s="124" t="s">
        <v>68</v>
      </c>
      <c r="E137" s="133" t="s">
        <v>1511</v>
      </c>
      <c r="F137" s="133" t="s">
        <v>1512</v>
      </c>
      <c r="J137" s="134"/>
      <c r="L137" s="123"/>
      <c r="M137" s="127"/>
      <c r="N137" s="128"/>
      <c r="O137" s="128"/>
      <c r="P137" s="129">
        <f>SUM(P138:P194)</f>
        <v>956.22699999999952</v>
      </c>
      <c r="Q137" s="128"/>
      <c r="R137" s="129">
        <f>SUM(R138:R194)</f>
        <v>1.2225939999999995</v>
      </c>
      <c r="S137" s="128"/>
      <c r="T137" s="129">
        <f>SUM(T138:T194)</f>
        <v>0</v>
      </c>
      <c r="U137" s="130"/>
      <c r="AR137" s="124" t="s">
        <v>85</v>
      </c>
      <c r="AT137" s="131" t="s">
        <v>68</v>
      </c>
      <c r="AU137" s="131" t="s">
        <v>76</v>
      </c>
      <c r="AY137" s="124" t="s">
        <v>167</v>
      </c>
      <c r="BK137" s="132">
        <f>SUM(BK138:BK194)</f>
        <v>0</v>
      </c>
    </row>
    <row r="138" spans="2:65" s="1" customFormat="1" ht="16.5" customHeight="1">
      <c r="B138" s="135"/>
      <c r="C138" s="136" t="s">
        <v>112</v>
      </c>
      <c r="D138" s="136" t="s">
        <v>170</v>
      </c>
      <c r="E138" s="137" t="s">
        <v>1670</v>
      </c>
      <c r="F138" s="138" t="s">
        <v>1671</v>
      </c>
      <c r="G138" s="139" t="s">
        <v>330</v>
      </c>
      <c r="H138" s="140">
        <v>460</v>
      </c>
      <c r="I138" s="141"/>
      <c r="J138" s="141"/>
      <c r="K138" s="138" t="s">
        <v>174</v>
      </c>
      <c r="L138" s="28"/>
      <c r="M138" s="142" t="s">
        <v>1</v>
      </c>
      <c r="N138" s="143" t="s">
        <v>35</v>
      </c>
      <c r="O138" s="144">
        <v>0.29499999999999998</v>
      </c>
      <c r="P138" s="144">
        <f t="shared" ref="P138:P169" si="0">O138*H138</f>
        <v>135.69999999999999</v>
      </c>
      <c r="Q138" s="144">
        <v>0</v>
      </c>
      <c r="R138" s="144">
        <f t="shared" ref="R138:R169" si="1">Q138*H138</f>
        <v>0</v>
      </c>
      <c r="S138" s="144">
        <v>0</v>
      </c>
      <c r="T138" s="144">
        <f t="shared" ref="T138:T169" si="2">S138*H138</f>
        <v>0</v>
      </c>
      <c r="U138" s="145" t="s">
        <v>1</v>
      </c>
      <c r="AR138" s="146" t="s">
        <v>623</v>
      </c>
      <c r="AT138" s="146" t="s">
        <v>170</v>
      </c>
      <c r="AU138" s="146" t="s">
        <v>81</v>
      </c>
      <c r="AY138" s="16" t="s">
        <v>167</v>
      </c>
      <c r="BE138" s="147">
        <f t="shared" ref="BE138:BE169" si="3">IF(N138="základná",J138,0)</f>
        <v>0</v>
      </c>
      <c r="BF138" s="147">
        <f t="shared" ref="BF138:BF169" si="4">IF(N138="znížená",J138,0)</f>
        <v>0</v>
      </c>
      <c r="BG138" s="147">
        <f t="shared" ref="BG138:BG169" si="5">IF(N138="zákl. prenesená",J138,0)</f>
        <v>0</v>
      </c>
      <c r="BH138" s="147">
        <f t="shared" ref="BH138:BH169" si="6">IF(N138="zníž. prenesená",J138,0)</f>
        <v>0</v>
      </c>
      <c r="BI138" s="147">
        <f t="shared" ref="BI138:BI169" si="7">IF(N138="nulová",J138,0)</f>
        <v>0</v>
      </c>
      <c r="BJ138" s="16" t="s">
        <v>81</v>
      </c>
      <c r="BK138" s="147">
        <f t="shared" ref="BK138:BK169" si="8">ROUND(I138*H138,2)</f>
        <v>0</v>
      </c>
      <c r="BL138" s="16" t="s">
        <v>623</v>
      </c>
      <c r="BM138" s="146" t="s">
        <v>1672</v>
      </c>
    </row>
    <row r="139" spans="2:65" s="1" customFormat="1" ht="16.5" customHeight="1">
      <c r="B139" s="135"/>
      <c r="C139" s="136" t="s">
        <v>168</v>
      </c>
      <c r="D139" s="136" t="s">
        <v>170</v>
      </c>
      <c r="E139" s="137" t="s">
        <v>1673</v>
      </c>
      <c r="F139" s="138" t="s">
        <v>1674</v>
      </c>
      <c r="G139" s="139" t="s">
        <v>330</v>
      </c>
      <c r="H139" s="140">
        <v>630</v>
      </c>
      <c r="I139" s="141"/>
      <c r="J139" s="141"/>
      <c r="K139" s="138" t="s">
        <v>174</v>
      </c>
      <c r="L139" s="28"/>
      <c r="M139" s="142" t="s">
        <v>1</v>
      </c>
      <c r="N139" s="143" t="s">
        <v>35</v>
      </c>
      <c r="O139" s="144">
        <v>0.51800000000000002</v>
      </c>
      <c r="P139" s="144">
        <f t="shared" si="0"/>
        <v>326.34000000000003</v>
      </c>
      <c r="Q139" s="144">
        <v>0</v>
      </c>
      <c r="R139" s="144">
        <f t="shared" si="1"/>
        <v>0</v>
      </c>
      <c r="S139" s="144">
        <v>0</v>
      </c>
      <c r="T139" s="144">
        <f t="shared" si="2"/>
        <v>0</v>
      </c>
      <c r="U139" s="145" t="s">
        <v>1</v>
      </c>
      <c r="AR139" s="146" t="s">
        <v>623</v>
      </c>
      <c r="AT139" s="146" t="s">
        <v>170</v>
      </c>
      <c r="AU139" s="146" t="s">
        <v>81</v>
      </c>
      <c r="AY139" s="16" t="s">
        <v>167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6" t="s">
        <v>81</v>
      </c>
      <c r="BK139" s="147">
        <f t="shared" si="8"/>
        <v>0</v>
      </c>
      <c r="BL139" s="16" t="s">
        <v>623</v>
      </c>
      <c r="BM139" s="146" t="s">
        <v>1675</v>
      </c>
    </row>
    <row r="140" spans="2:65" s="1" customFormat="1" ht="16.5" customHeight="1">
      <c r="B140" s="135"/>
      <c r="C140" s="169" t="s">
        <v>227</v>
      </c>
      <c r="D140" s="169" t="s">
        <v>381</v>
      </c>
      <c r="E140" s="170" t="s">
        <v>1676</v>
      </c>
      <c r="F140" s="171" t="s">
        <v>1677</v>
      </c>
      <c r="G140" s="172" t="s">
        <v>330</v>
      </c>
      <c r="H140" s="173">
        <v>630</v>
      </c>
      <c r="I140" s="174"/>
      <c r="J140" s="174"/>
      <c r="K140" s="171" t="s">
        <v>1166</v>
      </c>
      <c r="L140" s="175"/>
      <c r="M140" s="176" t="s">
        <v>1</v>
      </c>
      <c r="N140" s="177" t="s">
        <v>35</v>
      </c>
      <c r="O140" s="144">
        <v>0</v>
      </c>
      <c r="P140" s="144">
        <f t="shared" si="0"/>
        <v>0</v>
      </c>
      <c r="Q140" s="144">
        <v>6.9999999999999994E-5</v>
      </c>
      <c r="R140" s="144">
        <f t="shared" si="1"/>
        <v>4.4099999999999993E-2</v>
      </c>
      <c r="S140" s="144">
        <v>0</v>
      </c>
      <c r="T140" s="144">
        <f t="shared" si="2"/>
        <v>0</v>
      </c>
      <c r="U140" s="145" t="s">
        <v>1</v>
      </c>
      <c r="AR140" s="146" t="s">
        <v>871</v>
      </c>
      <c r="AT140" s="146" t="s">
        <v>381</v>
      </c>
      <c r="AU140" s="146" t="s">
        <v>81</v>
      </c>
      <c r="AY140" s="16" t="s">
        <v>167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6" t="s">
        <v>81</v>
      </c>
      <c r="BK140" s="147">
        <f t="shared" si="8"/>
        <v>0</v>
      </c>
      <c r="BL140" s="16" t="s">
        <v>871</v>
      </c>
      <c r="BM140" s="146" t="s">
        <v>1678</v>
      </c>
    </row>
    <row r="141" spans="2:65" s="1" customFormat="1" ht="24" customHeight="1">
      <c r="B141" s="135"/>
      <c r="C141" s="169" t="s">
        <v>235</v>
      </c>
      <c r="D141" s="169" t="s">
        <v>381</v>
      </c>
      <c r="E141" s="170" t="s">
        <v>1679</v>
      </c>
      <c r="F141" s="186" t="s">
        <v>2297</v>
      </c>
      <c r="G141" s="172" t="s">
        <v>330</v>
      </c>
      <c r="H141" s="173">
        <v>460</v>
      </c>
      <c r="I141" s="174"/>
      <c r="J141" s="174"/>
      <c r="K141" s="171" t="s">
        <v>1</v>
      </c>
      <c r="L141" s="175"/>
      <c r="M141" s="176" t="s">
        <v>1</v>
      </c>
      <c r="N141" s="177" t="s">
        <v>35</v>
      </c>
      <c r="O141" s="144">
        <v>0</v>
      </c>
      <c r="P141" s="144">
        <f t="shared" si="0"/>
        <v>0</v>
      </c>
      <c r="Q141" s="144">
        <v>0</v>
      </c>
      <c r="R141" s="144">
        <f t="shared" si="1"/>
        <v>0</v>
      </c>
      <c r="S141" s="144">
        <v>0</v>
      </c>
      <c r="T141" s="144">
        <f t="shared" si="2"/>
        <v>0</v>
      </c>
      <c r="U141" s="145" t="s">
        <v>1</v>
      </c>
      <c r="AR141" s="146" t="s">
        <v>871</v>
      </c>
      <c r="AT141" s="146" t="s">
        <v>381</v>
      </c>
      <c r="AU141" s="146" t="s">
        <v>81</v>
      </c>
      <c r="AY141" s="16" t="s">
        <v>167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6" t="s">
        <v>81</v>
      </c>
      <c r="BK141" s="147">
        <f t="shared" si="8"/>
        <v>0</v>
      </c>
      <c r="BL141" s="16" t="s">
        <v>871</v>
      </c>
      <c r="BM141" s="146" t="s">
        <v>1680</v>
      </c>
    </row>
    <row r="142" spans="2:65" s="1" customFormat="1" ht="16.5" customHeight="1">
      <c r="B142" s="135"/>
      <c r="C142" s="169" t="s">
        <v>240</v>
      </c>
      <c r="D142" s="169" t="s">
        <v>381</v>
      </c>
      <c r="E142" s="170" t="s">
        <v>1681</v>
      </c>
      <c r="F142" s="171" t="s">
        <v>1682</v>
      </c>
      <c r="G142" s="172" t="s">
        <v>1683</v>
      </c>
      <c r="H142" s="173">
        <v>20</v>
      </c>
      <c r="I142" s="174"/>
      <c r="J142" s="174"/>
      <c r="K142" s="171" t="s">
        <v>1</v>
      </c>
      <c r="L142" s="175"/>
      <c r="M142" s="176" t="s">
        <v>1</v>
      </c>
      <c r="N142" s="177" t="s">
        <v>35</v>
      </c>
      <c r="O142" s="144">
        <v>0</v>
      </c>
      <c r="P142" s="144">
        <f t="shared" si="0"/>
        <v>0</v>
      </c>
      <c r="Q142" s="144">
        <v>0</v>
      </c>
      <c r="R142" s="144">
        <f t="shared" si="1"/>
        <v>0</v>
      </c>
      <c r="S142" s="144">
        <v>0</v>
      </c>
      <c r="T142" s="144">
        <f t="shared" si="2"/>
        <v>0</v>
      </c>
      <c r="U142" s="145" t="s">
        <v>1</v>
      </c>
      <c r="AR142" s="146" t="s">
        <v>1684</v>
      </c>
      <c r="AT142" s="146" t="s">
        <v>381</v>
      </c>
      <c r="AU142" s="146" t="s">
        <v>81</v>
      </c>
      <c r="AY142" s="16" t="s">
        <v>167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6" t="s">
        <v>81</v>
      </c>
      <c r="BK142" s="147">
        <f t="shared" si="8"/>
        <v>0</v>
      </c>
      <c r="BL142" s="16" t="s">
        <v>623</v>
      </c>
      <c r="BM142" s="146" t="s">
        <v>1685</v>
      </c>
    </row>
    <row r="143" spans="2:65" s="1" customFormat="1" ht="16.5" customHeight="1">
      <c r="B143" s="135"/>
      <c r="C143" s="169" t="s">
        <v>244</v>
      </c>
      <c r="D143" s="169" t="s">
        <v>381</v>
      </c>
      <c r="E143" s="170" t="s">
        <v>1686</v>
      </c>
      <c r="F143" s="171" t="s">
        <v>1687</v>
      </c>
      <c r="G143" s="172" t="s">
        <v>330</v>
      </c>
      <c r="H143" s="173">
        <v>933.6</v>
      </c>
      <c r="I143" s="174"/>
      <c r="J143" s="174"/>
      <c r="K143" s="171" t="s">
        <v>1166</v>
      </c>
      <c r="L143" s="175"/>
      <c r="M143" s="176" t="s">
        <v>1</v>
      </c>
      <c r="N143" s="177" t="s">
        <v>35</v>
      </c>
      <c r="O143" s="144">
        <v>0</v>
      </c>
      <c r="P143" s="144">
        <f t="shared" si="0"/>
        <v>0</v>
      </c>
      <c r="Q143" s="144">
        <v>1.3999999999999999E-4</v>
      </c>
      <c r="R143" s="144">
        <f t="shared" si="1"/>
        <v>0.13070399999999999</v>
      </c>
      <c r="S143" s="144">
        <v>0</v>
      </c>
      <c r="T143" s="144">
        <f t="shared" si="2"/>
        <v>0</v>
      </c>
      <c r="U143" s="145" t="s">
        <v>1</v>
      </c>
      <c r="AR143" s="146" t="s">
        <v>871</v>
      </c>
      <c r="AT143" s="146" t="s">
        <v>381</v>
      </c>
      <c r="AU143" s="146" t="s">
        <v>81</v>
      </c>
      <c r="AY143" s="16" t="s">
        <v>167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6" t="s">
        <v>81</v>
      </c>
      <c r="BK143" s="147">
        <f t="shared" si="8"/>
        <v>0</v>
      </c>
      <c r="BL143" s="16" t="s">
        <v>871</v>
      </c>
      <c r="BM143" s="146" t="s">
        <v>1688</v>
      </c>
    </row>
    <row r="144" spans="2:65" s="1" customFormat="1" ht="16.5" customHeight="1">
      <c r="B144" s="135"/>
      <c r="C144" s="169" t="s">
        <v>254</v>
      </c>
      <c r="D144" s="169" t="s">
        <v>381</v>
      </c>
      <c r="E144" s="170" t="s">
        <v>1689</v>
      </c>
      <c r="F144" s="171" t="s">
        <v>1690</v>
      </c>
      <c r="G144" s="172" t="s">
        <v>330</v>
      </c>
      <c r="H144" s="173">
        <v>2174</v>
      </c>
      <c r="I144" s="174"/>
      <c r="J144" s="174"/>
      <c r="K144" s="171" t="s">
        <v>1166</v>
      </c>
      <c r="L144" s="175"/>
      <c r="M144" s="176" t="s">
        <v>1</v>
      </c>
      <c r="N144" s="177" t="s">
        <v>35</v>
      </c>
      <c r="O144" s="144">
        <v>0</v>
      </c>
      <c r="P144" s="144">
        <f t="shared" si="0"/>
        <v>0</v>
      </c>
      <c r="Q144" s="144">
        <v>1.9000000000000001E-4</v>
      </c>
      <c r="R144" s="144">
        <f t="shared" si="1"/>
        <v>0.41306000000000004</v>
      </c>
      <c r="S144" s="144">
        <v>0</v>
      </c>
      <c r="T144" s="144">
        <f t="shared" si="2"/>
        <v>0</v>
      </c>
      <c r="U144" s="145" t="s">
        <v>1</v>
      </c>
      <c r="AR144" s="146" t="s">
        <v>871</v>
      </c>
      <c r="AT144" s="146" t="s">
        <v>381</v>
      </c>
      <c r="AU144" s="146" t="s">
        <v>81</v>
      </c>
      <c r="AY144" s="16" t="s">
        <v>167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6" t="s">
        <v>81</v>
      </c>
      <c r="BK144" s="147">
        <f t="shared" si="8"/>
        <v>0</v>
      </c>
      <c r="BL144" s="16" t="s">
        <v>871</v>
      </c>
      <c r="BM144" s="146" t="s">
        <v>1691</v>
      </c>
    </row>
    <row r="145" spans="2:65" s="1" customFormat="1" ht="16.5" customHeight="1">
      <c r="B145" s="135"/>
      <c r="C145" s="169" t="s">
        <v>258</v>
      </c>
      <c r="D145" s="169" t="s">
        <v>381</v>
      </c>
      <c r="E145" s="170" t="s">
        <v>1692</v>
      </c>
      <c r="F145" s="171" t="s">
        <v>1693</v>
      </c>
      <c r="G145" s="172" t="s">
        <v>330</v>
      </c>
      <c r="H145" s="173">
        <v>372</v>
      </c>
      <c r="I145" s="174"/>
      <c r="J145" s="174"/>
      <c r="K145" s="171" t="s">
        <v>1166</v>
      </c>
      <c r="L145" s="175"/>
      <c r="M145" s="176" t="s">
        <v>1</v>
      </c>
      <c r="N145" s="177" t="s">
        <v>35</v>
      </c>
      <c r="O145" s="144">
        <v>0</v>
      </c>
      <c r="P145" s="144">
        <f t="shared" si="0"/>
        <v>0</v>
      </c>
      <c r="Q145" s="144">
        <v>1.9000000000000001E-4</v>
      </c>
      <c r="R145" s="144">
        <f t="shared" si="1"/>
        <v>7.0680000000000007E-2</v>
      </c>
      <c r="S145" s="144">
        <v>0</v>
      </c>
      <c r="T145" s="144">
        <f t="shared" si="2"/>
        <v>0</v>
      </c>
      <c r="U145" s="145" t="s">
        <v>1</v>
      </c>
      <c r="AR145" s="146" t="s">
        <v>871</v>
      </c>
      <c r="AT145" s="146" t="s">
        <v>381</v>
      </c>
      <c r="AU145" s="146" t="s">
        <v>81</v>
      </c>
      <c r="AY145" s="16" t="s">
        <v>167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6" t="s">
        <v>81</v>
      </c>
      <c r="BK145" s="147">
        <f t="shared" si="8"/>
        <v>0</v>
      </c>
      <c r="BL145" s="16" t="s">
        <v>871</v>
      </c>
      <c r="BM145" s="146" t="s">
        <v>1694</v>
      </c>
    </row>
    <row r="146" spans="2:65" s="1" customFormat="1" ht="16.5" customHeight="1">
      <c r="B146" s="135"/>
      <c r="C146" s="169" t="s">
        <v>266</v>
      </c>
      <c r="D146" s="169" t="s">
        <v>381</v>
      </c>
      <c r="E146" s="170" t="s">
        <v>1695</v>
      </c>
      <c r="F146" s="171" t="s">
        <v>1696</v>
      </c>
      <c r="G146" s="172" t="s">
        <v>330</v>
      </c>
      <c r="H146" s="173">
        <v>102</v>
      </c>
      <c r="I146" s="174"/>
      <c r="J146" s="174"/>
      <c r="K146" s="171" t="s">
        <v>1166</v>
      </c>
      <c r="L146" s="175"/>
      <c r="M146" s="176" t="s">
        <v>1</v>
      </c>
      <c r="N146" s="177" t="s">
        <v>35</v>
      </c>
      <c r="O146" s="144">
        <v>0</v>
      </c>
      <c r="P146" s="144">
        <f t="shared" si="0"/>
        <v>0</v>
      </c>
      <c r="Q146" s="144">
        <v>3.8000000000000002E-4</v>
      </c>
      <c r="R146" s="144">
        <f t="shared" si="1"/>
        <v>3.8760000000000003E-2</v>
      </c>
      <c r="S146" s="144">
        <v>0</v>
      </c>
      <c r="T146" s="144">
        <f t="shared" si="2"/>
        <v>0</v>
      </c>
      <c r="U146" s="145" t="s">
        <v>1</v>
      </c>
      <c r="AR146" s="146" t="s">
        <v>871</v>
      </c>
      <c r="AT146" s="146" t="s">
        <v>381</v>
      </c>
      <c r="AU146" s="146" t="s">
        <v>81</v>
      </c>
      <c r="AY146" s="16" t="s">
        <v>167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6" t="s">
        <v>81</v>
      </c>
      <c r="BK146" s="147">
        <f t="shared" si="8"/>
        <v>0</v>
      </c>
      <c r="BL146" s="16" t="s">
        <v>871</v>
      </c>
      <c r="BM146" s="146" t="s">
        <v>1697</v>
      </c>
    </row>
    <row r="147" spans="2:65" s="1" customFormat="1" ht="16.5" customHeight="1">
      <c r="B147" s="135"/>
      <c r="C147" s="169" t="s">
        <v>270</v>
      </c>
      <c r="D147" s="169" t="s">
        <v>381</v>
      </c>
      <c r="E147" s="170" t="s">
        <v>1698</v>
      </c>
      <c r="F147" s="171" t="s">
        <v>1699</v>
      </c>
      <c r="G147" s="172" t="s">
        <v>330</v>
      </c>
      <c r="H147" s="173">
        <v>24</v>
      </c>
      <c r="I147" s="174"/>
      <c r="J147" s="174"/>
      <c r="K147" s="171" t="s">
        <v>1166</v>
      </c>
      <c r="L147" s="175"/>
      <c r="M147" s="176" t="s">
        <v>1</v>
      </c>
      <c r="N147" s="177" t="s">
        <v>35</v>
      </c>
      <c r="O147" s="144">
        <v>0</v>
      </c>
      <c r="P147" s="144">
        <f t="shared" si="0"/>
        <v>0</v>
      </c>
      <c r="Q147" s="144">
        <v>4.8000000000000001E-4</v>
      </c>
      <c r="R147" s="144">
        <f t="shared" si="1"/>
        <v>1.1520000000000001E-2</v>
      </c>
      <c r="S147" s="144">
        <v>0</v>
      </c>
      <c r="T147" s="144">
        <f t="shared" si="2"/>
        <v>0</v>
      </c>
      <c r="U147" s="145" t="s">
        <v>1</v>
      </c>
      <c r="AR147" s="146" t="s">
        <v>871</v>
      </c>
      <c r="AT147" s="146" t="s">
        <v>381</v>
      </c>
      <c r="AU147" s="146" t="s">
        <v>81</v>
      </c>
      <c r="AY147" s="16" t="s">
        <v>167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6" t="s">
        <v>81</v>
      </c>
      <c r="BK147" s="147">
        <f t="shared" si="8"/>
        <v>0</v>
      </c>
      <c r="BL147" s="16" t="s">
        <v>871</v>
      </c>
      <c r="BM147" s="146" t="s">
        <v>1700</v>
      </c>
    </row>
    <row r="148" spans="2:65" s="1" customFormat="1" ht="16.5" customHeight="1">
      <c r="B148" s="135"/>
      <c r="C148" s="169" t="s">
        <v>275</v>
      </c>
      <c r="D148" s="169" t="s">
        <v>381</v>
      </c>
      <c r="E148" s="170" t="s">
        <v>1701</v>
      </c>
      <c r="F148" s="171" t="s">
        <v>1702</v>
      </c>
      <c r="G148" s="172" t="s">
        <v>330</v>
      </c>
      <c r="H148" s="173">
        <v>90</v>
      </c>
      <c r="I148" s="174"/>
      <c r="J148" s="174"/>
      <c r="K148" s="171" t="s">
        <v>1166</v>
      </c>
      <c r="L148" s="175"/>
      <c r="M148" s="176" t="s">
        <v>1</v>
      </c>
      <c r="N148" s="177" t="s">
        <v>35</v>
      </c>
      <c r="O148" s="144">
        <v>0</v>
      </c>
      <c r="P148" s="144">
        <f t="shared" si="0"/>
        <v>0</v>
      </c>
      <c r="Q148" s="144">
        <v>7.3999999999999999E-4</v>
      </c>
      <c r="R148" s="144">
        <f t="shared" si="1"/>
        <v>6.6599999999999993E-2</v>
      </c>
      <c r="S148" s="144">
        <v>0</v>
      </c>
      <c r="T148" s="144">
        <f t="shared" si="2"/>
        <v>0</v>
      </c>
      <c r="U148" s="145" t="s">
        <v>1</v>
      </c>
      <c r="AR148" s="146" t="s">
        <v>871</v>
      </c>
      <c r="AT148" s="146" t="s">
        <v>381</v>
      </c>
      <c r="AU148" s="146" t="s">
        <v>81</v>
      </c>
      <c r="AY148" s="16" t="s">
        <v>167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6" t="s">
        <v>81</v>
      </c>
      <c r="BK148" s="147">
        <f t="shared" si="8"/>
        <v>0</v>
      </c>
      <c r="BL148" s="16" t="s">
        <v>871</v>
      </c>
      <c r="BM148" s="146" t="s">
        <v>1703</v>
      </c>
    </row>
    <row r="149" spans="2:65" s="1" customFormat="1" ht="24" customHeight="1">
      <c r="B149" s="135"/>
      <c r="C149" s="169" t="s">
        <v>278</v>
      </c>
      <c r="D149" s="169" t="s">
        <v>381</v>
      </c>
      <c r="E149" s="170" t="s">
        <v>1704</v>
      </c>
      <c r="F149" s="171" t="s">
        <v>1705</v>
      </c>
      <c r="G149" s="172" t="s">
        <v>330</v>
      </c>
      <c r="H149" s="173">
        <v>816</v>
      </c>
      <c r="I149" s="174"/>
      <c r="J149" s="174"/>
      <c r="K149" s="171" t="s">
        <v>1166</v>
      </c>
      <c r="L149" s="175"/>
      <c r="M149" s="176" t="s">
        <v>1</v>
      </c>
      <c r="N149" s="177" t="s">
        <v>35</v>
      </c>
      <c r="O149" s="144">
        <v>0</v>
      </c>
      <c r="P149" s="144">
        <f t="shared" si="0"/>
        <v>0</v>
      </c>
      <c r="Q149" s="144">
        <v>2.4000000000000001E-4</v>
      </c>
      <c r="R149" s="144">
        <f t="shared" si="1"/>
        <v>0.19584000000000001</v>
      </c>
      <c r="S149" s="144">
        <v>0</v>
      </c>
      <c r="T149" s="144">
        <f t="shared" si="2"/>
        <v>0</v>
      </c>
      <c r="U149" s="145" t="s">
        <v>1</v>
      </c>
      <c r="AR149" s="146" t="s">
        <v>871</v>
      </c>
      <c r="AT149" s="146" t="s">
        <v>381</v>
      </c>
      <c r="AU149" s="146" t="s">
        <v>81</v>
      </c>
      <c r="AY149" s="16" t="s">
        <v>167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6" t="s">
        <v>81</v>
      </c>
      <c r="BK149" s="147">
        <f t="shared" si="8"/>
        <v>0</v>
      </c>
      <c r="BL149" s="16" t="s">
        <v>871</v>
      </c>
      <c r="BM149" s="146" t="s">
        <v>1706</v>
      </c>
    </row>
    <row r="150" spans="2:65" s="1" customFormat="1" ht="24" customHeight="1">
      <c r="B150" s="135"/>
      <c r="C150" s="169" t="s">
        <v>282</v>
      </c>
      <c r="D150" s="169" t="s">
        <v>381</v>
      </c>
      <c r="E150" s="170" t="s">
        <v>1707</v>
      </c>
      <c r="F150" s="171" t="s">
        <v>1708</v>
      </c>
      <c r="G150" s="172" t="s">
        <v>330</v>
      </c>
      <c r="H150" s="173">
        <v>168</v>
      </c>
      <c r="I150" s="174"/>
      <c r="J150" s="174"/>
      <c r="K150" s="171" t="s">
        <v>1166</v>
      </c>
      <c r="L150" s="175"/>
      <c r="M150" s="176" t="s">
        <v>1</v>
      </c>
      <c r="N150" s="177" t="s">
        <v>35</v>
      </c>
      <c r="O150" s="144">
        <v>0</v>
      </c>
      <c r="P150" s="144">
        <f t="shared" si="0"/>
        <v>0</v>
      </c>
      <c r="Q150" s="144">
        <v>3.3E-4</v>
      </c>
      <c r="R150" s="144">
        <f t="shared" si="1"/>
        <v>5.5440000000000003E-2</v>
      </c>
      <c r="S150" s="144">
        <v>0</v>
      </c>
      <c r="T150" s="144">
        <f t="shared" si="2"/>
        <v>0</v>
      </c>
      <c r="U150" s="145" t="s">
        <v>1</v>
      </c>
      <c r="AR150" s="146" t="s">
        <v>871</v>
      </c>
      <c r="AT150" s="146" t="s">
        <v>381</v>
      </c>
      <c r="AU150" s="146" t="s">
        <v>81</v>
      </c>
      <c r="AY150" s="16" t="s">
        <v>167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6" t="s">
        <v>81</v>
      </c>
      <c r="BK150" s="147">
        <f t="shared" si="8"/>
        <v>0</v>
      </c>
      <c r="BL150" s="16" t="s">
        <v>871</v>
      </c>
      <c r="BM150" s="146" t="s">
        <v>1709</v>
      </c>
    </row>
    <row r="151" spans="2:65" s="1" customFormat="1" ht="16.5" customHeight="1">
      <c r="B151" s="135"/>
      <c r="C151" s="136" t="s">
        <v>288</v>
      </c>
      <c r="D151" s="136" t="s">
        <v>170</v>
      </c>
      <c r="E151" s="137" t="s">
        <v>1710</v>
      </c>
      <c r="F151" s="138" t="s">
        <v>1711</v>
      </c>
      <c r="G151" s="139" t="s">
        <v>330</v>
      </c>
      <c r="H151" s="140">
        <v>1749</v>
      </c>
      <c r="I151" s="141"/>
      <c r="J151" s="141"/>
      <c r="K151" s="138" t="s">
        <v>1166</v>
      </c>
      <c r="L151" s="28"/>
      <c r="M151" s="142" t="s">
        <v>1</v>
      </c>
      <c r="N151" s="143" t="s">
        <v>35</v>
      </c>
      <c r="O151" s="144">
        <v>4.8000000000000001E-2</v>
      </c>
      <c r="P151" s="144">
        <f t="shared" si="0"/>
        <v>83.951999999999998</v>
      </c>
      <c r="Q151" s="144">
        <v>0</v>
      </c>
      <c r="R151" s="144">
        <f t="shared" si="1"/>
        <v>0</v>
      </c>
      <c r="S151" s="144">
        <v>0</v>
      </c>
      <c r="T151" s="144">
        <f t="shared" si="2"/>
        <v>0</v>
      </c>
      <c r="U151" s="145" t="s">
        <v>1</v>
      </c>
      <c r="AR151" s="146" t="s">
        <v>623</v>
      </c>
      <c r="AT151" s="146" t="s">
        <v>170</v>
      </c>
      <c r="AU151" s="146" t="s">
        <v>81</v>
      </c>
      <c r="AY151" s="16" t="s">
        <v>167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6" t="s">
        <v>81</v>
      </c>
      <c r="BK151" s="147">
        <f t="shared" si="8"/>
        <v>0</v>
      </c>
      <c r="BL151" s="16" t="s">
        <v>623</v>
      </c>
      <c r="BM151" s="146" t="s">
        <v>1712</v>
      </c>
    </row>
    <row r="152" spans="2:65" s="1" customFormat="1" ht="16.5" customHeight="1">
      <c r="B152" s="135"/>
      <c r="C152" s="136" t="s">
        <v>293</v>
      </c>
      <c r="D152" s="136" t="s">
        <v>170</v>
      </c>
      <c r="E152" s="137" t="s">
        <v>1713</v>
      </c>
      <c r="F152" s="138" t="s">
        <v>1714</v>
      </c>
      <c r="G152" s="139" t="s">
        <v>330</v>
      </c>
      <c r="H152" s="140">
        <v>2174</v>
      </c>
      <c r="I152" s="141"/>
      <c r="J152" s="141"/>
      <c r="K152" s="138" t="s">
        <v>1166</v>
      </c>
      <c r="L152" s="28"/>
      <c r="M152" s="142" t="s">
        <v>1</v>
      </c>
      <c r="N152" s="143" t="s">
        <v>35</v>
      </c>
      <c r="O152" s="144">
        <v>5.3999999999999999E-2</v>
      </c>
      <c r="P152" s="144">
        <f t="shared" si="0"/>
        <v>117.396</v>
      </c>
      <c r="Q152" s="144">
        <v>0</v>
      </c>
      <c r="R152" s="144">
        <f t="shared" si="1"/>
        <v>0</v>
      </c>
      <c r="S152" s="144">
        <v>0</v>
      </c>
      <c r="T152" s="144">
        <f t="shared" si="2"/>
        <v>0</v>
      </c>
      <c r="U152" s="145" t="s">
        <v>1</v>
      </c>
      <c r="AR152" s="146" t="s">
        <v>623</v>
      </c>
      <c r="AT152" s="146" t="s">
        <v>170</v>
      </c>
      <c r="AU152" s="146" t="s">
        <v>81</v>
      </c>
      <c r="AY152" s="16" t="s">
        <v>167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6" t="s">
        <v>81</v>
      </c>
      <c r="BK152" s="147">
        <f t="shared" si="8"/>
        <v>0</v>
      </c>
      <c r="BL152" s="16" t="s">
        <v>623</v>
      </c>
      <c r="BM152" s="146" t="s">
        <v>1715</v>
      </c>
    </row>
    <row r="153" spans="2:65" s="1" customFormat="1" ht="16.5" customHeight="1">
      <c r="B153" s="135"/>
      <c r="C153" s="136" t="s">
        <v>7</v>
      </c>
      <c r="D153" s="136" t="s">
        <v>170</v>
      </c>
      <c r="E153" s="137" t="s">
        <v>1716</v>
      </c>
      <c r="F153" s="138" t="s">
        <v>1717</v>
      </c>
      <c r="G153" s="139" t="s">
        <v>330</v>
      </c>
      <c r="H153" s="140">
        <v>560</v>
      </c>
      <c r="I153" s="141"/>
      <c r="J153" s="141"/>
      <c r="K153" s="138" t="s">
        <v>1166</v>
      </c>
      <c r="L153" s="28"/>
      <c r="M153" s="142" t="s">
        <v>1</v>
      </c>
      <c r="N153" s="143" t="s">
        <v>35</v>
      </c>
      <c r="O153" s="144">
        <v>5.2999999999999999E-2</v>
      </c>
      <c r="P153" s="144">
        <f t="shared" si="0"/>
        <v>29.68</v>
      </c>
      <c r="Q153" s="144">
        <v>0</v>
      </c>
      <c r="R153" s="144">
        <f t="shared" si="1"/>
        <v>0</v>
      </c>
      <c r="S153" s="144">
        <v>0</v>
      </c>
      <c r="T153" s="144">
        <f t="shared" si="2"/>
        <v>0</v>
      </c>
      <c r="U153" s="145" t="s">
        <v>1</v>
      </c>
      <c r="AR153" s="146" t="s">
        <v>623</v>
      </c>
      <c r="AT153" s="146" t="s">
        <v>170</v>
      </c>
      <c r="AU153" s="146" t="s">
        <v>81</v>
      </c>
      <c r="AY153" s="16" t="s">
        <v>167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6" t="s">
        <v>81</v>
      </c>
      <c r="BK153" s="147">
        <f t="shared" si="8"/>
        <v>0</v>
      </c>
      <c r="BL153" s="16" t="s">
        <v>623</v>
      </c>
      <c r="BM153" s="146" t="s">
        <v>1718</v>
      </c>
    </row>
    <row r="154" spans="2:65" s="1" customFormat="1" ht="16.5" customHeight="1">
      <c r="B154" s="135"/>
      <c r="C154" s="136" t="s">
        <v>303</v>
      </c>
      <c r="D154" s="136" t="s">
        <v>170</v>
      </c>
      <c r="E154" s="137" t="s">
        <v>1719</v>
      </c>
      <c r="F154" s="138" t="s">
        <v>1720</v>
      </c>
      <c r="G154" s="139" t="s">
        <v>330</v>
      </c>
      <c r="H154" s="140">
        <v>216</v>
      </c>
      <c r="I154" s="141"/>
      <c r="J154" s="141"/>
      <c r="K154" s="138" t="s">
        <v>1166</v>
      </c>
      <c r="L154" s="28"/>
      <c r="M154" s="142" t="s">
        <v>1</v>
      </c>
      <c r="N154" s="143" t="s">
        <v>35</v>
      </c>
      <c r="O154" s="144">
        <v>9.5000000000000001E-2</v>
      </c>
      <c r="P154" s="144">
        <f t="shared" si="0"/>
        <v>20.52</v>
      </c>
      <c r="Q154" s="144">
        <v>0</v>
      </c>
      <c r="R154" s="144">
        <f t="shared" si="1"/>
        <v>0</v>
      </c>
      <c r="S154" s="144">
        <v>0</v>
      </c>
      <c r="T154" s="144">
        <f t="shared" si="2"/>
        <v>0</v>
      </c>
      <c r="U154" s="145" t="s">
        <v>1</v>
      </c>
      <c r="AR154" s="146" t="s">
        <v>623</v>
      </c>
      <c r="AT154" s="146" t="s">
        <v>170</v>
      </c>
      <c r="AU154" s="146" t="s">
        <v>81</v>
      </c>
      <c r="AY154" s="16" t="s">
        <v>167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6" t="s">
        <v>81</v>
      </c>
      <c r="BK154" s="147">
        <f t="shared" si="8"/>
        <v>0</v>
      </c>
      <c r="BL154" s="16" t="s">
        <v>623</v>
      </c>
      <c r="BM154" s="146" t="s">
        <v>1721</v>
      </c>
    </row>
    <row r="155" spans="2:65" s="1" customFormat="1" ht="16.5" customHeight="1">
      <c r="B155" s="135"/>
      <c r="C155" s="169" t="s">
        <v>308</v>
      </c>
      <c r="D155" s="169" t="s">
        <v>381</v>
      </c>
      <c r="E155" s="170" t="s">
        <v>1722</v>
      </c>
      <c r="F155" s="171" t="s">
        <v>2250</v>
      </c>
      <c r="G155" s="172" t="s">
        <v>384</v>
      </c>
      <c r="H155" s="173">
        <v>25</v>
      </c>
      <c r="I155" s="174"/>
      <c r="J155" s="174"/>
      <c r="K155" s="171" t="s">
        <v>1</v>
      </c>
      <c r="L155" s="175"/>
      <c r="M155" s="176" t="s">
        <v>1</v>
      </c>
      <c r="N155" s="177" t="s">
        <v>35</v>
      </c>
      <c r="O155" s="144">
        <v>0</v>
      </c>
      <c r="P155" s="144">
        <f t="shared" si="0"/>
        <v>0</v>
      </c>
      <c r="Q155" s="144">
        <v>2.0000000000000002E-5</v>
      </c>
      <c r="R155" s="144">
        <f t="shared" si="1"/>
        <v>5.0000000000000001E-4</v>
      </c>
      <c r="S155" s="144">
        <v>0</v>
      </c>
      <c r="T155" s="144">
        <f t="shared" si="2"/>
        <v>0</v>
      </c>
      <c r="U155" s="145" t="s">
        <v>1</v>
      </c>
      <c r="AR155" s="146" t="s">
        <v>871</v>
      </c>
      <c r="AT155" s="146" t="s">
        <v>381</v>
      </c>
      <c r="AU155" s="146" t="s">
        <v>81</v>
      </c>
      <c r="AY155" s="16" t="s">
        <v>167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6" t="s">
        <v>81</v>
      </c>
      <c r="BK155" s="147">
        <f t="shared" si="8"/>
        <v>0</v>
      </c>
      <c r="BL155" s="16" t="s">
        <v>871</v>
      </c>
      <c r="BM155" s="146" t="s">
        <v>1723</v>
      </c>
    </row>
    <row r="156" spans="2:65" s="1" customFormat="1" ht="16.5" customHeight="1">
      <c r="B156" s="135"/>
      <c r="C156" s="169" t="s">
        <v>313</v>
      </c>
      <c r="D156" s="169" t="s">
        <v>381</v>
      </c>
      <c r="E156" s="170" t="s">
        <v>1724</v>
      </c>
      <c r="F156" s="171" t="s">
        <v>2254</v>
      </c>
      <c r="G156" s="172" t="s">
        <v>384</v>
      </c>
      <c r="H156" s="173">
        <v>27</v>
      </c>
      <c r="I156" s="174"/>
      <c r="J156" s="174"/>
      <c r="K156" s="171" t="s">
        <v>1166</v>
      </c>
      <c r="L156" s="175"/>
      <c r="M156" s="176" t="s">
        <v>1</v>
      </c>
      <c r="N156" s="177" t="s">
        <v>35</v>
      </c>
      <c r="O156" s="144">
        <v>0</v>
      </c>
      <c r="P156" s="144">
        <f t="shared" si="0"/>
        <v>0</v>
      </c>
      <c r="Q156" s="144">
        <v>5.0000000000000002E-5</v>
      </c>
      <c r="R156" s="144">
        <f t="shared" si="1"/>
        <v>1.3500000000000001E-3</v>
      </c>
      <c r="S156" s="144">
        <v>0</v>
      </c>
      <c r="T156" s="144">
        <f t="shared" si="2"/>
        <v>0</v>
      </c>
      <c r="U156" s="145" t="s">
        <v>1</v>
      </c>
      <c r="AR156" s="146" t="s">
        <v>871</v>
      </c>
      <c r="AT156" s="146" t="s">
        <v>381</v>
      </c>
      <c r="AU156" s="146" t="s">
        <v>81</v>
      </c>
      <c r="AY156" s="16" t="s">
        <v>167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6" t="s">
        <v>81</v>
      </c>
      <c r="BK156" s="147">
        <f t="shared" si="8"/>
        <v>0</v>
      </c>
      <c r="BL156" s="16" t="s">
        <v>871</v>
      </c>
      <c r="BM156" s="146" t="s">
        <v>1725</v>
      </c>
    </row>
    <row r="157" spans="2:65" s="1" customFormat="1" ht="16.5" customHeight="1">
      <c r="B157" s="135"/>
      <c r="C157" s="169" t="s">
        <v>317</v>
      </c>
      <c r="D157" s="169" t="s">
        <v>381</v>
      </c>
      <c r="E157" s="170" t="s">
        <v>1726</v>
      </c>
      <c r="F157" s="171" t="s">
        <v>2253</v>
      </c>
      <c r="G157" s="172" t="s">
        <v>384</v>
      </c>
      <c r="H157" s="173">
        <v>40</v>
      </c>
      <c r="I157" s="174"/>
      <c r="J157" s="174"/>
      <c r="K157" s="171" t="s">
        <v>1166</v>
      </c>
      <c r="L157" s="175"/>
      <c r="M157" s="176" t="s">
        <v>1</v>
      </c>
      <c r="N157" s="177" t="s">
        <v>35</v>
      </c>
      <c r="O157" s="144">
        <v>0</v>
      </c>
      <c r="P157" s="144">
        <f t="shared" si="0"/>
        <v>0</v>
      </c>
      <c r="Q157" s="144">
        <v>5.0000000000000002E-5</v>
      </c>
      <c r="R157" s="144">
        <f t="shared" si="1"/>
        <v>2E-3</v>
      </c>
      <c r="S157" s="144">
        <v>0</v>
      </c>
      <c r="T157" s="144">
        <f t="shared" si="2"/>
        <v>0</v>
      </c>
      <c r="U157" s="145" t="s">
        <v>1</v>
      </c>
      <c r="AR157" s="146" t="s">
        <v>871</v>
      </c>
      <c r="AT157" s="146" t="s">
        <v>381</v>
      </c>
      <c r="AU157" s="146" t="s">
        <v>81</v>
      </c>
      <c r="AY157" s="16" t="s">
        <v>167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6" t="s">
        <v>81</v>
      </c>
      <c r="BK157" s="147">
        <f t="shared" si="8"/>
        <v>0</v>
      </c>
      <c r="BL157" s="16" t="s">
        <v>871</v>
      </c>
      <c r="BM157" s="146" t="s">
        <v>1727</v>
      </c>
    </row>
    <row r="158" spans="2:65" s="1" customFormat="1" ht="24" customHeight="1">
      <c r="B158" s="135"/>
      <c r="C158" s="169" t="s">
        <v>322</v>
      </c>
      <c r="D158" s="169" t="s">
        <v>381</v>
      </c>
      <c r="E158" s="170" t="s">
        <v>1728</v>
      </c>
      <c r="F158" s="171" t="s">
        <v>2252</v>
      </c>
      <c r="G158" s="172" t="s">
        <v>384</v>
      </c>
      <c r="H158" s="173">
        <v>28</v>
      </c>
      <c r="I158" s="174"/>
      <c r="J158" s="174"/>
      <c r="K158" s="171" t="s">
        <v>1166</v>
      </c>
      <c r="L158" s="175"/>
      <c r="M158" s="176" t="s">
        <v>1</v>
      </c>
      <c r="N158" s="177" t="s">
        <v>35</v>
      </c>
      <c r="O158" s="144">
        <v>0</v>
      </c>
      <c r="P158" s="144">
        <f t="shared" si="0"/>
        <v>0</v>
      </c>
      <c r="Q158" s="144">
        <v>6.9999999999999994E-5</v>
      </c>
      <c r="R158" s="144">
        <f t="shared" si="1"/>
        <v>1.9599999999999999E-3</v>
      </c>
      <c r="S158" s="144">
        <v>0</v>
      </c>
      <c r="T158" s="144">
        <f t="shared" si="2"/>
        <v>0</v>
      </c>
      <c r="U158" s="145" t="s">
        <v>1</v>
      </c>
      <c r="AR158" s="146" t="s">
        <v>871</v>
      </c>
      <c r="AT158" s="146" t="s">
        <v>381</v>
      </c>
      <c r="AU158" s="146" t="s">
        <v>81</v>
      </c>
      <c r="AY158" s="16" t="s">
        <v>167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6" t="s">
        <v>81</v>
      </c>
      <c r="BK158" s="147">
        <f t="shared" si="8"/>
        <v>0</v>
      </c>
      <c r="BL158" s="16" t="s">
        <v>871</v>
      </c>
      <c r="BM158" s="146" t="s">
        <v>1729</v>
      </c>
    </row>
    <row r="159" spans="2:65" s="1" customFormat="1" ht="16.5" customHeight="1">
      <c r="B159" s="135"/>
      <c r="C159" s="169" t="s">
        <v>327</v>
      </c>
      <c r="D159" s="169" t="s">
        <v>381</v>
      </c>
      <c r="E159" s="170" t="s">
        <v>1730</v>
      </c>
      <c r="F159" s="171" t="s">
        <v>2251</v>
      </c>
      <c r="G159" s="172" t="s">
        <v>384</v>
      </c>
      <c r="H159" s="173">
        <v>6</v>
      </c>
      <c r="I159" s="174"/>
      <c r="J159" s="174"/>
      <c r="K159" s="171" t="s">
        <v>1166</v>
      </c>
      <c r="L159" s="175"/>
      <c r="M159" s="176" t="s">
        <v>1</v>
      </c>
      <c r="N159" s="177" t="s">
        <v>35</v>
      </c>
      <c r="O159" s="144">
        <v>0</v>
      </c>
      <c r="P159" s="144">
        <f t="shared" si="0"/>
        <v>0</v>
      </c>
      <c r="Q159" s="144">
        <v>1E-4</v>
      </c>
      <c r="R159" s="144">
        <f t="shared" si="1"/>
        <v>6.0000000000000006E-4</v>
      </c>
      <c r="S159" s="144">
        <v>0</v>
      </c>
      <c r="T159" s="144">
        <f t="shared" si="2"/>
        <v>0</v>
      </c>
      <c r="U159" s="145" t="s">
        <v>1</v>
      </c>
      <c r="AR159" s="146" t="s">
        <v>871</v>
      </c>
      <c r="AT159" s="146" t="s">
        <v>381</v>
      </c>
      <c r="AU159" s="146" t="s">
        <v>81</v>
      </c>
      <c r="AY159" s="16" t="s">
        <v>167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6" t="s">
        <v>81</v>
      </c>
      <c r="BK159" s="147">
        <f t="shared" si="8"/>
        <v>0</v>
      </c>
      <c r="BL159" s="16" t="s">
        <v>871</v>
      </c>
      <c r="BM159" s="146" t="s">
        <v>1731</v>
      </c>
    </row>
    <row r="160" spans="2:65" s="1" customFormat="1" ht="24" customHeight="1">
      <c r="B160" s="135"/>
      <c r="C160" s="169" t="s">
        <v>332</v>
      </c>
      <c r="D160" s="169" t="s">
        <v>381</v>
      </c>
      <c r="E160" s="170" t="s">
        <v>1732</v>
      </c>
      <c r="F160" s="171" t="s">
        <v>2255</v>
      </c>
      <c r="G160" s="172" t="s">
        <v>384</v>
      </c>
      <c r="H160" s="173">
        <v>8</v>
      </c>
      <c r="I160" s="174"/>
      <c r="J160" s="174"/>
      <c r="K160" s="171" t="s">
        <v>1166</v>
      </c>
      <c r="L160" s="175"/>
      <c r="M160" s="176" t="s">
        <v>1</v>
      </c>
      <c r="N160" s="177" t="s">
        <v>35</v>
      </c>
      <c r="O160" s="144">
        <v>0</v>
      </c>
      <c r="P160" s="144">
        <f t="shared" si="0"/>
        <v>0</v>
      </c>
      <c r="Q160" s="144">
        <v>1E-4</v>
      </c>
      <c r="R160" s="144">
        <f t="shared" si="1"/>
        <v>8.0000000000000004E-4</v>
      </c>
      <c r="S160" s="144">
        <v>0</v>
      </c>
      <c r="T160" s="144">
        <f t="shared" si="2"/>
        <v>0</v>
      </c>
      <c r="U160" s="145" t="s">
        <v>1</v>
      </c>
      <c r="AR160" s="146" t="s">
        <v>871</v>
      </c>
      <c r="AT160" s="146" t="s">
        <v>381</v>
      </c>
      <c r="AU160" s="146" t="s">
        <v>81</v>
      </c>
      <c r="AY160" s="16" t="s">
        <v>167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6" t="s">
        <v>81</v>
      </c>
      <c r="BK160" s="147">
        <f t="shared" si="8"/>
        <v>0</v>
      </c>
      <c r="BL160" s="16" t="s">
        <v>871</v>
      </c>
      <c r="BM160" s="146" t="s">
        <v>1733</v>
      </c>
    </row>
    <row r="161" spans="2:65" s="1" customFormat="1" ht="24" customHeight="1">
      <c r="B161" s="135"/>
      <c r="C161" s="169" t="s">
        <v>337</v>
      </c>
      <c r="D161" s="169" t="s">
        <v>381</v>
      </c>
      <c r="E161" s="170" t="s">
        <v>1734</v>
      </c>
      <c r="F161" s="171" t="s">
        <v>2256</v>
      </c>
      <c r="G161" s="172" t="s">
        <v>384</v>
      </c>
      <c r="H161" s="173">
        <v>45</v>
      </c>
      <c r="I161" s="174"/>
      <c r="J161" s="174"/>
      <c r="K161" s="171" t="s">
        <v>1166</v>
      </c>
      <c r="L161" s="175"/>
      <c r="M161" s="176" t="s">
        <v>1</v>
      </c>
      <c r="N161" s="177" t="s">
        <v>35</v>
      </c>
      <c r="O161" s="144">
        <v>0</v>
      </c>
      <c r="P161" s="144">
        <f t="shared" si="0"/>
        <v>0</v>
      </c>
      <c r="Q161" s="144">
        <v>3.1E-4</v>
      </c>
      <c r="R161" s="144">
        <f t="shared" si="1"/>
        <v>1.3950000000000001E-2</v>
      </c>
      <c r="S161" s="144">
        <v>0</v>
      </c>
      <c r="T161" s="144">
        <f t="shared" si="2"/>
        <v>0</v>
      </c>
      <c r="U161" s="145" t="s">
        <v>1</v>
      </c>
      <c r="AR161" s="146" t="s">
        <v>871</v>
      </c>
      <c r="AT161" s="146" t="s">
        <v>381</v>
      </c>
      <c r="AU161" s="146" t="s">
        <v>81</v>
      </c>
      <c r="AY161" s="16" t="s">
        <v>167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6" t="s">
        <v>81</v>
      </c>
      <c r="BK161" s="147">
        <f t="shared" si="8"/>
        <v>0</v>
      </c>
      <c r="BL161" s="16" t="s">
        <v>871</v>
      </c>
      <c r="BM161" s="146" t="s">
        <v>1735</v>
      </c>
    </row>
    <row r="162" spans="2:65" s="1" customFormat="1" ht="24" customHeight="1">
      <c r="B162" s="135"/>
      <c r="C162" s="169" t="s">
        <v>342</v>
      </c>
      <c r="D162" s="169" t="s">
        <v>381</v>
      </c>
      <c r="E162" s="170" t="s">
        <v>1736</v>
      </c>
      <c r="F162" s="171" t="s">
        <v>2257</v>
      </c>
      <c r="G162" s="172" t="s">
        <v>384</v>
      </c>
      <c r="H162" s="173">
        <v>90</v>
      </c>
      <c r="I162" s="174"/>
      <c r="J162" s="174"/>
      <c r="K162" s="171" t="s">
        <v>1166</v>
      </c>
      <c r="L162" s="175"/>
      <c r="M162" s="176" t="s">
        <v>1</v>
      </c>
      <c r="N162" s="177" t="s">
        <v>35</v>
      </c>
      <c r="O162" s="144">
        <v>0</v>
      </c>
      <c r="P162" s="144">
        <f t="shared" si="0"/>
        <v>0</v>
      </c>
      <c r="Q162" s="144">
        <v>6.9999999999999994E-5</v>
      </c>
      <c r="R162" s="144">
        <f t="shared" si="1"/>
        <v>6.2999999999999992E-3</v>
      </c>
      <c r="S162" s="144">
        <v>0</v>
      </c>
      <c r="T162" s="144">
        <f t="shared" si="2"/>
        <v>0</v>
      </c>
      <c r="U162" s="145" t="s">
        <v>1</v>
      </c>
      <c r="AR162" s="146" t="s">
        <v>871</v>
      </c>
      <c r="AT162" s="146" t="s">
        <v>381</v>
      </c>
      <c r="AU162" s="146" t="s">
        <v>81</v>
      </c>
      <c r="AY162" s="16" t="s">
        <v>167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6" t="s">
        <v>81</v>
      </c>
      <c r="BK162" s="147">
        <f t="shared" si="8"/>
        <v>0</v>
      </c>
      <c r="BL162" s="16" t="s">
        <v>871</v>
      </c>
      <c r="BM162" s="146" t="s">
        <v>1737</v>
      </c>
    </row>
    <row r="163" spans="2:65" s="1" customFormat="1" ht="24" customHeight="1">
      <c r="B163" s="135"/>
      <c r="C163" s="169" t="s">
        <v>347</v>
      </c>
      <c r="D163" s="169" t="s">
        <v>381</v>
      </c>
      <c r="E163" s="170" t="s">
        <v>1738</v>
      </c>
      <c r="F163" s="171" t="s">
        <v>2258</v>
      </c>
      <c r="G163" s="172" t="s">
        <v>384</v>
      </c>
      <c r="H163" s="173">
        <v>40</v>
      </c>
      <c r="I163" s="174"/>
      <c r="J163" s="174"/>
      <c r="K163" s="171" t="s">
        <v>1166</v>
      </c>
      <c r="L163" s="175"/>
      <c r="M163" s="176" t="s">
        <v>1</v>
      </c>
      <c r="N163" s="177" t="s">
        <v>35</v>
      </c>
      <c r="O163" s="144">
        <v>0</v>
      </c>
      <c r="P163" s="144">
        <f t="shared" si="0"/>
        <v>0</v>
      </c>
      <c r="Q163" s="144">
        <v>6.9999999999999994E-5</v>
      </c>
      <c r="R163" s="144">
        <f t="shared" si="1"/>
        <v>2.7999999999999995E-3</v>
      </c>
      <c r="S163" s="144">
        <v>0</v>
      </c>
      <c r="T163" s="144">
        <f t="shared" si="2"/>
        <v>0</v>
      </c>
      <c r="U163" s="145" t="s">
        <v>1</v>
      </c>
      <c r="AR163" s="146" t="s">
        <v>871</v>
      </c>
      <c r="AT163" s="146" t="s">
        <v>381</v>
      </c>
      <c r="AU163" s="146" t="s">
        <v>81</v>
      </c>
      <c r="AY163" s="16" t="s">
        <v>167</v>
      </c>
      <c r="BE163" s="147">
        <f t="shared" si="3"/>
        <v>0</v>
      </c>
      <c r="BF163" s="147">
        <f t="shared" si="4"/>
        <v>0</v>
      </c>
      <c r="BG163" s="147">
        <f t="shared" si="5"/>
        <v>0</v>
      </c>
      <c r="BH163" s="147">
        <f t="shared" si="6"/>
        <v>0</v>
      </c>
      <c r="BI163" s="147">
        <f t="shared" si="7"/>
        <v>0</v>
      </c>
      <c r="BJ163" s="16" t="s">
        <v>81</v>
      </c>
      <c r="BK163" s="147">
        <f t="shared" si="8"/>
        <v>0</v>
      </c>
      <c r="BL163" s="16" t="s">
        <v>871</v>
      </c>
      <c r="BM163" s="146" t="s">
        <v>1739</v>
      </c>
    </row>
    <row r="164" spans="2:65" s="1" customFormat="1" ht="24" customHeight="1">
      <c r="B164" s="135"/>
      <c r="C164" s="169" t="s">
        <v>351</v>
      </c>
      <c r="D164" s="169" t="s">
        <v>381</v>
      </c>
      <c r="E164" s="170" t="s">
        <v>1740</v>
      </c>
      <c r="F164" s="171" t="s">
        <v>1741</v>
      </c>
      <c r="G164" s="172" t="s">
        <v>384</v>
      </c>
      <c r="H164" s="173">
        <v>360</v>
      </c>
      <c r="I164" s="174"/>
      <c r="J164" s="174"/>
      <c r="K164" s="171" t="s">
        <v>1</v>
      </c>
      <c r="L164" s="175"/>
      <c r="M164" s="176" t="s">
        <v>1</v>
      </c>
      <c r="N164" s="177" t="s">
        <v>35</v>
      </c>
      <c r="O164" s="144">
        <v>0</v>
      </c>
      <c r="P164" s="144">
        <f t="shared" si="0"/>
        <v>0</v>
      </c>
      <c r="Q164" s="144">
        <v>0</v>
      </c>
      <c r="R164" s="144">
        <f t="shared" si="1"/>
        <v>0</v>
      </c>
      <c r="S164" s="144">
        <v>0</v>
      </c>
      <c r="T164" s="144">
        <f t="shared" si="2"/>
        <v>0</v>
      </c>
      <c r="U164" s="145" t="s">
        <v>1</v>
      </c>
      <c r="AR164" s="146" t="s">
        <v>871</v>
      </c>
      <c r="AT164" s="146" t="s">
        <v>381</v>
      </c>
      <c r="AU164" s="146" t="s">
        <v>81</v>
      </c>
      <c r="AY164" s="16" t="s">
        <v>167</v>
      </c>
      <c r="BE164" s="147">
        <f t="shared" si="3"/>
        <v>0</v>
      </c>
      <c r="BF164" s="147">
        <f t="shared" si="4"/>
        <v>0</v>
      </c>
      <c r="BG164" s="147">
        <f t="shared" si="5"/>
        <v>0</v>
      </c>
      <c r="BH164" s="147">
        <f t="shared" si="6"/>
        <v>0</v>
      </c>
      <c r="BI164" s="147">
        <f t="shared" si="7"/>
        <v>0</v>
      </c>
      <c r="BJ164" s="16" t="s">
        <v>81</v>
      </c>
      <c r="BK164" s="147">
        <f t="shared" si="8"/>
        <v>0</v>
      </c>
      <c r="BL164" s="16" t="s">
        <v>871</v>
      </c>
      <c r="BM164" s="146" t="s">
        <v>1742</v>
      </c>
    </row>
    <row r="165" spans="2:65" s="1" customFormat="1" ht="24" customHeight="1">
      <c r="B165" s="135"/>
      <c r="C165" s="136" t="s">
        <v>356</v>
      </c>
      <c r="D165" s="136" t="s">
        <v>170</v>
      </c>
      <c r="E165" s="137" t="s">
        <v>1743</v>
      </c>
      <c r="F165" s="138" t="s">
        <v>1744</v>
      </c>
      <c r="G165" s="139" t="s">
        <v>384</v>
      </c>
      <c r="H165" s="140">
        <v>8</v>
      </c>
      <c r="I165" s="141"/>
      <c r="J165" s="141"/>
      <c r="K165" s="138" t="s">
        <v>174</v>
      </c>
      <c r="L165" s="28"/>
      <c r="M165" s="142" t="s">
        <v>1</v>
      </c>
      <c r="N165" s="143" t="s">
        <v>35</v>
      </c>
      <c r="O165" s="144">
        <v>0.317</v>
      </c>
      <c r="P165" s="144">
        <f t="shared" si="0"/>
        <v>2.536</v>
      </c>
      <c r="Q165" s="144">
        <v>0</v>
      </c>
      <c r="R165" s="144">
        <f t="shared" si="1"/>
        <v>0</v>
      </c>
      <c r="S165" s="144">
        <v>0</v>
      </c>
      <c r="T165" s="144">
        <f t="shared" si="2"/>
        <v>0</v>
      </c>
      <c r="U165" s="145" t="s">
        <v>1</v>
      </c>
      <c r="AR165" s="146" t="s">
        <v>623</v>
      </c>
      <c r="AT165" s="146" t="s">
        <v>170</v>
      </c>
      <c r="AU165" s="146" t="s">
        <v>81</v>
      </c>
      <c r="AY165" s="16" t="s">
        <v>167</v>
      </c>
      <c r="BE165" s="147">
        <f t="shared" si="3"/>
        <v>0</v>
      </c>
      <c r="BF165" s="147">
        <f t="shared" si="4"/>
        <v>0</v>
      </c>
      <c r="BG165" s="147">
        <f t="shared" si="5"/>
        <v>0</v>
      </c>
      <c r="BH165" s="147">
        <f t="shared" si="6"/>
        <v>0</v>
      </c>
      <c r="BI165" s="147">
        <f t="shared" si="7"/>
        <v>0</v>
      </c>
      <c r="BJ165" s="16" t="s">
        <v>81</v>
      </c>
      <c r="BK165" s="147">
        <f t="shared" si="8"/>
        <v>0</v>
      </c>
      <c r="BL165" s="16" t="s">
        <v>623</v>
      </c>
      <c r="BM165" s="146" t="s">
        <v>1745</v>
      </c>
    </row>
    <row r="166" spans="2:65" s="1" customFormat="1" ht="24" customHeight="1">
      <c r="B166" s="135"/>
      <c r="C166" s="136" t="s">
        <v>361</v>
      </c>
      <c r="D166" s="136" t="s">
        <v>170</v>
      </c>
      <c r="E166" s="137" t="s">
        <v>1746</v>
      </c>
      <c r="F166" s="138" t="s">
        <v>1747</v>
      </c>
      <c r="G166" s="139" t="s">
        <v>384</v>
      </c>
      <c r="H166" s="140">
        <v>34</v>
      </c>
      <c r="I166" s="141"/>
      <c r="J166" s="141"/>
      <c r="K166" s="138" t="s">
        <v>174</v>
      </c>
      <c r="L166" s="28"/>
      <c r="M166" s="142" t="s">
        <v>1</v>
      </c>
      <c r="N166" s="143" t="s">
        <v>35</v>
      </c>
      <c r="O166" s="144">
        <v>0.159</v>
      </c>
      <c r="P166" s="144">
        <f t="shared" si="0"/>
        <v>5.4059999999999997</v>
      </c>
      <c r="Q166" s="144">
        <v>0</v>
      </c>
      <c r="R166" s="144">
        <f t="shared" si="1"/>
        <v>0</v>
      </c>
      <c r="S166" s="144">
        <v>0</v>
      </c>
      <c r="T166" s="144">
        <f t="shared" si="2"/>
        <v>0</v>
      </c>
      <c r="U166" s="145" t="s">
        <v>1</v>
      </c>
      <c r="AR166" s="146" t="s">
        <v>623</v>
      </c>
      <c r="AT166" s="146" t="s">
        <v>170</v>
      </c>
      <c r="AU166" s="146" t="s">
        <v>81</v>
      </c>
      <c r="AY166" s="16" t="s">
        <v>167</v>
      </c>
      <c r="BE166" s="147">
        <f t="shared" si="3"/>
        <v>0</v>
      </c>
      <c r="BF166" s="147">
        <f t="shared" si="4"/>
        <v>0</v>
      </c>
      <c r="BG166" s="147">
        <f t="shared" si="5"/>
        <v>0</v>
      </c>
      <c r="BH166" s="147">
        <f t="shared" si="6"/>
        <v>0</v>
      </c>
      <c r="BI166" s="147">
        <f t="shared" si="7"/>
        <v>0</v>
      </c>
      <c r="BJ166" s="16" t="s">
        <v>81</v>
      </c>
      <c r="BK166" s="147">
        <f t="shared" si="8"/>
        <v>0</v>
      </c>
      <c r="BL166" s="16" t="s">
        <v>623</v>
      </c>
      <c r="BM166" s="146" t="s">
        <v>1748</v>
      </c>
    </row>
    <row r="167" spans="2:65" s="1" customFormat="1" ht="24" customHeight="1">
      <c r="B167" s="135"/>
      <c r="C167" s="136" t="s">
        <v>365</v>
      </c>
      <c r="D167" s="136" t="s">
        <v>170</v>
      </c>
      <c r="E167" s="137" t="s">
        <v>1749</v>
      </c>
      <c r="F167" s="138" t="s">
        <v>1750</v>
      </c>
      <c r="G167" s="139" t="s">
        <v>384</v>
      </c>
      <c r="H167" s="140">
        <v>360</v>
      </c>
      <c r="I167" s="141"/>
      <c r="J167" s="141"/>
      <c r="K167" s="138" t="s">
        <v>174</v>
      </c>
      <c r="L167" s="28"/>
      <c r="M167" s="142" t="s">
        <v>1</v>
      </c>
      <c r="N167" s="143" t="s">
        <v>35</v>
      </c>
      <c r="O167" s="144">
        <v>0.308</v>
      </c>
      <c r="P167" s="144">
        <f t="shared" si="0"/>
        <v>110.88</v>
      </c>
      <c r="Q167" s="144">
        <v>0</v>
      </c>
      <c r="R167" s="144">
        <f t="shared" si="1"/>
        <v>0</v>
      </c>
      <c r="S167" s="144">
        <v>0</v>
      </c>
      <c r="T167" s="144">
        <f t="shared" si="2"/>
        <v>0</v>
      </c>
      <c r="U167" s="145" t="s">
        <v>1</v>
      </c>
      <c r="AR167" s="146" t="s">
        <v>623</v>
      </c>
      <c r="AT167" s="146" t="s">
        <v>170</v>
      </c>
      <c r="AU167" s="146" t="s">
        <v>81</v>
      </c>
      <c r="AY167" s="16" t="s">
        <v>167</v>
      </c>
      <c r="BE167" s="147">
        <f t="shared" si="3"/>
        <v>0</v>
      </c>
      <c r="BF167" s="147">
        <f t="shared" si="4"/>
        <v>0</v>
      </c>
      <c r="BG167" s="147">
        <f t="shared" si="5"/>
        <v>0</v>
      </c>
      <c r="BH167" s="147">
        <f t="shared" si="6"/>
        <v>0</v>
      </c>
      <c r="BI167" s="147">
        <f t="shared" si="7"/>
        <v>0</v>
      </c>
      <c r="BJ167" s="16" t="s">
        <v>81</v>
      </c>
      <c r="BK167" s="147">
        <f t="shared" si="8"/>
        <v>0</v>
      </c>
      <c r="BL167" s="16" t="s">
        <v>623</v>
      </c>
      <c r="BM167" s="146" t="s">
        <v>1751</v>
      </c>
    </row>
    <row r="168" spans="2:65" s="1" customFormat="1" ht="16.5" customHeight="1">
      <c r="B168" s="135"/>
      <c r="C168" s="136" t="s">
        <v>373</v>
      </c>
      <c r="D168" s="136" t="s">
        <v>170</v>
      </c>
      <c r="E168" s="137" t="s">
        <v>1752</v>
      </c>
      <c r="F168" s="138" t="s">
        <v>1753</v>
      </c>
      <c r="G168" s="139" t="s">
        <v>384</v>
      </c>
      <c r="H168" s="140">
        <v>50</v>
      </c>
      <c r="I168" s="141"/>
      <c r="J168" s="141"/>
      <c r="K168" s="138" t="s">
        <v>1166</v>
      </c>
      <c r="L168" s="28"/>
      <c r="M168" s="142" t="s">
        <v>1</v>
      </c>
      <c r="N168" s="143" t="s">
        <v>35</v>
      </c>
      <c r="O168" s="144">
        <v>0.65</v>
      </c>
      <c r="P168" s="144">
        <f t="shared" si="0"/>
        <v>32.5</v>
      </c>
      <c r="Q168" s="144">
        <v>0</v>
      </c>
      <c r="R168" s="144">
        <f t="shared" si="1"/>
        <v>0</v>
      </c>
      <c r="S168" s="144">
        <v>0</v>
      </c>
      <c r="T168" s="144">
        <f t="shared" si="2"/>
        <v>0</v>
      </c>
      <c r="U168" s="145" t="s">
        <v>1</v>
      </c>
      <c r="AR168" s="146" t="s">
        <v>623</v>
      </c>
      <c r="AT168" s="146" t="s">
        <v>170</v>
      </c>
      <c r="AU168" s="146" t="s">
        <v>81</v>
      </c>
      <c r="AY168" s="16" t="s">
        <v>167</v>
      </c>
      <c r="BE168" s="147">
        <f t="shared" si="3"/>
        <v>0</v>
      </c>
      <c r="BF168" s="147">
        <f t="shared" si="4"/>
        <v>0</v>
      </c>
      <c r="BG168" s="147">
        <f t="shared" si="5"/>
        <v>0</v>
      </c>
      <c r="BH168" s="147">
        <f t="shared" si="6"/>
        <v>0</v>
      </c>
      <c r="BI168" s="147">
        <f t="shared" si="7"/>
        <v>0</v>
      </c>
      <c r="BJ168" s="16" t="s">
        <v>81</v>
      </c>
      <c r="BK168" s="147">
        <f t="shared" si="8"/>
        <v>0</v>
      </c>
      <c r="BL168" s="16" t="s">
        <v>623</v>
      </c>
      <c r="BM168" s="146" t="s">
        <v>1754</v>
      </c>
    </row>
    <row r="169" spans="2:65" s="1" customFormat="1" ht="24" customHeight="1">
      <c r="B169" s="135"/>
      <c r="C169" s="136" t="s">
        <v>380</v>
      </c>
      <c r="D169" s="136" t="s">
        <v>170</v>
      </c>
      <c r="E169" s="137" t="s">
        <v>1755</v>
      </c>
      <c r="F169" s="185" t="s">
        <v>2293</v>
      </c>
      <c r="G169" s="139" t="s">
        <v>384</v>
      </c>
      <c r="H169" s="140">
        <v>130</v>
      </c>
      <c r="I169" s="141"/>
      <c r="J169" s="141"/>
      <c r="K169" s="138" t="s">
        <v>1</v>
      </c>
      <c r="L169" s="28"/>
      <c r="M169" s="142" t="s">
        <v>1</v>
      </c>
      <c r="N169" s="143" t="s">
        <v>35</v>
      </c>
      <c r="O169" s="144">
        <v>0.34</v>
      </c>
      <c r="P169" s="144">
        <f t="shared" si="0"/>
        <v>44.2</v>
      </c>
      <c r="Q169" s="144">
        <v>0</v>
      </c>
      <c r="R169" s="144">
        <f t="shared" si="1"/>
        <v>0</v>
      </c>
      <c r="S169" s="144">
        <v>0</v>
      </c>
      <c r="T169" s="144">
        <f t="shared" si="2"/>
        <v>0</v>
      </c>
      <c r="U169" s="145" t="s">
        <v>1</v>
      </c>
      <c r="AR169" s="146" t="s">
        <v>623</v>
      </c>
      <c r="AT169" s="146" t="s">
        <v>170</v>
      </c>
      <c r="AU169" s="146" t="s">
        <v>81</v>
      </c>
      <c r="AY169" s="16" t="s">
        <v>167</v>
      </c>
      <c r="BE169" s="147">
        <f t="shared" si="3"/>
        <v>0</v>
      </c>
      <c r="BF169" s="147">
        <f t="shared" si="4"/>
        <v>0</v>
      </c>
      <c r="BG169" s="147">
        <f t="shared" si="5"/>
        <v>0</v>
      </c>
      <c r="BH169" s="147">
        <f t="shared" si="6"/>
        <v>0</v>
      </c>
      <c r="BI169" s="147">
        <f t="shared" si="7"/>
        <v>0</v>
      </c>
      <c r="BJ169" s="16" t="s">
        <v>81</v>
      </c>
      <c r="BK169" s="147">
        <f t="shared" si="8"/>
        <v>0</v>
      </c>
      <c r="BL169" s="16" t="s">
        <v>623</v>
      </c>
      <c r="BM169" s="146" t="s">
        <v>1756</v>
      </c>
    </row>
    <row r="170" spans="2:65" s="1" customFormat="1" ht="24" customHeight="1">
      <c r="B170" s="135"/>
      <c r="C170" s="136" t="s">
        <v>386</v>
      </c>
      <c r="D170" s="136" t="s">
        <v>170</v>
      </c>
      <c r="E170" s="137" t="s">
        <v>1757</v>
      </c>
      <c r="F170" s="185" t="s">
        <v>2292</v>
      </c>
      <c r="G170" s="139" t="s">
        <v>384</v>
      </c>
      <c r="H170" s="140">
        <v>11</v>
      </c>
      <c r="I170" s="141"/>
      <c r="J170" s="141"/>
      <c r="K170" s="138" t="s">
        <v>1</v>
      </c>
      <c r="L170" s="28"/>
      <c r="M170" s="142" t="s">
        <v>1</v>
      </c>
      <c r="N170" s="143" t="s">
        <v>35</v>
      </c>
      <c r="O170" s="144">
        <v>0.93</v>
      </c>
      <c r="P170" s="144">
        <f t="shared" ref="P170:P194" si="9">O170*H170</f>
        <v>10.23</v>
      </c>
      <c r="Q170" s="144">
        <v>0</v>
      </c>
      <c r="R170" s="144">
        <f t="shared" ref="R170:R194" si="10">Q170*H170</f>
        <v>0</v>
      </c>
      <c r="S170" s="144">
        <v>0</v>
      </c>
      <c r="T170" s="144">
        <f t="shared" ref="T170:T194" si="11">S170*H170</f>
        <v>0</v>
      </c>
      <c r="U170" s="145" t="s">
        <v>1</v>
      </c>
      <c r="AR170" s="146" t="s">
        <v>623</v>
      </c>
      <c r="AT170" s="146" t="s">
        <v>170</v>
      </c>
      <c r="AU170" s="146" t="s">
        <v>81</v>
      </c>
      <c r="AY170" s="16" t="s">
        <v>167</v>
      </c>
      <c r="BE170" s="147">
        <f t="shared" ref="BE170:BE194" si="12">IF(N170="základná",J170,0)</f>
        <v>0</v>
      </c>
      <c r="BF170" s="147">
        <f t="shared" ref="BF170:BF194" si="13">IF(N170="znížená",J170,0)</f>
        <v>0</v>
      </c>
      <c r="BG170" s="147">
        <f t="shared" ref="BG170:BG194" si="14">IF(N170="zákl. prenesená",J170,0)</f>
        <v>0</v>
      </c>
      <c r="BH170" s="147">
        <f t="shared" ref="BH170:BH194" si="15">IF(N170="zníž. prenesená",J170,0)</f>
        <v>0</v>
      </c>
      <c r="BI170" s="147">
        <f t="shared" ref="BI170:BI194" si="16">IF(N170="nulová",J170,0)</f>
        <v>0</v>
      </c>
      <c r="BJ170" s="16" t="s">
        <v>81</v>
      </c>
      <c r="BK170" s="147">
        <f t="shared" ref="BK170:BK194" si="17">ROUND(I170*H170,2)</f>
        <v>0</v>
      </c>
      <c r="BL170" s="16" t="s">
        <v>623</v>
      </c>
      <c r="BM170" s="146" t="s">
        <v>1758</v>
      </c>
    </row>
    <row r="171" spans="2:65" s="1" customFormat="1" ht="24" customHeight="1">
      <c r="B171" s="135"/>
      <c r="C171" s="136" t="s">
        <v>392</v>
      </c>
      <c r="D171" s="136" t="s">
        <v>170</v>
      </c>
      <c r="E171" s="137" t="s">
        <v>1759</v>
      </c>
      <c r="F171" s="185" t="s">
        <v>2294</v>
      </c>
      <c r="G171" s="139" t="s">
        <v>384</v>
      </c>
      <c r="H171" s="140">
        <v>21</v>
      </c>
      <c r="I171" s="141"/>
      <c r="J171" s="141"/>
      <c r="K171" s="138" t="s">
        <v>1</v>
      </c>
      <c r="L171" s="28"/>
      <c r="M171" s="142" t="s">
        <v>1</v>
      </c>
      <c r="N171" s="143" t="s">
        <v>35</v>
      </c>
      <c r="O171" s="144">
        <v>0.93</v>
      </c>
      <c r="P171" s="144">
        <f t="shared" si="9"/>
        <v>19.53</v>
      </c>
      <c r="Q171" s="144">
        <v>0</v>
      </c>
      <c r="R171" s="144">
        <f t="shared" si="10"/>
        <v>0</v>
      </c>
      <c r="S171" s="144">
        <v>0</v>
      </c>
      <c r="T171" s="144">
        <f t="shared" si="11"/>
        <v>0</v>
      </c>
      <c r="U171" s="145" t="s">
        <v>1</v>
      </c>
      <c r="AR171" s="146" t="s">
        <v>623</v>
      </c>
      <c r="AT171" s="146" t="s">
        <v>170</v>
      </c>
      <c r="AU171" s="146" t="s">
        <v>81</v>
      </c>
      <c r="AY171" s="16" t="s">
        <v>167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6" t="s">
        <v>81</v>
      </c>
      <c r="BK171" s="147">
        <f t="shared" si="17"/>
        <v>0</v>
      </c>
      <c r="BL171" s="16" t="s">
        <v>623</v>
      </c>
      <c r="BM171" s="146" t="s">
        <v>1760</v>
      </c>
    </row>
    <row r="172" spans="2:65" s="1" customFormat="1" ht="24" customHeight="1">
      <c r="B172" s="135"/>
      <c r="C172" s="136" t="s">
        <v>399</v>
      </c>
      <c r="D172" s="136" t="s">
        <v>170</v>
      </c>
      <c r="E172" s="137" t="s">
        <v>1761</v>
      </c>
      <c r="F172" s="185" t="s">
        <v>2295</v>
      </c>
      <c r="G172" s="139" t="s">
        <v>384</v>
      </c>
      <c r="H172" s="140">
        <v>25</v>
      </c>
      <c r="I172" s="141"/>
      <c r="J172" s="141"/>
      <c r="K172" s="138" t="s">
        <v>1166</v>
      </c>
      <c r="L172" s="28"/>
      <c r="M172" s="142" t="s">
        <v>1</v>
      </c>
      <c r="N172" s="143" t="s">
        <v>35</v>
      </c>
      <c r="O172" s="144">
        <v>0.31</v>
      </c>
      <c r="P172" s="144">
        <f t="shared" si="9"/>
        <v>7.75</v>
      </c>
      <c r="Q172" s="144">
        <v>0</v>
      </c>
      <c r="R172" s="144">
        <f t="shared" si="10"/>
        <v>0</v>
      </c>
      <c r="S172" s="144">
        <v>0</v>
      </c>
      <c r="T172" s="144">
        <f t="shared" si="11"/>
        <v>0</v>
      </c>
      <c r="U172" s="145" t="s">
        <v>1</v>
      </c>
      <c r="AR172" s="146" t="s">
        <v>623</v>
      </c>
      <c r="AT172" s="146" t="s">
        <v>170</v>
      </c>
      <c r="AU172" s="146" t="s">
        <v>81</v>
      </c>
      <c r="AY172" s="16" t="s">
        <v>167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6" t="s">
        <v>81</v>
      </c>
      <c r="BK172" s="147">
        <f t="shared" si="17"/>
        <v>0</v>
      </c>
      <c r="BL172" s="16" t="s">
        <v>623</v>
      </c>
      <c r="BM172" s="146" t="s">
        <v>1762</v>
      </c>
    </row>
    <row r="173" spans="2:65" s="1" customFormat="1" ht="24" customHeight="1">
      <c r="B173" s="135"/>
      <c r="C173" s="136" t="s">
        <v>403</v>
      </c>
      <c r="D173" s="136" t="s">
        <v>170</v>
      </c>
      <c r="E173" s="137" t="s">
        <v>1763</v>
      </c>
      <c r="F173" s="185" t="s">
        <v>2296</v>
      </c>
      <c r="G173" s="139" t="s">
        <v>384</v>
      </c>
      <c r="H173" s="140">
        <v>1</v>
      </c>
      <c r="I173" s="141"/>
      <c r="J173" s="141"/>
      <c r="K173" s="138" t="s">
        <v>1</v>
      </c>
      <c r="L173" s="28"/>
      <c r="M173" s="142" t="s">
        <v>1</v>
      </c>
      <c r="N173" s="143" t="s">
        <v>35</v>
      </c>
      <c r="O173" s="144">
        <v>0.31</v>
      </c>
      <c r="P173" s="144">
        <f t="shared" si="9"/>
        <v>0.31</v>
      </c>
      <c r="Q173" s="144">
        <v>0</v>
      </c>
      <c r="R173" s="144">
        <f t="shared" si="10"/>
        <v>0</v>
      </c>
      <c r="S173" s="144">
        <v>0</v>
      </c>
      <c r="T173" s="144">
        <f t="shared" si="11"/>
        <v>0</v>
      </c>
      <c r="U173" s="145" t="s">
        <v>1</v>
      </c>
      <c r="AR173" s="146" t="s">
        <v>623</v>
      </c>
      <c r="AT173" s="146" t="s">
        <v>170</v>
      </c>
      <c r="AU173" s="146" t="s">
        <v>81</v>
      </c>
      <c r="AY173" s="16" t="s">
        <v>167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6" t="s">
        <v>81</v>
      </c>
      <c r="BK173" s="147">
        <f t="shared" si="17"/>
        <v>0</v>
      </c>
      <c r="BL173" s="16" t="s">
        <v>623</v>
      </c>
      <c r="BM173" s="146" t="s">
        <v>1764</v>
      </c>
    </row>
    <row r="174" spans="2:65" s="1" customFormat="1" ht="41.25" customHeight="1">
      <c r="B174" s="135"/>
      <c r="C174" s="169" t="s">
        <v>408</v>
      </c>
      <c r="D174" s="169" t="s">
        <v>381</v>
      </c>
      <c r="E174" s="170" t="s">
        <v>1765</v>
      </c>
      <c r="F174" s="186" t="s">
        <v>2303</v>
      </c>
      <c r="G174" s="172" t="s">
        <v>384</v>
      </c>
      <c r="H174" s="173">
        <v>50</v>
      </c>
      <c r="I174" s="174"/>
      <c r="J174" s="174"/>
      <c r="K174" s="171" t="s">
        <v>1</v>
      </c>
      <c r="L174" s="175"/>
      <c r="M174" s="176" t="s">
        <v>1</v>
      </c>
      <c r="N174" s="177" t="s">
        <v>35</v>
      </c>
      <c r="O174" s="144">
        <v>0</v>
      </c>
      <c r="P174" s="144">
        <f t="shared" si="9"/>
        <v>0</v>
      </c>
      <c r="Q174" s="144">
        <v>1.9000000000000001E-4</v>
      </c>
      <c r="R174" s="144">
        <f t="shared" si="10"/>
        <v>9.4999999999999998E-3</v>
      </c>
      <c r="S174" s="144">
        <v>0</v>
      </c>
      <c r="T174" s="144">
        <f t="shared" si="11"/>
        <v>0</v>
      </c>
      <c r="U174" s="145" t="s">
        <v>1</v>
      </c>
      <c r="AR174" s="146" t="s">
        <v>871</v>
      </c>
      <c r="AT174" s="146" t="s">
        <v>381</v>
      </c>
      <c r="AU174" s="146" t="s">
        <v>81</v>
      </c>
      <c r="AY174" s="16" t="s">
        <v>167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6" t="s">
        <v>81</v>
      </c>
      <c r="BK174" s="147">
        <f t="shared" si="17"/>
        <v>0</v>
      </c>
      <c r="BL174" s="16" t="s">
        <v>871</v>
      </c>
      <c r="BM174" s="146" t="s">
        <v>1766</v>
      </c>
    </row>
    <row r="175" spans="2:65" s="1" customFormat="1" ht="36.75" customHeight="1">
      <c r="B175" s="135"/>
      <c r="C175" s="169" t="s">
        <v>414</v>
      </c>
      <c r="D175" s="169" t="s">
        <v>381</v>
      </c>
      <c r="E175" s="170" t="s">
        <v>1767</v>
      </c>
      <c r="F175" s="186" t="s">
        <v>2301</v>
      </c>
      <c r="G175" s="172" t="s">
        <v>384</v>
      </c>
      <c r="H175" s="173">
        <v>130</v>
      </c>
      <c r="I175" s="174"/>
      <c r="J175" s="174"/>
      <c r="K175" s="171" t="s">
        <v>1166</v>
      </c>
      <c r="L175" s="175"/>
      <c r="M175" s="176" t="s">
        <v>1</v>
      </c>
      <c r="N175" s="177" t="s">
        <v>35</v>
      </c>
      <c r="O175" s="144">
        <v>0</v>
      </c>
      <c r="P175" s="144">
        <f t="shared" si="9"/>
        <v>0</v>
      </c>
      <c r="Q175" s="144">
        <v>1.4999999999999999E-4</v>
      </c>
      <c r="R175" s="144">
        <f t="shared" si="10"/>
        <v>1.95E-2</v>
      </c>
      <c r="S175" s="144">
        <v>0</v>
      </c>
      <c r="T175" s="144">
        <f t="shared" si="11"/>
        <v>0</v>
      </c>
      <c r="U175" s="145" t="s">
        <v>1</v>
      </c>
      <c r="AR175" s="146" t="s">
        <v>871</v>
      </c>
      <c r="AT175" s="146" t="s">
        <v>381</v>
      </c>
      <c r="AU175" s="146" t="s">
        <v>81</v>
      </c>
      <c r="AY175" s="16" t="s">
        <v>167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6" t="s">
        <v>81</v>
      </c>
      <c r="BK175" s="147">
        <f t="shared" si="17"/>
        <v>0</v>
      </c>
      <c r="BL175" s="16" t="s">
        <v>871</v>
      </c>
      <c r="BM175" s="146" t="s">
        <v>1768</v>
      </c>
    </row>
    <row r="176" spans="2:65" s="1" customFormat="1" ht="24" customHeight="1">
      <c r="B176" s="135"/>
      <c r="C176" s="169" t="s">
        <v>419</v>
      </c>
      <c r="D176" s="169" t="s">
        <v>381</v>
      </c>
      <c r="E176" s="170" t="s">
        <v>1769</v>
      </c>
      <c r="F176" s="186" t="s">
        <v>2302</v>
      </c>
      <c r="G176" s="172" t="s">
        <v>384</v>
      </c>
      <c r="H176" s="173">
        <v>11</v>
      </c>
      <c r="I176" s="174"/>
      <c r="J176" s="174"/>
      <c r="K176" s="171" t="s">
        <v>1</v>
      </c>
      <c r="L176" s="175"/>
      <c r="M176" s="176" t="s">
        <v>1</v>
      </c>
      <c r="N176" s="177" t="s">
        <v>35</v>
      </c>
      <c r="O176" s="144">
        <v>0</v>
      </c>
      <c r="P176" s="144">
        <f t="shared" si="9"/>
        <v>0</v>
      </c>
      <c r="Q176" s="144">
        <v>3.3E-4</v>
      </c>
      <c r="R176" s="144">
        <f t="shared" si="10"/>
        <v>3.63E-3</v>
      </c>
      <c r="S176" s="144">
        <v>0</v>
      </c>
      <c r="T176" s="144">
        <f t="shared" si="11"/>
        <v>0</v>
      </c>
      <c r="U176" s="145" t="s">
        <v>1</v>
      </c>
      <c r="AR176" s="146" t="s">
        <v>871</v>
      </c>
      <c r="AT176" s="146" t="s">
        <v>381</v>
      </c>
      <c r="AU176" s="146" t="s">
        <v>81</v>
      </c>
      <c r="AY176" s="16" t="s">
        <v>167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6" t="s">
        <v>81</v>
      </c>
      <c r="BK176" s="147">
        <f t="shared" si="17"/>
        <v>0</v>
      </c>
      <c r="BL176" s="16" t="s">
        <v>871</v>
      </c>
      <c r="BM176" s="146" t="s">
        <v>1770</v>
      </c>
    </row>
    <row r="177" spans="2:65" s="1" customFormat="1" ht="43.5" customHeight="1">
      <c r="B177" s="135"/>
      <c r="C177" s="169" t="s">
        <v>425</v>
      </c>
      <c r="D177" s="169" t="s">
        <v>381</v>
      </c>
      <c r="E177" s="170" t="s">
        <v>1771</v>
      </c>
      <c r="F177" s="186" t="s">
        <v>2304</v>
      </c>
      <c r="G177" s="172" t="s">
        <v>384</v>
      </c>
      <c r="H177" s="173">
        <v>21</v>
      </c>
      <c r="I177" s="174"/>
      <c r="J177" s="174"/>
      <c r="K177" s="171" t="s">
        <v>1</v>
      </c>
      <c r="L177" s="175"/>
      <c r="M177" s="176" t="s">
        <v>1</v>
      </c>
      <c r="N177" s="177" t="s">
        <v>35</v>
      </c>
      <c r="O177" s="144">
        <v>0</v>
      </c>
      <c r="P177" s="144">
        <f t="shared" si="9"/>
        <v>0</v>
      </c>
      <c r="Q177" s="144">
        <v>3.3E-4</v>
      </c>
      <c r="R177" s="144">
        <f t="shared" si="10"/>
        <v>6.9300000000000004E-3</v>
      </c>
      <c r="S177" s="144">
        <v>0</v>
      </c>
      <c r="T177" s="144">
        <f t="shared" si="11"/>
        <v>0</v>
      </c>
      <c r="U177" s="145" t="s">
        <v>1</v>
      </c>
      <c r="AR177" s="146" t="s">
        <v>871</v>
      </c>
      <c r="AT177" s="146" t="s">
        <v>381</v>
      </c>
      <c r="AU177" s="146" t="s">
        <v>81</v>
      </c>
      <c r="AY177" s="16" t="s">
        <v>167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6" t="s">
        <v>81</v>
      </c>
      <c r="BK177" s="147">
        <f t="shared" si="17"/>
        <v>0</v>
      </c>
      <c r="BL177" s="16" t="s">
        <v>871</v>
      </c>
      <c r="BM177" s="146" t="s">
        <v>1772</v>
      </c>
    </row>
    <row r="178" spans="2:65" s="1" customFormat="1" ht="40.5" customHeight="1">
      <c r="B178" s="135"/>
      <c r="C178" s="169" t="s">
        <v>431</v>
      </c>
      <c r="D178" s="169" t="s">
        <v>381</v>
      </c>
      <c r="E178" s="170" t="s">
        <v>1773</v>
      </c>
      <c r="F178" s="186" t="s">
        <v>2305</v>
      </c>
      <c r="G178" s="172" t="s">
        <v>384</v>
      </c>
      <c r="H178" s="173">
        <v>25</v>
      </c>
      <c r="I178" s="174"/>
      <c r="J178" s="174"/>
      <c r="K178" s="171" t="s">
        <v>1</v>
      </c>
      <c r="L178" s="175"/>
      <c r="M178" s="176" t="s">
        <v>1</v>
      </c>
      <c r="N178" s="177" t="s">
        <v>35</v>
      </c>
      <c r="O178" s="144">
        <v>0</v>
      </c>
      <c r="P178" s="144">
        <f t="shared" si="9"/>
        <v>0</v>
      </c>
      <c r="Q178" s="144">
        <v>6.9999999999999999E-4</v>
      </c>
      <c r="R178" s="144">
        <f t="shared" si="10"/>
        <v>1.7499999999999998E-2</v>
      </c>
      <c r="S178" s="144">
        <v>0</v>
      </c>
      <c r="T178" s="144">
        <f t="shared" si="11"/>
        <v>0</v>
      </c>
      <c r="U178" s="145" t="s">
        <v>1</v>
      </c>
      <c r="AR178" s="146" t="s">
        <v>871</v>
      </c>
      <c r="AT178" s="146" t="s">
        <v>381</v>
      </c>
      <c r="AU178" s="146" t="s">
        <v>81</v>
      </c>
      <c r="AY178" s="16" t="s">
        <v>167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6" t="s">
        <v>81</v>
      </c>
      <c r="BK178" s="147">
        <f t="shared" si="17"/>
        <v>0</v>
      </c>
      <c r="BL178" s="16" t="s">
        <v>871</v>
      </c>
      <c r="BM178" s="146" t="s">
        <v>1774</v>
      </c>
    </row>
    <row r="179" spans="2:65" s="1" customFormat="1" ht="24" customHeight="1">
      <c r="B179" s="135"/>
      <c r="C179" s="169" t="s">
        <v>437</v>
      </c>
      <c r="D179" s="169" t="s">
        <v>381</v>
      </c>
      <c r="E179" s="170" t="s">
        <v>1775</v>
      </c>
      <c r="F179" s="186" t="s">
        <v>2306</v>
      </c>
      <c r="G179" s="172" t="s">
        <v>384</v>
      </c>
      <c r="H179" s="173">
        <v>1</v>
      </c>
      <c r="I179" s="174"/>
      <c r="J179" s="174"/>
      <c r="K179" s="171" t="s">
        <v>1</v>
      </c>
      <c r="L179" s="175"/>
      <c r="M179" s="176" t="s">
        <v>1</v>
      </c>
      <c r="N179" s="177" t="s">
        <v>35</v>
      </c>
      <c r="O179" s="144">
        <v>0</v>
      </c>
      <c r="P179" s="144">
        <f t="shared" si="9"/>
        <v>0</v>
      </c>
      <c r="Q179" s="144">
        <v>1.15E-2</v>
      </c>
      <c r="R179" s="144">
        <f t="shared" si="10"/>
        <v>1.15E-2</v>
      </c>
      <c r="S179" s="144">
        <v>0</v>
      </c>
      <c r="T179" s="144">
        <f t="shared" si="11"/>
        <v>0</v>
      </c>
      <c r="U179" s="145" t="s">
        <v>1</v>
      </c>
      <c r="AR179" s="146" t="s">
        <v>871</v>
      </c>
      <c r="AT179" s="146" t="s">
        <v>381</v>
      </c>
      <c r="AU179" s="146" t="s">
        <v>81</v>
      </c>
      <c r="AY179" s="16" t="s">
        <v>167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6" t="s">
        <v>81</v>
      </c>
      <c r="BK179" s="147">
        <f t="shared" si="17"/>
        <v>0</v>
      </c>
      <c r="BL179" s="16" t="s">
        <v>871</v>
      </c>
      <c r="BM179" s="146" t="s">
        <v>1776</v>
      </c>
    </row>
    <row r="180" spans="2:65" s="1" customFormat="1" ht="24" customHeight="1">
      <c r="B180" s="135"/>
      <c r="C180" s="169" t="s">
        <v>441</v>
      </c>
      <c r="D180" s="169" t="s">
        <v>381</v>
      </c>
      <c r="E180" s="170" t="s">
        <v>1777</v>
      </c>
      <c r="F180" s="186" t="s">
        <v>2299</v>
      </c>
      <c r="G180" s="172" t="s">
        <v>384</v>
      </c>
      <c r="H180" s="173">
        <v>13</v>
      </c>
      <c r="I180" s="174"/>
      <c r="J180" s="174"/>
      <c r="K180" s="171" t="s">
        <v>1</v>
      </c>
      <c r="L180" s="175"/>
      <c r="M180" s="176" t="s">
        <v>1</v>
      </c>
      <c r="N180" s="177" t="s">
        <v>35</v>
      </c>
      <c r="O180" s="144">
        <v>0</v>
      </c>
      <c r="P180" s="144">
        <f t="shared" si="9"/>
        <v>0</v>
      </c>
      <c r="Q180" s="144">
        <v>8.9999999999999998E-4</v>
      </c>
      <c r="R180" s="144">
        <f t="shared" si="10"/>
        <v>1.17E-2</v>
      </c>
      <c r="S180" s="144">
        <v>0</v>
      </c>
      <c r="T180" s="144">
        <f t="shared" si="11"/>
        <v>0</v>
      </c>
      <c r="U180" s="145" t="s">
        <v>1</v>
      </c>
      <c r="AR180" s="146" t="s">
        <v>871</v>
      </c>
      <c r="AT180" s="146" t="s">
        <v>381</v>
      </c>
      <c r="AU180" s="146" t="s">
        <v>81</v>
      </c>
      <c r="AY180" s="16" t="s">
        <v>167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6" t="s">
        <v>81</v>
      </c>
      <c r="BK180" s="147">
        <f t="shared" si="17"/>
        <v>0</v>
      </c>
      <c r="BL180" s="16" t="s">
        <v>871</v>
      </c>
      <c r="BM180" s="146" t="s">
        <v>1778</v>
      </c>
    </row>
    <row r="181" spans="2:65" s="1" customFormat="1" ht="71.25" customHeight="1">
      <c r="B181" s="135"/>
      <c r="C181" s="169" t="s">
        <v>446</v>
      </c>
      <c r="D181" s="169" t="s">
        <v>381</v>
      </c>
      <c r="E181" s="170" t="s">
        <v>1779</v>
      </c>
      <c r="F181" s="186" t="s">
        <v>2300</v>
      </c>
      <c r="G181" s="172" t="s">
        <v>384</v>
      </c>
      <c r="H181" s="173">
        <v>1</v>
      </c>
      <c r="I181" s="174"/>
      <c r="J181" s="174"/>
      <c r="K181" s="171" t="s">
        <v>1166</v>
      </c>
      <c r="L181" s="175"/>
      <c r="M181" s="176" t="s">
        <v>1</v>
      </c>
      <c r="N181" s="177" t="s">
        <v>35</v>
      </c>
      <c r="O181" s="144">
        <v>0</v>
      </c>
      <c r="P181" s="144">
        <f t="shared" si="9"/>
        <v>0</v>
      </c>
      <c r="Q181" s="144">
        <v>8.9999999999999993E-3</v>
      </c>
      <c r="R181" s="144">
        <f t="shared" si="10"/>
        <v>8.9999999999999993E-3</v>
      </c>
      <c r="S181" s="144">
        <v>0</v>
      </c>
      <c r="T181" s="144">
        <f t="shared" si="11"/>
        <v>0</v>
      </c>
      <c r="U181" s="145" t="s">
        <v>1</v>
      </c>
      <c r="AR181" s="146" t="s">
        <v>871</v>
      </c>
      <c r="AT181" s="146" t="s">
        <v>381</v>
      </c>
      <c r="AU181" s="146" t="s">
        <v>81</v>
      </c>
      <c r="AY181" s="16" t="s">
        <v>167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6" t="s">
        <v>81</v>
      </c>
      <c r="BK181" s="147">
        <f t="shared" si="17"/>
        <v>0</v>
      </c>
      <c r="BL181" s="16" t="s">
        <v>871</v>
      </c>
      <c r="BM181" s="146" t="s">
        <v>1780</v>
      </c>
    </row>
    <row r="182" spans="2:65" s="1" customFormat="1" ht="24" customHeight="1">
      <c r="B182" s="135"/>
      <c r="C182" s="169" t="s">
        <v>450</v>
      </c>
      <c r="D182" s="169" t="s">
        <v>381</v>
      </c>
      <c r="E182" s="170" t="s">
        <v>1781</v>
      </c>
      <c r="F182" s="186" t="s">
        <v>2298</v>
      </c>
      <c r="G182" s="172" t="s">
        <v>384</v>
      </c>
      <c r="H182" s="173">
        <v>1</v>
      </c>
      <c r="I182" s="174"/>
      <c r="J182" s="174"/>
      <c r="K182" s="171" t="s">
        <v>1</v>
      </c>
      <c r="L182" s="175"/>
      <c r="M182" s="176" t="s">
        <v>1</v>
      </c>
      <c r="N182" s="177" t="s">
        <v>35</v>
      </c>
      <c r="O182" s="144">
        <v>0</v>
      </c>
      <c r="P182" s="144">
        <f t="shared" si="9"/>
        <v>0</v>
      </c>
      <c r="Q182" s="144">
        <v>8.3700000000000007E-3</v>
      </c>
      <c r="R182" s="144">
        <f t="shared" si="10"/>
        <v>8.3700000000000007E-3</v>
      </c>
      <c r="S182" s="144">
        <v>0</v>
      </c>
      <c r="T182" s="144">
        <f t="shared" si="11"/>
        <v>0</v>
      </c>
      <c r="U182" s="145" t="s">
        <v>1</v>
      </c>
      <c r="AR182" s="146" t="s">
        <v>871</v>
      </c>
      <c r="AT182" s="146" t="s">
        <v>381</v>
      </c>
      <c r="AU182" s="146" t="s">
        <v>81</v>
      </c>
      <c r="AY182" s="16" t="s">
        <v>167</v>
      </c>
      <c r="BE182" s="147">
        <f t="shared" si="12"/>
        <v>0</v>
      </c>
      <c r="BF182" s="147">
        <f t="shared" si="13"/>
        <v>0</v>
      </c>
      <c r="BG182" s="147">
        <f t="shared" si="14"/>
        <v>0</v>
      </c>
      <c r="BH182" s="147">
        <f t="shared" si="15"/>
        <v>0</v>
      </c>
      <c r="BI182" s="147">
        <f t="shared" si="16"/>
        <v>0</v>
      </c>
      <c r="BJ182" s="16" t="s">
        <v>81</v>
      </c>
      <c r="BK182" s="147">
        <f t="shared" si="17"/>
        <v>0</v>
      </c>
      <c r="BL182" s="16" t="s">
        <v>871</v>
      </c>
      <c r="BM182" s="146" t="s">
        <v>1782</v>
      </c>
    </row>
    <row r="183" spans="2:65" s="1" customFormat="1" ht="16.5" customHeight="1">
      <c r="B183" s="135"/>
      <c r="C183" s="136" t="s">
        <v>185</v>
      </c>
      <c r="D183" s="136" t="s">
        <v>170</v>
      </c>
      <c r="E183" s="137" t="s">
        <v>1783</v>
      </c>
      <c r="F183" s="138" t="s">
        <v>1784</v>
      </c>
      <c r="G183" s="139" t="s">
        <v>384</v>
      </c>
      <c r="H183" s="140">
        <v>13</v>
      </c>
      <c r="I183" s="141"/>
      <c r="J183" s="141"/>
      <c r="K183" s="138" t="s">
        <v>1</v>
      </c>
      <c r="L183" s="28"/>
      <c r="M183" s="142" t="s">
        <v>1</v>
      </c>
      <c r="N183" s="143" t="s">
        <v>35</v>
      </c>
      <c r="O183" s="144">
        <v>0.20699999999999999</v>
      </c>
      <c r="P183" s="144">
        <f t="shared" si="9"/>
        <v>2.6909999999999998</v>
      </c>
      <c r="Q183" s="144">
        <v>0</v>
      </c>
      <c r="R183" s="144">
        <f t="shared" si="10"/>
        <v>0</v>
      </c>
      <c r="S183" s="144">
        <v>0</v>
      </c>
      <c r="T183" s="144">
        <f t="shared" si="11"/>
        <v>0</v>
      </c>
      <c r="U183" s="145" t="s">
        <v>1</v>
      </c>
      <c r="AR183" s="146" t="s">
        <v>623</v>
      </c>
      <c r="AT183" s="146" t="s">
        <v>170</v>
      </c>
      <c r="AU183" s="146" t="s">
        <v>81</v>
      </c>
      <c r="AY183" s="16" t="s">
        <v>167</v>
      </c>
      <c r="BE183" s="147">
        <f t="shared" si="12"/>
        <v>0</v>
      </c>
      <c r="BF183" s="147">
        <f t="shared" si="13"/>
        <v>0</v>
      </c>
      <c r="BG183" s="147">
        <f t="shared" si="14"/>
        <v>0</v>
      </c>
      <c r="BH183" s="147">
        <f t="shared" si="15"/>
        <v>0</v>
      </c>
      <c r="BI183" s="147">
        <f t="shared" si="16"/>
        <v>0</v>
      </c>
      <c r="BJ183" s="16" t="s">
        <v>81</v>
      </c>
      <c r="BK183" s="147">
        <f t="shared" si="17"/>
        <v>0</v>
      </c>
      <c r="BL183" s="16" t="s">
        <v>623</v>
      </c>
      <c r="BM183" s="146" t="s">
        <v>1785</v>
      </c>
    </row>
    <row r="184" spans="2:65" s="1" customFormat="1" ht="16.5" customHeight="1">
      <c r="B184" s="135"/>
      <c r="C184" s="136" t="s">
        <v>189</v>
      </c>
      <c r="D184" s="136" t="s">
        <v>170</v>
      </c>
      <c r="E184" s="137" t="s">
        <v>1786</v>
      </c>
      <c r="F184" s="138" t="s">
        <v>1787</v>
      </c>
      <c r="G184" s="139" t="s">
        <v>384</v>
      </c>
      <c r="H184" s="140">
        <v>1</v>
      </c>
      <c r="I184" s="141"/>
      <c r="J184" s="141"/>
      <c r="K184" s="138" t="s">
        <v>1</v>
      </c>
      <c r="L184" s="28"/>
      <c r="M184" s="142" t="s">
        <v>1</v>
      </c>
      <c r="N184" s="143" t="s">
        <v>35</v>
      </c>
      <c r="O184" s="144">
        <v>0.32900000000000001</v>
      </c>
      <c r="P184" s="144">
        <f t="shared" si="9"/>
        <v>0.32900000000000001</v>
      </c>
      <c r="Q184" s="144">
        <v>0</v>
      </c>
      <c r="R184" s="144">
        <f t="shared" si="10"/>
        <v>0</v>
      </c>
      <c r="S184" s="144">
        <v>0</v>
      </c>
      <c r="T184" s="144">
        <f t="shared" si="11"/>
        <v>0</v>
      </c>
      <c r="U184" s="145" t="s">
        <v>1</v>
      </c>
      <c r="AR184" s="146" t="s">
        <v>623</v>
      </c>
      <c r="AT184" s="146" t="s">
        <v>170</v>
      </c>
      <c r="AU184" s="146" t="s">
        <v>81</v>
      </c>
      <c r="AY184" s="16" t="s">
        <v>167</v>
      </c>
      <c r="BE184" s="147">
        <f t="shared" si="12"/>
        <v>0</v>
      </c>
      <c r="BF184" s="147">
        <f t="shared" si="13"/>
        <v>0</v>
      </c>
      <c r="BG184" s="147">
        <f t="shared" si="14"/>
        <v>0</v>
      </c>
      <c r="BH184" s="147">
        <f t="shared" si="15"/>
        <v>0</v>
      </c>
      <c r="BI184" s="147">
        <f t="shared" si="16"/>
        <v>0</v>
      </c>
      <c r="BJ184" s="16" t="s">
        <v>81</v>
      </c>
      <c r="BK184" s="147">
        <f t="shared" si="17"/>
        <v>0</v>
      </c>
      <c r="BL184" s="16" t="s">
        <v>623</v>
      </c>
      <c r="BM184" s="146" t="s">
        <v>1788</v>
      </c>
    </row>
    <row r="185" spans="2:65" s="1" customFormat="1" ht="16.5" customHeight="1">
      <c r="B185" s="135"/>
      <c r="C185" s="136" t="s">
        <v>631</v>
      </c>
      <c r="D185" s="136" t="s">
        <v>170</v>
      </c>
      <c r="E185" s="137" t="s">
        <v>1789</v>
      </c>
      <c r="F185" s="138" t="s">
        <v>1790</v>
      </c>
      <c r="G185" s="139" t="s">
        <v>384</v>
      </c>
      <c r="H185" s="140">
        <v>1</v>
      </c>
      <c r="I185" s="141"/>
      <c r="J185" s="141"/>
      <c r="K185" s="138" t="s">
        <v>1</v>
      </c>
      <c r="L185" s="28"/>
      <c r="M185" s="142" t="s">
        <v>1</v>
      </c>
      <c r="N185" s="143" t="s">
        <v>35</v>
      </c>
      <c r="O185" s="144">
        <v>0.32900000000000001</v>
      </c>
      <c r="P185" s="144">
        <f t="shared" si="9"/>
        <v>0.32900000000000001</v>
      </c>
      <c r="Q185" s="144">
        <v>0</v>
      </c>
      <c r="R185" s="144">
        <f t="shared" si="10"/>
        <v>0</v>
      </c>
      <c r="S185" s="144">
        <v>0</v>
      </c>
      <c r="T185" s="144">
        <f t="shared" si="11"/>
        <v>0</v>
      </c>
      <c r="U185" s="145" t="s">
        <v>1</v>
      </c>
      <c r="AR185" s="146" t="s">
        <v>623</v>
      </c>
      <c r="AT185" s="146" t="s">
        <v>170</v>
      </c>
      <c r="AU185" s="146" t="s">
        <v>81</v>
      </c>
      <c r="AY185" s="16" t="s">
        <v>167</v>
      </c>
      <c r="BE185" s="147">
        <f t="shared" si="12"/>
        <v>0</v>
      </c>
      <c r="BF185" s="147">
        <f t="shared" si="13"/>
        <v>0</v>
      </c>
      <c r="BG185" s="147">
        <f t="shared" si="14"/>
        <v>0</v>
      </c>
      <c r="BH185" s="147">
        <f t="shared" si="15"/>
        <v>0</v>
      </c>
      <c r="BI185" s="147">
        <f t="shared" si="16"/>
        <v>0</v>
      </c>
      <c r="BJ185" s="16" t="s">
        <v>81</v>
      </c>
      <c r="BK185" s="147">
        <f t="shared" si="17"/>
        <v>0</v>
      </c>
      <c r="BL185" s="16" t="s">
        <v>623</v>
      </c>
      <c r="BM185" s="146" t="s">
        <v>1791</v>
      </c>
    </row>
    <row r="186" spans="2:65" s="1" customFormat="1" ht="16.5" customHeight="1">
      <c r="B186" s="135"/>
      <c r="C186" s="136" t="s">
        <v>838</v>
      </c>
      <c r="D186" s="136" t="s">
        <v>170</v>
      </c>
      <c r="E186" s="137" t="s">
        <v>1792</v>
      </c>
      <c r="F186" s="138" t="s">
        <v>1793</v>
      </c>
      <c r="G186" s="139" t="s">
        <v>384</v>
      </c>
      <c r="H186" s="140">
        <v>1</v>
      </c>
      <c r="I186" s="141"/>
      <c r="J186" s="141"/>
      <c r="K186" s="138" t="s">
        <v>1</v>
      </c>
      <c r="L186" s="28"/>
      <c r="M186" s="142" t="s">
        <v>1</v>
      </c>
      <c r="N186" s="143" t="s">
        <v>35</v>
      </c>
      <c r="O186" s="144">
        <v>1.4870000000000001</v>
      </c>
      <c r="P186" s="144">
        <f t="shared" si="9"/>
        <v>1.4870000000000001</v>
      </c>
      <c r="Q186" s="144">
        <v>0</v>
      </c>
      <c r="R186" s="144">
        <f t="shared" si="10"/>
        <v>0</v>
      </c>
      <c r="S186" s="144">
        <v>0</v>
      </c>
      <c r="T186" s="144">
        <f t="shared" si="11"/>
        <v>0</v>
      </c>
      <c r="U186" s="145" t="s">
        <v>1</v>
      </c>
      <c r="AR186" s="146" t="s">
        <v>623</v>
      </c>
      <c r="AT186" s="146" t="s">
        <v>170</v>
      </c>
      <c r="AU186" s="146" t="s">
        <v>81</v>
      </c>
      <c r="AY186" s="16" t="s">
        <v>167</v>
      </c>
      <c r="BE186" s="147">
        <f t="shared" si="12"/>
        <v>0</v>
      </c>
      <c r="BF186" s="147">
        <f t="shared" si="13"/>
        <v>0</v>
      </c>
      <c r="BG186" s="147">
        <f t="shared" si="14"/>
        <v>0</v>
      </c>
      <c r="BH186" s="147">
        <f t="shared" si="15"/>
        <v>0</v>
      </c>
      <c r="BI186" s="147">
        <f t="shared" si="16"/>
        <v>0</v>
      </c>
      <c r="BJ186" s="16" t="s">
        <v>81</v>
      </c>
      <c r="BK186" s="147">
        <f t="shared" si="17"/>
        <v>0</v>
      </c>
      <c r="BL186" s="16" t="s">
        <v>623</v>
      </c>
      <c r="BM186" s="146" t="s">
        <v>1794</v>
      </c>
    </row>
    <row r="187" spans="2:65" s="1" customFormat="1" ht="16.5" customHeight="1">
      <c r="B187" s="135"/>
      <c r="C187" s="136" t="s">
        <v>843</v>
      </c>
      <c r="D187" s="136" t="s">
        <v>170</v>
      </c>
      <c r="E187" s="137" t="s">
        <v>1795</v>
      </c>
      <c r="F187" s="138" t="s">
        <v>2259</v>
      </c>
      <c r="G187" s="139" t="s">
        <v>384</v>
      </c>
      <c r="H187" s="140">
        <v>1</v>
      </c>
      <c r="I187" s="141"/>
      <c r="J187" s="141"/>
      <c r="K187" s="138" t="s">
        <v>1</v>
      </c>
      <c r="L187" s="28"/>
      <c r="M187" s="142" t="s">
        <v>1</v>
      </c>
      <c r="N187" s="143" t="s">
        <v>35</v>
      </c>
      <c r="O187" s="144">
        <v>1.4870000000000001</v>
      </c>
      <c r="P187" s="144">
        <f t="shared" si="9"/>
        <v>1.4870000000000001</v>
      </c>
      <c r="Q187" s="144">
        <v>0</v>
      </c>
      <c r="R187" s="144">
        <f t="shared" si="10"/>
        <v>0</v>
      </c>
      <c r="S187" s="144">
        <v>0</v>
      </c>
      <c r="T187" s="144">
        <f t="shared" si="11"/>
        <v>0</v>
      </c>
      <c r="U187" s="145" t="s">
        <v>1</v>
      </c>
      <c r="AR187" s="146" t="s">
        <v>623</v>
      </c>
      <c r="AT187" s="146" t="s">
        <v>170</v>
      </c>
      <c r="AU187" s="146" t="s">
        <v>81</v>
      </c>
      <c r="AY187" s="16" t="s">
        <v>167</v>
      </c>
      <c r="BE187" s="147">
        <f t="shared" si="12"/>
        <v>0</v>
      </c>
      <c r="BF187" s="147">
        <f t="shared" si="13"/>
        <v>0</v>
      </c>
      <c r="BG187" s="147">
        <f t="shared" si="14"/>
        <v>0</v>
      </c>
      <c r="BH187" s="147">
        <f t="shared" si="15"/>
        <v>0</v>
      </c>
      <c r="BI187" s="147">
        <f t="shared" si="16"/>
        <v>0</v>
      </c>
      <c r="BJ187" s="16" t="s">
        <v>81</v>
      </c>
      <c r="BK187" s="147">
        <f t="shared" si="17"/>
        <v>0</v>
      </c>
      <c r="BL187" s="16" t="s">
        <v>623</v>
      </c>
      <c r="BM187" s="146" t="s">
        <v>1796</v>
      </c>
    </row>
    <row r="188" spans="2:65" s="1" customFormat="1" ht="16.5" customHeight="1">
      <c r="B188" s="135"/>
      <c r="C188" s="136" t="s">
        <v>847</v>
      </c>
      <c r="D188" s="136" t="s">
        <v>170</v>
      </c>
      <c r="E188" s="137" t="s">
        <v>1797</v>
      </c>
      <c r="F188" s="138" t="s">
        <v>2260</v>
      </c>
      <c r="G188" s="139" t="s">
        <v>384</v>
      </c>
      <c r="H188" s="140">
        <v>1</v>
      </c>
      <c r="I188" s="141"/>
      <c r="J188" s="141"/>
      <c r="K188" s="138" t="s">
        <v>1</v>
      </c>
      <c r="L188" s="28"/>
      <c r="M188" s="142" t="s">
        <v>1</v>
      </c>
      <c r="N188" s="143" t="s">
        <v>35</v>
      </c>
      <c r="O188" s="144">
        <v>1.4870000000000001</v>
      </c>
      <c r="P188" s="144">
        <f t="shared" si="9"/>
        <v>1.4870000000000001</v>
      </c>
      <c r="Q188" s="144">
        <v>0</v>
      </c>
      <c r="R188" s="144">
        <f t="shared" si="10"/>
        <v>0</v>
      </c>
      <c r="S188" s="144">
        <v>0</v>
      </c>
      <c r="T188" s="144">
        <f t="shared" si="11"/>
        <v>0</v>
      </c>
      <c r="U188" s="145" t="s">
        <v>1</v>
      </c>
      <c r="AR188" s="146" t="s">
        <v>623</v>
      </c>
      <c r="AT188" s="146" t="s">
        <v>170</v>
      </c>
      <c r="AU188" s="146" t="s">
        <v>81</v>
      </c>
      <c r="AY188" s="16" t="s">
        <v>167</v>
      </c>
      <c r="BE188" s="147">
        <f t="shared" si="12"/>
        <v>0</v>
      </c>
      <c r="BF188" s="147">
        <f t="shared" si="13"/>
        <v>0</v>
      </c>
      <c r="BG188" s="147">
        <f t="shared" si="14"/>
        <v>0</v>
      </c>
      <c r="BH188" s="147">
        <f t="shared" si="15"/>
        <v>0</v>
      </c>
      <c r="BI188" s="147">
        <f t="shared" si="16"/>
        <v>0</v>
      </c>
      <c r="BJ188" s="16" t="s">
        <v>81</v>
      </c>
      <c r="BK188" s="147">
        <f t="shared" si="17"/>
        <v>0</v>
      </c>
      <c r="BL188" s="16" t="s">
        <v>623</v>
      </c>
      <c r="BM188" s="146" t="s">
        <v>1798</v>
      </c>
    </row>
    <row r="189" spans="2:65" s="1" customFormat="1" ht="16.5" customHeight="1">
      <c r="B189" s="135"/>
      <c r="C189" s="136" t="s">
        <v>853</v>
      </c>
      <c r="D189" s="136" t="s">
        <v>170</v>
      </c>
      <c r="E189" s="137" t="s">
        <v>1799</v>
      </c>
      <c r="F189" s="138" t="s">
        <v>2261</v>
      </c>
      <c r="G189" s="139" t="s">
        <v>384</v>
      </c>
      <c r="H189" s="140">
        <v>1</v>
      </c>
      <c r="I189" s="141"/>
      <c r="J189" s="141"/>
      <c r="K189" s="138" t="s">
        <v>1</v>
      </c>
      <c r="L189" s="28"/>
      <c r="M189" s="142" t="s">
        <v>1</v>
      </c>
      <c r="N189" s="143" t="s">
        <v>35</v>
      </c>
      <c r="O189" s="144">
        <v>1.4870000000000001</v>
      </c>
      <c r="P189" s="144">
        <f t="shared" si="9"/>
        <v>1.4870000000000001</v>
      </c>
      <c r="Q189" s="144">
        <v>0</v>
      </c>
      <c r="R189" s="144">
        <f t="shared" si="10"/>
        <v>0</v>
      </c>
      <c r="S189" s="144">
        <v>0</v>
      </c>
      <c r="T189" s="144">
        <f t="shared" si="11"/>
        <v>0</v>
      </c>
      <c r="U189" s="145" t="s">
        <v>1</v>
      </c>
      <c r="AR189" s="146" t="s">
        <v>623</v>
      </c>
      <c r="AT189" s="146" t="s">
        <v>170</v>
      </c>
      <c r="AU189" s="146" t="s">
        <v>81</v>
      </c>
      <c r="AY189" s="16" t="s">
        <v>167</v>
      </c>
      <c r="BE189" s="147">
        <f t="shared" si="12"/>
        <v>0</v>
      </c>
      <c r="BF189" s="147">
        <f t="shared" si="13"/>
        <v>0</v>
      </c>
      <c r="BG189" s="147">
        <f t="shared" si="14"/>
        <v>0</v>
      </c>
      <c r="BH189" s="147">
        <f t="shared" si="15"/>
        <v>0</v>
      </c>
      <c r="BI189" s="147">
        <f t="shared" si="16"/>
        <v>0</v>
      </c>
      <c r="BJ189" s="16" t="s">
        <v>81</v>
      </c>
      <c r="BK189" s="147">
        <f t="shared" si="17"/>
        <v>0</v>
      </c>
      <c r="BL189" s="16" t="s">
        <v>623</v>
      </c>
      <c r="BM189" s="146" t="s">
        <v>1800</v>
      </c>
    </row>
    <row r="190" spans="2:65" s="1" customFormat="1" ht="16.5" customHeight="1">
      <c r="B190" s="135"/>
      <c r="C190" s="169" t="s">
        <v>857</v>
      </c>
      <c r="D190" s="169" t="s">
        <v>381</v>
      </c>
      <c r="E190" s="170" t="s">
        <v>1801</v>
      </c>
      <c r="F190" s="171" t="s">
        <v>1793</v>
      </c>
      <c r="G190" s="172" t="s">
        <v>384</v>
      </c>
      <c r="H190" s="173">
        <v>1</v>
      </c>
      <c r="I190" s="174"/>
      <c r="J190" s="174"/>
      <c r="K190" s="171" t="s">
        <v>1</v>
      </c>
      <c r="L190" s="175"/>
      <c r="M190" s="176" t="s">
        <v>1</v>
      </c>
      <c r="N190" s="177" t="s">
        <v>35</v>
      </c>
      <c r="O190" s="144">
        <v>0</v>
      </c>
      <c r="P190" s="144">
        <f t="shared" si="9"/>
        <v>0</v>
      </c>
      <c r="Q190" s="144">
        <v>1.7000000000000001E-2</v>
      </c>
      <c r="R190" s="144">
        <f t="shared" si="10"/>
        <v>1.7000000000000001E-2</v>
      </c>
      <c r="S190" s="144">
        <v>0</v>
      </c>
      <c r="T190" s="144">
        <f t="shared" si="11"/>
        <v>0</v>
      </c>
      <c r="U190" s="145" t="s">
        <v>1</v>
      </c>
      <c r="AR190" s="146" t="s">
        <v>871</v>
      </c>
      <c r="AT190" s="146" t="s">
        <v>381</v>
      </c>
      <c r="AU190" s="146" t="s">
        <v>81</v>
      </c>
      <c r="AY190" s="16" t="s">
        <v>167</v>
      </c>
      <c r="BE190" s="147">
        <f t="shared" si="12"/>
        <v>0</v>
      </c>
      <c r="BF190" s="147">
        <f t="shared" si="13"/>
        <v>0</v>
      </c>
      <c r="BG190" s="147">
        <f t="shared" si="14"/>
        <v>0</v>
      </c>
      <c r="BH190" s="147">
        <f t="shared" si="15"/>
        <v>0</v>
      </c>
      <c r="BI190" s="147">
        <f t="shared" si="16"/>
        <v>0</v>
      </c>
      <c r="BJ190" s="16" t="s">
        <v>81</v>
      </c>
      <c r="BK190" s="147">
        <f t="shared" si="17"/>
        <v>0</v>
      </c>
      <c r="BL190" s="16" t="s">
        <v>871</v>
      </c>
      <c r="BM190" s="146" t="s">
        <v>1802</v>
      </c>
    </row>
    <row r="191" spans="2:65" s="1" customFormat="1" ht="16.5" customHeight="1">
      <c r="B191" s="135"/>
      <c r="C191" s="169" t="s">
        <v>863</v>
      </c>
      <c r="D191" s="169" t="s">
        <v>381</v>
      </c>
      <c r="E191" s="170" t="s">
        <v>1803</v>
      </c>
      <c r="F191" s="171" t="s">
        <v>2259</v>
      </c>
      <c r="G191" s="172" t="s">
        <v>384</v>
      </c>
      <c r="H191" s="173">
        <v>1</v>
      </c>
      <c r="I191" s="174"/>
      <c r="J191" s="174"/>
      <c r="K191" s="171" t="s">
        <v>1</v>
      </c>
      <c r="L191" s="175"/>
      <c r="M191" s="176" t="s">
        <v>1</v>
      </c>
      <c r="N191" s="177" t="s">
        <v>35</v>
      </c>
      <c r="O191" s="144">
        <v>0</v>
      </c>
      <c r="P191" s="144">
        <f t="shared" si="9"/>
        <v>0</v>
      </c>
      <c r="Q191" s="144">
        <v>1.7000000000000001E-2</v>
      </c>
      <c r="R191" s="144">
        <f t="shared" si="10"/>
        <v>1.7000000000000001E-2</v>
      </c>
      <c r="S191" s="144">
        <v>0</v>
      </c>
      <c r="T191" s="144">
        <f t="shared" si="11"/>
        <v>0</v>
      </c>
      <c r="U191" s="145" t="s">
        <v>1</v>
      </c>
      <c r="AR191" s="146" t="s">
        <v>871</v>
      </c>
      <c r="AT191" s="146" t="s">
        <v>381</v>
      </c>
      <c r="AU191" s="146" t="s">
        <v>81</v>
      </c>
      <c r="AY191" s="16" t="s">
        <v>167</v>
      </c>
      <c r="BE191" s="147">
        <f t="shared" si="12"/>
        <v>0</v>
      </c>
      <c r="BF191" s="147">
        <f t="shared" si="13"/>
        <v>0</v>
      </c>
      <c r="BG191" s="147">
        <f t="shared" si="14"/>
        <v>0</v>
      </c>
      <c r="BH191" s="147">
        <f t="shared" si="15"/>
        <v>0</v>
      </c>
      <c r="BI191" s="147">
        <f t="shared" si="16"/>
        <v>0</v>
      </c>
      <c r="BJ191" s="16" t="s">
        <v>81</v>
      </c>
      <c r="BK191" s="147">
        <f t="shared" si="17"/>
        <v>0</v>
      </c>
      <c r="BL191" s="16" t="s">
        <v>871</v>
      </c>
      <c r="BM191" s="146" t="s">
        <v>1804</v>
      </c>
    </row>
    <row r="192" spans="2:65" s="1" customFormat="1" ht="16.5" customHeight="1">
      <c r="B192" s="135"/>
      <c r="C192" s="169" t="s">
        <v>868</v>
      </c>
      <c r="D192" s="169" t="s">
        <v>381</v>
      </c>
      <c r="E192" s="170" t="s">
        <v>1805</v>
      </c>
      <c r="F192" s="171" t="s">
        <v>2260</v>
      </c>
      <c r="G192" s="172" t="s">
        <v>384</v>
      </c>
      <c r="H192" s="173">
        <v>1</v>
      </c>
      <c r="I192" s="174"/>
      <c r="J192" s="174"/>
      <c r="K192" s="171" t="s">
        <v>1</v>
      </c>
      <c r="L192" s="175"/>
      <c r="M192" s="176" t="s">
        <v>1</v>
      </c>
      <c r="N192" s="177" t="s">
        <v>35</v>
      </c>
      <c r="O192" s="144">
        <v>0</v>
      </c>
      <c r="P192" s="144">
        <f t="shared" si="9"/>
        <v>0</v>
      </c>
      <c r="Q192" s="144">
        <v>1.7000000000000001E-2</v>
      </c>
      <c r="R192" s="144">
        <f t="shared" si="10"/>
        <v>1.7000000000000001E-2</v>
      </c>
      <c r="S192" s="144">
        <v>0</v>
      </c>
      <c r="T192" s="144">
        <f t="shared" si="11"/>
        <v>0</v>
      </c>
      <c r="U192" s="145" t="s">
        <v>1</v>
      </c>
      <c r="AR192" s="146" t="s">
        <v>871</v>
      </c>
      <c r="AT192" s="146" t="s">
        <v>381</v>
      </c>
      <c r="AU192" s="146" t="s">
        <v>81</v>
      </c>
      <c r="AY192" s="16" t="s">
        <v>167</v>
      </c>
      <c r="BE192" s="147">
        <f t="shared" si="12"/>
        <v>0</v>
      </c>
      <c r="BF192" s="147">
        <f t="shared" si="13"/>
        <v>0</v>
      </c>
      <c r="BG192" s="147">
        <f t="shared" si="14"/>
        <v>0</v>
      </c>
      <c r="BH192" s="147">
        <f t="shared" si="15"/>
        <v>0</v>
      </c>
      <c r="BI192" s="147">
        <f t="shared" si="16"/>
        <v>0</v>
      </c>
      <c r="BJ192" s="16" t="s">
        <v>81</v>
      </c>
      <c r="BK192" s="147">
        <f t="shared" si="17"/>
        <v>0</v>
      </c>
      <c r="BL192" s="16" t="s">
        <v>871</v>
      </c>
      <c r="BM192" s="146" t="s">
        <v>1806</v>
      </c>
    </row>
    <row r="193" spans="2:65" s="1" customFormat="1" ht="16.5" customHeight="1">
      <c r="B193" s="135"/>
      <c r="C193" s="169" t="s">
        <v>874</v>
      </c>
      <c r="D193" s="169" t="s">
        <v>381</v>
      </c>
      <c r="E193" s="170" t="s">
        <v>1807</v>
      </c>
      <c r="F193" s="171" t="s">
        <v>2261</v>
      </c>
      <c r="G193" s="172" t="s">
        <v>384</v>
      </c>
      <c r="H193" s="173">
        <v>1</v>
      </c>
      <c r="I193" s="174"/>
      <c r="J193" s="174"/>
      <c r="K193" s="171" t="s">
        <v>1</v>
      </c>
      <c r="L193" s="175"/>
      <c r="M193" s="176" t="s">
        <v>1</v>
      </c>
      <c r="N193" s="177" t="s">
        <v>35</v>
      </c>
      <c r="O193" s="144">
        <v>0</v>
      </c>
      <c r="P193" s="144">
        <f t="shared" si="9"/>
        <v>0</v>
      </c>
      <c r="Q193" s="144">
        <v>1.7000000000000001E-2</v>
      </c>
      <c r="R193" s="144">
        <f t="shared" si="10"/>
        <v>1.7000000000000001E-2</v>
      </c>
      <c r="S193" s="144">
        <v>0</v>
      </c>
      <c r="T193" s="144">
        <f t="shared" si="11"/>
        <v>0</v>
      </c>
      <c r="U193" s="145" t="s">
        <v>1</v>
      </c>
      <c r="AR193" s="146" t="s">
        <v>871</v>
      </c>
      <c r="AT193" s="146" t="s">
        <v>381</v>
      </c>
      <c r="AU193" s="146" t="s">
        <v>81</v>
      </c>
      <c r="AY193" s="16" t="s">
        <v>167</v>
      </c>
      <c r="BE193" s="147">
        <f t="shared" si="12"/>
        <v>0</v>
      </c>
      <c r="BF193" s="147">
        <f t="shared" si="13"/>
        <v>0</v>
      </c>
      <c r="BG193" s="147">
        <f t="shared" si="14"/>
        <v>0</v>
      </c>
      <c r="BH193" s="147">
        <f t="shared" si="15"/>
        <v>0</v>
      </c>
      <c r="BI193" s="147">
        <f t="shared" si="16"/>
        <v>0</v>
      </c>
      <c r="BJ193" s="16" t="s">
        <v>81</v>
      </c>
      <c r="BK193" s="147">
        <f t="shared" si="17"/>
        <v>0</v>
      </c>
      <c r="BL193" s="16" t="s">
        <v>871</v>
      </c>
      <c r="BM193" s="146" t="s">
        <v>1808</v>
      </c>
    </row>
    <row r="194" spans="2:65" s="1" customFormat="1" ht="16.5" customHeight="1">
      <c r="B194" s="135"/>
      <c r="C194" s="136" t="s">
        <v>876</v>
      </c>
      <c r="D194" s="136" t="s">
        <v>170</v>
      </c>
      <c r="E194" s="137" t="s">
        <v>877</v>
      </c>
      <c r="F194" s="138" t="s">
        <v>1809</v>
      </c>
      <c r="G194" s="139" t="s">
        <v>395</v>
      </c>
      <c r="H194" s="140">
        <v>1</v>
      </c>
      <c r="I194" s="141"/>
      <c r="J194" s="141"/>
      <c r="K194" s="138" t="s">
        <v>1</v>
      </c>
      <c r="L194" s="28"/>
      <c r="M194" s="142" t="s">
        <v>1</v>
      </c>
      <c r="N194" s="143" t="s">
        <v>35</v>
      </c>
      <c r="O194" s="144">
        <v>0</v>
      </c>
      <c r="P194" s="144">
        <f t="shared" si="9"/>
        <v>0</v>
      </c>
      <c r="Q194" s="144">
        <v>0</v>
      </c>
      <c r="R194" s="144">
        <f t="shared" si="10"/>
        <v>0</v>
      </c>
      <c r="S194" s="144">
        <v>0</v>
      </c>
      <c r="T194" s="144">
        <f t="shared" si="11"/>
        <v>0</v>
      </c>
      <c r="U194" s="145" t="s">
        <v>1</v>
      </c>
      <c r="AR194" s="146" t="s">
        <v>623</v>
      </c>
      <c r="AT194" s="146" t="s">
        <v>170</v>
      </c>
      <c r="AU194" s="146" t="s">
        <v>81</v>
      </c>
      <c r="AY194" s="16" t="s">
        <v>167</v>
      </c>
      <c r="BE194" s="147">
        <f t="shared" si="12"/>
        <v>0</v>
      </c>
      <c r="BF194" s="147">
        <f t="shared" si="13"/>
        <v>0</v>
      </c>
      <c r="BG194" s="147">
        <f t="shared" si="14"/>
        <v>0</v>
      </c>
      <c r="BH194" s="147">
        <f t="shared" si="15"/>
        <v>0</v>
      </c>
      <c r="BI194" s="147">
        <f t="shared" si="16"/>
        <v>0</v>
      </c>
      <c r="BJ194" s="16" t="s">
        <v>81</v>
      </c>
      <c r="BK194" s="147">
        <f t="shared" si="17"/>
        <v>0</v>
      </c>
      <c r="BL194" s="16" t="s">
        <v>623</v>
      </c>
      <c r="BM194" s="146" t="s">
        <v>1810</v>
      </c>
    </row>
    <row r="195" spans="2:65" s="11" customFormat="1" ht="25.9" customHeight="1">
      <c r="B195" s="123"/>
      <c r="D195" s="124" t="s">
        <v>68</v>
      </c>
      <c r="E195" s="125" t="s">
        <v>1547</v>
      </c>
      <c r="F195" s="125" t="s">
        <v>1548</v>
      </c>
      <c r="J195" s="126"/>
      <c r="L195" s="123"/>
      <c r="M195" s="127"/>
      <c r="N195" s="128"/>
      <c r="O195" s="128"/>
      <c r="P195" s="129">
        <f>SUM(P196:P199)</f>
        <v>166.42000000000002</v>
      </c>
      <c r="Q195" s="128"/>
      <c r="R195" s="129">
        <f>SUM(R196:R199)</f>
        <v>0</v>
      </c>
      <c r="S195" s="128"/>
      <c r="T195" s="129">
        <f>SUM(T196:T199)</f>
        <v>0</v>
      </c>
      <c r="U195" s="130"/>
      <c r="AR195" s="124" t="s">
        <v>90</v>
      </c>
      <c r="AT195" s="131" t="s">
        <v>68</v>
      </c>
      <c r="AU195" s="131" t="s">
        <v>69</v>
      </c>
      <c r="AY195" s="124" t="s">
        <v>167</v>
      </c>
      <c r="BK195" s="132">
        <f>SUM(BK196:BK199)</f>
        <v>0</v>
      </c>
    </row>
    <row r="196" spans="2:65" s="1" customFormat="1" ht="24" customHeight="1">
      <c r="B196" s="135"/>
      <c r="C196" s="136" t="s">
        <v>880</v>
      </c>
      <c r="D196" s="136" t="s">
        <v>170</v>
      </c>
      <c r="E196" s="137" t="s">
        <v>1811</v>
      </c>
      <c r="F196" s="138" t="s">
        <v>1812</v>
      </c>
      <c r="G196" s="139" t="s">
        <v>1552</v>
      </c>
      <c r="H196" s="140">
        <v>60</v>
      </c>
      <c r="I196" s="141"/>
      <c r="J196" s="141"/>
      <c r="K196" s="138" t="s">
        <v>1</v>
      </c>
      <c r="L196" s="28"/>
      <c r="M196" s="142" t="s">
        <v>1</v>
      </c>
      <c r="N196" s="143" t="s">
        <v>35</v>
      </c>
      <c r="O196" s="144">
        <v>1.06</v>
      </c>
      <c r="P196" s="144">
        <f>O196*H196</f>
        <v>63.6</v>
      </c>
      <c r="Q196" s="144">
        <v>0</v>
      </c>
      <c r="R196" s="144">
        <f>Q196*H196</f>
        <v>0</v>
      </c>
      <c r="S196" s="144">
        <v>0</v>
      </c>
      <c r="T196" s="144">
        <f>S196*H196</f>
        <v>0</v>
      </c>
      <c r="U196" s="145" t="s">
        <v>1</v>
      </c>
      <c r="AR196" s="146" t="s">
        <v>1553</v>
      </c>
      <c r="AT196" s="146" t="s">
        <v>170</v>
      </c>
      <c r="AU196" s="146" t="s">
        <v>76</v>
      </c>
      <c r="AY196" s="16" t="s">
        <v>167</v>
      </c>
      <c r="BE196" s="147">
        <f>IF(N196="základná",J196,0)</f>
        <v>0</v>
      </c>
      <c r="BF196" s="147">
        <f>IF(N196="znížená",J196,0)</f>
        <v>0</v>
      </c>
      <c r="BG196" s="147">
        <f>IF(N196="zákl. prenesená",J196,0)</f>
        <v>0</v>
      </c>
      <c r="BH196" s="147">
        <f>IF(N196="zníž. prenesená",J196,0)</f>
        <v>0</v>
      </c>
      <c r="BI196" s="147">
        <f>IF(N196="nulová",J196,0)</f>
        <v>0</v>
      </c>
      <c r="BJ196" s="16" t="s">
        <v>81</v>
      </c>
      <c r="BK196" s="147">
        <f>ROUND(I196*H196,2)</f>
        <v>0</v>
      </c>
      <c r="BL196" s="16" t="s">
        <v>1553</v>
      </c>
      <c r="BM196" s="146" t="s">
        <v>1813</v>
      </c>
    </row>
    <row r="197" spans="2:65" s="1" customFormat="1" ht="16.5" customHeight="1">
      <c r="B197" s="135"/>
      <c r="C197" s="136" t="s">
        <v>1121</v>
      </c>
      <c r="D197" s="136" t="s">
        <v>170</v>
      </c>
      <c r="E197" s="137" t="s">
        <v>1814</v>
      </c>
      <c r="F197" s="138" t="s">
        <v>1815</v>
      </c>
      <c r="G197" s="139" t="s">
        <v>1552</v>
      </c>
      <c r="H197" s="140">
        <v>30</v>
      </c>
      <c r="I197" s="141"/>
      <c r="J197" s="141"/>
      <c r="K197" s="138" t="s">
        <v>1166</v>
      </c>
      <c r="L197" s="28"/>
      <c r="M197" s="142" t="s">
        <v>1</v>
      </c>
      <c r="N197" s="143" t="s">
        <v>35</v>
      </c>
      <c r="O197" s="144">
        <v>1.06</v>
      </c>
      <c r="P197" s="144">
        <f>O197*H197</f>
        <v>31.8</v>
      </c>
      <c r="Q197" s="144">
        <v>0</v>
      </c>
      <c r="R197" s="144">
        <f>Q197*H197</f>
        <v>0</v>
      </c>
      <c r="S197" s="144">
        <v>0</v>
      </c>
      <c r="T197" s="144">
        <f>S197*H197</f>
        <v>0</v>
      </c>
      <c r="U197" s="145" t="s">
        <v>1</v>
      </c>
      <c r="AR197" s="146" t="s">
        <v>1553</v>
      </c>
      <c r="AT197" s="146" t="s">
        <v>170</v>
      </c>
      <c r="AU197" s="146" t="s">
        <v>76</v>
      </c>
      <c r="AY197" s="16" t="s">
        <v>167</v>
      </c>
      <c r="BE197" s="147">
        <f>IF(N197="základná",J197,0)</f>
        <v>0</v>
      </c>
      <c r="BF197" s="147">
        <f>IF(N197="znížená",J197,0)</f>
        <v>0</v>
      </c>
      <c r="BG197" s="147">
        <f>IF(N197="zákl. prenesená",J197,0)</f>
        <v>0</v>
      </c>
      <c r="BH197" s="147">
        <f>IF(N197="zníž. prenesená",J197,0)</f>
        <v>0</v>
      </c>
      <c r="BI197" s="147">
        <f>IF(N197="nulová",J197,0)</f>
        <v>0</v>
      </c>
      <c r="BJ197" s="16" t="s">
        <v>81</v>
      </c>
      <c r="BK197" s="147">
        <f>ROUND(I197*H197,2)</f>
        <v>0</v>
      </c>
      <c r="BL197" s="16" t="s">
        <v>1553</v>
      </c>
      <c r="BM197" s="146" t="s">
        <v>1816</v>
      </c>
    </row>
    <row r="198" spans="2:65" s="1" customFormat="1" ht="16.5" customHeight="1">
      <c r="B198" s="135"/>
      <c r="C198" s="136" t="s">
        <v>623</v>
      </c>
      <c r="D198" s="136" t="s">
        <v>170</v>
      </c>
      <c r="E198" s="137" t="s">
        <v>1817</v>
      </c>
      <c r="F198" s="138" t="s">
        <v>1818</v>
      </c>
      <c r="G198" s="139" t="s">
        <v>1552</v>
      </c>
      <c r="H198" s="140">
        <v>66</v>
      </c>
      <c r="I198" s="141"/>
      <c r="J198" s="141"/>
      <c r="K198" s="138" t="s">
        <v>1166</v>
      </c>
      <c r="L198" s="28"/>
      <c r="M198" s="142" t="s">
        <v>1</v>
      </c>
      <c r="N198" s="143" t="s">
        <v>35</v>
      </c>
      <c r="O198" s="144">
        <v>1.06</v>
      </c>
      <c r="P198" s="144">
        <f>O198*H198</f>
        <v>69.960000000000008</v>
      </c>
      <c r="Q198" s="144">
        <v>0</v>
      </c>
      <c r="R198" s="144">
        <f>Q198*H198</f>
        <v>0</v>
      </c>
      <c r="S198" s="144">
        <v>0</v>
      </c>
      <c r="T198" s="144">
        <f>S198*H198</f>
        <v>0</v>
      </c>
      <c r="U198" s="145" t="s">
        <v>1</v>
      </c>
      <c r="AR198" s="146" t="s">
        <v>1553</v>
      </c>
      <c r="AT198" s="146" t="s">
        <v>170</v>
      </c>
      <c r="AU198" s="146" t="s">
        <v>76</v>
      </c>
      <c r="AY198" s="16" t="s">
        <v>167</v>
      </c>
      <c r="BE198" s="147">
        <f>IF(N198="základná",J198,0)</f>
        <v>0</v>
      </c>
      <c r="BF198" s="147">
        <f>IF(N198="znížená",J198,0)</f>
        <v>0</v>
      </c>
      <c r="BG198" s="147">
        <f>IF(N198="zákl. prenesená",J198,0)</f>
        <v>0</v>
      </c>
      <c r="BH198" s="147">
        <f>IF(N198="zníž. prenesená",J198,0)</f>
        <v>0</v>
      </c>
      <c r="BI198" s="147">
        <f>IF(N198="nulová",J198,0)</f>
        <v>0</v>
      </c>
      <c r="BJ198" s="16" t="s">
        <v>81</v>
      </c>
      <c r="BK198" s="147">
        <f>ROUND(I198*H198,2)</f>
        <v>0</v>
      </c>
      <c r="BL198" s="16" t="s">
        <v>1553</v>
      </c>
      <c r="BM198" s="146" t="s">
        <v>1819</v>
      </c>
    </row>
    <row r="199" spans="2:65" s="1" customFormat="1" ht="24" customHeight="1">
      <c r="B199" s="135"/>
      <c r="C199" s="136" t="s">
        <v>1129</v>
      </c>
      <c r="D199" s="136" t="s">
        <v>2262</v>
      </c>
      <c r="E199" s="137" t="s">
        <v>2265</v>
      </c>
      <c r="F199" s="138" t="s">
        <v>2264</v>
      </c>
      <c r="G199" s="139" t="s">
        <v>2263</v>
      </c>
      <c r="H199" s="140">
        <v>1</v>
      </c>
      <c r="I199" s="141"/>
      <c r="J199" s="141"/>
      <c r="K199" s="138" t="s">
        <v>1166</v>
      </c>
      <c r="L199" s="28"/>
      <c r="M199" s="178" t="s">
        <v>1</v>
      </c>
      <c r="N199" s="179" t="s">
        <v>35</v>
      </c>
      <c r="O199" s="180">
        <v>1.06</v>
      </c>
      <c r="P199" s="180">
        <f>O199*H199</f>
        <v>1.06</v>
      </c>
      <c r="Q199" s="180">
        <v>0</v>
      </c>
      <c r="R199" s="180">
        <f>Q199*H199</f>
        <v>0</v>
      </c>
      <c r="S199" s="180">
        <v>0</v>
      </c>
      <c r="T199" s="180">
        <f>S199*H199</f>
        <v>0</v>
      </c>
      <c r="U199" s="181" t="s">
        <v>1</v>
      </c>
      <c r="AR199" s="146" t="s">
        <v>1553</v>
      </c>
      <c r="AT199" s="146" t="s">
        <v>170</v>
      </c>
      <c r="AU199" s="146" t="s">
        <v>76</v>
      </c>
      <c r="AY199" s="16" t="s">
        <v>167</v>
      </c>
      <c r="BE199" s="147">
        <f>IF(N199="základná",J199,0)</f>
        <v>0</v>
      </c>
      <c r="BF199" s="147">
        <f>IF(N199="znížená",J199,0)</f>
        <v>0</v>
      </c>
      <c r="BG199" s="147">
        <f>IF(N199="zákl. prenesená",J199,0)</f>
        <v>0</v>
      </c>
      <c r="BH199" s="147">
        <f>IF(N199="zníž. prenesená",J199,0)</f>
        <v>0</v>
      </c>
      <c r="BI199" s="147">
        <f>IF(N199="nulová",J199,0)</f>
        <v>0</v>
      </c>
      <c r="BJ199" s="16" t="s">
        <v>81</v>
      </c>
      <c r="BK199" s="147">
        <f>ROUND(I199*H199,2)</f>
        <v>0</v>
      </c>
      <c r="BL199" s="16" t="s">
        <v>1553</v>
      </c>
      <c r="BM199" s="146" t="s">
        <v>1820</v>
      </c>
    </row>
    <row r="200" spans="2:65" s="1" customFormat="1" ht="6.95" customHeight="1">
      <c r="B200" s="40"/>
      <c r="C200" s="41"/>
      <c r="D200" s="41"/>
      <c r="E200" s="41"/>
      <c r="F200" s="41"/>
      <c r="G200" s="41"/>
      <c r="H200" s="41"/>
      <c r="I200" s="41"/>
      <c r="J200" s="41"/>
      <c r="K200" s="41"/>
      <c r="L200" s="28"/>
    </row>
  </sheetData>
  <autoFilter ref="C128:K199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3"/>
  <sheetViews>
    <sheetView showGridLines="0" topLeftCell="A78" workbookViewId="0">
      <selection activeCell="J16" sqref="J1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9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116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ht="24.95" customHeight="1">
      <c r="B4" s="19"/>
      <c r="D4" s="20" t="s">
        <v>132</v>
      </c>
      <c r="L4" s="19"/>
      <c r="M4" s="90" t="s">
        <v>9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13</v>
      </c>
      <c r="L6" s="19"/>
    </row>
    <row r="7" spans="1:46" ht="16.5" customHeight="1">
      <c r="B7" s="19"/>
      <c r="E7" s="232" t="str">
        <f>'Rekapitulácia stavby'!K6</f>
        <v>Námestovo OOPZ, Rekonštrukcia a modernizácia objektu</v>
      </c>
      <c r="F7" s="233"/>
      <c r="G7" s="233"/>
      <c r="H7" s="233"/>
      <c r="L7" s="19"/>
    </row>
    <row r="8" spans="1:46" ht="12.75">
      <c r="B8" s="19"/>
      <c r="D8" s="25" t="s">
        <v>133</v>
      </c>
      <c r="L8" s="19"/>
    </row>
    <row r="9" spans="1:46" ht="16.5" customHeight="1">
      <c r="B9" s="19"/>
      <c r="E9" s="232" t="s">
        <v>134</v>
      </c>
      <c r="F9" s="196"/>
      <c r="G9" s="196"/>
      <c r="H9" s="196"/>
      <c r="L9" s="19"/>
    </row>
    <row r="10" spans="1:46" ht="12" customHeight="1">
      <c r="B10" s="19"/>
      <c r="D10" s="25" t="s">
        <v>135</v>
      </c>
      <c r="L10" s="19"/>
    </row>
    <row r="11" spans="1:46" s="1" customFormat="1" ht="16.5" customHeight="1">
      <c r="B11" s="28"/>
      <c r="E11" s="234" t="s">
        <v>136</v>
      </c>
      <c r="F11" s="235"/>
      <c r="G11" s="235"/>
      <c r="H11" s="235"/>
      <c r="L11" s="28"/>
    </row>
    <row r="12" spans="1:46" s="1" customFormat="1" ht="12" customHeight="1">
      <c r="B12" s="28"/>
      <c r="D12" s="25" t="s">
        <v>1657</v>
      </c>
      <c r="L12" s="28"/>
    </row>
    <row r="13" spans="1:46" s="1" customFormat="1" ht="36.950000000000003" customHeight="1">
      <c r="B13" s="28"/>
      <c r="E13" s="214" t="s">
        <v>1821</v>
      </c>
      <c r="F13" s="235"/>
      <c r="G13" s="235"/>
      <c r="H13" s="235"/>
      <c r="L13" s="28"/>
    </row>
    <row r="14" spans="1:46" s="1" customFormat="1">
      <c r="B14" s="28"/>
      <c r="L14" s="28"/>
    </row>
    <row r="15" spans="1:46" s="1" customFormat="1" ht="12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1:46" s="1" customFormat="1" ht="12" customHeight="1">
      <c r="B16" s="28"/>
      <c r="D16" s="25" t="s">
        <v>16</v>
      </c>
      <c r="F16" s="23" t="s">
        <v>24</v>
      </c>
      <c r="I16" s="25" t="s">
        <v>18</v>
      </c>
      <c r="J16" s="48"/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5" t="s">
        <v>19</v>
      </c>
      <c r="I18" s="25" t="s">
        <v>20</v>
      </c>
      <c r="J18" s="23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3" t="str">
        <f>IF('Rekapitulácia stavby'!E11="","",'Rekapitulácia stavby'!E11)</f>
        <v>Minist.vnútra Slov.republiky Pribinova2,Bratislava</v>
      </c>
      <c r="I19" s="25" t="s">
        <v>22</v>
      </c>
      <c r="J19" s="23" t="str">
        <f>IF('Rekapitulácia stavby'!AN11="","",'Rekapitulácia stavby'!AN11)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23</v>
      </c>
      <c r="I21" s="25" t="s">
        <v>20</v>
      </c>
      <c r="J21" s="23" t="str">
        <f>'Rekapitulácia stavby'!AN13</f>
        <v/>
      </c>
      <c r="L21" s="28"/>
    </row>
    <row r="22" spans="2:12" s="1" customFormat="1" ht="18" customHeight="1">
      <c r="B22" s="28"/>
      <c r="E22" s="195" t="str">
        <f>'Rekapitulácia stavby'!E14</f>
        <v xml:space="preserve"> </v>
      </c>
      <c r="F22" s="195"/>
      <c r="G22" s="195"/>
      <c r="H22" s="195"/>
      <c r="I22" s="25" t="s">
        <v>22</v>
      </c>
      <c r="J22" s="23" t="str">
        <f>'Rekapitulácia stavby'!AN14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25</v>
      </c>
      <c r="I24" s="25" t="s">
        <v>20</v>
      </c>
      <c r="J24" s="23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3" t="str">
        <f>IF('Rekapitulácia stavby'!E17="","",'Rekapitulácia stavby'!E17)</f>
        <v/>
      </c>
      <c r="I25" s="25" t="s">
        <v>22</v>
      </c>
      <c r="J25" s="23" t="str">
        <f>IF('Rekapitulácia stavby'!AN17="","",'Rekapitulácia stavby'!AN17)</f>
        <v/>
      </c>
      <c r="L25" s="28"/>
    </row>
    <row r="26" spans="2:12" s="1" customFormat="1" ht="6.95" customHeight="1">
      <c r="B26" s="28"/>
      <c r="L26" s="28"/>
    </row>
    <row r="27" spans="2:12" s="1" customFormat="1" ht="12" customHeight="1">
      <c r="B27" s="28"/>
      <c r="D27" s="25" t="s">
        <v>27</v>
      </c>
      <c r="I27" s="25" t="s">
        <v>20</v>
      </c>
      <c r="J27" s="23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3" t="str">
        <f>IF('Rekapitulácia stavby'!E20="","",'Rekapitulácia stavby'!E20)</f>
        <v xml:space="preserve"> </v>
      </c>
      <c r="I28" s="25" t="s">
        <v>22</v>
      </c>
      <c r="J28" s="23" t="str">
        <f>IF('Rekapitulácia stavby'!AN20="","",'Rekapitulácia stavby'!AN20)</f>
        <v/>
      </c>
      <c r="L28" s="28"/>
    </row>
    <row r="29" spans="2:12" s="1" customFormat="1" ht="6.95" customHeight="1">
      <c r="B29" s="28"/>
      <c r="L29" s="28"/>
    </row>
    <row r="30" spans="2:12" s="1" customFormat="1" ht="12" customHeight="1">
      <c r="B30" s="28"/>
      <c r="D30" s="25" t="s">
        <v>28</v>
      </c>
      <c r="L30" s="28"/>
    </row>
    <row r="31" spans="2:12" s="7" customFormat="1" ht="16.5" customHeight="1">
      <c r="B31" s="92"/>
      <c r="E31" s="199" t="s">
        <v>1</v>
      </c>
      <c r="F31" s="199"/>
      <c r="G31" s="199"/>
      <c r="H31" s="199"/>
      <c r="L31" s="92"/>
    </row>
    <row r="32" spans="2:12" s="1" customFormat="1" ht="6.95" customHeight="1">
      <c r="B32" s="28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customHeight="1">
      <c r="B34" s="28"/>
      <c r="D34" s="93" t="s">
        <v>29</v>
      </c>
      <c r="J34" s="62"/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customHeight="1">
      <c r="B36" s="28"/>
      <c r="F36" s="31" t="s">
        <v>31</v>
      </c>
      <c r="I36" s="31" t="s">
        <v>30</v>
      </c>
      <c r="J36" s="31" t="s">
        <v>32</v>
      </c>
      <c r="L36" s="28"/>
    </row>
    <row r="37" spans="2:12" s="1" customFormat="1" ht="14.45" customHeight="1">
      <c r="B37" s="28"/>
      <c r="D37" s="91" t="s">
        <v>33</v>
      </c>
      <c r="E37" s="25" t="s">
        <v>34</v>
      </c>
      <c r="F37" s="94">
        <f>ROUND((SUM(BE128:BE172)),  2)</f>
        <v>0</v>
      </c>
      <c r="I37" s="95">
        <v>0.2</v>
      </c>
      <c r="J37" s="94">
        <f>ROUND(((SUM(BE128:BE172))*I37),  2)</f>
        <v>0</v>
      </c>
      <c r="L37" s="28"/>
    </row>
    <row r="38" spans="2:12" s="1" customFormat="1" ht="14.45" customHeight="1">
      <c r="B38" s="28"/>
      <c r="E38" s="25" t="s">
        <v>35</v>
      </c>
      <c r="F38" s="94">
        <f>ROUND((SUM(BF128:BF172)),  2)</f>
        <v>0</v>
      </c>
      <c r="I38" s="95">
        <v>0.2</v>
      </c>
      <c r="J38" s="94">
        <f>ROUND(((SUM(BF128:BF172))*I38),  2)</f>
        <v>0</v>
      </c>
      <c r="L38" s="28"/>
    </row>
    <row r="39" spans="2:12" s="1" customFormat="1" ht="14.45" hidden="1" customHeight="1">
      <c r="B39" s="28"/>
      <c r="E39" s="25" t="s">
        <v>36</v>
      </c>
      <c r="F39" s="94">
        <f>ROUND((SUM(BG128:BG172)),  2)</f>
        <v>0</v>
      </c>
      <c r="I39" s="95">
        <v>0.2</v>
      </c>
      <c r="J39" s="94">
        <f>0</f>
        <v>0</v>
      </c>
      <c r="L39" s="28"/>
    </row>
    <row r="40" spans="2:12" s="1" customFormat="1" ht="14.45" hidden="1" customHeight="1">
      <c r="B40" s="28"/>
      <c r="E40" s="25" t="s">
        <v>37</v>
      </c>
      <c r="F40" s="94">
        <f>ROUND((SUM(BH128:BH172)),  2)</f>
        <v>0</v>
      </c>
      <c r="I40" s="95">
        <v>0.2</v>
      </c>
      <c r="J40" s="94">
        <f>0</f>
        <v>0</v>
      </c>
      <c r="L40" s="28"/>
    </row>
    <row r="41" spans="2:12" s="1" customFormat="1" ht="14.45" hidden="1" customHeight="1">
      <c r="B41" s="28"/>
      <c r="E41" s="25" t="s">
        <v>38</v>
      </c>
      <c r="F41" s="94">
        <f>ROUND((SUM(BI128:BI172)),  2)</f>
        <v>0</v>
      </c>
      <c r="I41" s="95">
        <v>0</v>
      </c>
      <c r="J41" s="94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96"/>
      <c r="D43" s="97" t="s">
        <v>39</v>
      </c>
      <c r="E43" s="53"/>
      <c r="F43" s="53"/>
      <c r="G43" s="98" t="s">
        <v>40</v>
      </c>
      <c r="H43" s="99" t="s">
        <v>41</v>
      </c>
      <c r="I43" s="53"/>
      <c r="J43" s="100"/>
      <c r="K43" s="101"/>
      <c r="L43" s="28"/>
    </row>
    <row r="44" spans="2:12" s="1" customFormat="1" ht="14.45" customHeight="1">
      <c r="B44" s="28"/>
      <c r="L44" s="28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44</v>
      </c>
      <c r="E61" s="30"/>
      <c r="F61" s="102" t="s">
        <v>45</v>
      </c>
      <c r="G61" s="39" t="s">
        <v>44</v>
      </c>
      <c r="H61" s="30"/>
      <c r="I61" s="30"/>
      <c r="J61" s="103" t="s">
        <v>45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44</v>
      </c>
      <c r="E76" s="30"/>
      <c r="F76" s="102" t="s">
        <v>45</v>
      </c>
      <c r="G76" s="39" t="s">
        <v>44</v>
      </c>
      <c r="H76" s="30"/>
      <c r="I76" s="30"/>
      <c r="J76" s="103" t="s">
        <v>45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139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13</v>
      </c>
      <c r="L84" s="28"/>
    </row>
    <row r="85" spans="2:12" s="1" customFormat="1" ht="16.5" customHeight="1">
      <c r="B85" s="28"/>
      <c r="E85" s="232" t="str">
        <f>E7</f>
        <v>Námestovo OOPZ, Rekonštrukcia a modernizácia objektu</v>
      </c>
      <c r="F85" s="233"/>
      <c r="G85" s="233"/>
      <c r="H85" s="233"/>
      <c r="L85" s="28"/>
    </row>
    <row r="86" spans="2:12" ht="12" customHeight="1">
      <c r="B86" s="19"/>
      <c r="C86" s="25" t="s">
        <v>133</v>
      </c>
      <c r="L86" s="19"/>
    </row>
    <row r="87" spans="2:12" ht="16.5" customHeight="1">
      <c r="B87" s="19"/>
      <c r="E87" s="232" t="s">
        <v>134</v>
      </c>
      <c r="F87" s="196"/>
      <c r="G87" s="196"/>
      <c r="H87" s="196"/>
      <c r="L87" s="19"/>
    </row>
    <row r="88" spans="2:12" ht="12" customHeight="1">
      <c r="B88" s="19"/>
      <c r="C88" s="25" t="s">
        <v>135</v>
      </c>
      <c r="L88" s="19"/>
    </row>
    <row r="89" spans="2:12" s="1" customFormat="1" ht="16.5" customHeight="1">
      <c r="B89" s="28"/>
      <c r="E89" s="234" t="s">
        <v>136</v>
      </c>
      <c r="F89" s="235"/>
      <c r="G89" s="235"/>
      <c r="H89" s="235"/>
      <c r="L89" s="28"/>
    </row>
    <row r="90" spans="2:12" s="1" customFormat="1" ht="12" customHeight="1">
      <c r="B90" s="28"/>
      <c r="C90" s="25" t="s">
        <v>1657</v>
      </c>
      <c r="L90" s="28"/>
    </row>
    <row r="91" spans="2:12" s="1" customFormat="1" ht="16.5" customHeight="1">
      <c r="B91" s="28"/>
      <c r="E91" s="214" t="str">
        <f>E13</f>
        <v>01.1.7.2 - SO 01.1.7.2-Vonkajšia ochrana pred bleskom</v>
      </c>
      <c r="F91" s="235"/>
      <c r="G91" s="235"/>
      <c r="H91" s="235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16</v>
      </c>
      <c r="F93" s="23" t="str">
        <f>F16</f>
        <v xml:space="preserve"> </v>
      </c>
      <c r="I93" s="25" t="s">
        <v>18</v>
      </c>
      <c r="J93" s="48"/>
      <c r="L93" s="28"/>
    </row>
    <row r="94" spans="2:12" s="1" customFormat="1" ht="6.95" customHeight="1">
      <c r="B94" s="28"/>
      <c r="L94" s="28"/>
    </row>
    <row r="95" spans="2:12" s="1" customFormat="1" ht="27.95" customHeight="1">
      <c r="B95" s="28"/>
      <c r="C95" s="25" t="s">
        <v>19</v>
      </c>
      <c r="F95" s="23" t="str">
        <f>E19</f>
        <v>Minist.vnútra Slov.republiky Pribinova2,Bratislava</v>
      </c>
      <c r="I95" s="25" t="s">
        <v>25</v>
      </c>
      <c r="J95" s="26" t="str">
        <f>E25</f>
        <v/>
      </c>
      <c r="L95" s="28"/>
    </row>
    <row r="96" spans="2:12" s="1" customFormat="1" ht="15.2" customHeight="1">
      <c r="B96" s="28"/>
      <c r="C96" s="25" t="s">
        <v>23</v>
      </c>
      <c r="F96" s="23" t="str">
        <f>IF(E22="","",E22)</f>
        <v xml:space="preserve"> </v>
      </c>
      <c r="I96" s="25" t="s">
        <v>27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4" t="s">
        <v>140</v>
      </c>
      <c r="D98" s="96"/>
      <c r="E98" s="96"/>
      <c r="F98" s="96"/>
      <c r="G98" s="96"/>
      <c r="H98" s="96"/>
      <c r="I98" s="96"/>
      <c r="J98" s="105" t="s">
        <v>141</v>
      </c>
      <c r="K98" s="96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106" t="s">
        <v>142</v>
      </c>
      <c r="J100" s="62"/>
      <c r="L100" s="28"/>
      <c r="AU100" s="16" t="s">
        <v>143</v>
      </c>
    </row>
    <row r="101" spans="2:47" s="8" customFormat="1" ht="24.95" customHeight="1">
      <c r="B101" s="107"/>
      <c r="D101" s="108" t="s">
        <v>460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891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1822</v>
      </c>
      <c r="E103" s="113"/>
      <c r="F103" s="113"/>
      <c r="G103" s="113"/>
      <c r="H103" s="113"/>
      <c r="I103" s="113"/>
      <c r="J103" s="114"/>
      <c r="L103" s="111"/>
    </row>
    <row r="104" spans="2:47" s="8" customFormat="1" ht="24.95" customHeight="1">
      <c r="B104" s="107"/>
      <c r="D104" s="108" t="s">
        <v>892</v>
      </c>
      <c r="E104" s="109"/>
      <c r="F104" s="109"/>
      <c r="G104" s="109"/>
      <c r="H104" s="109"/>
      <c r="I104" s="109"/>
      <c r="J104" s="110"/>
      <c r="L104" s="107"/>
    </row>
    <row r="105" spans="2:47" s="1" customFormat="1" ht="21.75" customHeight="1">
      <c r="B105" s="28"/>
      <c r="L105" s="28"/>
    </row>
    <row r="106" spans="2:47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47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47" s="1" customFormat="1" ht="24.95" customHeight="1">
      <c r="B111" s="28"/>
      <c r="C111" s="20" t="s">
        <v>152</v>
      </c>
      <c r="L111" s="28"/>
    </row>
    <row r="112" spans="2:47" s="1" customFormat="1" ht="6.95" customHeight="1">
      <c r="B112" s="28"/>
      <c r="L112" s="28"/>
    </row>
    <row r="113" spans="2:63" s="1" customFormat="1" ht="12" customHeight="1">
      <c r="B113" s="28"/>
      <c r="C113" s="25" t="s">
        <v>13</v>
      </c>
      <c r="L113" s="28"/>
    </row>
    <row r="114" spans="2:63" s="1" customFormat="1" ht="16.5" customHeight="1">
      <c r="B114" s="28"/>
      <c r="E114" s="232" t="str">
        <f>E7</f>
        <v>Námestovo OOPZ, Rekonštrukcia a modernizácia objektu</v>
      </c>
      <c r="F114" s="233"/>
      <c r="G114" s="233"/>
      <c r="H114" s="233"/>
      <c r="L114" s="28"/>
    </row>
    <row r="115" spans="2:63" ht="12" customHeight="1">
      <c r="B115" s="19"/>
      <c r="C115" s="25" t="s">
        <v>133</v>
      </c>
      <c r="L115" s="19"/>
    </row>
    <row r="116" spans="2:63" ht="16.5" customHeight="1">
      <c r="B116" s="19"/>
      <c r="E116" s="232" t="s">
        <v>134</v>
      </c>
      <c r="F116" s="196"/>
      <c r="G116" s="196"/>
      <c r="H116" s="196"/>
      <c r="L116" s="19"/>
    </row>
    <row r="117" spans="2:63" ht="12" customHeight="1">
      <c r="B117" s="19"/>
      <c r="C117" s="25" t="s">
        <v>135</v>
      </c>
      <c r="L117" s="19"/>
    </row>
    <row r="118" spans="2:63" s="1" customFormat="1" ht="16.5" customHeight="1">
      <c r="B118" s="28"/>
      <c r="E118" s="234" t="s">
        <v>136</v>
      </c>
      <c r="F118" s="235"/>
      <c r="G118" s="235"/>
      <c r="H118" s="235"/>
      <c r="L118" s="28"/>
    </row>
    <row r="119" spans="2:63" s="1" customFormat="1" ht="12" customHeight="1">
      <c r="B119" s="28"/>
      <c r="C119" s="25" t="s">
        <v>1657</v>
      </c>
      <c r="L119" s="28"/>
    </row>
    <row r="120" spans="2:63" s="1" customFormat="1" ht="16.5" customHeight="1">
      <c r="B120" s="28"/>
      <c r="E120" s="214" t="str">
        <f>E13</f>
        <v>01.1.7.2 - SO 01.1.7.2-Vonkajšia ochrana pred bleskom</v>
      </c>
      <c r="F120" s="235"/>
      <c r="G120" s="235"/>
      <c r="H120" s="235"/>
      <c r="L120" s="28"/>
    </row>
    <row r="121" spans="2:63" s="1" customFormat="1" ht="6.95" customHeight="1">
      <c r="B121" s="28"/>
      <c r="L121" s="28"/>
    </row>
    <row r="122" spans="2:63" s="1" customFormat="1" ht="12" customHeight="1">
      <c r="B122" s="28"/>
      <c r="C122" s="25" t="s">
        <v>16</v>
      </c>
      <c r="F122" s="23" t="str">
        <f>F16</f>
        <v xml:space="preserve"> </v>
      </c>
      <c r="I122" s="25" t="s">
        <v>18</v>
      </c>
      <c r="J122" s="48"/>
      <c r="L122" s="28"/>
    </row>
    <row r="123" spans="2:63" s="1" customFormat="1" ht="6.95" customHeight="1">
      <c r="B123" s="28"/>
      <c r="L123" s="28"/>
    </row>
    <row r="124" spans="2:63" s="1" customFormat="1" ht="27.95" customHeight="1">
      <c r="B124" s="28"/>
      <c r="C124" s="25" t="s">
        <v>19</v>
      </c>
      <c r="F124" s="23" t="str">
        <f>E19</f>
        <v>Minist.vnútra Slov.republiky Pribinova2,Bratislava</v>
      </c>
      <c r="I124" s="25" t="s">
        <v>25</v>
      </c>
      <c r="J124" s="26" t="str">
        <f>E25</f>
        <v/>
      </c>
      <c r="L124" s="28"/>
    </row>
    <row r="125" spans="2:63" s="1" customFormat="1" ht="15.2" customHeight="1">
      <c r="B125" s="28"/>
      <c r="C125" s="25" t="s">
        <v>23</v>
      </c>
      <c r="F125" s="23" t="str">
        <f>IF(E22="","",E22)</f>
        <v xml:space="preserve"> </v>
      </c>
      <c r="I125" s="25" t="s">
        <v>27</v>
      </c>
      <c r="J125" s="26" t="str">
        <f>E28</f>
        <v xml:space="preserve"> 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5"/>
      <c r="C127" s="116" t="s">
        <v>153</v>
      </c>
      <c r="D127" s="117" t="s">
        <v>54</v>
      </c>
      <c r="E127" s="117" t="s">
        <v>50</v>
      </c>
      <c r="F127" s="117" t="s">
        <v>51</v>
      </c>
      <c r="G127" s="117" t="s">
        <v>154</v>
      </c>
      <c r="H127" s="117" t="s">
        <v>155</v>
      </c>
      <c r="I127" s="117" t="s">
        <v>156</v>
      </c>
      <c r="J127" s="118" t="s">
        <v>141</v>
      </c>
      <c r="K127" s="119" t="s">
        <v>157</v>
      </c>
      <c r="L127" s="115"/>
      <c r="M127" s="55" t="s">
        <v>1</v>
      </c>
      <c r="N127" s="56" t="s">
        <v>33</v>
      </c>
      <c r="O127" s="56" t="s">
        <v>158</v>
      </c>
      <c r="P127" s="56" t="s">
        <v>159</v>
      </c>
      <c r="Q127" s="56" t="s">
        <v>160</v>
      </c>
      <c r="R127" s="56" t="s">
        <v>161</v>
      </c>
      <c r="S127" s="56" t="s">
        <v>162</v>
      </c>
      <c r="T127" s="56" t="s">
        <v>163</v>
      </c>
      <c r="U127" s="57" t="s">
        <v>164</v>
      </c>
    </row>
    <row r="128" spans="2:63" s="1" customFormat="1" ht="22.9" customHeight="1">
      <c r="B128" s="28"/>
      <c r="C128" s="60" t="s">
        <v>142</v>
      </c>
      <c r="J128" s="120"/>
      <c r="L128" s="28"/>
      <c r="M128" s="58"/>
      <c r="N128" s="49"/>
      <c r="O128" s="49"/>
      <c r="P128" s="121">
        <f>P129+P168</f>
        <v>231.68200000000002</v>
      </c>
      <c r="Q128" s="49"/>
      <c r="R128" s="121">
        <f>R129+R168</f>
        <v>0.75533000000000006</v>
      </c>
      <c r="S128" s="49"/>
      <c r="T128" s="121">
        <f>T129+T168</f>
        <v>0</v>
      </c>
      <c r="U128" s="50"/>
      <c r="AT128" s="16" t="s">
        <v>68</v>
      </c>
      <c r="AU128" s="16" t="s">
        <v>143</v>
      </c>
      <c r="BK128" s="122">
        <f>BK129+BK168</f>
        <v>0</v>
      </c>
    </row>
    <row r="129" spans="2:65" s="11" customFormat="1" ht="25.9" customHeight="1">
      <c r="B129" s="123"/>
      <c r="D129" s="124" t="s">
        <v>68</v>
      </c>
      <c r="E129" s="125" t="s">
        <v>381</v>
      </c>
      <c r="F129" s="125" t="s">
        <v>618</v>
      </c>
      <c r="J129" s="126"/>
      <c r="L129" s="123"/>
      <c r="M129" s="127"/>
      <c r="N129" s="128"/>
      <c r="O129" s="128"/>
      <c r="P129" s="129">
        <f>P130+P164</f>
        <v>165.96200000000002</v>
      </c>
      <c r="Q129" s="128"/>
      <c r="R129" s="129">
        <f>R130+R164</f>
        <v>0.75533000000000006</v>
      </c>
      <c r="S129" s="128"/>
      <c r="T129" s="129">
        <f>T130+T164</f>
        <v>0</v>
      </c>
      <c r="U129" s="130"/>
      <c r="AR129" s="124" t="s">
        <v>85</v>
      </c>
      <c r="AT129" s="131" t="s">
        <v>68</v>
      </c>
      <c r="AU129" s="131" t="s">
        <v>69</v>
      </c>
      <c r="AY129" s="124" t="s">
        <v>167</v>
      </c>
      <c r="BK129" s="132">
        <f>BK130+BK164</f>
        <v>0</v>
      </c>
    </row>
    <row r="130" spans="2:65" s="11" customFormat="1" ht="22.9" customHeight="1">
      <c r="B130" s="123"/>
      <c r="D130" s="124" t="s">
        <v>68</v>
      </c>
      <c r="E130" s="133" t="s">
        <v>1511</v>
      </c>
      <c r="F130" s="133" t="s">
        <v>1512</v>
      </c>
      <c r="J130" s="134"/>
      <c r="L130" s="123"/>
      <c r="M130" s="127"/>
      <c r="N130" s="128"/>
      <c r="O130" s="128"/>
      <c r="P130" s="129">
        <f>SUM(P131:P163)</f>
        <v>114.85900000000001</v>
      </c>
      <c r="Q130" s="128"/>
      <c r="R130" s="129">
        <f>SUM(R131:R163)</f>
        <v>0.75533000000000006</v>
      </c>
      <c r="S130" s="128"/>
      <c r="T130" s="129">
        <f>SUM(T131:T163)</f>
        <v>0</v>
      </c>
      <c r="U130" s="130"/>
      <c r="AR130" s="124" t="s">
        <v>85</v>
      </c>
      <c r="AT130" s="131" t="s">
        <v>68</v>
      </c>
      <c r="AU130" s="131" t="s">
        <v>76</v>
      </c>
      <c r="AY130" s="124" t="s">
        <v>167</v>
      </c>
      <c r="BK130" s="132">
        <f>SUM(BK131:BK163)</f>
        <v>0</v>
      </c>
    </row>
    <row r="131" spans="2:65" s="1" customFormat="1" ht="24" customHeight="1">
      <c r="B131" s="135"/>
      <c r="C131" s="136" t="s">
        <v>76</v>
      </c>
      <c r="D131" s="136" t="s">
        <v>170</v>
      </c>
      <c r="E131" s="137" t="s">
        <v>1823</v>
      </c>
      <c r="F131" s="138" t="s">
        <v>1824</v>
      </c>
      <c r="G131" s="139" t="s">
        <v>330</v>
      </c>
      <c r="H131" s="140">
        <v>250</v>
      </c>
      <c r="I131" s="141"/>
      <c r="J131" s="141"/>
      <c r="K131" s="138" t="s">
        <v>174</v>
      </c>
      <c r="L131" s="28"/>
      <c r="M131" s="142" t="s">
        <v>1</v>
      </c>
      <c r="N131" s="143" t="s">
        <v>35</v>
      </c>
      <c r="O131" s="144">
        <v>0.15</v>
      </c>
      <c r="P131" s="144">
        <f t="shared" ref="P131:P163" si="0">O131*H131</f>
        <v>37.5</v>
      </c>
      <c r="Q131" s="144">
        <v>0</v>
      </c>
      <c r="R131" s="144">
        <f t="shared" ref="R131:R163" si="1">Q131*H131</f>
        <v>0</v>
      </c>
      <c r="S131" s="144">
        <v>0</v>
      </c>
      <c r="T131" s="144">
        <f t="shared" ref="T131:T163" si="2">S131*H131</f>
        <v>0</v>
      </c>
      <c r="U131" s="145" t="s">
        <v>1</v>
      </c>
      <c r="AR131" s="146" t="s">
        <v>623</v>
      </c>
      <c r="AT131" s="146" t="s">
        <v>170</v>
      </c>
      <c r="AU131" s="146" t="s">
        <v>81</v>
      </c>
      <c r="AY131" s="16" t="s">
        <v>167</v>
      </c>
      <c r="BE131" s="147">
        <f t="shared" ref="BE131:BE163" si="3">IF(N131="základná",J131,0)</f>
        <v>0</v>
      </c>
      <c r="BF131" s="147">
        <f t="shared" ref="BF131:BF163" si="4">IF(N131="znížená",J131,0)</f>
        <v>0</v>
      </c>
      <c r="BG131" s="147">
        <f t="shared" ref="BG131:BG163" si="5">IF(N131="zákl. prenesená",J131,0)</f>
        <v>0</v>
      </c>
      <c r="BH131" s="147">
        <f t="shared" ref="BH131:BH163" si="6">IF(N131="zníž. prenesená",J131,0)</f>
        <v>0</v>
      </c>
      <c r="BI131" s="147">
        <f t="shared" ref="BI131:BI163" si="7">IF(N131="nulová",J131,0)</f>
        <v>0</v>
      </c>
      <c r="BJ131" s="16" t="s">
        <v>81</v>
      </c>
      <c r="BK131" s="147">
        <f t="shared" ref="BK131:BK163" si="8">ROUND(I131*H131,2)</f>
        <v>0</v>
      </c>
      <c r="BL131" s="16" t="s">
        <v>623</v>
      </c>
      <c r="BM131" s="146" t="s">
        <v>1825</v>
      </c>
    </row>
    <row r="132" spans="2:65" s="1" customFormat="1" ht="24" customHeight="1">
      <c r="B132" s="135"/>
      <c r="C132" s="136" t="s">
        <v>81</v>
      </c>
      <c r="D132" s="136" t="s">
        <v>170</v>
      </c>
      <c r="E132" s="137" t="s">
        <v>1826</v>
      </c>
      <c r="F132" s="138" t="s">
        <v>1827</v>
      </c>
      <c r="G132" s="139" t="s">
        <v>384</v>
      </c>
      <c r="H132" s="140">
        <v>10</v>
      </c>
      <c r="I132" s="141"/>
      <c r="J132" s="141"/>
      <c r="K132" s="138" t="s">
        <v>174</v>
      </c>
      <c r="L132" s="28"/>
      <c r="M132" s="142" t="s">
        <v>1</v>
      </c>
      <c r="N132" s="143" t="s">
        <v>35</v>
      </c>
      <c r="O132" s="144">
        <v>0.41799999999999998</v>
      </c>
      <c r="P132" s="144">
        <f t="shared" si="0"/>
        <v>4.18</v>
      </c>
      <c r="Q132" s="144">
        <v>0</v>
      </c>
      <c r="R132" s="144">
        <f t="shared" si="1"/>
        <v>0</v>
      </c>
      <c r="S132" s="144">
        <v>0</v>
      </c>
      <c r="T132" s="144">
        <f t="shared" si="2"/>
        <v>0</v>
      </c>
      <c r="U132" s="145" t="s">
        <v>1</v>
      </c>
      <c r="AR132" s="146" t="s">
        <v>623</v>
      </c>
      <c r="AT132" s="146" t="s">
        <v>170</v>
      </c>
      <c r="AU132" s="146" t="s">
        <v>81</v>
      </c>
      <c r="AY132" s="16" t="s">
        <v>167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6" t="s">
        <v>81</v>
      </c>
      <c r="BK132" s="147">
        <f t="shared" si="8"/>
        <v>0</v>
      </c>
      <c r="BL132" s="16" t="s">
        <v>623</v>
      </c>
      <c r="BM132" s="146" t="s">
        <v>1828</v>
      </c>
    </row>
    <row r="133" spans="2:65" s="1" customFormat="1" ht="24" customHeight="1">
      <c r="B133" s="135"/>
      <c r="C133" s="136" t="s">
        <v>85</v>
      </c>
      <c r="D133" s="136" t="s">
        <v>170</v>
      </c>
      <c r="E133" s="137" t="s">
        <v>1829</v>
      </c>
      <c r="F133" s="138" t="s">
        <v>1827</v>
      </c>
      <c r="G133" s="139" t="s">
        <v>384</v>
      </c>
      <c r="H133" s="140">
        <v>1</v>
      </c>
      <c r="I133" s="141"/>
      <c r="J133" s="141"/>
      <c r="K133" s="138" t="s">
        <v>1</v>
      </c>
      <c r="L133" s="28"/>
      <c r="M133" s="142" t="s">
        <v>1</v>
      </c>
      <c r="N133" s="143" t="s">
        <v>35</v>
      </c>
      <c r="O133" s="144">
        <v>0</v>
      </c>
      <c r="P133" s="144">
        <f t="shared" si="0"/>
        <v>0</v>
      </c>
      <c r="Q133" s="144">
        <v>0</v>
      </c>
      <c r="R133" s="144">
        <f t="shared" si="1"/>
        <v>0</v>
      </c>
      <c r="S133" s="144">
        <v>0</v>
      </c>
      <c r="T133" s="144">
        <f t="shared" si="2"/>
        <v>0</v>
      </c>
      <c r="U133" s="145" t="s">
        <v>1</v>
      </c>
      <c r="AR133" s="146" t="s">
        <v>623</v>
      </c>
      <c r="AT133" s="146" t="s">
        <v>170</v>
      </c>
      <c r="AU133" s="146" t="s">
        <v>81</v>
      </c>
      <c r="AY133" s="16" t="s">
        <v>167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6" t="s">
        <v>81</v>
      </c>
      <c r="BK133" s="147">
        <f t="shared" si="8"/>
        <v>0</v>
      </c>
      <c r="BL133" s="16" t="s">
        <v>623</v>
      </c>
      <c r="BM133" s="146" t="s">
        <v>1830</v>
      </c>
    </row>
    <row r="134" spans="2:65" s="1" customFormat="1" ht="16.5" customHeight="1">
      <c r="B134" s="135"/>
      <c r="C134" s="136" t="s">
        <v>90</v>
      </c>
      <c r="D134" s="136" t="s">
        <v>170</v>
      </c>
      <c r="E134" s="137" t="s">
        <v>1831</v>
      </c>
      <c r="F134" s="138" t="s">
        <v>1832</v>
      </c>
      <c r="G134" s="139" t="s">
        <v>384</v>
      </c>
      <c r="H134" s="140">
        <v>10</v>
      </c>
      <c r="I134" s="141"/>
      <c r="J134" s="141"/>
      <c r="K134" s="138" t="s">
        <v>174</v>
      </c>
      <c r="L134" s="28"/>
      <c r="M134" s="142" t="s">
        <v>1</v>
      </c>
      <c r="N134" s="143" t="s">
        <v>35</v>
      </c>
      <c r="O134" s="144">
        <v>1.2</v>
      </c>
      <c r="P134" s="144">
        <f t="shared" si="0"/>
        <v>12</v>
      </c>
      <c r="Q134" s="144">
        <v>0</v>
      </c>
      <c r="R134" s="144">
        <f t="shared" si="1"/>
        <v>0</v>
      </c>
      <c r="S134" s="144">
        <v>0</v>
      </c>
      <c r="T134" s="144">
        <f t="shared" si="2"/>
        <v>0</v>
      </c>
      <c r="U134" s="145" t="s">
        <v>1</v>
      </c>
      <c r="AR134" s="146" t="s">
        <v>623</v>
      </c>
      <c r="AT134" s="146" t="s">
        <v>170</v>
      </c>
      <c r="AU134" s="146" t="s">
        <v>81</v>
      </c>
      <c r="AY134" s="16" t="s">
        <v>167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6" t="s">
        <v>81</v>
      </c>
      <c r="BK134" s="147">
        <f t="shared" si="8"/>
        <v>0</v>
      </c>
      <c r="BL134" s="16" t="s">
        <v>623</v>
      </c>
      <c r="BM134" s="146" t="s">
        <v>1833</v>
      </c>
    </row>
    <row r="135" spans="2:65" s="1" customFormat="1" ht="16.5" customHeight="1">
      <c r="B135" s="135"/>
      <c r="C135" s="136" t="s">
        <v>112</v>
      </c>
      <c r="D135" s="136" t="s">
        <v>170</v>
      </c>
      <c r="E135" s="137" t="s">
        <v>1834</v>
      </c>
      <c r="F135" s="138" t="s">
        <v>1835</v>
      </c>
      <c r="G135" s="139" t="s">
        <v>384</v>
      </c>
      <c r="H135" s="140">
        <v>10</v>
      </c>
      <c r="I135" s="141"/>
      <c r="J135" s="141"/>
      <c r="K135" s="138" t="s">
        <v>174</v>
      </c>
      <c r="L135" s="28"/>
      <c r="M135" s="142" t="s">
        <v>1</v>
      </c>
      <c r="N135" s="143" t="s">
        <v>35</v>
      </c>
      <c r="O135" s="144">
        <v>0.1</v>
      </c>
      <c r="P135" s="144">
        <f t="shared" si="0"/>
        <v>1</v>
      </c>
      <c r="Q135" s="144">
        <v>0</v>
      </c>
      <c r="R135" s="144">
        <f t="shared" si="1"/>
        <v>0</v>
      </c>
      <c r="S135" s="144">
        <v>0</v>
      </c>
      <c r="T135" s="144">
        <f t="shared" si="2"/>
        <v>0</v>
      </c>
      <c r="U135" s="145" t="s">
        <v>1</v>
      </c>
      <c r="AR135" s="146" t="s">
        <v>623</v>
      </c>
      <c r="AT135" s="146" t="s">
        <v>170</v>
      </c>
      <c r="AU135" s="146" t="s">
        <v>81</v>
      </c>
      <c r="AY135" s="16" t="s">
        <v>167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6" t="s">
        <v>81</v>
      </c>
      <c r="BK135" s="147">
        <f t="shared" si="8"/>
        <v>0</v>
      </c>
      <c r="BL135" s="16" t="s">
        <v>623</v>
      </c>
      <c r="BM135" s="146" t="s">
        <v>1836</v>
      </c>
    </row>
    <row r="136" spans="2:65" s="1" customFormat="1" ht="16.5" customHeight="1">
      <c r="B136" s="135"/>
      <c r="C136" s="136" t="s">
        <v>168</v>
      </c>
      <c r="D136" s="136" t="s">
        <v>170</v>
      </c>
      <c r="E136" s="137" t="s">
        <v>1837</v>
      </c>
      <c r="F136" s="138" t="s">
        <v>1838</v>
      </c>
      <c r="G136" s="139" t="s">
        <v>384</v>
      </c>
      <c r="H136" s="140">
        <v>115</v>
      </c>
      <c r="I136" s="141"/>
      <c r="J136" s="141"/>
      <c r="K136" s="138" t="s">
        <v>174</v>
      </c>
      <c r="L136" s="28"/>
      <c r="M136" s="142" t="s">
        <v>1</v>
      </c>
      <c r="N136" s="143" t="s">
        <v>35</v>
      </c>
      <c r="O136" s="144">
        <v>0.11700000000000001</v>
      </c>
      <c r="P136" s="144">
        <f t="shared" si="0"/>
        <v>13.455</v>
      </c>
      <c r="Q136" s="144">
        <v>0</v>
      </c>
      <c r="R136" s="144">
        <f t="shared" si="1"/>
        <v>0</v>
      </c>
      <c r="S136" s="144">
        <v>0</v>
      </c>
      <c r="T136" s="144">
        <f t="shared" si="2"/>
        <v>0</v>
      </c>
      <c r="U136" s="145" t="s">
        <v>1</v>
      </c>
      <c r="AR136" s="146" t="s">
        <v>623</v>
      </c>
      <c r="AT136" s="146" t="s">
        <v>170</v>
      </c>
      <c r="AU136" s="146" t="s">
        <v>81</v>
      </c>
      <c r="AY136" s="16" t="s">
        <v>167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6" t="s">
        <v>81</v>
      </c>
      <c r="BK136" s="147">
        <f t="shared" si="8"/>
        <v>0</v>
      </c>
      <c r="BL136" s="16" t="s">
        <v>623</v>
      </c>
      <c r="BM136" s="146" t="s">
        <v>1839</v>
      </c>
    </row>
    <row r="137" spans="2:65" s="1" customFormat="1" ht="16.5" customHeight="1">
      <c r="B137" s="135"/>
      <c r="C137" s="136" t="s">
        <v>227</v>
      </c>
      <c r="D137" s="136" t="s">
        <v>170</v>
      </c>
      <c r="E137" s="137" t="s">
        <v>1840</v>
      </c>
      <c r="F137" s="138" t="s">
        <v>1841</v>
      </c>
      <c r="G137" s="139" t="s">
        <v>384</v>
      </c>
      <c r="H137" s="140">
        <v>6</v>
      </c>
      <c r="I137" s="141"/>
      <c r="J137" s="141"/>
      <c r="K137" s="138" t="s">
        <v>174</v>
      </c>
      <c r="L137" s="28"/>
      <c r="M137" s="142" t="s">
        <v>1</v>
      </c>
      <c r="N137" s="143" t="s">
        <v>35</v>
      </c>
      <c r="O137" s="144">
        <v>0.16700000000000001</v>
      </c>
      <c r="P137" s="144">
        <f t="shared" si="0"/>
        <v>1.002</v>
      </c>
      <c r="Q137" s="144">
        <v>0</v>
      </c>
      <c r="R137" s="144">
        <f t="shared" si="1"/>
        <v>0</v>
      </c>
      <c r="S137" s="144">
        <v>0</v>
      </c>
      <c r="T137" s="144">
        <f t="shared" si="2"/>
        <v>0</v>
      </c>
      <c r="U137" s="145" t="s">
        <v>1</v>
      </c>
      <c r="AR137" s="146" t="s">
        <v>623</v>
      </c>
      <c r="AT137" s="146" t="s">
        <v>170</v>
      </c>
      <c r="AU137" s="146" t="s">
        <v>81</v>
      </c>
      <c r="AY137" s="16" t="s">
        <v>167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6" t="s">
        <v>81</v>
      </c>
      <c r="BK137" s="147">
        <f t="shared" si="8"/>
        <v>0</v>
      </c>
      <c r="BL137" s="16" t="s">
        <v>623</v>
      </c>
      <c r="BM137" s="146" t="s">
        <v>1842</v>
      </c>
    </row>
    <row r="138" spans="2:65" s="1" customFormat="1" ht="16.5" customHeight="1">
      <c r="B138" s="135"/>
      <c r="C138" s="136" t="s">
        <v>235</v>
      </c>
      <c r="D138" s="136" t="s">
        <v>170</v>
      </c>
      <c r="E138" s="137" t="s">
        <v>1843</v>
      </c>
      <c r="F138" s="138" t="s">
        <v>1844</v>
      </c>
      <c r="G138" s="139" t="s">
        <v>384</v>
      </c>
      <c r="H138" s="140">
        <v>20</v>
      </c>
      <c r="I138" s="141"/>
      <c r="J138" s="141"/>
      <c r="K138" s="138" t="s">
        <v>174</v>
      </c>
      <c r="L138" s="28"/>
      <c r="M138" s="142" t="s">
        <v>1</v>
      </c>
      <c r="N138" s="143" t="s">
        <v>35</v>
      </c>
      <c r="O138" s="144">
        <v>0.1</v>
      </c>
      <c r="P138" s="144">
        <f t="shared" si="0"/>
        <v>2</v>
      </c>
      <c r="Q138" s="144">
        <v>0</v>
      </c>
      <c r="R138" s="144">
        <f t="shared" si="1"/>
        <v>0</v>
      </c>
      <c r="S138" s="144">
        <v>0</v>
      </c>
      <c r="T138" s="144">
        <f t="shared" si="2"/>
        <v>0</v>
      </c>
      <c r="U138" s="145" t="s">
        <v>1</v>
      </c>
      <c r="AR138" s="146" t="s">
        <v>623</v>
      </c>
      <c r="AT138" s="146" t="s">
        <v>170</v>
      </c>
      <c r="AU138" s="146" t="s">
        <v>81</v>
      </c>
      <c r="AY138" s="16" t="s">
        <v>167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6" t="s">
        <v>81</v>
      </c>
      <c r="BK138" s="147">
        <f t="shared" si="8"/>
        <v>0</v>
      </c>
      <c r="BL138" s="16" t="s">
        <v>623</v>
      </c>
      <c r="BM138" s="146" t="s">
        <v>1845</v>
      </c>
    </row>
    <row r="139" spans="2:65" s="1" customFormat="1" ht="16.5" customHeight="1">
      <c r="B139" s="135"/>
      <c r="C139" s="136" t="s">
        <v>240</v>
      </c>
      <c r="D139" s="136" t="s">
        <v>170</v>
      </c>
      <c r="E139" s="137" t="s">
        <v>1846</v>
      </c>
      <c r="F139" s="138" t="s">
        <v>1847</v>
      </c>
      <c r="G139" s="139" t="s">
        <v>384</v>
      </c>
      <c r="H139" s="140">
        <v>200</v>
      </c>
      <c r="I139" s="141"/>
      <c r="J139" s="141"/>
      <c r="K139" s="138" t="s">
        <v>1166</v>
      </c>
      <c r="L139" s="28"/>
      <c r="M139" s="142" t="s">
        <v>1</v>
      </c>
      <c r="N139" s="143" t="s">
        <v>35</v>
      </c>
      <c r="O139" s="144">
        <v>0.05</v>
      </c>
      <c r="P139" s="144">
        <f t="shared" si="0"/>
        <v>10</v>
      </c>
      <c r="Q139" s="144">
        <v>0</v>
      </c>
      <c r="R139" s="144">
        <f t="shared" si="1"/>
        <v>0</v>
      </c>
      <c r="S139" s="144">
        <v>0</v>
      </c>
      <c r="T139" s="144">
        <f t="shared" si="2"/>
        <v>0</v>
      </c>
      <c r="U139" s="145" t="s">
        <v>1</v>
      </c>
      <c r="AR139" s="146" t="s">
        <v>623</v>
      </c>
      <c r="AT139" s="146" t="s">
        <v>170</v>
      </c>
      <c r="AU139" s="146" t="s">
        <v>81</v>
      </c>
      <c r="AY139" s="16" t="s">
        <v>167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6" t="s">
        <v>81</v>
      </c>
      <c r="BK139" s="147">
        <f t="shared" si="8"/>
        <v>0</v>
      </c>
      <c r="BL139" s="16" t="s">
        <v>623</v>
      </c>
      <c r="BM139" s="146" t="s">
        <v>1848</v>
      </c>
    </row>
    <row r="140" spans="2:65" s="1" customFormat="1" ht="16.5" customHeight="1">
      <c r="B140" s="135"/>
      <c r="C140" s="136" t="s">
        <v>244</v>
      </c>
      <c r="D140" s="136" t="s">
        <v>170</v>
      </c>
      <c r="E140" s="137" t="s">
        <v>1849</v>
      </c>
      <c r="F140" s="138" t="s">
        <v>1850</v>
      </c>
      <c r="G140" s="139" t="s">
        <v>384</v>
      </c>
      <c r="H140" s="140">
        <v>6</v>
      </c>
      <c r="I140" s="141"/>
      <c r="J140" s="141"/>
      <c r="K140" s="138" t="s">
        <v>1166</v>
      </c>
      <c r="L140" s="28"/>
      <c r="M140" s="142" t="s">
        <v>1</v>
      </c>
      <c r="N140" s="143" t="s">
        <v>35</v>
      </c>
      <c r="O140" s="144">
        <v>0.71</v>
      </c>
      <c r="P140" s="144">
        <f t="shared" si="0"/>
        <v>4.26</v>
      </c>
      <c r="Q140" s="144">
        <v>0</v>
      </c>
      <c r="R140" s="144">
        <f t="shared" si="1"/>
        <v>0</v>
      </c>
      <c r="S140" s="144">
        <v>0</v>
      </c>
      <c r="T140" s="144">
        <f t="shared" si="2"/>
        <v>0</v>
      </c>
      <c r="U140" s="145" t="s">
        <v>1</v>
      </c>
      <c r="AR140" s="146" t="s">
        <v>623</v>
      </c>
      <c r="AT140" s="146" t="s">
        <v>170</v>
      </c>
      <c r="AU140" s="146" t="s">
        <v>81</v>
      </c>
      <c r="AY140" s="16" t="s">
        <v>167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6" t="s">
        <v>81</v>
      </c>
      <c r="BK140" s="147">
        <f t="shared" si="8"/>
        <v>0</v>
      </c>
      <c r="BL140" s="16" t="s">
        <v>623</v>
      </c>
      <c r="BM140" s="146" t="s">
        <v>1851</v>
      </c>
    </row>
    <row r="141" spans="2:65" s="1" customFormat="1" ht="24" customHeight="1">
      <c r="B141" s="135"/>
      <c r="C141" s="136" t="s">
        <v>254</v>
      </c>
      <c r="D141" s="136" t="s">
        <v>170</v>
      </c>
      <c r="E141" s="137" t="s">
        <v>1852</v>
      </c>
      <c r="F141" s="138" t="s">
        <v>1853</v>
      </c>
      <c r="G141" s="139" t="s">
        <v>384</v>
      </c>
      <c r="H141" s="140">
        <v>12</v>
      </c>
      <c r="I141" s="141"/>
      <c r="J141" s="141"/>
      <c r="K141" s="138" t="s">
        <v>1166</v>
      </c>
      <c r="L141" s="28"/>
      <c r="M141" s="142" t="s">
        <v>1</v>
      </c>
      <c r="N141" s="143" t="s">
        <v>35</v>
      </c>
      <c r="O141" s="144">
        <v>0.32100000000000001</v>
      </c>
      <c r="P141" s="144">
        <f t="shared" si="0"/>
        <v>3.8520000000000003</v>
      </c>
      <c r="Q141" s="144">
        <v>0</v>
      </c>
      <c r="R141" s="144">
        <f t="shared" si="1"/>
        <v>0</v>
      </c>
      <c r="S141" s="144">
        <v>0</v>
      </c>
      <c r="T141" s="144">
        <f t="shared" si="2"/>
        <v>0</v>
      </c>
      <c r="U141" s="145" t="s">
        <v>1</v>
      </c>
      <c r="AR141" s="146" t="s">
        <v>623</v>
      </c>
      <c r="AT141" s="146" t="s">
        <v>170</v>
      </c>
      <c r="AU141" s="146" t="s">
        <v>81</v>
      </c>
      <c r="AY141" s="16" t="s">
        <v>167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6" t="s">
        <v>81</v>
      </c>
      <c r="BK141" s="147">
        <f t="shared" si="8"/>
        <v>0</v>
      </c>
      <c r="BL141" s="16" t="s">
        <v>623</v>
      </c>
      <c r="BM141" s="146" t="s">
        <v>1854</v>
      </c>
    </row>
    <row r="142" spans="2:65" s="1" customFormat="1" ht="24" customHeight="1">
      <c r="B142" s="135"/>
      <c r="C142" s="136" t="s">
        <v>258</v>
      </c>
      <c r="D142" s="136" t="s">
        <v>170</v>
      </c>
      <c r="E142" s="137" t="s">
        <v>1855</v>
      </c>
      <c r="F142" s="138" t="s">
        <v>1856</v>
      </c>
      <c r="G142" s="139" t="s">
        <v>384</v>
      </c>
      <c r="H142" s="140">
        <v>110</v>
      </c>
      <c r="I142" s="141"/>
      <c r="J142" s="141"/>
      <c r="K142" s="138" t="s">
        <v>1166</v>
      </c>
      <c r="L142" s="28"/>
      <c r="M142" s="142" t="s">
        <v>1</v>
      </c>
      <c r="N142" s="143" t="s">
        <v>35</v>
      </c>
      <c r="O142" s="144">
        <v>0.1</v>
      </c>
      <c r="P142" s="144">
        <f t="shared" si="0"/>
        <v>11</v>
      </c>
      <c r="Q142" s="144">
        <v>0</v>
      </c>
      <c r="R142" s="144">
        <f t="shared" si="1"/>
        <v>0</v>
      </c>
      <c r="S142" s="144">
        <v>0</v>
      </c>
      <c r="T142" s="144">
        <f t="shared" si="2"/>
        <v>0</v>
      </c>
      <c r="U142" s="145" t="s">
        <v>1</v>
      </c>
      <c r="AR142" s="146" t="s">
        <v>623</v>
      </c>
      <c r="AT142" s="146" t="s">
        <v>170</v>
      </c>
      <c r="AU142" s="146" t="s">
        <v>81</v>
      </c>
      <c r="AY142" s="16" t="s">
        <v>167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6" t="s">
        <v>81</v>
      </c>
      <c r="BK142" s="147">
        <f t="shared" si="8"/>
        <v>0</v>
      </c>
      <c r="BL142" s="16" t="s">
        <v>623</v>
      </c>
      <c r="BM142" s="146" t="s">
        <v>1857</v>
      </c>
    </row>
    <row r="143" spans="2:65" s="1" customFormat="1" ht="16.5" customHeight="1">
      <c r="B143" s="135"/>
      <c r="C143" s="136" t="s">
        <v>266</v>
      </c>
      <c r="D143" s="136" t="s">
        <v>170</v>
      </c>
      <c r="E143" s="137" t="s">
        <v>1858</v>
      </c>
      <c r="F143" s="138" t="s">
        <v>1859</v>
      </c>
      <c r="G143" s="139" t="s">
        <v>384</v>
      </c>
      <c r="H143" s="140">
        <v>6</v>
      </c>
      <c r="I143" s="141"/>
      <c r="J143" s="141"/>
      <c r="K143" s="138" t="s">
        <v>1166</v>
      </c>
      <c r="L143" s="28"/>
      <c r="M143" s="142" t="s">
        <v>1</v>
      </c>
      <c r="N143" s="143" t="s">
        <v>35</v>
      </c>
      <c r="O143" s="144">
        <v>0.16700000000000001</v>
      </c>
      <c r="P143" s="144">
        <f t="shared" si="0"/>
        <v>1.002</v>
      </c>
      <c r="Q143" s="144">
        <v>0</v>
      </c>
      <c r="R143" s="144">
        <f t="shared" si="1"/>
        <v>0</v>
      </c>
      <c r="S143" s="144">
        <v>0</v>
      </c>
      <c r="T143" s="144">
        <f t="shared" si="2"/>
        <v>0</v>
      </c>
      <c r="U143" s="145" t="s">
        <v>1</v>
      </c>
      <c r="AR143" s="146" t="s">
        <v>623</v>
      </c>
      <c r="AT143" s="146" t="s">
        <v>170</v>
      </c>
      <c r="AU143" s="146" t="s">
        <v>81</v>
      </c>
      <c r="AY143" s="16" t="s">
        <v>167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6" t="s">
        <v>81</v>
      </c>
      <c r="BK143" s="147">
        <f t="shared" si="8"/>
        <v>0</v>
      </c>
      <c r="BL143" s="16" t="s">
        <v>623</v>
      </c>
      <c r="BM143" s="146" t="s">
        <v>1860</v>
      </c>
    </row>
    <row r="144" spans="2:65" s="1" customFormat="1" ht="16.5" customHeight="1">
      <c r="B144" s="135"/>
      <c r="C144" s="136" t="s">
        <v>270</v>
      </c>
      <c r="D144" s="136" t="s">
        <v>170</v>
      </c>
      <c r="E144" s="137" t="s">
        <v>1861</v>
      </c>
      <c r="F144" s="138" t="s">
        <v>1862</v>
      </c>
      <c r="G144" s="139" t="s">
        <v>384</v>
      </c>
      <c r="H144" s="140">
        <v>6</v>
      </c>
      <c r="I144" s="141"/>
      <c r="J144" s="141"/>
      <c r="K144" s="138" t="s">
        <v>1166</v>
      </c>
      <c r="L144" s="28"/>
      <c r="M144" s="142" t="s">
        <v>1</v>
      </c>
      <c r="N144" s="143" t="s">
        <v>35</v>
      </c>
      <c r="O144" s="144">
        <v>0.183</v>
      </c>
      <c r="P144" s="144">
        <f t="shared" si="0"/>
        <v>1.0979999999999999</v>
      </c>
      <c r="Q144" s="144">
        <v>0</v>
      </c>
      <c r="R144" s="144">
        <f t="shared" si="1"/>
        <v>0</v>
      </c>
      <c r="S144" s="144">
        <v>0</v>
      </c>
      <c r="T144" s="144">
        <f t="shared" si="2"/>
        <v>0</v>
      </c>
      <c r="U144" s="145" t="s">
        <v>1</v>
      </c>
      <c r="AR144" s="146" t="s">
        <v>623</v>
      </c>
      <c r="AT144" s="146" t="s">
        <v>170</v>
      </c>
      <c r="AU144" s="146" t="s">
        <v>81</v>
      </c>
      <c r="AY144" s="16" t="s">
        <v>167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6" t="s">
        <v>81</v>
      </c>
      <c r="BK144" s="147">
        <f t="shared" si="8"/>
        <v>0</v>
      </c>
      <c r="BL144" s="16" t="s">
        <v>623</v>
      </c>
      <c r="BM144" s="146" t="s">
        <v>1863</v>
      </c>
    </row>
    <row r="145" spans="2:65" s="1" customFormat="1" ht="16.5" customHeight="1">
      <c r="B145" s="135"/>
      <c r="C145" s="136" t="s">
        <v>275</v>
      </c>
      <c r="D145" s="136" t="s">
        <v>170</v>
      </c>
      <c r="E145" s="137" t="s">
        <v>1864</v>
      </c>
      <c r="F145" s="138" t="s">
        <v>1865</v>
      </c>
      <c r="G145" s="139" t="s">
        <v>384</v>
      </c>
      <c r="H145" s="140">
        <v>30</v>
      </c>
      <c r="I145" s="141"/>
      <c r="J145" s="141"/>
      <c r="K145" s="138" t="s">
        <v>1166</v>
      </c>
      <c r="L145" s="28"/>
      <c r="M145" s="142" t="s">
        <v>1</v>
      </c>
      <c r="N145" s="143" t="s">
        <v>35</v>
      </c>
      <c r="O145" s="144">
        <v>0.16700000000000001</v>
      </c>
      <c r="P145" s="144">
        <f t="shared" si="0"/>
        <v>5.0100000000000007</v>
      </c>
      <c r="Q145" s="144">
        <v>0</v>
      </c>
      <c r="R145" s="144">
        <f t="shared" si="1"/>
        <v>0</v>
      </c>
      <c r="S145" s="144">
        <v>0</v>
      </c>
      <c r="T145" s="144">
        <f t="shared" si="2"/>
        <v>0</v>
      </c>
      <c r="U145" s="145" t="s">
        <v>1</v>
      </c>
      <c r="AR145" s="146" t="s">
        <v>623</v>
      </c>
      <c r="AT145" s="146" t="s">
        <v>170</v>
      </c>
      <c r="AU145" s="146" t="s">
        <v>81</v>
      </c>
      <c r="AY145" s="16" t="s">
        <v>167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6" t="s">
        <v>81</v>
      </c>
      <c r="BK145" s="147">
        <f t="shared" si="8"/>
        <v>0</v>
      </c>
      <c r="BL145" s="16" t="s">
        <v>623</v>
      </c>
      <c r="BM145" s="146" t="s">
        <v>1866</v>
      </c>
    </row>
    <row r="146" spans="2:65" s="1" customFormat="1" ht="16.5" customHeight="1">
      <c r="B146" s="135"/>
      <c r="C146" s="136" t="s">
        <v>278</v>
      </c>
      <c r="D146" s="136" t="s">
        <v>170</v>
      </c>
      <c r="E146" s="137" t="s">
        <v>1867</v>
      </c>
      <c r="F146" s="138" t="s">
        <v>1868</v>
      </c>
      <c r="G146" s="139" t="s">
        <v>330</v>
      </c>
      <c r="H146" s="140">
        <v>60</v>
      </c>
      <c r="I146" s="141"/>
      <c r="J146" s="141"/>
      <c r="K146" s="138" t="s">
        <v>174</v>
      </c>
      <c r="L146" s="28"/>
      <c r="M146" s="142" t="s">
        <v>1</v>
      </c>
      <c r="N146" s="143" t="s">
        <v>35</v>
      </c>
      <c r="O146" s="144">
        <v>0.125</v>
      </c>
      <c r="P146" s="144">
        <f t="shared" si="0"/>
        <v>7.5</v>
      </c>
      <c r="Q146" s="144">
        <v>0</v>
      </c>
      <c r="R146" s="144">
        <f t="shared" si="1"/>
        <v>0</v>
      </c>
      <c r="S146" s="144">
        <v>0</v>
      </c>
      <c r="T146" s="144">
        <f t="shared" si="2"/>
        <v>0</v>
      </c>
      <c r="U146" s="145" t="s">
        <v>1</v>
      </c>
      <c r="AR146" s="146" t="s">
        <v>623</v>
      </c>
      <c r="AT146" s="146" t="s">
        <v>170</v>
      </c>
      <c r="AU146" s="146" t="s">
        <v>81</v>
      </c>
      <c r="AY146" s="16" t="s">
        <v>167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6" t="s">
        <v>81</v>
      </c>
      <c r="BK146" s="147">
        <f t="shared" si="8"/>
        <v>0</v>
      </c>
      <c r="BL146" s="16" t="s">
        <v>623</v>
      </c>
      <c r="BM146" s="146" t="s">
        <v>1869</v>
      </c>
    </row>
    <row r="147" spans="2:65" s="1" customFormat="1" ht="16.5" customHeight="1">
      <c r="B147" s="135"/>
      <c r="C147" s="169" t="s">
        <v>282</v>
      </c>
      <c r="D147" s="169" t="s">
        <v>381</v>
      </c>
      <c r="E147" s="170" t="s">
        <v>1870</v>
      </c>
      <c r="F147" s="171" t="s">
        <v>1871</v>
      </c>
      <c r="G147" s="172" t="s">
        <v>330</v>
      </c>
      <c r="H147" s="173">
        <v>250</v>
      </c>
      <c r="I147" s="174"/>
      <c r="J147" s="174"/>
      <c r="K147" s="171" t="s">
        <v>1166</v>
      </c>
      <c r="L147" s="175"/>
      <c r="M147" s="176" t="s">
        <v>1</v>
      </c>
      <c r="N147" s="177" t="s">
        <v>35</v>
      </c>
      <c r="O147" s="144">
        <v>0</v>
      </c>
      <c r="P147" s="144">
        <f t="shared" si="0"/>
        <v>0</v>
      </c>
      <c r="Q147" s="144">
        <v>1E-3</v>
      </c>
      <c r="R147" s="144">
        <f t="shared" si="1"/>
        <v>0.25</v>
      </c>
      <c r="S147" s="144">
        <v>0</v>
      </c>
      <c r="T147" s="144">
        <f t="shared" si="2"/>
        <v>0</v>
      </c>
      <c r="U147" s="145" t="s">
        <v>1</v>
      </c>
      <c r="AR147" s="146" t="s">
        <v>871</v>
      </c>
      <c r="AT147" s="146" t="s">
        <v>381</v>
      </c>
      <c r="AU147" s="146" t="s">
        <v>81</v>
      </c>
      <c r="AY147" s="16" t="s">
        <v>167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6" t="s">
        <v>81</v>
      </c>
      <c r="BK147" s="147">
        <f t="shared" si="8"/>
        <v>0</v>
      </c>
      <c r="BL147" s="16" t="s">
        <v>871</v>
      </c>
      <c r="BM147" s="146" t="s">
        <v>1872</v>
      </c>
    </row>
    <row r="148" spans="2:65" s="1" customFormat="1" ht="16.5" customHeight="1">
      <c r="B148" s="135"/>
      <c r="C148" s="169" t="s">
        <v>288</v>
      </c>
      <c r="D148" s="169" t="s">
        <v>381</v>
      </c>
      <c r="E148" s="170" t="s">
        <v>1873</v>
      </c>
      <c r="F148" s="171" t="s">
        <v>1874</v>
      </c>
      <c r="G148" s="172" t="s">
        <v>384</v>
      </c>
      <c r="H148" s="173">
        <v>10</v>
      </c>
      <c r="I148" s="174"/>
      <c r="J148" s="174"/>
      <c r="K148" s="171" t="s">
        <v>1166</v>
      </c>
      <c r="L148" s="175"/>
      <c r="M148" s="176" t="s">
        <v>1</v>
      </c>
      <c r="N148" s="177" t="s">
        <v>35</v>
      </c>
      <c r="O148" s="144">
        <v>0</v>
      </c>
      <c r="P148" s="144">
        <f t="shared" si="0"/>
        <v>0</v>
      </c>
      <c r="Q148" s="144">
        <v>2.97E-3</v>
      </c>
      <c r="R148" s="144">
        <f t="shared" si="1"/>
        <v>2.9700000000000001E-2</v>
      </c>
      <c r="S148" s="144">
        <v>0</v>
      </c>
      <c r="T148" s="144">
        <f t="shared" si="2"/>
        <v>0</v>
      </c>
      <c r="U148" s="145" t="s">
        <v>1</v>
      </c>
      <c r="AR148" s="146" t="s">
        <v>871</v>
      </c>
      <c r="AT148" s="146" t="s">
        <v>381</v>
      </c>
      <c r="AU148" s="146" t="s">
        <v>81</v>
      </c>
      <c r="AY148" s="16" t="s">
        <v>167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6" t="s">
        <v>81</v>
      </c>
      <c r="BK148" s="147">
        <f t="shared" si="8"/>
        <v>0</v>
      </c>
      <c r="BL148" s="16" t="s">
        <v>871</v>
      </c>
      <c r="BM148" s="146" t="s">
        <v>1875</v>
      </c>
    </row>
    <row r="149" spans="2:65" s="1" customFormat="1" ht="24" customHeight="1">
      <c r="B149" s="135"/>
      <c r="C149" s="169" t="s">
        <v>293</v>
      </c>
      <c r="D149" s="169" t="s">
        <v>381</v>
      </c>
      <c r="E149" s="170" t="s">
        <v>1876</v>
      </c>
      <c r="F149" s="171" t="s">
        <v>1877</v>
      </c>
      <c r="G149" s="172" t="s">
        <v>384</v>
      </c>
      <c r="H149" s="173">
        <v>1</v>
      </c>
      <c r="I149" s="174"/>
      <c r="J149" s="174"/>
      <c r="K149" s="171" t="s">
        <v>1166</v>
      </c>
      <c r="L149" s="175"/>
      <c r="M149" s="176" t="s">
        <v>1</v>
      </c>
      <c r="N149" s="177" t="s">
        <v>35</v>
      </c>
      <c r="O149" s="144">
        <v>0</v>
      </c>
      <c r="P149" s="144">
        <f t="shared" si="0"/>
        <v>0</v>
      </c>
      <c r="Q149" s="144">
        <v>4.1999999999999997E-3</v>
      </c>
      <c r="R149" s="144">
        <f t="shared" si="1"/>
        <v>4.1999999999999997E-3</v>
      </c>
      <c r="S149" s="144">
        <v>0</v>
      </c>
      <c r="T149" s="144">
        <f t="shared" si="2"/>
        <v>0</v>
      </c>
      <c r="U149" s="145" t="s">
        <v>1</v>
      </c>
      <c r="AR149" s="146" t="s">
        <v>871</v>
      </c>
      <c r="AT149" s="146" t="s">
        <v>381</v>
      </c>
      <c r="AU149" s="146" t="s">
        <v>81</v>
      </c>
      <c r="AY149" s="16" t="s">
        <v>167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6" t="s">
        <v>81</v>
      </c>
      <c r="BK149" s="147">
        <f t="shared" si="8"/>
        <v>0</v>
      </c>
      <c r="BL149" s="16" t="s">
        <v>871</v>
      </c>
      <c r="BM149" s="146" t="s">
        <v>1878</v>
      </c>
    </row>
    <row r="150" spans="2:65" s="1" customFormat="1" ht="24" customHeight="1">
      <c r="B150" s="135"/>
      <c r="C150" s="169" t="s">
        <v>7</v>
      </c>
      <c r="D150" s="169" t="s">
        <v>381</v>
      </c>
      <c r="E150" s="170" t="s">
        <v>1879</v>
      </c>
      <c r="F150" s="171" t="s">
        <v>1880</v>
      </c>
      <c r="G150" s="172" t="s">
        <v>384</v>
      </c>
      <c r="H150" s="173">
        <v>10</v>
      </c>
      <c r="I150" s="174"/>
      <c r="J150" s="174"/>
      <c r="K150" s="171" t="s">
        <v>1166</v>
      </c>
      <c r="L150" s="175"/>
      <c r="M150" s="176" t="s">
        <v>1</v>
      </c>
      <c r="N150" s="177" t="s">
        <v>35</v>
      </c>
      <c r="O150" s="144">
        <v>0</v>
      </c>
      <c r="P150" s="144">
        <f t="shared" si="0"/>
        <v>0</v>
      </c>
      <c r="Q150" s="144">
        <v>1.4E-2</v>
      </c>
      <c r="R150" s="144">
        <f t="shared" si="1"/>
        <v>0.14000000000000001</v>
      </c>
      <c r="S150" s="144">
        <v>0</v>
      </c>
      <c r="T150" s="144">
        <f t="shared" si="2"/>
        <v>0</v>
      </c>
      <c r="U150" s="145" t="s">
        <v>1</v>
      </c>
      <c r="AR150" s="146" t="s">
        <v>871</v>
      </c>
      <c r="AT150" s="146" t="s">
        <v>381</v>
      </c>
      <c r="AU150" s="146" t="s">
        <v>81</v>
      </c>
      <c r="AY150" s="16" t="s">
        <v>167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6" t="s">
        <v>81</v>
      </c>
      <c r="BK150" s="147">
        <f t="shared" si="8"/>
        <v>0</v>
      </c>
      <c r="BL150" s="16" t="s">
        <v>871</v>
      </c>
      <c r="BM150" s="146" t="s">
        <v>1881</v>
      </c>
    </row>
    <row r="151" spans="2:65" s="1" customFormat="1" ht="16.5" customHeight="1">
      <c r="B151" s="135"/>
      <c r="C151" s="169" t="s">
        <v>303</v>
      </c>
      <c r="D151" s="169" t="s">
        <v>381</v>
      </c>
      <c r="E151" s="170" t="s">
        <v>1882</v>
      </c>
      <c r="F151" s="171" t="s">
        <v>1883</v>
      </c>
      <c r="G151" s="172" t="s">
        <v>384</v>
      </c>
      <c r="H151" s="173">
        <v>10</v>
      </c>
      <c r="I151" s="174"/>
      <c r="J151" s="174"/>
      <c r="K151" s="171" t="s">
        <v>1166</v>
      </c>
      <c r="L151" s="175"/>
      <c r="M151" s="176" t="s">
        <v>1</v>
      </c>
      <c r="N151" s="177" t="s">
        <v>35</v>
      </c>
      <c r="O151" s="144">
        <v>0</v>
      </c>
      <c r="P151" s="144">
        <f t="shared" si="0"/>
        <v>0</v>
      </c>
      <c r="Q151" s="144">
        <v>1.4999999999999999E-4</v>
      </c>
      <c r="R151" s="144">
        <f t="shared" si="1"/>
        <v>1.4999999999999998E-3</v>
      </c>
      <c r="S151" s="144">
        <v>0</v>
      </c>
      <c r="T151" s="144">
        <f t="shared" si="2"/>
        <v>0</v>
      </c>
      <c r="U151" s="145" t="s">
        <v>1</v>
      </c>
      <c r="AR151" s="146" t="s">
        <v>871</v>
      </c>
      <c r="AT151" s="146" t="s">
        <v>381</v>
      </c>
      <c r="AU151" s="146" t="s">
        <v>81</v>
      </c>
      <c r="AY151" s="16" t="s">
        <v>167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6" t="s">
        <v>81</v>
      </c>
      <c r="BK151" s="147">
        <f t="shared" si="8"/>
        <v>0</v>
      </c>
      <c r="BL151" s="16" t="s">
        <v>871</v>
      </c>
      <c r="BM151" s="146" t="s">
        <v>1884</v>
      </c>
    </row>
    <row r="152" spans="2:65" s="1" customFormat="1" ht="16.5" customHeight="1">
      <c r="B152" s="135"/>
      <c r="C152" s="169" t="s">
        <v>308</v>
      </c>
      <c r="D152" s="169" t="s">
        <v>381</v>
      </c>
      <c r="E152" s="170" t="s">
        <v>1885</v>
      </c>
      <c r="F152" s="171" t="s">
        <v>1886</v>
      </c>
      <c r="G152" s="172" t="s">
        <v>384</v>
      </c>
      <c r="H152" s="173">
        <v>115</v>
      </c>
      <c r="I152" s="174"/>
      <c r="J152" s="174"/>
      <c r="K152" s="171" t="s">
        <v>1166</v>
      </c>
      <c r="L152" s="175"/>
      <c r="M152" s="176" t="s">
        <v>1</v>
      </c>
      <c r="N152" s="177" t="s">
        <v>35</v>
      </c>
      <c r="O152" s="144">
        <v>0</v>
      </c>
      <c r="P152" s="144">
        <f t="shared" si="0"/>
        <v>0</v>
      </c>
      <c r="Q152" s="144">
        <v>1.9000000000000001E-4</v>
      </c>
      <c r="R152" s="144">
        <f t="shared" si="1"/>
        <v>2.1850000000000001E-2</v>
      </c>
      <c r="S152" s="144">
        <v>0</v>
      </c>
      <c r="T152" s="144">
        <f t="shared" si="2"/>
        <v>0</v>
      </c>
      <c r="U152" s="145" t="s">
        <v>1</v>
      </c>
      <c r="AR152" s="146" t="s">
        <v>871</v>
      </c>
      <c r="AT152" s="146" t="s">
        <v>381</v>
      </c>
      <c r="AU152" s="146" t="s">
        <v>81</v>
      </c>
      <c r="AY152" s="16" t="s">
        <v>167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6" t="s">
        <v>81</v>
      </c>
      <c r="BK152" s="147">
        <f t="shared" si="8"/>
        <v>0</v>
      </c>
      <c r="BL152" s="16" t="s">
        <v>871</v>
      </c>
      <c r="BM152" s="146" t="s">
        <v>1887</v>
      </c>
    </row>
    <row r="153" spans="2:65" s="1" customFormat="1" ht="16.5" customHeight="1">
      <c r="B153" s="135"/>
      <c r="C153" s="169" t="s">
        <v>313</v>
      </c>
      <c r="D153" s="169" t="s">
        <v>381</v>
      </c>
      <c r="E153" s="170" t="s">
        <v>1888</v>
      </c>
      <c r="F153" s="171" t="s">
        <v>1889</v>
      </c>
      <c r="G153" s="172" t="s">
        <v>384</v>
      </c>
      <c r="H153" s="173">
        <v>6</v>
      </c>
      <c r="I153" s="174"/>
      <c r="J153" s="174"/>
      <c r="K153" s="171" t="s">
        <v>1166</v>
      </c>
      <c r="L153" s="175"/>
      <c r="M153" s="176" t="s">
        <v>1</v>
      </c>
      <c r="N153" s="177" t="s">
        <v>35</v>
      </c>
      <c r="O153" s="144">
        <v>0</v>
      </c>
      <c r="P153" s="144">
        <f t="shared" si="0"/>
        <v>0</v>
      </c>
      <c r="Q153" s="144">
        <v>2.9E-4</v>
      </c>
      <c r="R153" s="144">
        <f t="shared" si="1"/>
        <v>1.74E-3</v>
      </c>
      <c r="S153" s="144">
        <v>0</v>
      </c>
      <c r="T153" s="144">
        <f t="shared" si="2"/>
        <v>0</v>
      </c>
      <c r="U153" s="145" t="s">
        <v>1</v>
      </c>
      <c r="AR153" s="146" t="s">
        <v>871</v>
      </c>
      <c r="AT153" s="146" t="s">
        <v>381</v>
      </c>
      <c r="AU153" s="146" t="s">
        <v>81</v>
      </c>
      <c r="AY153" s="16" t="s">
        <v>167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6" t="s">
        <v>81</v>
      </c>
      <c r="BK153" s="147">
        <f t="shared" si="8"/>
        <v>0</v>
      </c>
      <c r="BL153" s="16" t="s">
        <v>871</v>
      </c>
      <c r="BM153" s="146" t="s">
        <v>1890</v>
      </c>
    </row>
    <row r="154" spans="2:65" s="1" customFormat="1" ht="16.5" customHeight="1">
      <c r="B154" s="135"/>
      <c r="C154" s="169" t="s">
        <v>317</v>
      </c>
      <c r="D154" s="169" t="s">
        <v>381</v>
      </c>
      <c r="E154" s="170" t="s">
        <v>1891</v>
      </c>
      <c r="F154" s="171" t="s">
        <v>1892</v>
      </c>
      <c r="G154" s="172" t="s">
        <v>384</v>
      </c>
      <c r="H154" s="173">
        <v>20</v>
      </c>
      <c r="I154" s="174"/>
      <c r="J154" s="174"/>
      <c r="K154" s="171" t="s">
        <v>1166</v>
      </c>
      <c r="L154" s="175"/>
      <c r="M154" s="176" t="s">
        <v>1</v>
      </c>
      <c r="N154" s="177" t="s">
        <v>35</v>
      </c>
      <c r="O154" s="144">
        <v>0</v>
      </c>
      <c r="P154" s="144">
        <f t="shared" si="0"/>
        <v>0</v>
      </c>
      <c r="Q154" s="144">
        <v>1.4999999999999999E-4</v>
      </c>
      <c r="R154" s="144">
        <f t="shared" si="1"/>
        <v>2.9999999999999996E-3</v>
      </c>
      <c r="S154" s="144">
        <v>0</v>
      </c>
      <c r="T154" s="144">
        <f t="shared" si="2"/>
        <v>0</v>
      </c>
      <c r="U154" s="145" t="s">
        <v>1</v>
      </c>
      <c r="AR154" s="146" t="s">
        <v>871</v>
      </c>
      <c r="AT154" s="146" t="s">
        <v>381</v>
      </c>
      <c r="AU154" s="146" t="s">
        <v>81</v>
      </c>
      <c r="AY154" s="16" t="s">
        <v>167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6" t="s">
        <v>81</v>
      </c>
      <c r="BK154" s="147">
        <f t="shared" si="8"/>
        <v>0</v>
      </c>
      <c r="BL154" s="16" t="s">
        <v>871</v>
      </c>
      <c r="BM154" s="146" t="s">
        <v>1893</v>
      </c>
    </row>
    <row r="155" spans="2:65" s="1" customFormat="1" ht="24" customHeight="1">
      <c r="B155" s="135"/>
      <c r="C155" s="169" t="s">
        <v>322</v>
      </c>
      <c r="D155" s="169" t="s">
        <v>381</v>
      </c>
      <c r="E155" s="170" t="s">
        <v>1894</v>
      </c>
      <c r="F155" s="171" t="s">
        <v>1895</v>
      </c>
      <c r="G155" s="172" t="s">
        <v>384</v>
      </c>
      <c r="H155" s="173">
        <v>200</v>
      </c>
      <c r="I155" s="174"/>
      <c r="J155" s="174"/>
      <c r="K155" s="171" t="s">
        <v>1166</v>
      </c>
      <c r="L155" s="175"/>
      <c r="M155" s="176" t="s">
        <v>1</v>
      </c>
      <c r="N155" s="177" t="s">
        <v>35</v>
      </c>
      <c r="O155" s="144">
        <v>0</v>
      </c>
      <c r="P155" s="144">
        <f t="shared" si="0"/>
        <v>0</v>
      </c>
      <c r="Q155" s="144">
        <v>1.06E-3</v>
      </c>
      <c r="R155" s="144">
        <f t="shared" si="1"/>
        <v>0.21199999999999999</v>
      </c>
      <c r="S155" s="144">
        <v>0</v>
      </c>
      <c r="T155" s="144">
        <f t="shared" si="2"/>
        <v>0</v>
      </c>
      <c r="U155" s="145" t="s">
        <v>1</v>
      </c>
      <c r="AR155" s="146" t="s">
        <v>871</v>
      </c>
      <c r="AT155" s="146" t="s">
        <v>381</v>
      </c>
      <c r="AU155" s="146" t="s">
        <v>81</v>
      </c>
      <c r="AY155" s="16" t="s">
        <v>167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6" t="s">
        <v>81</v>
      </c>
      <c r="BK155" s="147">
        <f t="shared" si="8"/>
        <v>0</v>
      </c>
      <c r="BL155" s="16" t="s">
        <v>871</v>
      </c>
      <c r="BM155" s="146" t="s">
        <v>1896</v>
      </c>
    </row>
    <row r="156" spans="2:65" s="1" customFormat="1" ht="16.5" customHeight="1">
      <c r="B156" s="135"/>
      <c r="C156" s="169" t="s">
        <v>327</v>
      </c>
      <c r="D156" s="169" t="s">
        <v>381</v>
      </c>
      <c r="E156" s="170" t="s">
        <v>1897</v>
      </c>
      <c r="F156" s="171" t="s">
        <v>1898</v>
      </c>
      <c r="G156" s="172" t="s">
        <v>384</v>
      </c>
      <c r="H156" s="173">
        <v>6</v>
      </c>
      <c r="I156" s="174"/>
      <c r="J156" s="174"/>
      <c r="K156" s="171" t="s">
        <v>1166</v>
      </c>
      <c r="L156" s="175"/>
      <c r="M156" s="176" t="s">
        <v>1</v>
      </c>
      <c r="N156" s="177" t="s">
        <v>35</v>
      </c>
      <c r="O156" s="144">
        <v>0</v>
      </c>
      <c r="P156" s="144">
        <f t="shared" si="0"/>
        <v>0</v>
      </c>
      <c r="Q156" s="144">
        <v>1.4599999999999999E-3</v>
      </c>
      <c r="R156" s="144">
        <f t="shared" si="1"/>
        <v>8.7600000000000004E-3</v>
      </c>
      <c r="S156" s="144">
        <v>0</v>
      </c>
      <c r="T156" s="144">
        <f t="shared" si="2"/>
        <v>0</v>
      </c>
      <c r="U156" s="145" t="s">
        <v>1</v>
      </c>
      <c r="AR156" s="146" t="s">
        <v>871</v>
      </c>
      <c r="AT156" s="146" t="s">
        <v>381</v>
      </c>
      <c r="AU156" s="146" t="s">
        <v>81</v>
      </c>
      <c r="AY156" s="16" t="s">
        <v>167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6" t="s">
        <v>81</v>
      </c>
      <c r="BK156" s="147">
        <f t="shared" si="8"/>
        <v>0</v>
      </c>
      <c r="BL156" s="16" t="s">
        <v>871</v>
      </c>
      <c r="BM156" s="146" t="s">
        <v>1899</v>
      </c>
    </row>
    <row r="157" spans="2:65" s="1" customFormat="1" ht="24" customHeight="1">
      <c r="B157" s="135"/>
      <c r="C157" s="169" t="s">
        <v>332</v>
      </c>
      <c r="D157" s="169" t="s">
        <v>381</v>
      </c>
      <c r="E157" s="170" t="s">
        <v>1900</v>
      </c>
      <c r="F157" s="171" t="s">
        <v>1901</v>
      </c>
      <c r="G157" s="172" t="s">
        <v>384</v>
      </c>
      <c r="H157" s="173">
        <v>12</v>
      </c>
      <c r="I157" s="174"/>
      <c r="J157" s="174"/>
      <c r="K157" s="171" t="s">
        <v>1166</v>
      </c>
      <c r="L157" s="175"/>
      <c r="M157" s="176" t="s">
        <v>1</v>
      </c>
      <c r="N157" s="177" t="s">
        <v>35</v>
      </c>
      <c r="O157" s="144">
        <v>0</v>
      </c>
      <c r="P157" s="144">
        <f t="shared" si="0"/>
        <v>0</v>
      </c>
      <c r="Q157" s="144">
        <v>3.2000000000000003E-4</v>
      </c>
      <c r="R157" s="144">
        <f t="shared" si="1"/>
        <v>3.8400000000000005E-3</v>
      </c>
      <c r="S157" s="144">
        <v>0</v>
      </c>
      <c r="T157" s="144">
        <f t="shared" si="2"/>
        <v>0</v>
      </c>
      <c r="U157" s="145" t="s">
        <v>1</v>
      </c>
      <c r="AR157" s="146" t="s">
        <v>871</v>
      </c>
      <c r="AT157" s="146" t="s">
        <v>381</v>
      </c>
      <c r="AU157" s="146" t="s">
        <v>81</v>
      </c>
      <c r="AY157" s="16" t="s">
        <v>167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6" t="s">
        <v>81</v>
      </c>
      <c r="BK157" s="147">
        <f t="shared" si="8"/>
        <v>0</v>
      </c>
      <c r="BL157" s="16" t="s">
        <v>871</v>
      </c>
      <c r="BM157" s="146" t="s">
        <v>1902</v>
      </c>
    </row>
    <row r="158" spans="2:65" s="1" customFormat="1" ht="24" customHeight="1">
      <c r="B158" s="135"/>
      <c r="C158" s="169" t="s">
        <v>337</v>
      </c>
      <c r="D158" s="169" t="s">
        <v>381</v>
      </c>
      <c r="E158" s="170" t="s">
        <v>1903</v>
      </c>
      <c r="F158" s="171" t="s">
        <v>1904</v>
      </c>
      <c r="G158" s="172" t="s">
        <v>384</v>
      </c>
      <c r="H158" s="173">
        <v>110</v>
      </c>
      <c r="I158" s="174"/>
      <c r="J158" s="174"/>
      <c r="K158" s="171" t="s">
        <v>1166</v>
      </c>
      <c r="L158" s="175"/>
      <c r="M158" s="176" t="s">
        <v>1</v>
      </c>
      <c r="N158" s="177" t="s">
        <v>35</v>
      </c>
      <c r="O158" s="144">
        <v>0</v>
      </c>
      <c r="P158" s="144">
        <f t="shared" si="0"/>
        <v>0</v>
      </c>
      <c r="Q158" s="144">
        <v>1E-4</v>
      </c>
      <c r="R158" s="144">
        <f t="shared" si="1"/>
        <v>1.1000000000000001E-2</v>
      </c>
      <c r="S158" s="144">
        <v>0</v>
      </c>
      <c r="T158" s="144">
        <f t="shared" si="2"/>
        <v>0</v>
      </c>
      <c r="U158" s="145" t="s">
        <v>1</v>
      </c>
      <c r="AR158" s="146" t="s">
        <v>871</v>
      </c>
      <c r="AT158" s="146" t="s">
        <v>381</v>
      </c>
      <c r="AU158" s="146" t="s">
        <v>81</v>
      </c>
      <c r="AY158" s="16" t="s">
        <v>167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6" t="s">
        <v>81</v>
      </c>
      <c r="BK158" s="147">
        <f t="shared" si="8"/>
        <v>0</v>
      </c>
      <c r="BL158" s="16" t="s">
        <v>871</v>
      </c>
      <c r="BM158" s="146" t="s">
        <v>1905</v>
      </c>
    </row>
    <row r="159" spans="2:65" s="1" customFormat="1" ht="16.5" customHeight="1">
      <c r="B159" s="135"/>
      <c r="C159" s="169" t="s">
        <v>342</v>
      </c>
      <c r="D159" s="169" t="s">
        <v>381</v>
      </c>
      <c r="E159" s="170" t="s">
        <v>1906</v>
      </c>
      <c r="F159" s="171" t="s">
        <v>1907</v>
      </c>
      <c r="G159" s="172" t="s">
        <v>384</v>
      </c>
      <c r="H159" s="173">
        <v>6</v>
      </c>
      <c r="I159" s="174"/>
      <c r="J159" s="174"/>
      <c r="K159" s="171" t="s">
        <v>1166</v>
      </c>
      <c r="L159" s="175"/>
      <c r="M159" s="176" t="s">
        <v>1</v>
      </c>
      <c r="N159" s="177" t="s">
        <v>35</v>
      </c>
      <c r="O159" s="144">
        <v>0</v>
      </c>
      <c r="P159" s="144">
        <f t="shared" si="0"/>
        <v>0</v>
      </c>
      <c r="Q159" s="144">
        <v>1.7000000000000001E-4</v>
      </c>
      <c r="R159" s="144">
        <f t="shared" si="1"/>
        <v>1.0200000000000001E-3</v>
      </c>
      <c r="S159" s="144">
        <v>0</v>
      </c>
      <c r="T159" s="144">
        <f t="shared" si="2"/>
        <v>0</v>
      </c>
      <c r="U159" s="145" t="s">
        <v>1</v>
      </c>
      <c r="AR159" s="146" t="s">
        <v>871</v>
      </c>
      <c r="AT159" s="146" t="s">
        <v>381</v>
      </c>
      <c r="AU159" s="146" t="s">
        <v>81</v>
      </c>
      <c r="AY159" s="16" t="s">
        <v>167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6" t="s">
        <v>81</v>
      </c>
      <c r="BK159" s="147">
        <f t="shared" si="8"/>
        <v>0</v>
      </c>
      <c r="BL159" s="16" t="s">
        <v>871</v>
      </c>
      <c r="BM159" s="146" t="s">
        <v>1908</v>
      </c>
    </row>
    <row r="160" spans="2:65" s="1" customFormat="1" ht="16.5" customHeight="1">
      <c r="B160" s="135"/>
      <c r="C160" s="169" t="s">
        <v>347</v>
      </c>
      <c r="D160" s="169" t="s">
        <v>381</v>
      </c>
      <c r="E160" s="170" t="s">
        <v>1909</v>
      </c>
      <c r="F160" s="171" t="s">
        <v>1910</v>
      </c>
      <c r="G160" s="172" t="s">
        <v>384</v>
      </c>
      <c r="H160" s="173">
        <v>6</v>
      </c>
      <c r="I160" s="174"/>
      <c r="J160" s="174"/>
      <c r="K160" s="171" t="s">
        <v>1166</v>
      </c>
      <c r="L160" s="175"/>
      <c r="M160" s="176" t="s">
        <v>1</v>
      </c>
      <c r="N160" s="177" t="s">
        <v>35</v>
      </c>
      <c r="O160" s="144">
        <v>0</v>
      </c>
      <c r="P160" s="144">
        <f t="shared" si="0"/>
        <v>0</v>
      </c>
      <c r="Q160" s="144">
        <v>2.0000000000000002E-5</v>
      </c>
      <c r="R160" s="144">
        <f t="shared" si="1"/>
        <v>1.2000000000000002E-4</v>
      </c>
      <c r="S160" s="144">
        <v>0</v>
      </c>
      <c r="T160" s="144">
        <f t="shared" si="2"/>
        <v>0</v>
      </c>
      <c r="U160" s="145" t="s">
        <v>1</v>
      </c>
      <c r="AR160" s="146" t="s">
        <v>871</v>
      </c>
      <c r="AT160" s="146" t="s">
        <v>381</v>
      </c>
      <c r="AU160" s="146" t="s">
        <v>81</v>
      </c>
      <c r="AY160" s="16" t="s">
        <v>167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6" t="s">
        <v>81</v>
      </c>
      <c r="BK160" s="147">
        <f t="shared" si="8"/>
        <v>0</v>
      </c>
      <c r="BL160" s="16" t="s">
        <v>871</v>
      </c>
      <c r="BM160" s="146" t="s">
        <v>1911</v>
      </c>
    </row>
    <row r="161" spans="2:65" s="1" customFormat="1" ht="24" customHeight="1">
      <c r="B161" s="135"/>
      <c r="C161" s="169" t="s">
        <v>351</v>
      </c>
      <c r="D161" s="169" t="s">
        <v>381</v>
      </c>
      <c r="E161" s="170" t="s">
        <v>1912</v>
      </c>
      <c r="F161" s="171" t="s">
        <v>1913</v>
      </c>
      <c r="G161" s="172" t="s">
        <v>384</v>
      </c>
      <c r="H161" s="173">
        <v>30</v>
      </c>
      <c r="I161" s="174"/>
      <c r="J161" s="174"/>
      <c r="K161" s="171" t="s">
        <v>1166</v>
      </c>
      <c r="L161" s="175"/>
      <c r="M161" s="176" t="s">
        <v>1</v>
      </c>
      <c r="N161" s="177" t="s">
        <v>35</v>
      </c>
      <c r="O161" s="144">
        <v>0</v>
      </c>
      <c r="P161" s="144">
        <f t="shared" si="0"/>
        <v>0</v>
      </c>
      <c r="Q161" s="144">
        <v>2.2000000000000001E-4</v>
      </c>
      <c r="R161" s="144">
        <f t="shared" si="1"/>
        <v>6.6E-3</v>
      </c>
      <c r="S161" s="144">
        <v>0</v>
      </c>
      <c r="T161" s="144">
        <f t="shared" si="2"/>
        <v>0</v>
      </c>
      <c r="U161" s="145" t="s">
        <v>1</v>
      </c>
      <c r="AR161" s="146" t="s">
        <v>871</v>
      </c>
      <c r="AT161" s="146" t="s">
        <v>381</v>
      </c>
      <c r="AU161" s="146" t="s">
        <v>81</v>
      </c>
      <c r="AY161" s="16" t="s">
        <v>167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6" t="s">
        <v>81</v>
      </c>
      <c r="BK161" s="147">
        <f t="shared" si="8"/>
        <v>0</v>
      </c>
      <c r="BL161" s="16" t="s">
        <v>871</v>
      </c>
      <c r="BM161" s="146" t="s">
        <v>1914</v>
      </c>
    </row>
    <row r="162" spans="2:65" s="1" customFormat="1" ht="16.5" customHeight="1">
      <c r="B162" s="135"/>
      <c r="C162" s="169" t="s">
        <v>356</v>
      </c>
      <c r="D162" s="169" t="s">
        <v>381</v>
      </c>
      <c r="E162" s="170" t="s">
        <v>1915</v>
      </c>
      <c r="F162" s="171" t="s">
        <v>1916</v>
      </c>
      <c r="G162" s="172" t="s">
        <v>330</v>
      </c>
      <c r="H162" s="173">
        <v>60</v>
      </c>
      <c r="I162" s="174"/>
      <c r="J162" s="174"/>
      <c r="K162" s="171" t="s">
        <v>1166</v>
      </c>
      <c r="L162" s="175"/>
      <c r="M162" s="176" t="s">
        <v>1</v>
      </c>
      <c r="N162" s="177" t="s">
        <v>35</v>
      </c>
      <c r="O162" s="144">
        <v>0</v>
      </c>
      <c r="P162" s="144">
        <f t="shared" si="0"/>
        <v>0</v>
      </c>
      <c r="Q162" s="144">
        <v>1E-3</v>
      </c>
      <c r="R162" s="144">
        <f t="shared" si="1"/>
        <v>0.06</v>
      </c>
      <c r="S162" s="144">
        <v>0</v>
      </c>
      <c r="T162" s="144">
        <f t="shared" si="2"/>
        <v>0</v>
      </c>
      <c r="U162" s="145" t="s">
        <v>1</v>
      </c>
      <c r="AR162" s="146" t="s">
        <v>871</v>
      </c>
      <c r="AT162" s="146" t="s">
        <v>381</v>
      </c>
      <c r="AU162" s="146" t="s">
        <v>81</v>
      </c>
      <c r="AY162" s="16" t="s">
        <v>167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6" t="s">
        <v>81</v>
      </c>
      <c r="BK162" s="147">
        <f t="shared" si="8"/>
        <v>0</v>
      </c>
      <c r="BL162" s="16" t="s">
        <v>871</v>
      </c>
      <c r="BM162" s="146" t="s">
        <v>1917</v>
      </c>
    </row>
    <row r="163" spans="2:65" s="1" customFormat="1" ht="16.5" customHeight="1">
      <c r="B163" s="135"/>
      <c r="C163" s="136" t="s">
        <v>361</v>
      </c>
      <c r="D163" s="136" t="s">
        <v>170</v>
      </c>
      <c r="E163" s="137" t="s">
        <v>877</v>
      </c>
      <c r="F163" s="138" t="s">
        <v>878</v>
      </c>
      <c r="G163" s="139" t="s">
        <v>395</v>
      </c>
      <c r="H163" s="140">
        <v>12.416</v>
      </c>
      <c r="I163" s="141"/>
      <c r="J163" s="141"/>
      <c r="K163" s="138" t="s">
        <v>1</v>
      </c>
      <c r="L163" s="28"/>
      <c r="M163" s="142" t="s">
        <v>1</v>
      </c>
      <c r="N163" s="143" t="s">
        <v>35</v>
      </c>
      <c r="O163" s="144">
        <v>0</v>
      </c>
      <c r="P163" s="144">
        <f t="shared" si="0"/>
        <v>0</v>
      </c>
      <c r="Q163" s="144">
        <v>0</v>
      </c>
      <c r="R163" s="144">
        <f t="shared" si="1"/>
        <v>0</v>
      </c>
      <c r="S163" s="144">
        <v>0</v>
      </c>
      <c r="T163" s="144">
        <f t="shared" si="2"/>
        <v>0</v>
      </c>
      <c r="U163" s="145" t="s">
        <v>1</v>
      </c>
      <c r="AR163" s="146" t="s">
        <v>871</v>
      </c>
      <c r="AT163" s="146" t="s">
        <v>170</v>
      </c>
      <c r="AU163" s="146" t="s">
        <v>81</v>
      </c>
      <c r="AY163" s="16" t="s">
        <v>167</v>
      </c>
      <c r="BE163" s="147">
        <f t="shared" si="3"/>
        <v>0</v>
      </c>
      <c r="BF163" s="147">
        <f t="shared" si="4"/>
        <v>0</v>
      </c>
      <c r="BG163" s="147">
        <f t="shared" si="5"/>
        <v>0</v>
      </c>
      <c r="BH163" s="147">
        <f t="shared" si="6"/>
        <v>0</v>
      </c>
      <c r="BI163" s="147">
        <f t="shared" si="7"/>
        <v>0</v>
      </c>
      <c r="BJ163" s="16" t="s">
        <v>81</v>
      </c>
      <c r="BK163" s="147">
        <f t="shared" si="8"/>
        <v>0</v>
      </c>
      <c r="BL163" s="16" t="s">
        <v>871</v>
      </c>
      <c r="BM163" s="146" t="s">
        <v>1918</v>
      </c>
    </row>
    <row r="164" spans="2:65" s="11" customFormat="1" ht="22.9" customHeight="1">
      <c r="B164" s="123"/>
      <c r="D164" s="124" t="s">
        <v>68</v>
      </c>
      <c r="E164" s="133" t="s">
        <v>1919</v>
      </c>
      <c r="F164" s="133" t="s">
        <v>1920</v>
      </c>
      <c r="J164" s="134"/>
      <c r="L164" s="123"/>
      <c r="M164" s="127"/>
      <c r="N164" s="128"/>
      <c r="O164" s="128"/>
      <c r="P164" s="129">
        <f>SUM(P165:P167)</f>
        <v>51.103000000000002</v>
      </c>
      <c r="Q164" s="128"/>
      <c r="R164" s="129">
        <f>SUM(R165:R167)</f>
        <v>0</v>
      </c>
      <c r="S164" s="128"/>
      <c r="T164" s="129">
        <f>SUM(T165:T167)</f>
        <v>0</v>
      </c>
      <c r="U164" s="130"/>
      <c r="AR164" s="124" t="s">
        <v>85</v>
      </c>
      <c r="AT164" s="131" t="s">
        <v>68</v>
      </c>
      <c r="AU164" s="131" t="s">
        <v>76</v>
      </c>
      <c r="AY164" s="124" t="s">
        <v>167</v>
      </c>
      <c r="BK164" s="132">
        <f>SUM(BK165:BK167)</f>
        <v>0</v>
      </c>
    </row>
    <row r="165" spans="2:65" s="1" customFormat="1" ht="24" customHeight="1">
      <c r="B165" s="135"/>
      <c r="C165" s="136" t="s">
        <v>365</v>
      </c>
      <c r="D165" s="136" t="s">
        <v>170</v>
      </c>
      <c r="E165" s="137" t="s">
        <v>1921</v>
      </c>
      <c r="F165" s="138" t="s">
        <v>1922</v>
      </c>
      <c r="G165" s="139" t="s">
        <v>330</v>
      </c>
      <c r="H165" s="140">
        <v>80</v>
      </c>
      <c r="I165" s="141"/>
      <c r="J165" s="141"/>
      <c r="K165" s="138" t="s">
        <v>1166</v>
      </c>
      <c r="L165" s="28"/>
      <c r="M165" s="142" t="s">
        <v>1</v>
      </c>
      <c r="N165" s="143" t="s">
        <v>35</v>
      </c>
      <c r="O165" s="144">
        <v>0.43159999999999998</v>
      </c>
      <c r="P165" s="144">
        <f>O165*H165</f>
        <v>34.527999999999999</v>
      </c>
      <c r="Q165" s="144">
        <v>0</v>
      </c>
      <c r="R165" s="144">
        <f>Q165*H165</f>
        <v>0</v>
      </c>
      <c r="S165" s="144">
        <v>0</v>
      </c>
      <c r="T165" s="144">
        <f>S165*H165</f>
        <v>0</v>
      </c>
      <c r="U165" s="145" t="s">
        <v>1</v>
      </c>
      <c r="AR165" s="146" t="s">
        <v>623</v>
      </c>
      <c r="AT165" s="146" t="s">
        <v>170</v>
      </c>
      <c r="AU165" s="146" t="s">
        <v>81</v>
      </c>
      <c r="AY165" s="16" t="s">
        <v>167</v>
      </c>
      <c r="BE165" s="147">
        <f>IF(N165="základná",J165,0)</f>
        <v>0</v>
      </c>
      <c r="BF165" s="147">
        <f>IF(N165="znížená",J165,0)</f>
        <v>0</v>
      </c>
      <c r="BG165" s="147">
        <f>IF(N165="zákl. prenesená",J165,0)</f>
        <v>0</v>
      </c>
      <c r="BH165" s="147">
        <f>IF(N165="zníž. prenesená",J165,0)</f>
        <v>0</v>
      </c>
      <c r="BI165" s="147">
        <f>IF(N165="nulová",J165,0)</f>
        <v>0</v>
      </c>
      <c r="BJ165" s="16" t="s">
        <v>81</v>
      </c>
      <c r="BK165" s="147">
        <f>ROUND(I165*H165,2)</f>
        <v>0</v>
      </c>
      <c r="BL165" s="16" t="s">
        <v>623</v>
      </c>
      <c r="BM165" s="146" t="s">
        <v>1923</v>
      </c>
    </row>
    <row r="166" spans="2:65" s="1" customFormat="1" ht="24" customHeight="1">
      <c r="B166" s="135"/>
      <c r="C166" s="136" t="s">
        <v>373</v>
      </c>
      <c r="D166" s="136" t="s">
        <v>170</v>
      </c>
      <c r="E166" s="137" t="s">
        <v>1924</v>
      </c>
      <c r="F166" s="138" t="s">
        <v>1925</v>
      </c>
      <c r="G166" s="139" t="s">
        <v>330</v>
      </c>
      <c r="H166" s="140">
        <v>80</v>
      </c>
      <c r="I166" s="141"/>
      <c r="J166" s="141"/>
      <c r="K166" s="138" t="s">
        <v>1166</v>
      </c>
      <c r="L166" s="28"/>
      <c r="M166" s="142" t="s">
        <v>1</v>
      </c>
      <c r="N166" s="143" t="s">
        <v>35</v>
      </c>
      <c r="O166" s="144">
        <v>0.16250000000000001</v>
      </c>
      <c r="P166" s="144">
        <f>O166*H166</f>
        <v>13</v>
      </c>
      <c r="Q166" s="144">
        <v>0</v>
      </c>
      <c r="R166" s="144">
        <f>Q166*H166</f>
        <v>0</v>
      </c>
      <c r="S166" s="144">
        <v>0</v>
      </c>
      <c r="T166" s="144">
        <f>S166*H166</f>
        <v>0</v>
      </c>
      <c r="U166" s="145" t="s">
        <v>1</v>
      </c>
      <c r="AR166" s="146" t="s">
        <v>623</v>
      </c>
      <c r="AT166" s="146" t="s">
        <v>170</v>
      </c>
      <c r="AU166" s="146" t="s">
        <v>81</v>
      </c>
      <c r="AY166" s="16" t="s">
        <v>167</v>
      </c>
      <c r="BE166" s="147">
        <f>IF(N166="základná",J166,0)</f>
        <v>0</v>
      </c>
      <c r="BF166" s="147">
        <f>IF(N166="znížená",J166,0)</f>
        <v>0</v>
      </c>
      <c r="BG166" s="147">
        <f>IF(N166="zákl. prenesená",J166,0)</f>
        <v>0</v>
      </c>
      <c r="BH166" s="147">
        <f>IF(N166="zníž. prenesená",J166,0)</f>
        <v>0</v>
      </c>
      <c r="BI166" s="147">
        <f>IF(N166="nulová",J166,0)</f>
        <v>0</v>
      </c>
      <c r="BJ166" s="16" t="s">
        <v>81</v>
      </c>
      <c r="BK166" s="147">
        <f>ROUND(I166*H166,2)</f>
        <v>0</v>
      </c>
      <c r="BL166" s="16" t="s">
        <v>623</v>
      </c>
      <c r="BM166" s="146" t="s">
        <v>1926</v>
      </c>
    </row>
    <row r="167" spans="2:65" s="1" customFormat="1" ht="24" customHeight="1">
      <c r="B167" s="135"/>
      <c r="C167" s="136" t="s">
        <v>380</v>
      </c>
      <c r="D167" s="136" t="s">
        <v>170</v>
      </c>
      <c r="E167" s="137" t="s">
        <v>1927</v>
      </c>
      <c r="F167" s="138" t="s">
        <v>1928</v>
      </c>
      <c r="G167" s="139" t="s">
        <v>173</v>
      </c>
      <c r="H167" s="140">
        <v>25</v>
      </c>
      <c r="I167" s="141"/>
      <c r="J167" s="141"/>
      <c r="K167" s="138" t="s">
        <v>1166</v>
      </c>
      <c r="L167" s="28"/>
      <c r="M167" s="142" t="s">
        <v>1</v>
      </c>
      <c r="N167" s="143" t="s">
        <v>35</v>
      </c>
      <c r="O167" s="144">
        <v>0.14299999999999999</v>
      </c>
      <c r="P167" s="144">
        <f>O167*H167</f>
        <v>3.5749999999999997</v>
      </c>
      <c r="Q167" s="144">
        <v>0</v>
      </c>
      <c r="R167" s="144">
        <f>Q167*H167</f>
        <v>0</v>
      </c>
      <c r="S167" s="144">
        <v>0</v>
      </c>
      <c r="T167" s="144">
        <f>S167*H167</f>
        <v>0</v>
      </c>
      <c r="U167" s="145" t="s">
        <v>1</v>
      </c>
      <c r="AR167" s="146" t="s">
        <v>623</v>
      </c>
      <c r="AT167" s="146" t="s">
        <v>170</v>
      </c>
      <c r="AU167" s="146" t="s">
        <v>81</v>
      </c>
      <c r="AY167" s="16" t="s">
        <v>167</v>
      </c>
      <c r="BE167" s="147">
        <f>IF(N167="základná",J167,0)</f>
        <v>0</v>
      </c>
      <c r="BF167" s="147">
        <f>IF(N167="znížená",J167,0)</f>
        <v>0</v>
      </c>
      <c r="BG167" s="147">
        <f>IF(N167="zákl. prenesená",J167,0)</f>
        <v>0</v>
      </c>
      <c r="BH167" s="147">
        <f>IF(N167="zníž. prenesená",J167,0)</f>
        <v>0</v>
      </c>
      <c r="BI167" s="147">
        <f>IF(N167="nulová",J167,0)</f>
        <v>0</v>
      </c>
      <c r="BJ167" s="16" t="s">
        <v>81</v>
      </c>
      <c r="BK167" s="147">
        <f>ROUND(I167*H167,2)</f>
        <v>0</v>
      </c>
      <c r="BL167" s="16" t="s">
        <v>623</v>
      </c>
      <c r="BM167" s="146" t="s">
        <v>1929</v>
      </c>
    </row>
    <row r="168" spans="2:65" s="11" customFormat="1" ht="25.9" customHeight="1">
      <c r="B168" s="123"/>
      <c r="D168" s="124" t="s">
        <v>68</v>
      </c>
      <c r="E168" s="125" t="s">
        <v>1547</v>
      </c>
      <c r="F168" s="125" t="s">
        <v>1548</v>
      </c>
      <c r="J168" s="126"/>
      <c r="L168" s="123"/>
      <c r="M168" s="127"/>
      <c r="N168" s="128"/>
      <c r="O168" s="128"/>
      <c r="P168" s="129">
        <f>SUM(P169:P172)</f>
        <v>65.72</v>
      </c>
      <c r="Q168" s="128"/>
      <c r="R168" s="129">
        <f>SUM(R169:R172)</f>
        <v>0</v>
      </c>
      <c r="S168" s="128"/>
      <c r="T168" s="129">
        <f>SUM(T169:T172)</f>
        <v>0</v>
      </c>
      <c r="U168" s="130"/>
      <c r="AR168" s="124" t="s">
        <v>90</v>
      </c>
      <c r="AT168" s="131" t="s">
        <v>68</v>
      </c>
      <c r="AU168" s="131" t="s">
        <v>69</v>
      </c>
      <c r="AY168" s="124" t="s">
        <v>167</v>
      </c>
      <c r="BK168" s="132">
        <f>SUM(BK169:BK172)</f>
        <v>0</v>
      </c>
    </row>
    <row r="169" spans="2:65" s="1" customFormat="1" ht="16.5" customHeight="1">
      <c r="B169" s="135"/>
      <c r="C169" s="136" t="s">
        <v>386</v>
      </c>
      <c r="D169" s="136" t="s">
        <v>170</v>
      </c>
      <c r="E169" s="137" t="s">
        <v>1814</v>
      </c>
      <c r="F169" s="138" t="s">
        <v>1930</v>
      </c>
      <c r="G169" s="139" t="s">
        <v>1552</v>
      </c>
      <c r="H169" s="140">
        <v>30</v>
      </c>
      <c r="I169" s="141"/>
      <c r="J169" s="141"/>
      <c r="K169" s="138" t="s">
        <v>1166</v>
      </c>
      <c r="L169" s="28"/>
      <c r="M169" s="142" t="s">
        <v>1</v>
      </c>
      <c r="N169" s="143" t="s">
        <v>35</v>
      </c>
      <c r="O169" s="144">
        <v>1.06</v>
      </c>
      <c r="P169" s="144">
        <f>O169*H169</f>
        <v>31.8</v>
      </c>
      <c r="Q169" s="144">
        <v>0</v>
      </c>
      <c r="R169" s="144">
        <f>Q169*H169</f>
        <v>0</v>
      </c>
      <c r="S169" s="144">
        <v>0</v>
      </c>
      <c r="T169" s="144">
        <f>S169*H169</f>
        <v>0</v>
      </c>
      <c r="U169" s="145" t="s">
        <v>1</v>
      </c>
      <c r="AR169" s="146" t="s">
        <v>1553</v>
      </c>
      <c r="AT169" s="146" t="s">
        <v>170</v>
      </c>
      <c r="AU169" s="146" t="s">
        <v>76</v>
      </c>
      <c r="AY169" s="16" t="s">
        <v>167</v>
      </c>
      <c r="BE169" s="147">
        <f>IF(N169="základná",J169,0)</f>
        <v>0</v>
      </c>
      <c r="BF169" s="147">
        <f>IF(N169="znížená",J169,0)</f>
        <v>0</v>
      </c>
      <c r="BG169" s="147">
        <f>IF(N169="zákl. prenesená",J169,0)</f>
        <v>0</v>
      </c>
      <c r="BH169" s="147">
        <f>IF(N169="zníž. prenesená",J169,0)</f>
        <v>0</v>
      </c>
      <c r="BI169" s="147">
        <f>IF(N169="nulová",J169,0)</f>
        <v>0</v>
      </c>
      <c r="BJ169" s="16" t="s">
        <v>81</v>
      </c>
      <c r="BK169" s="147">
        <f>ROUND(I169*H169,2)</f>
        <v>0</v>
      </c>
      <c r="BL169" s="16" t="s">
        <v>1553</v>
      </c>
      <c r="BM169" s="146" t="s">
        <v>1931</v>
      </c>
    </row>
    <row r="170" spans="2:65" s="1" customFormat="1" ht="16.5" customHeight="1">
      <c r="B170" s="135"/>
      <c r="C170" s="136" t="s">
        <v>392</v>
      </c>
      <c r="D170" s="136" t="s">
        <v>170</v>
      </c>
      <c r="E170" s="137" t="s">
        <v>1932</v>
      </c>
      <c r="F170" s="138" t="s">
        <v>1933</v>
      </c>
      <c r="G170" s="139" t="s">
        <v>1552</v>
      </c>
      <c r="H170" s="140">
        <v>1</v>
      </c>
      <c r="I170" s="141"/>
      <c r="J170" s="141"/>
      <c r="K170" s="138" t="s">
        <v>1</v>
      </c>
      <c r="L170" s="28"/>
      <c r="M170" s="142" t="s">
        <v>1</v>
      </c>
      <c r="N170" s="143" t="s">
        <v>35</v>
      </c>
      <c r="O170" s="144">
        <v>1.06</v>
      </c>
      <c r="P170" s="144">
        <f>O170*H170</f>
        <v>1.06</v>
      </c>
      <c r="Q170" s="144">
        <v>0</v>
      </c>
      <c r="R170" s="144">
        <f>Q170*H170</f>
        <v>0</v>
      </c>
      <c r="S170" s="144">
        <v>0</v>
      </c>
      <c r="T170" s="144">
        <f>S170*H170</f>
        <v>0</v>
      </c>
      <c r="U170" s="145" t="s">
        <v>1</v>
      </c>
      <c r="AR170" s="146" t="s">
        <v>1553</v>
      </c>
      <c r="AT170" s="146" t="s">
        <v>170</v>
      </c>
      <c r="AU170" s="146" t="s">
        <v>76</v>
      </c>
      <c r="AY170" s="16" t="s">
        <v>167</v>
      </c>
      <c r="BE170" s="147">
        <f>IF(N170="základná",J170,0)</f>
        <v>0</v>
      </c>
      <c r="BF170" s="147">
        <f>IF(N170="znížená",J170,0)</f>
        <v>0</v>
      </c>
      <c r="BG170" s="147">
        <f>IF(N170="zákl. prenesená",J170,0)</f>
        <v>0</v>
      </c>
      <c r="BH170" s="147">
        <f>IF(N170="zníž. prenesená",J170,0)</f>
        <v>0</v>
      </c>
      <c r="BI170" s="147">
        <f>IF(N170="nulová",J170,0)</f>
        <v>0</v>
      </c>
      <c r="BJ170" s="16" t="s">
        <v>81</v>
      </c>
      <c r="BK170" s="147">
        <f>ROUND(I170*H170,2)</f>
        <v>0</v>
      </c>
      <c r="BL170" s="16" t="s">
        <v>1553</v>
      </c>
      <c r="BM170" s="146" t="s">
        <v>1934</v>
      </c>
    </row>
    <row r="171" spans="2:65" s="1" customFormat="1" ht="16.5" customHeight="1">
      <c r="B171" s="135"/>
      <c r="C171" s="136" t="s">
        <v>399</v>
      </c>
      <c r="D171" s="136" t="s">
        <v>170</v>
      </c>
      <c r="E171" s="137" t="s">
        <v>1935</v>
      </c>
      <c r="F171" s="138" t="s">
        <v>1936</v>
      </c>
      <c r="G171" s="139" t="s">
        <v>1552</v>
      </c>
      <c r="H171" s="140">
        <v>30</v>
      </c>
      <c r="I171" s="141"/>
      <c r="J171" s="141"/>
      <c r="K171" s="138" t="s">
        <v>1166</v>
      </c>
      <c r="L171" s="28"/>
      <c r="M171" s="142" t="s">
        <v>1</v>
      </c>
      <c r="N171" s="143" t="s">
        <v>35</v>
      </c>
      <c r="O171" s="144">
        <v>1.06</v>
      </c>
      <c r="P171" s="144">
        <f>O171*H171</f>
        <v>31.8</v>
      </c>
      <c r="Q171" s="144">
        <v>0</v>
      </c>
      <c r="R171" s="144">
        <f>Q171*H171</f>
        <v>0</v>
      </c>
      <c r="S171" s="144">
        <v>0</v>
      </c>
      <c r="T171" s="144">
        <f>S171*H171</f>
        <v>0</v>
      </c>
      <c r="U171" s="145" t="s">
        <v>1</v>
      </c>
      <c r="AR171" s="146" t="s">
        <v>1553</v>
      </c>
      <c r="AT171" s="146" t="s">
        <v>170</v>
      </c>
      <c r="AU171" s="146" t="s">
        <v>76</v>
      </c>
      <c r="AY171" s="16" t="s">
        <v>167</v>
      </c>
      <c r="BE171" s="147">
        <f>IF(N171="základná",J171,0)</f>
        <v>0</v>
      </c>
      <c r="BF171" s="147">
        <f>IF(N171="znížená",J171,0)</f>
        <v>0</v>
      </c>
      <c r="BG171" s="147">
        <f>IF(N171="zákl. prenesená",J171,0)</f>
        <v>0</v>
      </c>
      <c r="BH171" s="147">
        <f>IF(N171="zníž. prenesená",J171,0)</f>
        <v>0</v>
      </c>
      <c r="BI171" s="147">
        <f>IF(N171="nulová",J171,0)</f>
        <v>0</v>
      </c>
      <c r="BJ171" s="16" t="s">
        <v>81</v>
      </c>
      <c r="BK171" s="147">
        <f>ROUND(I171*H171,2)</f>
        <v>0</v>
      </c>
      <c r="BL171" s="16" t="s">
        <v>1553</v>
      </c>
      <c r="BM171" s="146" t="s">
        <v>1937</v>
      </c>
    </row>
    <row r="172" spans="2:65" s="1" customFormat="1" ht="24" customHeight="1">
      <c r="B172" s="135"/>
      <c r="C172" s="136" t="s">
        <v>403</v>
      </c>
      <c r="D172" s="136" t="s">
        <v>170</v>
      </c>
      <c r="E172" s="137" t="s">
        <v>1817</v>
      </c>
      <c r="F172" s="138" t="s">
        <v>1938</v>
      </c>
      <c r="G172" s="139" t="s">
        <v>384</v>
      </c>
      <c r="H172" s="140">
        <v>1</v>
      </c>
      <c r="I172" s="141"/>
      <c r="J172" s="141"/>
      <c r="K172" s="138" t="s">
        <v>1166</v>
      </c>
      <c r="L172" s="28"/>
      <c r="M172" s="178" t="s">
        <v>1</v>
      </c>
      <c r="N172" s="179" t="s">
        <v>35</v>
      </c>
      <c r="O172" s="180">
        <v>1.06</v>
      </c>
      <c r="P172" s="180">
        <f>O172*H172</f>
        <v>1.06</v>
      </c>
      <c r="Q172" s="180">
        <v>0</v>
      </c>
      <c r="R172" s="180">
        <f>Q172*H172</f>
        <v>0</v>
      </c>
      <c r="S172" s="180">
        <v>0</v>
      </c>
      <c r="T172" s="180">
        <f>S172*H172</f>
        <v>0</v>
      </c>
      <c r="U172" s="181" t="s">
        <v>1</v>
      </c>
      <c r="AR172" s="146" t="s">
        <v>1553</v>
      </c>
      <c r="AT172" s="146" t="s">
        <v>170</v>
      </c>
      <c r="AU172" s="146" t="s">
        <v>76</v>
      </c>
      <c r="AY172" s="16" t="s">
        <v>167</v>
      </c>
      <c r="BE172" s="147">
        <f>IF(N172="základná",J172,0)</f>
        <v>0</v>
      </c>
      <c r="BF172" s="147">
        <f>IF(N172="znížená",J172,0)</f>
        <v>0</v>
      </c>
      <c r="BG172" s="147">
        <f>IF(N172="zákl. prenesená",J172,0)</f>
        <v>0</v>
      </c>
      <c r="BH172" s="147">
        <f>IF(N172="zníž. prenesená",J172,0)</f>
        <v>0</v>
      </c>
      <c r="BI172" s="147">
        <f>IF(N172="nulová",J172,0)</f>
        <v>0</v>
      </c>
      <c r="BJ172" s="16" t="s">
        <v>81</v>
      </c>
      <c r="BK172" s="147">
        <f>ROUND(I172*H172,2)</f>
        <v>0</v>
      </c>
      <c r="BL172" s="16" t="s">
        <v>1553</v>
      </c>
      <c r="BM172" s="146" t="s">
        <v>1939</v>
      </c>
    </row>
    <row r="173" spans="2:65" s="1" customFormat="1" ht="6.95" customHeight="1">
      <c r="B173" s="40"/>
      <c r="C173" s="41"/>
      <c r="D173" s="41"/>
      <c r="E173" s="41"/>
      <c r="F173" s="41"/>
      <c r="G173" s="41"/>
      <c r="H173" s="41"/>
      <c r="I173" s="41"/>
      <c r="J173" s="41"/>
      <c r="K173" s="41"/>
      <c r="L173" s="28"/>
    </row>
  </sheetData>
  <autoFilter ref="C127:K172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raj xmlns="f5989147-848d-48d2-ae59-80d800a8233c"/>
    <D_x00e1_tum xmlns="f5989147-848d-48d2-ae59-80d800a8233c">2021-10-28T09:25:38+00:00</D_x00e1_tum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4" ma:contentTypeDescription="Umožňuje vytvoriť nový dokument." ma:contentTypeScope="" ma:versionID="9712740bbe68e19cbc844a2e5042ab42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3eb7259dab91c8351d7cf322ca7c559b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/>
                <xsd:element ref="ns3:SharedWithUsers" minOccurs="0"/>
                <xsd:element ref="ns3:SharedWithDetail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A86A54-BFFB-4277-B942-F94343CBC748}"/>
</file>

<file path=customXml/itemProps2.xml><?xml version="1.0" encoding="utf-8"?>
<ds:datastoreItem xmlns:ds="http://schemas.openxmlformats.org/officeDocument/2006/customXml" ds:itemID="{2A852C35-FEF6-4522-AF60-5BE89C0093BA}"/>
</file>

<file path=customXml/itemProps3.xml><?xml version="1.0" encoding="utf-8"?>
<ds:datastoreItem xmlns:ds="http://schemas.openxmlformats.org/officeDocument/2006/customXml" ds:itemID="{2D67F6B2-C633-4B9B-BEDB-757B76503C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01.1.1.1 - SO 01.1.1.1  Z...</vt:lpstr>
      <vt:lpstr>01.1.1.2 - SO 01.1.1.2  Z...</vt:lpstr>
      <vt:lpstr>01.1.1.3 - SO 01.1.1.3  V...</vt:lpstr>
      <vt:lpstr>01.1.1.4 - SO 01.1.1.4  O...</vt:lpstr>
      <vt:lpstr>01.1.4 - SO 01.1.4 Zdravo...</vt:lpstr>
      <vt:lpstr>01,1.6 - SO 01.1.6 Vzduch...</vt:lpstr>
      <vt:lpstr>01.1.7.1 - SO 01.1.7.1 -1...</vt:lpstr>
      <vt:lpstr>01.1.7.2 - SO 01.1.7.2-Vo...</vt:lpstr>
      <vt:lpstr>01.1.7.3 - SO 01.1.7.3-Pr...</vt:lpstr>
      <vt:lpstr>01.1.7.4 - SO 01.1.7.4-De...</vt:lpstr>
      <vt:lpstr>01.2.1 - SO 01.2.1 Staveb...</vt:lpstr>
      <vt:lpstr>01.2.4 - SO 01.2.4 Zdravo...</vt:lpstr>
      <vt:lpstr>'01,1.6 - SO 01.1.6 Vzduch...'!Názvy_tlače</vt:lpstr>
      <vt:lpstr>'01.1.1.1 - SO 01.1.1.1  Z...'!Názvy_tlače</vt:lpstr>
      <vt:lpstr>'01.1.1.2 - SO 01.1.1.2  Z...'!Názvy_tlače</vt:lpstr>
      <vt:lpstr>'01.1.1.3 - SO 01.1.1.3  V...'!Názvy_tlače</vt:lpstr>
      <vt:lpstr>'01.1.1.4 - SO 01.1.1.4  O...'!Názvy_tlače</vt:lpstr>
      <vt:lpstr>'01.1.4 - SO 01.1.4 Zdravo...'!Názvy_tlače</vt:lpstr>
      <vt:lpstr>'01.1.7.1 - SO 01.1.7.1 -1...'!Názvy_tlače</vt:lpstr>
      <vt:lpstr>'01.1.7.2 - SO 01.1.7.2-Vo...'!Názvy_tlače</vt:lpstr>
      <vt:lpstr>'01.1.7.3 - SO 01.1.7.3-Pr...'!Názvy_tlače</vt:lpstr>
      <vt:lpstr>'01.1.7.4 - SO 01.1.7.4-De...'!Názvy_tlače</vt:lpstr>
      <vt:lpstr>'01.2.1 - SO 01.2.1 Staveb...'!Názvy_tlače</vt:lpstr>
      <vt:lpstr>'01.2.4 - SO 01.2.4 Zdravo...'!Názvy_tlače</vt:lpstr>
      <vt:lpstr>'Rekapitulácia stavby'!Názvy_tlače</vt:lpstr>
      <vt:lpstr>'01,1.6 - SO 01.1.6 Vzduch...'!Oblasť_tlače</vt:lpstr>
      <vt:lpstr>'01.1.1.1 - SO 01.1.1.1  Z...'!Oblasť_tlače</vt:lpstr>
      <vt:lpstr>'01.1.1.2 - SO 01.1.1.2  Z...'!Oblasť_tlače</vt:lpstr>
      <vt:lpstr>'01.1.1.3 - SO 01.1.1.3  V...'!Oblasť_tlače</vt:lpstr>
      <vt:lpstr>'01.1.1.4 - SO 01.1.1.4  O...'!Oblasť_tlače</vt:lpstr>
      <vt:lpstr>'01.1.4 - SO 01.1.4 Zdravo...'!Oblasť_tlače</vt:lpstr>
      <vt:lpstr>'01.1.7.1 - SO 01.1.7.1 -1...'!Oblasť_tlače</vt:lpstr>
      <vt:lpstr>'01.1.7.2 - SO 01.1.7.2-Vo...'!Oblasť_tlače</vt:lpstr>
      <vt:lpstr>'01.1.7.3 - SO 01.1.7.3-Pr...'!Oblasť_tlače</vt:lpstr>
      <vt:lpstr>'01.1.7.4 - SO 01.1.7.4-De...'!Oblasť_tlače</vt:lpstr>
      <vt:lpstr>'01.2.1 - SO 01.2.1 Staveb...'!Oblasť_tlače</vt:lpstr>
      <vt:lpstr>'01.2.4 - SO 01.2.4 Zdravo...'!Oblasť_tlače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DESKTOP-HQU2AAP\Pc</dc:creator>
  <cp:lastModifiedBy>Marek Belohlávek</cp:lastModifiedBy>
  <dcterms:created xsi:type="dcterms:W3CDTF">2019-04-09T08:15:37Z</dcterms:created>
  <dcterms:modified xsi:type="dcterms:W3CDTF">2021-10-06T09:23:48Z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